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30" windowWidth="5460" windowHeight="7635" firstSheet="18" activeTab="21"/>
  </bookViews>
  <sheets>
    <sheet name="2表" sheetId="1" r:id="rId1"/>
    <sheet name="3表" sheetId="2" r:id="rId2"/>
    <sheet name="4表" sheetId="3" r:id="rId3"/>
    <sheet name="5表" sheetId="4" r:id="rId4"/>
    <sheet name="6表" sheetId="5" r:id="rId5"/>
    <sheet name="7表" sheetId="6" r:id="rId6"/>
    <sheet name="8e表・9e表" sheetId="7" r:id="rId7"/>
    <sheet name="10表" sheetId="8" r:id="rId8"/>
    <sheet name="11表" sheetId="9" r:id="rId9"/>
    <sheet name="12表" sheetId="10" r:id="rId10"/>
    <sheet name="13表" sheetId="11" r:id="rId11"/>
    <sheet name="14表" sheetId="12" r:id="rId12"/>
    <sheet name="14の2表" sheetId="13" r:id="rId13"/>
    <sheet name="15表" sheetId="14" r:id="rId14"/>
    <sheet name="16表" sheetId="15" r:id="rId15"/>
    <sheet name="17表" sheetId="16" r:id="rId16"/>
    <sheet name="18表" sheetId="17" r:id="rId17"/>
    <sheet name="19表" sheetId="18" r:id="rId18"/>
    <sheet name="20表・21表・22表" sheetId="19" r:id="rId19"/>
    <sheet name="23表" sheetId="20" r:id="rId20"/>
    <sheet name="24表・25表" sheetId="21" r:id="rId21"/>
    <sheet name="26表・27表・28表" sheetId="22" r:id="rId22"/>
    <sheet name="29表・30表・31表" sheetId="23" r:id="rId23"/>
    <sheet name="32表" sheetId="24" r:id="rId24"/>
    <sheet name="第33表" sheetId="25" r:id="rId25"/>
    <sheet name="第34表" sheetId="26" r:id="rId26"/>
    <sheet name="35表" sheetId="27" r:id="rId27"/>
  </sheets>
  <definedNames>
    <definedName name="_xlnm.Print_Area" localSheetId="7">'10表'!$A$1:$AP$26</definedName>
    <definedName name="_xlnm.Print_Area" localSheetId="13">'15表'!$A$1:$M$24</definedName>
  </definedNames>
  <calcPr fullCalcOnLoad="1"/>
</workbook>
</file>

<file path=xl/sharedStrings.xml><?xml version="1.0" encoding="utf-8"?>
<sst xmlns="http://schemas.openxmlformats.org/spreadsheetml/2006/main" count="2287" uniqueCount="1085">
  <si>
    <t>吏員</t>
  </si>
  <si>
    <t>その他</t>
  </si>
  <si>
    <t>団員</t>
  </si>
  <si>
    <t>高知市</t>
  </si>
  <si>
    <t>室戸市</t>
  </si>
  <si>
    <t>安芸市</t>
  </si>
  <si>
    <t>南国市</t>
  </si>
  <si>
    <t>土佐市</t>
  </si>
  <si>
    <t>土佐清水市</t>
  </si>
  <si>
    <t>構成団体計</t>
  </si>
  <si>
    <t>須崎市</t>
  </si>
  <si>
    <t>中土佐町</t>
  </si>
  <si>
    <t>梼原町</t>
  </si>
  <si>
    <t>安田町</t>
  </si>
  <si>
    <t>田野町</t>
  </si>
  <si>
    <t>奈半利町</t>
  </si>
  <si>
    <t>北川村</t>
  </si>
  <si>
    <t>馬路村</t>
  </si>
  <si>
    <t>日高村</t>
  </si>
  <si>
    <t>土佐町</t>
  </si>
  <si>
    <t>大川村</t>
  </si>
  <si>
    <t>宿毛市</t>
  </si>
  <si>
    <t>大月町</t>
  </si>
  <si>
    <t>三原村</t>
  </si>
  <si>
    <t>東洋町</t>
  </si>
  <si>
    <t>芸西村</t>
  </si>
  <si>
    <t>消防組合計</t>
  </si>
  <si>
    <t>消</t>
  </si>
  <si>
    <t>防</t>
  </si>
  <si>
    <t>本</t>
  </si>
  <si>
    <t>部</t>
  </si>
  <si>
    <t>設</t>
  </si>
  <si>
    <t>置</t>
  </si>
  <si>
    <t>市</t>
  </si>
  <si>
    <t>高幡消防組合</t>
  </si>
  <si>
    <t>中芸広域連合</t>
  </si>
  <si>
    <t>合計</t>
  </si>
  <si>
    <t>計</t>
  </si>
  <si>
    <t>佐川町</t>
  </si>
  <si>
    <t>越知町</t>
  </si>
  <si>
    <t>本山町</t>
  </si>
  <si>
    <t>大豊町</t>
  </si>
  <si>
    <t>建物</t>
  </si>
  <si>
    <t>林野</t>
  </si>
  <si>
    <t>車輌</t>
  </si>
  <si>
    <t>船舶</t>
  </si>
  <si>
    <t>火元</t>
  </si>
  <si>
    <t>全焼</t>
  </si>
  <si>
    <t>半焼</t>
  </si>
  <si>
    <t>部分焼</t>
  </si>
  <si>
    <t>全損</t>
  </si>
  <si>
    <t>半損</t>
  </si>
  <si>
    <t>小損</t>
  </si>
  <si>
    <t>り災人員</t>
  </si>
  <si>
    <t>焼損面積</t>
  </si>
  <si>
    <t>林野ａ</t>
  </si>
  <si>
    <t>収容物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</si>
  <si>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</si>
  <si>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</si>
  <si>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</si>
  <si>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</si>
  <si>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</si>
  <si>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</si>
  <si>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</si>
  <si>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</si>
  <si>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</si>
  <si>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</si>
  <si>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</si>
  <si>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</si>
  <si>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火　災　件　数</t>
  </si>
  <si>
    <t>焼　損　棟　数</t>
  </si>
  <si>
    <t>り 災 世 帯 数</t>
  </si>
  <si>
    <t>死　　　者</t>
  </si>
  <si>
    <t>負　傷　者</t>
  </si>
  <si>
    <t>損害額</t>
  </si>
  <si>
    <t>1件あたり</t>
  </si>
  <si>
    <t>千円</t>
  </si>
  <si>
    <t>構成比</t>
  </si>
  <si>
    <t>月　　　　別　　　　件　　　　数</t>
  </si>
  <si>
    <t>平　均</t>
  </si>
  <si>
    <t>月</t>
  </si>
  <si>
    <t>時間</t>
  </si>
  <si>
    <t>不明</t>
  </si>
  <si>
    <t>件数</t>
  </si>
  <si>
    <t>損　　害　　額</t>
  </si>
  <si>
    <t>第11表　市町村別火災発生状況</t>
  </si>
  <si>
    <t>床面積</t>
  </si>
  <si>
    <t>表面積</t>
  </si>
  <si>
    <t>建物　㎡</t>
  </si>
  <si>
    <t>建　　　　物</t>
  </si>
  <si>
    <t>火　　元</t>
  </si>
  <si>
    <t>年</t>
  </si>
  <si>
    <t>県　　　計</t>
  </si>
  <si>
    <t>損　　　害　　　額（千円）</t>
  </si>
  <si>
    <t>第10表　月別火災の状況</t>
  </si>
  <si>
    <t>第９表　時間別火災発生状況</t>
  </si>
  <si>
    <t>爆発</t>
  </si>
  <si>
    <t>市　　計</t>
  </si>
  <si>
    <t>第８表　月別年別火災発生件数の状況</t>
  </si>
  <si>
    <t>津野町</t>
  </si>
  <si>
    <t>四万十市</t>
  </si>
  <si>
    <t>高吾北広域町村事務組合</t>
  </si>
  <si>
    <t>仁淀消防組合</t>
  </si>
  <si>
    <t>嶺北広域行政事務組合</t>
  </si>
  <si>
    <t>幡多中央消防組合</t>
  </si>
  <si>
    <t>幡多西部消防組合</t>
  </si>
  <si>
    <t>仁淀川町</t>
  </si>
  <si>
    <t>第２表　消防機関及び消防力の現況</t>
  </si>
  <si>
    <t>本部・署・所</t>
  </si>
  <si>
    <t>消防職団員</t>
  </si>
  <si>
    <t>消　　　　防　　　　資　　　　機　　　　材</t>
  </si>
  <si>
    <t>消　　　　　　防　　　　　　水　　　　　　利</t>
  </si>
  <si>
    <t>消防本部</t>
  </si>
  <si>
    <t>消防職員</t>
  </si>
  <si>
    <t>消防団員</t>
  </si>
  <si>
    <t>消防本部・署・所</t>
  </si>
  <si>
    <t>消　防　団</t>
  </si>
  <si>
    <t>消防用無線</t>
  </si>
  <si>
    <t>消火栓</t>
  </si>
  <si>
    <t>公　　　　設</t>
  </si>
  <si>
    <t>私　　　　設</t>
  </si>
  <si>
    <t>消火栓防火水　槽等計</t>
  </si>
  <si>
    <t>そ　　　の　　　他</t>
  </si>
  <si>
    <t>設　　置</t>
  </si>
  <si>
    <t>本部</t>
  </si>
  <si>
    <t>署</t>
  </si>
  <si>
    <t>所</t>
  </si>
  <si>
    <t>団</t>
  </si>
  <si>
    <t>分団</t>
  </si>
  <si>
    <t>はしご付(屈折) 消防車</t>
  </si>
  <si>
    <t>小型動力ポンプ付積載車</t>
  </si>
  <si>
    <t>基地局及 び固定局</t>
  </si>
  <si>
    <t>移動局</t>
  </si>
  <si>
    <t>公設</t>
  </si>
  <si>
    <t>私設</t>
  </si>
  <si>
    <t>防 火 水 槽</t>
  </si>
  <si>
    <t>井戸</t>
  </si>
  <si>
    <t>河川溝等</t>
  </si>
  <si>
    <t>海　・　湖</t>
  </si>
  <si>
    <t>濠・池等</t>
  </si>
  <si>
    <t>下　水　道</t>
  </si>
  <si>
    <t>そ　の　他</t>
  </si>
  <si>
    <t>年 月 日</t>
  </si>
  <si>
    <t>香南市</t>
  </si>
  <si>
    <t>香美市</t>
  </si>
  <si>
    <t>市　　　計</t>
  </si>
  <si>
    <t>四万十町</t>
  </si>
  <si>
    <t>津野町</t>
  </si>
  <si>
    <t>仁淀川町</t>
  </si>
  <si>
    <t>いの町</t>
  </si>
  <si>
    <t>四万十市</t>
  </si>
  <si>
    <t>黒潮町</t>
  </si>
  <si>
    <t>第３表　消防機関の出動状況（消防本部・署所）</t>
  </si>
  <si>
    <t>合　　計</t>
  </si>
  <si>
    <t>火　　災</t>
  </si>
  <si>
    <t>風水害等</t>
  </si>
  <si>
    <t>演習・訓練等</t>
  </si>
  <si>
    <t>救　　急</t>
  </si>
  <si>
    <t>救助活動</t>
  </si>
  <si>
    <t>広報・指導</t>
  </si>
  <si>
    <t>警防調査</t>
  </si>
  <si>
    <t>火災調査</t>
  </si>
  <si>
    <t>特別警戒</t>
  </si>
  <si>
    <t>捜　　索</t>
  </si>
  <si>
    <t>予防査察</t>
  </si>
  <si>
    <t>誤 報 等</t>
  </si>
  <si>
    <t>そ の 他</t>
  </si>
  <si>
    <t>回数</t>
  </si>
  <si>
    <t>延人員</t>
  </si>
  <si>
    <t>県　　　計　</t>
  </si>
  <si>
    <t>消防本部設置市</t>
  </si>
  <si>
    <t>高知市</t>
  </si>
  <si>
    <t>室戸市</t>
  </si>
  <si>
    <t>安芸市</t>
  </si>
  <si>
    <t>南国市</t>
  </si>
  <si>
    <t>土佐市</t>
  </si>
  <si>
    <t>土佐清水市</t>
  </si>
  <si>
    <t>市　　　計</t>
  </si>
  <si>
    <t>消　　防　　組　　合</t>
  </si>
  <si>
    <t>第４表　消防機関の出動状況（消防団）</t>
  </si>
  <si>
    <t>四万十市</t>
  </si>
  <si>
    <t>黒潮町</t>
  </si>
  <si>
    <t>第５表　消防職員の現況</t>
  </si>
  <si>
    <t>消防職員数</t>
  </si>
  <si>
    <t>吏</t>
  </si>
  <si>
    <t>員</t>
  </si>
  <si>
    <t>数</t>
  </si>
  <si>
    <t>階　級　別　吏　員　数</t>
  </si>
  <si>
    <t>年　齢　別　吏　員　数</t>
  </si>
  <si>
    <t>在 職 年 数 別 吏 員 数</t>
  </si>
  <si>
    <t>条例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</si>
  <si>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</si>
  <si>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</si>
  <si>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</si>
  <si>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</si>
  <si>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</si>
  <si>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</si>
  <si>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</si>
  <si>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</si>
  <si>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20　歳　未　満</t>
  </si>
  <si>
    <t>年齢合計</t>
  </si>
  <si>
    <t>平均年齢</t>
  </si>
  <si>
    <t>５　年　未　満</t>
  </si>
  <si>
    <t>30　年　以　上</t>
  </si>
  <si>
    <t>自己都合</t>
  </si>
  <si>
    <t>定年等</t>
  </si>
  <si>
    <t>死亡</t>
  </si>
  <si>
    <t>第６表　消防団員の現況</t>
  </si>
  <si>
    <t>団員現員</t>
  </si>
  <si>
    <t>うち女性団員</t>
  </si>
  <si>
    <t>条例定数</t>
  </si>
  <si>
    <t>階　級　別　人　数</t>
  </si>
  <si>
    <t>年　齢　別　人　数</t>
  </si>
  <si>
    <t>在　職　年　数　別　内　訳</t>
  </si>
  <si>
    <t>理由別内訳</t>
  </si>
  <si>
    <t>在 職 年 数 別 内 訳</t>
  </si>
  <si>
    <t>団長</t>
  </si>
  <si>
    <t>副団長</t>
  </si>
  <si>
    <t>分団長</t>
  </si>
  <si>
    <t>副分団長</t>
  </si>
  <si>
    <t>部長</t>
  </si>
  <si>
    <t>班長</t>
  </si>
  <si>
    <t>20歳未満</t>
  </si>
  <si>
    <t>60歳以上</t>
  </si>
  <si>
    <t>５　　年　　未　　満</t>
  </si>
  <si>
    <t>30　年　以　上</t>
  </si>
  <si>
    <t>～</t>
  </si>
  <si>
    <t>第７表　化学消火薬剤備蓄状況</t>
  </si>
  <si>
    <t>化　学　消　火　薬　剤　種　別</t>
  </si>
  <si>
    <t>たん白系</t>
  </si>
  <si>
    <t>合成界面活性剤</t>
  </si>
  <si>
    <t>水成膜泡消火薬剤</t>
  </si>
  <si>
    <t>水</t>
  </si>
  <si>
    <t>薬</t>
  </si>
  <si>
    <t>粉　　　末</t>
  </si>
  <si>
    <t>溶</t>
  </si>
  <si>
    <t>剤</t>
  </si>
  <si>
    <t>合　計</t>
  </si>
  <si>
    <t>用</t>
  </si>
  <si>
    <t>型</t>
  </si>
  <si>
    <t>火</t>
  </si>
  <si>
    <t>安芸市</t>
  </si>
  <si>
    <t>嶺北広域行政　 事務組合</t>
  </si>
  <si>
    <t>幡多中央
消防組合</t>
  </si>
  <si>
    <t>幡多西部   　  消防組合</t>
  </si>
  <si>
    <t>芸西村</t>
  </si>
  <si>
    <t>～</t>
  </si>
  <si>
    <t>香南市</t>
  </si>
  <si>
    <t>香美市</t>
  </si>
  <si>
    <t>四万十町</t>
  </si>
  <si>
    <t>消　防　本　部　設　置　市</t>
  </si>
  <si>
    <t>香美市</t>
  </si>
  <si>
    <t>香　北　町</t>
  </si>
  <si>
    <t>消　　　　　　　　　　防　　　　　　　　　　組　　　　　　　　　　合</t>
  </si>
  <si>
    <t>高　知　市</t>
  </si>
  <si>
    <t>室　戸　市</t>
  </si>
  <si>
    <t>安　芸　市</t>
  </si>
  <si>
    <t>香　南　市</t>
  </si>
  <si>
    <t>香　美　市</t>
  </si>
  <si>
    <t>南　国　市</t>
  </si>
  <si>
    <t>土　佐　市</t>
  </si>
  <si>
    <t>県　　計</t>
  </si>
  <si>
    <t>爆発</t>
  </si>
  <si>
    <t>60～100㎥未満</t>
  </si>
  <si>
    <t>40～60㎥未満</t>
  </si>
  <si>
    <t>20～40㎥未満</t>
  </si>
  <si>
    <t>100㎥以上</t>
  </si>
  <si>
    <t>町村事務組合
高吾北広域</t>
  </si>
  <si>
    <t>消防組合
幡多西部</t>
  </si>
  <si>
    <t>消防本部</t>
  </si>
  <si>
    <t>須崎市</t>
  </si>
  <si>
    <t>中土佐町</t>
  </si>
  <si>
    <t>津野町</t>
  </si>
  <si>
    <t>梼原町</t>
  </si>
  <si>
    <t>消防本部</t>
  </si>
  <si>
    <t>奈半利町</t>
  </si>
  <si>
    <t>田野町</t>
  </si>
  <si>
    <t>安田町</t>
  </si>
  <si>
    <t>北川村</t>
  </si>
  <si>
    <t>馬路村</t>
  </si>
  <si>
    <t>日高村</t>
  </si>
  <si>
    <t>土佐町</t>
  </si>
  <si>
    <t>大川村</t>
  </si>
  <si>
    <t>宿毛市</t>
  </si>
  <si>
    <t>大月町</t>
  </si>
  <si>
    <t>三原村</t>
  </si>
  <si>
    <t>東洋町</t>
  </si>
  <si>
    <t>芸西村</t>
  </si>
  <si>
    <t>～</t>
  </si>
  <si>
    <t>（うち再任用）</t>
  </si>
  <si>
    <t>定員</t>
  </si>
  <si>
    <t>－</t>
  </si>
  <si>
    <t xml:space="preserve"> 0～ 1</t>
  </si>
  <si>
    <t xml:space="preserve"> 1～ 2</t>
  </si>
  <si>
    <t xml:space="preserve"> 2～ 3</t>
  </si>
  <si>
    <t xml:space="preserve"> 3～ 4</t>
  </si>
  <si>
    <t xml:space="preserve"> 4～ 5</t>
  </si>
  <si>
    <t xml:space="preserve"> 5～ 6</t>
  </si>
  <si>
    <t xml:space="preserve"> 6～ 7</t>
  </si>
  <si>
    <t xml:space="preserve"> 7～ 8</t>
  </si>
  <si>
    <t xml:space="preserve"> 8～ 9</t>
  </si>
  <si>
    <t xml:space="preserve"> 9～10</t>
  </si>
  <si>
    <t>10～11</t>
  </si>
  <si>
    <t>11～12</t>
  </si>
  <si>
    <t>12～13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</si>
  <si>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</si>
  <si>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</si>
  <si>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</si>
  <si>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</si>
  <si>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</si>
  <si>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</si>
  <si>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</si>
  <si>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</si>
  <si>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</si>
  <si>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</si>
  <si>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</si>
  <si>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市　　計</t>
  </si>
  <si>
    <t>いの町</t>
  </si>
  <si>
    <t>性</t>
  </si>
  <si>
    <t>（耐アルコール用）</t>
  </si>
  <si>
    <t>第一種粉末</t>
  </si>
  <si>
    <t>第二種粉末</t>
  </si>
  <si>
    <t>第三種粉末</t>
  </si>
  <si>
    <t>第四種粉末</t>
  </si>
  <si>
    <t>液</t>
  </si>
  <si>
    <t>３％</t>
  </si>
  <si>
    <t>６％</t>
  </si>
  <si>
    <t>体</t>
  </si>
  <si>
    <t>泡</t>
  </si>
  <si>
    <t>Kg</t>
  </si>
  <si>
    <t>19年</t>
  </si>
  <si>
    <t>うち
再任用</t>
  </si>
  <si>
    <t>消防組合
仁淀</t>
  </si>
  <si>
    <t>行政事務組合
嶺北広域　　　</t>
  </si>
  <si>
    <t>消防組合
幡多中央</t>
  </si>
  <si>
    <t>プ　｜　ル</t>
  </si>
  <si>
    <t>吏員</t>
  </si>
  <si>
    <t>化学消防車</t>
  </si>
  <si>
    <t>救助工作車</t>
  </si>
  <si>
    <t>救急自動車</t>
  </si>
  <si>
    <t>小型動力ポンプ</t>
  </si>
  <si>
    <t>消防ポンプ自動車</t>
  </si>
  <si>
    <t>小型動力ポンプ付
積載車</t>
  </si>
  <si>
    <t>事務組合
嶺北広域行政</t>
  </si>
  <si>
    <t>消防組合
幡多中央</t>
  </si>
  <si>
    <t>消防組合
幡多西部</t>
  </si>
  <si>
    <t>事務組合
広域町村
高吾北</t>
  </si>
  <si>
    <t>20年</t>
  </si>
  <si>
    <t>延　　焼</t>
  </si>
  <si>
    <t>延焼</t>
  </si>
  <si>
    <t>事務組合
高吾北広域町村</t>
  </si>
  <si>
    <t>構成団体計</t>
  </si>
  <si>
    <t>事務組合
嶺北広域行政</t>
  </si>
  <si>
    <t>高知市</t>
  </si>
  <si>
    <t>Kℓ</t>
  </si>
  <si>
    <t>傷病</t>
  </si>
  <si>
    <t>21年</t>
  </si>
  <si>
    <t>高幡消防組合</t>
  </si>
  <si>
    <t>22年</t>
  </si>
  <si>
    <t>夜　須　</t>
  </si>
  <si>
    <t>香我美</t>
  </si>
  <si>
    <t>赤　岡　</t>
  </si>
  <si>
    <t>野　市　</t>
  </si>
  <si>
    <t>吉　川　</t>
  </si>
  <si>
    <t>整理統合</t>
  </si>
  <si>
    <t>23年</t>
  </si>
  <si>
    <t>24年</t>
  </si>
  <si>
    <t>25年</t>
  </si>
  <si>
    <t>26年度退職者数</t>
  </si>
  <si>
    <t>26年</t>
  </si>
  <si>
    <t>（Ｈ29.4.1現在）</t>
  </si>
  <si>
    <t>（Ｈ28.1.1～12.31）</t>
  </si>
  <si>
    <t>28　年　度　退　職　団　員</t>
  </si>
  <si>
    <t>27年</t>
  </si>
  <si>
    <t>28年</t>
  </si>
  <si>
    <t>（Ｈ19～Ｈ28の10年間）</t>
  </si>
  <si>
    <t>（Ｈ28.1.1～12.31）</t>
  </si>
  <si>
    <t>（平成28年月別及び過去10年間、爆発を含む）</t>
  </si>
  <si>
    <t>H19～H28計</t>
  </si>
  <si>
    <t>第12表　出火原因（発火源）別、月別火災件数</t>
  </si>
  <si>
    <t>（Ｈ28.1.1～12.31）</t>
  </si>
  <si>
    <t>月別</t>
  </si>
  <si>
    <t>出火原因（発火源）</t>
  </si>
  <si>
    <t>合　　　　　計</t>
  </si>
  <si>
    <t>火種（それ自身発火しているもの）</t>
  </si>
  <si>
    <t>電気による発熱体</t>
  </si>
  <si>
    <t>裸火（器に入っていないもの）</t>
  </si>
  <si>
    <t>移動可能な電熱器</t>
  </si>
  <si>
    <t>たばことマッチ</t>
  </si>
  <si>
    <t>固定の電熱器</t>
  </si>
  <si>
    <t>火の粉</t>
  </si>
  <si>
    <t>電気機器</t>
  </si>
  <si>
    <t>火花（固体の衝撃摩擦による）</t>
  </si>
  <si>
    <t>電気装置</t>
  </si>
  <si>
    <t>電灯電話等の配線</t>
  </si>
  <si>
    <t>高温の固体</t>
  </si>
  <si>
    <t>配線器具</t>
  </si>
  <si>
    <t>高温気体で熱せられたもの</t>
  </si>
  <si>
    <t>漏電により発熱しやすい部分</t>
  </si>
  <si>
    <t>摩擦により熱せられたもの</t>
  </si>
  <si>
    <t>静電スパーク</t>
  </si>
  <si>
    <t>ガス・油類を燃料とする道具装置</t>
  </si>
  <si>
    <t>自然発火あるいは再燃を起こしやすいもの</t>
  </si>
  <si>
    <t>1,2</t>
  </si>
  <si>
    <t>移動可能な道具</t>
  </si>
  <si>
    <t>自己反応性物質</t>
  </si>
  <si>
    <t>3,4</t>
  </si>
  <si>
    <t>固定したガス設備</t>
  </si>
  <si>
    <t>自然発火性物質及び禁水性物質</t>
  </si>
  <si>
    <t>油を燃料とする移動可能な道具</t>
  </si>
  <si>
    <t>その他自然発火しやすいもの</t>
  </si>
  <si>
    <t>油を燃料とする固定設備</t>
  </si>
  <si>
    <t>再燃により出火原因となりやすいもの</t>
  </si>
  <si>
    <t>明り</t>
  </si>
  <si>
    <t>レンズ</t>
  </si>
  <si>
    <t>まき、炭、石炭（コークス）を燃料とする道具装置</t>
  </si>
  <si>
    <t>危険物品</t>
  </si>
  <si>
    <t>炭、たどん（練炭）を燃料とするもの</t>
  </si>
  <si>
    <t>火薬類</t>
  </si>
  <si>
    <t>まき(かんな屑、わら紙)を燃料とするもの</t>
  </si>
  <si>
    <t>酸化性気体</t>
  </si>
  <si>
    <t>石炭燃料の移動可能な道具</t>
  </si>
  <si>
    <t>酸化性液体</t>
  </si>
  <si>
    <t>石炭燃料の固定装置</t>
  </si>
  <si>
    <t>酸化性固体</t>
  </si>
  <si>
    <t>火を消すための器</t>
  </si>
  <si>
    <t>天災</t>
  </si>
  <si>
    <t>雷</t>
  </si>
  <si>
    <t>不明・調査中</t>
  </si>
  <si>
    <t>第13表　火災記録（損害額1,000万円以上、林野火災10ha以上）　（Ｈ28.1.1～12.31）</t>
  </si>
  <si>
    <t>出火月</t>
  </si>
  <si>
    <t>火災種別</t>
  </si>
  <si>
    <t>出火原因</t>
  </si>
  <si>
    <t>気　象　状　況</t>
  </si>
  <si>
    <t>損　害　状　況</t>
  </si>
  <si>
    <t>焼損
棟数</t>
  </si>
  <si>
    <t>り災
世帯</t>
  </si>
  <si>
    <t>負傷
者数</t>
  </si>
  <si>
    <t>出火時刻</t>
  </si>
  <si>
    <t>鎮火時刻</t>
  </si>
  <si>
    <t>発火源</t>
  </si>
  <si>
    <t>経過</t>
  </si>
  <si>
    <t>着火物</t>
  </si>
  <si>
    <t>天気</t>
  </si>
  <si>
    <t>風向</t>
  </si>
  <si>
    <t>風速</t>
  </si>
  <si>
    <t>気温</t>
  </si>
  <si>
    <t>湿度</t>
  </si>
  <si>
    <t>建物焼損床面積（㎡）</t>
  </si>
  <si>
    <t>建物焼損表面積（㎡）</t>
  </si>
  <si>
    <t>林野焼損
面積（ha）</t>
  </si>
  <si>
    <t>死者数</t>
  </si>
  <si>
    <t>m/s</t>
  </si>
  <si>
    <t>℃</t>
  </si>
  <si>
    <t>％</t>
  </si>
  <si>
    <t>1月</t>
  </si>
  <si>
    <t>建物火災</t>
  </si>
  <si>
    <t>不明</t>
  </si>
  <si>
    <t>曇</t>
  </si>
  <si>
    <t>東北東</t>
  </si>
  <si>
    <t>たばこ</t>
  </si>
  <si>
    <t>火源が動いて接触する</t>
  </si>
  <si>
    <t>快晴</t>
  </si>
  <si>
    <t>西北西</t>
  </si>
  <si>
    <t>0</t>
  </si>
  <si>
    <t>4月</t>
  </si>
  <si>
    <t>ガスこんろ</t>
  </si>
  <si>
    <t>放置する、忘れる</t>
  </si>
  <si>
    <t>その他</t>
  </si>
  <si>
    <t>晴</t>
  </si>
  <si>
    <t>北北東</t>
  </si>
  <si>
    <t>ライター</t>
  </si>
  <si>
    <t>火遊び</t>
  </si>
  <si>
    <t>袋及び紙製品</t>
  </si>
  <si>
    <t>雨</t>
  </si>
  <si>
    <t>北北西</t>
  </si>
  <si>
    <t>放火の疑い</t>
  </si>
  <si>
    <t>南南西</t>
  </si>
  <si>
    <t>北西</t>
  </si>
  <si>
    <t>7月</t>
  </si>
  <si>
    <t>送（排）風機・ベンチレーター</t>
  </si>
  <si>
    <t>電線が短絡する</t>
  </si>
  <si>
    <t>木材及び木製品（家具調度を除く）</t>
  </si>
  <si>
    <t>南西</t>
  </si>
  <si>
    <t>8月</t>
  </si>
  <si>
    <t>西南西</t>
  </si>
  <si>
    <t>9月</t>
  </si>
  <si>
    <t>南</t>
  </si>
  <si>
    <t>11月</t>
  </si>
  <si>
    <t>第二石油類</t>
  </si>
  <si>
    <t>12月</t>
  </si>
  <si>
    <t>プラグ</t>
  </si>
  <si>
    <t>金属の接触部が過熱する</t>
  </si>
  <si>
    <t>衣類</t>
  </si>
  <si>
    <t>※焼損棟数は、火元及び延焼による焼損棟数　　</t>
  </si>
  <si>
    <t>　</t>
  </si>
  <si>
    <t>第14表　火災による死者・負傷者の状況</t>
  </si>
  <si>
    <t>（Ｈ28.1.1～12.31）</t>
  </si>
  <si>
    <t>　　　　　　年</t>
  </si>
  <si>
    <t>計</t>
  </si>
  <si>
    <t>　区　分</t>
  </si>
  <si>
    <t>死　　　者</t>
  </si>
  <si>
    <t>　計</t>
  </si>
  <si>
    <t>年齢別内訳</t>
  </si>
  <si>
    <t>　６０歳以上</t>
  </si>
  <si>
    <t>うち６５歳以上</t>
  </si>
  <si>
    <t>　４０～５９歳</t>
  </si>
  <si>
    <t>　２０～３９歳</t>
  </si>
  <si>
    <t>　１０～１９歳</t>
  </si>
  <si>
    <t>　　９歳以下</t>
  </si>
  <si>
    <t>　　不　　明</t>
  </si>
  <si>
    <t>負　　傷　　者</t>
  </si>
  <si>
    <t>死者のうち、放火自殺者等を除く内訳</t>
  </si>
  <si>
    <t>うち６５歳以上</t>
  </si>
  <si>
    <t>死者の発生した経過（平成28年中）</t>
  </si>
  <si>
    <t>経過別</t>
  </si>
  <si>
    <t>理由等</t>
  </si>
  <si>
    <t>発見が遅れ、気づいた時は、火煙が回り、すでに逃げ道がなかったものと思われる。
（全く気づかなかった場合も含む）</t>
  </si>
  <si>
    <t>熟睡</t>
  </si>
  <si>
    <t>泥酔</t>
  </si>
  <si>
    <t>病気・身体不自由</t>
  </si>
  <si>
    <t>判断力に欠け、あるいは体力的条件が悪く、ほとんど避難できなかったと思われる。</t>
  </si>
  <si>
    <t>乳幼児（5歳まで）</t>
  </si>
  <si>
    <t>老衰</t>
  </si>
  <si>
    <t>延焼拡大が早かった等のため、ほとんど避難できなかったと思われるもの。</t>
  </si>
  <si>
    <t>ガス爆発のため</t>
  </si>
  <si>
    <t>危険物燃焼のため</t>
  </si>
  <si>
    <t>逃げれば逃げられたが、逃げる機会を失ったと思われるもの。</t>
  </si>
  <si>
    <t>狼狽して</t>
  </si>
  <si>
    <t>持出品・服装に気を取られ</t>
  </si>
  <si>
    <t>火災をふれまわっているうちに</t>
  </si>
  <si>
    <t>消火しようとしていて</t>
  </si>
  <si>
    <t>人を救助しようとしていて</t>
  </si>
  <si>
    <t>避難行動を起こしているが、逃げ切れなかったと思われるもの。
（一応自力避難したが、避難中火傷、ガス吸引し病院等で死亡した場合を含む）</t>
  </si>
  <si>
    <t>身体不自由のため</t>
  </si>
  <si>
    <t>延焼拡大が早く</t>
  </si>
  <si>
    <t>逃げ道を間違えて</t>
  </si>
  <si>
    <t>出入口施錠のため</t>
  </si>
  <si>
    <t>一旦屋外避難後、再進入したと思われるもの。
出火時屋外にいて、出火後進入したと思われるもの。</t>
  </si>
  <si>
    <t>救出・物品搬出のため</t>
  </si>
  <si>
    <t>消火のため</t>
  </si>
  <si>
    <t>着衣着火し、火傷（熱傷）あるいはガス中毒により死亡したと思われるもの。</t>
  </si>
  <si>
    <t>喫煙中</t>
  </si>
  <si>
    <t>炊事中</t>
  </si>
  <si>
    <t>採暖中（除くたき火）</t>
  </si>
  <si>
    <t>たき火中</t>
  </si>
  <si>
    <t>火遊び中</t>
  </si>
  <si>
    <t>その他火気取扱中</t>
  </si>
  <si>
    <t>放火自殺（心中の道づれを含む）</t>
  </si>
  <si>
    <t>放火自殺の巻添者（心中の道づれを除く）</t>
  </si>
  <si>
    <t>放火殺人の犠牲者</t>
  </si>
  <si>
    <t>第15表　火災による死者の調査表</t>
  </si>
  <si>
    <t>（Ｈ28.1.1～12.31）</t>
  </si>
  <si>
    <t>番号</t>
  </si>
  <si>
    <t>出火
（月・時間）</t>
  </si>
  <si>
    <t>覚知</t>
  </si>
  <si>
    <t>鎮火</t>
  </si>
  <si>
    <t>用　途</t>
  </si>
  <si>
    <t>出火箇所</t>
  </si>
  <si>
    <t>出火原因</t>
  </si>
  <si>
    <t>性別</t>
  </si>
  <si>
    <t>年齢</t>
  </si>
  <si>
    <t>死者の生じた概要</t>
  </si>
  <si>
    <t>同日</t>
  </si>
  <si>
    <t>翌日</t>
  </si>
  <si>
    <t>住宅</t>
  </si>
  <si>
    <t>居室</t>
  </si>
  <si>
    <t>男</t>
  </si>
  <si>
    <t>2月</t>
  </si>
  <si>
    <t>台所</t>
  </si>
  <si>
    <t>ガスこんろ</t>
  </si>
  <si>
    <t>女</t>
  </si>
  <si>
    <t>4月</t>
  </si>
  <si>
    <t>たばこ</t>
  </si>
  <si>
    <t>延焼拡大が早く、避難行動を起こしているが、逃げ切れなかったと思われるもの</t>
  </si>
  <si>
    <t>5月</t>
  </si>
  <si>
    <t>電気ストーブ・火鉢（開放式）</t>
  </si>
  <si>
    <t>7月</t>
  </si>
  <si>
    <t>線香</t>
  </si>
  <si>
    <t>身体不自由のため、避難行動を起こしているが、逃げ切れなかったと思われるもの</t>
  </si>
  <si>
    <t>8月</t>
  </si>
  <si>
    <t>車両</t>
  </si>
  <si>
    <t>―</t>
  </si>
  <si>
    <t>運転席</t>
  </si>
  <si>
    <t>ライター</t>
  </si>
  <si>
    <t>放火自殺</t>
  </si>
  <si>
    <t>11月</t>
  </si>
  <si>
    <t>12月</t>
  </si>
  <si>
    <t>食事室</t>
  </si>
  <si>
    <t>第16表　救急体制の現況</t>
  </si>
  <si>
    <t>（H29.4.1現在）</t>
  </si>
  <si>
    <t>消　　　　　防　　　　　救　　　　　急　　　　　体　　　　　制</t>
  </si>
  <si>
    <t>救　　　　　急　　　　　医　　　　　療　　　　　体　　　　　制</t>
  </si>
  <si>
    <t>救　　急　　自　　動　　車　　数</t>
  </si>
  <si>
    <t>救　急　隊　員　数</t>
  </si>
  <si>
    <t>救　急　告　示　医　療　機　関</t>
  </si>
  <si>
    <t>そ の 他 の 医 療 機 関</t>
  </si>
  <si>
    <t>医 療 機 関 合 計</t>
  </si>
  <si>
    <t>計</t>
  </si>
  <si>
    <t>１年未満</t>
  </si>
  <si>
    <t>１年以上　　　５年未満</t>
  </si>
  <si>
    <t>５年以上</t>
  </si>
  <si>
    <t>高規格救　急　自動車</t>
  </si>
  <si>
    <t>専任</t>
  </si>
  <si>
    <t>兼任</t>
  </si>
  <si>
    <t>救急　救命　士数</t>
  </si>
  <si>
    <t>国公立</t>
  </si>
  <si>
    <t>公的</t>
  </si>
  <si>
    <t>私　的</t>
  </si>
  <si>
    <t>　　 １年未満</t>
  </si>
  <si>
    <t xml:space="preserve"> １年以上５年未満</t>
  </si>
  <si>
    <t xml:space="preserve">      ５年以上</t>
  </si>
  <si>
    <t>救命</t>
  </si>
  <si>
    <t>　　　私　的</t>
  </si>
  <si>
    <t>車輌数</t>
  </si>
  <si>
    <t>非　常　用　　救急自動車（内数）</t>
  </si>
  <si>
    <t>病院</t>
  </si>
  <si>
    <t>診療所</t>
  </si>
  <si>
    <t>(内数)</t>
  </si>
  <si>
    <t>(別掲)</t>
  </si>
  <si>
    <t>県　　　　計</t>
  </si>
  <si>
    <t>消　防　本　部　設　置　市</t>
  </si>
  <si>
    <t>高知市</t>
  </si>
  <si>
    <t>室戸市</t>
  </si>
  <si>
    <t>安芸市</t>
  </si>
  <si>
    <t>香南市</t>
  </si>
  <si>
    <t>香美市</t>
  </si>
  <si>
    <t>南国市</t>
  </si>
  <si>
    <t>土佐市</t>
  </si>
  <si>
    <t>土佐清水市</t>
  </si>
  <si>
    <t>消　　　防　　　組　　　合</t>
  </si>
  <si>
    <t>高幡消防組合</t>
  </si>
  <si>
    <t>中芸広域連合</t>
  </si>
  <si>
    <t>高吾北広域町村事務組合</t>
  </si>
  <si>
    <t>仁淀消防組合</t>
  </si>
  <si>
    <t>嶺北広域行政事務組合</t>
  </si>
  <si>
    <t>幡多中央消防組合</t>
  </si>
  <si>
    <t>幡多西部消防組合</t>
  </si>
  <si>
    <t>第17表　救急活動の状況　（H28.1.1～12.31）</t>
  </si>
  <si>
    <t>事　 故　 種　 別　 救　 急　 出　 場 　件 　数</t>
  </si>
  <si>
    <t>事　　故　　種　　別　　搬　　送　　人　　員</t>
  </si>
  <si>
    <t>そ　　の　　他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</si>
  <si>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</si>
  <si>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</si>
  <si>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</si>
  <si>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</si>
  <si>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</si>
  <si>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</si>
  <si>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</si>
  <si>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</si>
  <si>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</si>
  <si>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</si>
  <si>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</si>
  <si>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</si>
  <si>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資機材等輸送</t>
  </si>
  <si>
    <t>その他</t>
  </si>
  <si>
    <t>の</t>
  </si>
  <si>
    <t>他</t>
  </si>
  <si>
    <t>県　　　　　計</t>
  </si>
  <si>
    <t>第18表　民間防火組織一覧表（H29.4.1現在）</t>
  </si>
  <si>
    <t>合　　計</t>
  </si>
  <si>
    <t xml:space="preserve"> 幼年消防クラブ</t>
  </si>
  <si>
    <t xml:space="preserve"> 少年消防クラブ</t>
  </si>
  <si>
    <t xml:space="preserve"> 女性防火クラブ</t>
  </si>
  <si>
    <t>クラブ数</t>
  </si>
  <si>
    <t>人数</t>
  </si>
  <si>
    <t>町村事務組合
高吾北広域</t>
  </si>
  <si>
    <t>本　部　計</t>
  </si>
  <si>
    <t>高知市</t>
  </si>
  <si>
    <t>仁淀川町</t>
  </si>
  <si>
    <t>消防本部設置市</t>
  </si>
  <si>
    <t>室戸市</t>
  </si>
  <si>
    <t>佐川町</t>
  </si>
  <si>
    <t>安芸市</t>
  </si>
  <si>
    <t>越知町</t>
  </si>
  <si>
    <t>いの町</t>
  </si>
  <si>
    <t>日高村</t>
  </si>
  <si>
    <t>嶺北広域行政事務組合</t>
  </si>
  <si>
    <t>本山町</t>
  </si>
  <si>
    <t>大豊町</t>
  </si>
  <si>
    <t>高
幡
消
防
組
合</t>
  </si>
  <si>
    <t>土佐町</t>
  </si>
  <si>
    <t>須崎市</t>
  </si>
  <si>
    <t>大川村</t>
  </si>
  <si>
    <t>中土佐町</t>
  </si>
  <si>
    <t>消防組合
幡多中央</t>
  </si>
  <si>
    <t>四万十市</t>
  </si>
  <si>
    <t>黒潮町</t>
  </si>
  <si>
    <t>梼原町</t>
  </si>
  <si>
    <t>中芸広域連合</t>
  </si>
  <si>
    <t>宿毛市</t>
  </si>
  <si>
    <t>芸</t>
  </si>
  <si>
    <t>大月町</t>
  </si>
  <si>
    <t>広</t>
  </si>
  <si>
    <t>田野町</t>
  </si>
  <si>
    <t>三原村</t>
  </si>
  <si>
    <t>域</t>
  </si>
  <si>
    <t>組合消防本部計</t>
  </si>
  <si>
    <t>連</t>
  </si>
  <si>
    <t>北川村</t>
  </si>
  <si>
    <t>東洋町</t>
  </si>
  <si>
    <t>合</t>
  </si>
  <si>
    <t>馬路村</t>
  </si>
  <si>
    <t>芸西村</t>
  </si>
  <si>
    <t>２町村計</t>
  </si>
  <si>
    <t xml:space="preserve">第19表　防火対象物の状況        </t>
  </si>
  <si>
    <t>（H29.3.31現在）</t>
  </si>
  <si>
    <t>令別表第１の区分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</si>
  <si>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</si>
  <si>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</si>
  <si>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</si>
  <si>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</si>
  <si>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</si>
  <si>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</si>
  <si>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</si>
  <si>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</si>
  <si>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</si>
  <si>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</si>
  <si>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</si>
  <si>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</si>
  <si>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（13）</t>
  </si>
  <si>
    <t>（14）</t>
  </si>
  <si>
    <t>（15）</t>
  </si>
  <si>
    <t>（16）</t>
  </si>
  <si>
    <t>(16の2)</t>
  </si>
  <si>
    <t>(16 の3)</t>
  </si>
  <si>
    <t>（17）</t>
  </si>
  <si>
    <t>（18）</t>
  </si>
  <si>
    <t>（19）</t>
  </si>
  <si>
    <t>（20)</t>
  </si>
  <si>
    <t>イ</t>
  </si>
  <si>
    <t>ロ</t>
  </si>
  <si>
    <t>ハ</t>
  </si>
  <si>
    <t>ニ</t>
  </si>
  <si>
    <t>階層区分</t>
  </si>
  <si>
    <r>
      <t>５階未満</t>
    </r>
    <r>
      <rPr>
        <sz val="6"/>
        <rFont val="ＭＳ ゴシック"/>
        <family val="3"/>
      </rPr>
      <t>（地下のみを除く）</t>
    </r>
  </si>
  <si>
    <t>５階以上</t>
  </si>
  <si>
    <t>地下のみ</t>
  </si>
  <si>
    <t>市　　　計</t>
  </si>
  <si>
    <t>町村事務組合
高吾北広域</t>
  </si>
  <si>
    <t>仁淀川町</t>
  </si>
  <si>
    <t>組合
仁淀消防</t>
  </si>
  <si>
    <t>いの町</t>
  </si>
  <si>
    <t>事務組合
嶺北広域行政</t>
  </si>
  <si>
    <t>第20表　防火管理の状況</t>
  </si>
  <si>
    <t>（１）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</si>
  <si>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</si>
  <si>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</si>
  <si>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</si>
  <si>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</si>
  <si>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</si>
  <si>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</si>
  <si>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</si>
  <si>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</si>
  <si>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</si>
  <si>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（14）</t>
  </si>
  <si>
    <t>（15）</t>
  </si>
  <si>
    <t>（16）</t>
  </si>
  <si>
    <t>(16 
の2)</t>
  </si>
  <si>
    <t>(16 
の2)</t>
  </si>
  <si>
    <t>（17）</t>
  </si>
  <si>
    <t>イ</t>
  </si>
  <si>
    <t>イ</t>
  </si>
  <si>
    <t>ロ</t>
  </si>
  <si>
    <t>ロ</t>
  </si>
  <si>
    <t>ハ</t>
  </si>
  <si>
    <t>ハ</t>
  </si>
  <si>
    <t>ニ</t>
  </si>
  <si>
    <t>ニ</t>
  </si>
  <si>
    <t xml:space="preserve"> 項目</t>
  </si>
  <si>
    <t>甲</t>
  </si>
  <si>
    <t>第８条対象物</t>
  </si>
  <si>
    <t>乙</t>
  </si>
  <si>
    <t>（注１）</t>
  </si>
  <si>
    <t>防火管理者届出済</t>
  </si>
  <si>
    <t>（注２）</t>
  </si>
  <si>
    <t>消防計画届出済</t>
  </si>
  <si>
    <t>（注３）</t>
  </si>
  <si>
    <t>（注１）管理権原者が２以上に分かれている対象物を含む。</t>
  </si>
  <si>
    <t>（注２）防火管理者は、完全に選任されているもののみの数である。</t>
  </si>
  <si>
    <t>（注３）消防計画は、全体の消防計画届出済みのもののみの数である。</t>
  </si>
  <si>
    <t>第21表　自動火災報知設備及び屋内消火栓設備の設置状況</t>
  </si>
  <si>
    <t>(16 
の3)</t>
  </si>
  <si>
    <t xml:space="preserve"> 項目</t>
  </si>
  <si>
    <t>自動火災報知設備</t>
  </si>
  <si>
    <t xml:space="preserve"> 対　象　物</t>
  </si>
  <si>
    <t xml:space="preserve"> 違　　　反</t>
  </si>
  <si>
    <t>屋内消火栓
設備</t>
  </si>
  <si>
    <t>第22表　消防用設備の点検報告の状況</t>
  </si>
  <si>
    <t>（H28.4.1～H29.3.31）</t>
  </si>
  <si>
    <t>点検を要する防火対象物</t>
  </si>
  <si>
    <t>1,000㎡未満</t>
  </si>
  <si>
    <t>1,000㎡以上</t>
  </si>
  <si>
    <t>報告済
防火対象物</t>
  </si>
  <si>
    <t>第23表　防火対象物定期点検報告制度実施状況一覧表</t>
  </si>
  <si>
    <t>（H29.3.31現在）</t>
  </si>
  <si>
    <t>該当防火対象物数</t>
  </si>
  <si>
    <t>点検報告済防火対象物数</t>
  </si>
  <si>
    <t>特例認定済防火対象物数</t>
  </si>
  <si>
    <t>点検報告件数</t>
  </si>
  <si>
    <t>認定件数</t>
  </si>
  <si>
    <t>第1号該当</t>
  </si>
  <si>
    <t>第2号該当</t>
  </si>
  <si>
    <t>第1号
該 当</t>
  </si>
  <si>
    <t>第2号
該 当</t>
  </si>
  <si>
    <t>複数
権原</t>
  </si>
  <si>
    <t>基準
適合</t>
  </si>
  <si>
    <t>総　　　計</t>
  </si>
  <si>
    <t>市　　　計</t>
  </si>
  <si>
    <t>町村事務組合
高吾北広域</t>
  </si>
  <si>
    <t>いの町</t>
  </si>
  <si>
    <t>事務組合
嶺北広域行政</t>
  </si>
  <si>
    <t>土佐町</t>
  </si>
  <si>
    <t>消防組合
幡多西部</t>
  </si>
  <si>
    <t>第24表　消防設備士試験実施状況（H19～H28）</t>
  </si>
  <si>
    <t>特類</t>
  </si>
  <si>
    <t>第１類</t>
  </si>
  <si>
    <t>第２類</t>
  </si>
  <si>
    <t>第３類</t>
  </si>
  <si>
    <t>第４類</t>
  </si>
  <si>
    <t>第５類</t>
  </si>
  <si>
    <t>第６類</t>
  </si>
  <si>
    <t>第７類</t>
  </si>
  <si>
    <t>年度別</t>
  </si>
  <si>
    <t>区分</t>
  </si>
  <si>
    <t>申請者数</t>
  </si>
  <si>
    <t>受験者数</t>
  </si>
  <si>
    <t>合格者数</t>
  </si>
  <si>
    <t>合格率</t>
  </si>
  <si>
    <t>19年度</t>
  </si>
  <si>
    <t>甲種</t>
  </si>
  <si>
    <t>乙種</t>
  </si>
  <si>
    <t>20年度</t>
  </si>
  <si>
    <t>甲種</t>
  </si>
  <si>
    <t>乙種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</si>
  <si>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</si>
  <si>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</si>
  <si>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</si>
  <si>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</si>
  <si>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</si>
  <si>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</si>
  <si>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</si>
  <si>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</si>
  <si>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第25表　消防設備士講習実施状況（H19～H28）</t>
  </si>
  <si>
    <t>年度</t>
  </si>
  <si>
    <t>申請者</t>
  </si>
  <si>
    <t>受講者数</t>
  </si>
  <si>
    <t>講習区分</t>
  </si>
  <si>
    <t>消火設備</t>
  </si>
  <si>
    <t>警報設備</t>
  </si>
  <si>
    <t>避難設備・消火器</t>
  </si>
  <si>
    <t>第26表　危険物規制対象数</t>
  </si>
  <si>
    <t>（Ｈ29.3.31現在）</t>
  </si>
  <si>
    <t>製造所貯蔵所取扱所合　計</t>
  </si>
  <si>
    <t>製造所</t>
  </si>
  <si>
    <t>貯　　　　　　　　　蔵　　　　　　　　所</t>
  </si>
  <si>
    <t>取　　　扱　　　所</t>
  </si>
  <si>
    <t>事業所</t>
  </si>
  <si>
    <t>小計</t>
  </si>
  <si>
    <t>屋　内貯蔵所</t>
  </si>
  <si>
    <t>屋　外タンク貯蔵所</t>
  </si>
  <si>
    <t>屋　内タンク貯蔵所</t>
  </si>
  <si>
    <t>地　下タンク貯蔵所</t>
  </si>
  <si>
    <t>簡　易タンク貯蔵所</t>
  </si>
  <si>
    <t>移　動タンク貯蔵所</t>
  </si>
  <si>
    <t>屋　外貯蔵所</t>
  </si>
  <si>
    <t>給　油取扱所</t>
  </si>
  <si>
    <t>第一種販　売取扱所</t>
  </si>
  <si>
    <t>第二種販　売取扱所</t>
  </si>
  <si>
    <t>移　送取扱所</t>
  </si>
  <si>
    <t>一　般取扱所</t>
  </si>
  <si>
    <t>準 特 定屋外タンク貯蔵所（再掲）</t>
  </si>
  <si>
    <t>特定屋外タ ン ク貯 蔵 所（再掲）</t>
  </si>
  <si>
    <t>14KLを超える被牽引車型（再掲）</t>
  </si>
  <si>
    <t>特定移送取扱所（再掲）</t>
  </si>
  <si>
    <t>地中タンク貯蔵所（再掲）</t>
  </si>
  <si>
    <t>岩盤タンク貯蔵所（再掲）</t>
  </si>
  <si>
    <t>海上タンク貯蔵所（再掲）</t>
  </si>
  <si>
    <t>消　防　組　合</t>
  </si>
  <si>
    <t>第27表　類別危険物規制対象数</t>
  </si>
  <si>
    <t>総　　　計</t>
  </si>
  <si>
    <t>類　　別</t>
  </si>
  <si>
    <t>第　　１　　類</t>
  </si>
  <si>
    <t>第　　２　　類</t>
  </si>
  <si>
    <t>第　　３　　類</t>
  </si>
  <si>
    <t>第　　４　　類</t>
  </si>
  <si>
    <t>第　　５　　類</t>
  </si>
  <si>
    <t>第　　６　　類</t>
  </si>
  <si>
    <t>混　　　在</t>
  </si>
  <si>
    <t>第28表　数量別危険物規制対象数</t>
  </si>
  <si>
    <t>総　　　　　計</t>
  </si>
  <si>
    <t>　 ５倍以下</t>
  </si>
  <si>
    <t>　 ５倍を超え　 10倍以下</t>
  </si>
  <si>
    <t>　 10倍を超え　 50倍以下</t>
  </si>
  <si>
    <t>　 50倍を超え　100倍以下</t>
  </si>
  <si>
    <t>　100倍を超え　150倍以下</t>
  </si>
  <si>
    <t>　150倍を超え　200倍以下</t>
  </si>
  <si>
    <t>　200倍を超え 1000倍以下</t>
  </si>
  <si>
    <t xml:space="preserve"> 1000倍を超え 5000倍以下</t>
  </si>
  <si>
    <t xml:space="preserve"> 5000倍を超え10000倍以下</t>
  </si>
  <si>
    <t>10000倍を超えるもの</t>
  </si>
  <si>
    <t>第29表　危険物規制対象の動き（Ｈ28.4.1～Ｈ29.3.31）</t>
  </si>
  <si>
    <t>貯</t>
  </si>
  <si>
    <t>蔵</t>
  </si>
  <si>
    <t>仮貯蔵</t>
  </si>
  <si>
    <t>仮取扱</t>
  </si>
  <si>
    <t>屋　外貯蔵所</t>
  </si>
  <si>
    <t>許　可</t>
  </si>
  <si>
    <t>設　置</t>
  </si>
  <si>
    <t>変　更</t>
  </si>
  <si>
    <t>他許可行政庁に転出</t>
  </si>
  <si>
    <t>他許可行政庁から転入</t>
  </si>
  <si>
    <t>完　成　　検　査</t>
  </si>
  <si>
    <t>廃　止　届　等</t>
  </si>
  <si>
    <t>増減数</t>
  </si>
  <si>
    <t>設置許可</t>
  </si>
  <si>
    <t>設置完成検査　</t>
  </si>
  <si>
    <t>仮　　使　　用</t>
  </si>
  <si>
    <t>第30表　危険物施設における事故の状況（H28.1.1～12.31）</t>
  </si>
  <si>
    <t>月日</t>
  </si>
  <si>
    <t>施設の区分</t>
  </si>
  <si>
    <t>発生場所</t>
  </si>
  <si>
    <t>被　　害　　状　　況　　等</t>
  </si>
  <si>
    <t>事　　　故　　　の　　　概　　　要</t>
  </si>
  <si>
    <t>給油取扱所</t>
  </si>
  <si>
    <t>　ガソリン500ℓが流出し、給油取扱所直近の下水管を経由し漁港にも流出。</t>
  </si>
  <si>
    <t>　タンクローリーから給油取扱所の地下タンクにガソリンを荷卸し中、注油口から地下タンクへの配管の腐食部分からガソリンが流出。「下水管から油の臭いがする」との近隣住民の通報により消防機関が覚知したもの。</t>
  </si>
  <si>
    <t>第31表　危険物保安講習実施状況（H19～H28）</t>
  </si>
  <si>
    <t>年度</t>
  </si>
  <si>
    <t>免　状　の　種　類</t>
  </si>
  <si>
    <t>乙　　　種</t>
  </si>
  <si>
    <t>丙種</t>
  </si>
  <si>
    <t>第32表　危険物取扱者試験実施状況</t>
  </si>
  <si>
    <t>（H24～H28）</t>
  </si>
  <si>
    <t>種</t>
  </si>
  <si>
    <t>小　計</t>
  </si>
  <si>
    <t>受験者</t>
  </si>
  <si>
    <t>合格者</t>
  </si>
  <si>
    <t>平</t>
  </si>
  <si>
    <t>成</t>
  </si>
  <si>
    <t>度</t>
  </si>
  <si>
    <t>第33表　消防学校教育</t>
  </si>
  <si>
    <t>(過去10年間）</t>
  </si>
  <si>
    <t>（１）県消防学校入校状況</t>
  </si>
  <si>
    <t>年度</t>
  </si>
  <si>
    <t>入校人員</t>
  </si>
  <si>
    <t>消　　防　　吏　　員</t>
  </si>
  <si>
    <t>消　　防　　団　　員</t>
  </si>
  <si>
    <t>一般教育</t>
  </si>
  <si>
    <t>初任教育</t>
  </si>
  <si>
    <t>専科</t>
  </si>
  <si>
    <t>幹部</t>
  </si>
  <si>
    <t>特別</t>
  </si>
  <si>
    <t>普通</t>
  </si>
  <si>
    <t>期間</t>
  </si>
  <si>
    <t>回</t>
  </si>
  <si>
    <t>人員</t>
  </si>
  <si>
    <t>人員</t>
  </si>
  <si>
    <t>内容</t>
  </si>
  <si>
    <t>6月</t>
  </si>
  <si>
    <t>１日震災訓練</t>
  </si>
  <si>
    <t>－</t>
  </si>
  <si>
    <t>（２）消防大学校入校状況</t>
  </si>
  <si>
    <t>幹部科</t>
  </si>
  <si>
    <t>上級
幹部科</t>
  </si>
  <si>
    <t>新任消
防長学
校長科</t>
  </si>
  <si>
    <t>消防
団長科</t>
  </si>
  <si>
    <t>警防科</t>
  </si>
  <si>
    <t>救助科</t>
  </si>
  <si>
    <t>救急科</t>
  </si>
  <si>
    <t>予防科</t>
  </si>
  <si>
    <t>火災調査科</t>
  </si>
  <si>
    <t>危険物科</t>
  </si>
  <si>
    <t>新任教官科</t>
  </si>
  <si>
    <t>第34表　消防関係表彰の状況（Ｈ19～28）</t>
  </si>
  <si>
    <t>　　　　　　年度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</si>
  <si>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</si>
  <si>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</si>
  <si>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</si>
  <si>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</si>
  <si>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</si>
  <si>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</si>
  <si>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</si>
  <si>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</si>
  <si>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</si>
  <si>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</si>
  <si>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　表彰種別</t>
  </si>
  <si>
    <t>勲五等双光旭日章</t>
  </si>
  <si>
    <t>　〃　瑞宝章</t>
  </si>
  <si>
    <t>勲六等単光旭日章</t>
  </si>
  <si>
    <t>勲七等青色桐葉章</t>
  </si>
  <si>
    <t>瑞宝小綬章</t>
  </si>
  <si>
    <t>瑞宝双光章</t>
  </si>
  <si>
    <t>瑞宝単光章</t>
  </si>
  <si>
    <t>褒</t>
  </si>
  <si>
    <t>藍綬褒章</t>
  </si>
  <si>
    <t>章</t>
  </si>
  <si>
    <t>紺綬褒章</t>
  </si>
  <si>
    <t>大臣</t>
  </si>
  <si>
    <t>内閣総理大臣表彰</t>
  </si>
  <si>
    <t>表彰</t>
  </si>
  <si>
    <t>総務（自治）大臣表彰</t>
  </si>
  <si>
    <t>消防庁長官表彰</t>
  </si>
  <si>
    <t>功労章</t>
  </si>
  <si>
    <t>永年勤続功労章</t>
  </si>
  <si>
    <t>表彰旗</t>
  </si>
  <si>
    <t>竿頭綬</t>
  </si>
  <si>
    <t>特別功労章</t>
  </si>
  <si>
    <t>顕功章</t>
  </si>
  <si>
    <t>功績章</t>
  </si>
  <si>
    <t>表彰状</t>
  </si>
  <si>
    <t>安全功労者表彰</t>
  </si>
  <si>
    <t>防災功労者表彰</t>
  </si>
  <si>
    <t>消防団等地域活動表彰</t>
  </si>
  <si>
    <t>高知県知事表彰</t>
  </si>
  <si>
    <t>表彰状</t>
  </si>
  <si>
    <t>消防協力者表彰</t>
  </si>
  <si>
    <t>内助功労</t>
  </si>
  <si>
    <t>地方自治功労</t>
  </si>
  <si>
    <t>日本消防協会長表彰</t>
  </si>
  <si>
    <t>精績章</t>
  </si>
  <si>
    <t>勤続章</t>
  </si>
  <si>
    <t>婦人消防隊表彰</t>
  </si>
  <si>
    <t>特別表彰まとい</t>
  </si>
  <si>
    <t>永年勤続職員表彰</t>
  </si>
  <si>
    <t>高知県消防協会長表彰</t>
  </si>
  <si>
    <t>功労竿頭綬</t>
  </si>
  <si>
    <t>無火災竿頭綬</t>
  </si>
  <si>
    <t>顕彰状</t>
  </si>
  <si>
    <t>退職消防職・団員感謝状</t>
  </si>
  <si>
    <t>消防功労団体表彰</t>
  </si>
  <si>
    <t>消防功労者表彰</t>
  </si>
  <si>
    <t>一般功労団体表彰</t>
  </si>
  <si>
    <t>一般功労者表彰</t>
  </si>
  <si>
    <t>第35表　自主防災組織の現況（H29.4.1現在）</t>
  </si>
  <si>
    <t>管内世帯数 ａ</t>
  </si>
  <si>
    <t>自主防災組織数</t>
  </si>
  <si>
    <t>組織されている</t>
  </si>
  <si>
    <t>組 織 率</t>
  </si>
  <si>
    <t>世帯数 ａ</t>
  </si>
  <si>
    <t>自主防災組織数</t>
  </si>
  <si>
    <t>地域の世帯数 b</t>
  </si>
  <si>
    <t>b/a％</t>
  </si>
  <si>
    <t>b/a％</t>
  </si>
  <si>
    <t xml:space="preserve">高知市 </t>
  </si>
  <si>
    <t xml:space="preserve">室戸市 </t>
  </si>
  <si>
    <t xml:space="preserve">安芸市 </t>
  </si>
  <si>
    <t xml:space="preserve">南国市 </t>
  </si>
  <si>
    <t xml:space="preserve">土佐市 </t>
  </si>
  <si>
    <t xml:space="preserve">須崎市 </t>
  </si>
  <si>
    <t xml:space="preserve">宿毛市 </t>
  </si>
  <si>
    <t xml:space="preserve">土佐清水市 </t>
  </si>
  <si>
    <t xml:space="preserve">四万十市 </t>
  </si>
  <si>
    <t>香南市</t>
  </si>
  <si>
    <t>香美市</t>
  </si>
  <si>
    <t xml:space="preserve">東洋町 </t>
  </si>
  <si>
    <t xml:space="preserve">奈半利町 </t>
  </si>
  <si>
    <t>田野町</t>
  </si>
  <si>
    <t xml:space="preserve">安田町 </t>
  </si>
  <si>
    <t xml:space="preserve">北川村 </t>
  </si>
  <si>
    <t xml:space="preserve">馬路村 </t>
  </si>
  <si>
    <t xml:space="preserve">芸西村 </t>
  </si>
  <si>
    <t xml:space="preserve">本山町 </t>
  </si>
  <si>
    <t xml:space="preserve">大豊町 </t>
  </si>
  <si>
    <t xml:space="preserve">土佐町 </t>
  </si>
  <si>
    <t xml:space="preserve">大川村 </t>
  </si>
  <si>
    <t xml:space="preserve">いの町 </t>
  </si>
  <si>
    <t xml:space="preserve">仁淀川町 </t>
  </si>
  <si>
    <t xml:space="preserve">中土佐町 </t>
  </si>
  <si>
    <t xml:space="preserve">佐川町 </t>
  </si>
  <si>
    <t xml:space="preserve">越知町 </t>
  </si>
  <si>
    <t xml:space="preserve">梼原町 </t>
  </si>
  <si>
    <t>日高村</t>
  </si>
  <si>
    <t>津野町</t>
  </si>
  <si>
    <t xml:space="preserve">大月町 </t>
  </si>
  <si>
    <t xml:space="preserve">三原村 </t>
  </si>
  <si>
    <t>黒潮町</t>
  </si>
  <si>
    <t>計(H29.4.1）</t>
  </si>
  <si>
    <t>参考：計(H28.4.1）</t>
  </si>
  <si>
    <t>参考：計(H27.4.1）</t>
  </si>
  <si>
    <t>市・町村の組織率</t>
  </si>
  <si>
    <t>市計</t>
  </si>
  <si>
    <t>町村計</t>
  </si>
  <si>
    <t>高知市を除く組織率</t>
  </si>
  <si>
    <t>高知市以外の市町村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</si>
</sst>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$-411]ge\.mm\.dd"/>
    <numFmt numFmtId="179" formatCode="#,###&quot;月&quot;"/>
    <numFmt numFmtId="180" formatCode="#,###&quot;歳&quot;"/>
    <numFmt numFmtId="181" formatCode="#,###&quot;件&quot;"/>
    <numFmt numFmtId="182" formatCode="#,###&quot;人&quot;"/>
    <numFmt numFmtId="183" formatCode="0_);[Red]\(0\)"/>
    <numFmt numFmtId="184" formatCode="\(#,###&quot;件&quot;\)"/>
    <numFmt numFmtId="185" formatCode="\(#,###&quot;人&quot;\)"/>
    <numFmt numFmtId="186" formatCode="#,##0_ "/>
    <numFmt numFmtId="187" formatCode="\(#,###\)"/>
    <numFmt numFmtId="188" formatCode="m/d"/>
    <numFmt numFmtId="189" formatCode="##&quot;県&quot;"/>
    <numFmt numFmtId="190" formatCode="##&quot;件&quot;"/>
    <numFmt numFmtId="191" formatCode="mmm\-yyyy"/>
    <numFmt numFmtId="192" formatCode="[&lt;=999]000;[&lt;=99999]000\-00;000\-0000"/>
    <numFmt numFmtId="193" formatCode="0.0_);[Red]\(0.0\)"/>
    <numFmt numFmtId="194" formatCode="0_ "/>
    <numFmt numFmtId="195" formatCode="0_);\(0\)"/>
    <numFmt numFmtId="196" formatCode="#,##0_);\(#,##0\)"/>
    <numFmt numFmtId="197" formatCode="0.0%"/>
    <numFmt numFmtId="198" formatCode="#,##0_);[Red]\(#,##0\)"/>
    <numFmt numFmtId="199" formatCode="#,##0.00_ "/>
    <numFmt numFmtId="200" formatCode="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.0000000_ "/>
    <numFmt numFmtId="207" formatCode="0;\-0;;@"/>
    <numFmt numFmtId="208" formatCode="0.00_ "/>
    <numFmt numFmtId="209" formatCode="0;;@"/>
    <numFmt numFmtId="210" formatCode="0;0;_ "/>
    <numFmt numFmtId="211" formatCode="#;\-#;&quot;&quot;;@"/>
    <numFmt numFmtId="212" formatCode="#,###;\-#,###;&quot;&quot;;@"/>
    <numFmt numFmtId="213" formatCode="#,##0.##"/>
    <numFmt numFmtId="214" formatCode="0;;;@"/>
    <numFmt numFmtId="215" formatCode="m&quot;月&quot;d&quot;日&quot;;@"/>
    <numFmt numFmtId="216" formatCode="m/d;@"/>
    <numFmt numFmtId="217" formatCode="h:mm;@"/>
    <numFmt numFmtId="218" formatCode="\(General\)"/>
    <numFmt numFmtId="219" formatCode="0;[Red]0"/>
    <numFmt numFmtId="220" formatCode="0.0;[Red]0.0"/>
    <numFmt numFmtId="221" formatCode="#,##0.0_);[Red]\(#,##0.0\)"/>
  </numFmts>
  <fonts count="6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ゴシック"/>
      <family val="3"/>
    </font>
    <font>
      <sz val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4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 style="hair"/>
      <top style="thin"/>
      <bottom style="double"/>
    </border>
    <border diagonalUp="1">
      <left style="thin"/>
      <right style="thin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33" borderId="12" xfId="49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5" fillId="33" borderId="26" xfId="49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38" fontId="5" fillId="33" borderId="31" xfId="49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shrinkToFit="1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33" borderId="41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4" fillId="33" borderId="42" xfId="49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176" fontId="4" fillId="33" borderId="49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176" fontId="4" fillId="33" borderId="5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38" fontId="7" fillId="33" borderId="51" xfId="49" applyFont="1" applyFill="1" applyBorder="1" applyAlignment="1">
      <alignment vertical="center"/>
    </xf>
    <xf numFmtId="38" fontId="7" fillId="33" borderId="54" xfId="49" applyFont="1" applyFill="1" applyBorder="1" applyAlignment="1">
      <alignment vertical="center"/>
    </xf>
    <xf numFmtId="38" fontId="7" fillId="33" borderId="52" xfId="49" applyFont="1" applyFill="1" applyBorder="1" applyAlignment="1">
      <alignment vertical="center"/>
    </xf>
    <xf numFmtId="38" fontId="7" fillId="33" borderId="53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7" fillId="33" borderId="13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33" borderId="0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7" fillId="0" borderId="29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8" fontId="7" fillId="0" borderId="46" xfId="49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4" xfId="49" applyFont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5" fillId="0" borderId="32" xfId="0" applyFont="1" applyBorder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38" fontId="5" fillId="33" borderId="50" xfId="49" applyFont="1" applyFill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33" borderId="42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distributed" vertical="center"/>
    </xf>
    <xf numFmtId="38" fontId="4" fillId="0" borderId="0" xfId="49" applyFont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41" xfId="49" applyFont="1" applyFill="1" applyBorder="1" applyAlignment="1">
      <alignment horizontal="center" vertical="center"/>
    </xf>
    <xf numFmtId="38" fontId="4" fillId="0" borderId="3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33" borderId="50" xfId="49" applyFont="1" applyFill="1" applyBorder="1" applyAlignment="1">
      <alignment horizontal="center" vertical="center"/>
    </xf>
    <xf numFmtId="38" fontId="4" fillId="0" borderId="25" xfId="49" applyFont="1" applyBorder="1" applyAlignment="1">
      <alignment horizontal="distributed" vertical="center"/>
    </xf>
    <xf numFmtId="38" fontId="4" fillId="33" borderId="25" xfId="49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38" fontId="5" fillId="0" borderId="62" xfId="49" applyFont="1" applyBorder="1" applyAlignment="1">
      <alignment horizontal="center" vertical="center" textRotation="255"/>
    </xf>
    <xf numFmtId="38" fontId="5" fillId="33" borderId="18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63" xfId="49" applyFont="1" applyBorder="1" applyAlignment="1">
      <alignment horizontal="center" vertical="center" textRotation="255"/>
    </xf>
    <xf numFmtId="38" fontId="5" fillId="33" borderId="22" xfId="49" applyFont="1" applyFill="1" applyBorder="1" applyAlignment="1" applyProtection="1">
      <alignment horizontal="center" vertical="center"/>
      <protection/>
    </xf>
    <xf numFmtId="38" fontId="5" fillId="33" borderId="60" xfId="49" applyFont="1" applyFill="1" applyBorder="1" applyAlignment="1">
      <alignment vertical="center"/>
    </xf>
    <xf numFmtId="38" fontId="5" fillId="33" borderId="59" xfId="49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5" fillId="33" borderId="44" xfId="49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38" fontId="5" fillId="33" borderId="64" xfId="49" applyFont="1" applyFill="1" applyBorder="1" applyAlignment="1">
      <alignment vertical="center"/>
    </xf>
    <xf numFmtId="38" fontId="5" fillId="33" borderId="65" xfId="49" applyFont="1" applyFill="1" applyBorder="1" applyAlignment="1">
      <alignment vertical="center"/>
    </xf>
    <xf numFmtId="38" fontId="5" fillId="33" borderId="32" xfId="49" applyFont="1" applyFill="1" applyBorder="1" applyAlignment="1">
      <alignment vertical="center"/>
    </xf>
    <xf numFmtId="38" fontId="5" fillId="33" borderId="45" xfId="49" applyFont="1" applyFill="1" applyBorder="1" applyAlignment="1">
      <alignment vertical="center"/>
    </xf>
    <xf numFmtId="38" fontId="5" fillId="0" borderId="33" xfId="49" applyFont="1" applyBorder="1" applyAlignment="1">
      <alignment horizontal="distributed" vertical="center" shrinkToFit="1"/>
    </xf>
    <xf numFmtId="38" fontId="5" fillId="0" borderId="22" xfId="49" applyFont="1" applyBorder="1" applyAlignment="1">
      <alignment horizontal="distributed" vertical="center" shrinkToFit="1"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0" borderId="34" xfId="49" applyFont="1" applyBorder="1" applyAlignment="1">
      <alignment horizontal="distributed" vertical="center" shrinkToFit="1"/>
    </xf>
    <xf numFmtId="38" fontId="5" fillId="33" borderId="47" xfId="49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38" fontId="5" fillId="0" borderId="33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vertical="center"/>
    </xf>
    <xf numFmtId="38" fontId="5" fillId="0" borderId="22" xfId="49" applyFont="1" applyFill="1" applyBorder="1" applyAlignment="1">
      <alignment horizontal="distributed" vertical="center" shrinkToFit="1"/>
    </xf>
    <xf numFmtId="38" fontId="5" fillId="0" borderId="24" xfId="49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4" fillId="33" borderId="38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177" fontId="5" fillId="33" borderId="41" xfId="49" applyNumberFormat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177" fontId="5" fillId="0" borderId="20" xfId="49" applyNumberFormat="1" applyFont="1" applyBorder="1" applyAlignment="1">
      <alignment vertical="center"/>
    </xf>
    <xf numFmtId="177" fontId="5" fillId="33" borderId="12" xfId="49" applyNumberFormat="1" applyFont="1" applyFill="1" applyBorder="1" applyAlignment="1">
      <alignment vertical="center"/>
    </xf>
    <xf numFmtId="177" fontId="5" fillId="33" borderId="16" xfId="49" applyNumberFormat="1" applyFont="1" applyFill="1" applyBorder="1" applyAlignment="1">
      <alignment vertical="center"/>
    </xf>
    <xf numFmtId="177" fontId="5" fillId="0" borderId="25" xfId="49" applyNumberFormat="1" applyFont="1" applyBorder="1" applyAlignment="1">
      <alignment vertical="center"/>
    </xf>
    <xf numFmtId="177" fontId="5" fillId="33" borderId="30" xfId="49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shrinkToFit="1"/>
    </xf>
    <xf numFmtId="177" fontId="5" fillId="0" borderId="12" xfId="49" applyNumberFormat="1" applyFont="1" applyBorder="1" applyAlignment="1">
      <alignment vertical="center"/>
    </xf>
    <xf numFmtId="38" fontId="5" fillId="33" borderId="66" xfId="49" applyFont="1" applyFill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 wrapText="1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38" fontId="5" fillId="0" borderId="37" xfId="49" applyFont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7" fillId="33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75" xfId="49" applyFont="1" applyFill="1" applyBorder="1" applyAlignment="1">
      <alignment vertical="center"/>
    </xf>
    <xf numFmtId="38" fontId="7" fillId="0" borderId="76" xfId="49" applyFont="1" applyFill="1" applyBorder="1" applyAlignment="1">
      <alignment vertical="center"/>
    </xf>
    <xf numFmtId="38" fontId="7" fillId="0" borderId="77" xfId="49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6" fillId="33" borderId="38" xfId="0" applyNumberFormat="1" applyFont="1" applyFill="1" applyBorder="1" applyAlignment="1">
      <alignment vertical="center"/>
    </xf>
    <xf numFmtId="0" fontId="5" fillId="0" borderId="60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 shrinkToFit="1"/>
    </xf>
    <xf numFmtId="0" fontId="5" fillId="33" borderId="38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vertical="center"/>
    </xf>
    <xf numFmtId="0" fontId="5" fillId="33" borderId="80" xfId="0" applyFont="1" applyFill="1" applyBorder="1" applyAlignment="1">
      <alignment vertical="center"/>
    </xf>
    <xf numFmtId="0" fontId="5" fillId="33" borderId="64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38" fontId="5" fillId="33" borderId="50" xfId="49" applyFont="1" applyFill="1" applyBorder="1" applyAlignment="1">
      <alignment horizontal="right" vertical="center"/>
    </xf>
    <xf numFmtId="38" fontId="5" fillId="33" borderId="60" xfId="49" applyFont="1" applyFill="1" applyBorder="1" applyAlignment="1">
      <alignment horizontal="right" vertical="center"/>
    </xf>
    <xf numFmtId="38" fontId="5" fillId="33" borderId="44" xfId="49" applyFont="1" applyFill="1" applyBorder="1" applyAlignment="1">
      <alignment horizontal="right" vertical="center"/>
    </xf>
    <xf numFmtId="38" fontId="5" fillId="33" borderId="65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/>
    </xf>
    <xf numFmtId="0" fontId="5" fillId="34" borderId="37" xfId="0" applyFont="1" applyFill="1" applyBorder="1" applyAlignment="1">
      <alignment horizontal="center" vertical="center"/>
    </xf>
    <xf numFmtId="38" fontId="7" fillId="0" borderId="33" xfId="49" applyFont="1" applyBorder="1" applyAlignment="1">
      <alignment vertical="center"/>
    </xf>
    <xf numFmtId="38" fontId="7" fillId="0" borderId="78" xfId="49" applyFont="1" applyFill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33" borderId="81" xfId="49" applyFont="1" applyFill="1" applyBorder="1" applyAlignment="1">
      <alignment vertical="center"/>
    </xf>
    <xf numFmtId="38" fontId="7" fillId="0" borderId="82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58" xfId="0" applyFont="1" applyFill="1" applyBorder="1" applyAlignment="1">
      <alignment horizontal="center" vertical="center"/>
    </xf>
    <xf numFmtId="38" fontId="5" fillId="33" borderId="83" xfId="49" applyFont="1" applyFill="1" applyBorder="1" applyAlignment="1">
      <alignment vertical="center"/>
    </xf>
    <xf numFmtId="38" fontId="5" fillId="33" borderId="84" xfId="49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8" fontId="14" fillId="0" borderId="80" xfId="0" applyNumberFormat="1" applyFont="1" applyBorder="1" applyAlignment="1">
      <alignment vertical="center"/>
    </xf>
    <xf numFmtId="178" fontId="14" fillId="0" borderId="85" xfId="0" applyNumberFormat="1" applyFont="1" applyBorder="1" applyAlignment="1">
      <alignment vertical="center"/>
    </xf>
    <xf numFmtId="178" fontId="14" fillId="0" borderId="29" xfId="0" applyNumberFormat="1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46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2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7" fillId="33" borderId="40" xfId="49" applyFont="1" applyFill="1" applyBorder="1" applyAlignment="1">
      <alignment vertical="center" shrinkToFit="1"/>
    </xf>
    <xf numFmtId="38" fontId="7" fillId="33" borderId="49" xfId="49" applyFont="1" applyFill="1" applyBorder="1" applyAlignment="1">
      <alignment vertical="center" shrinkToFit="1"/>
    </xf>
    <xf numFmtId="38" fontId="5" fillId="0" borderId="0" xfId="49" applyFont="1" applyFill="1" applyBorder="1" applyAlignment="1">
      <alignment vertical="center" shrinkToFit="1"/>
    </xf>
    <xf numFmtId="38" fontId="7" fillId="33" borderId="50" xfId="49" applyFont="1" applyFill="1" applyBorder="1" applyAlignment="1">
      <alignment vertical="center" shrinkToFit="1"/>
    </xf>
    <xf numFmtId="38" fontId="7" fillId="33" borderId="66" xfId="49" applyFont="1" applyFill="1" applyBorder="1" applyAlignment="1">
      <alignment vertical="center" shrinkToFit="1"/>
    </xf>
    <xf numFmtId="38" fontId="5" fillId="0" borderId="58" xfId="49" applyFont="1" applyFill="1" applyBorder="1" applyAlignment="1">
      <alignment vertical="center" shrinkToFit="1"/>
    </xf>
    <xf numFmtId="38" fontId="7" fillId="35" borderId="24" xfId="49" applyFont="1" applyFill="1" applyBorder="1" applyAlignment="1">
      <alignment vertical="center" shrinkToFit="1"/>
    </xf>
    <xf numFmtId="38" fontId="7" fillId="35" borderId="86" xfId="49" applyFont="1" applyFill="1" applyBorder="1" applyAlignment="1">
      <alignment vertical="center" shrinkToFit="1"/>
    </xf>
    <xf numFmtId="38" fontId="7" fillId="35" borderId="60" xfId="49" applyFont="1" applyFill="1" applyBorder="1" applyAlignment="1">
      <alignment vertical="center" shrinkToFit="1"/>
    </xf>
    <xf numFmtId="38" fontId="7" fillId="35" borderId="19" xfId="49" applyFont="1" applyFill="1" applyBorder="1" applyAlignment="1">
      <alignment vertical="center" shrinkToFit="1"/>
    </xf>
    <xf numFmtId="38" fontId="7" fillId="35" borderId="85" xfId="49" applyFont="1" applyFill="1" applyBorder="1" applyAlignment="1">
      <alignment vertical="center" shrinkToFit="1"/>
    </xf>
    <xf numFmtId="38" fontId="7" fillId="35" borderId="46" xfId="49" applyFont="1" applyFill="1" applyBorder="1" applyAlignment="1">
      <alignment vertical="center" shrinkToFit="1"/>
    </xf>
    <xf numFmtId="38" fontId="7" fillId="35" borderId="33" xfId="49" applyFont="1" applyFill="1" applyBorder="1" applyAlignment="1">
      <alignment vertical="center" shrinkToFit="1"/>
    </xf>
    <xf numFmtId="38" fontId="7" fillId="35" borderId="45" xfId="49" applyFont="1" applyFill="1" applyBorder="1" applyAlignment="1">
      <alignment vertical="center" shrinkToFit="1"/>
    </xf>
    <xf numFmtId="38" fontId="4" fillId="33" borderId="38" xfId="49" applyFont="1" applyFill="1" applyBorder="1" applyAlignment="1">
      <alignment vertical="center" shrinkToFit="1"/>
    </xf>
    <xf numFmtId="38" fontId="4" fillId="33" borderId="50" xfId="49" applyFont="1" applyFill="1" applyBorder="1" applyAlignment="1">
      <alignment vertical="center" shrinkToFit="1"/>
    </xf>
    <xf numFmtId="38" fontId="4" fillId="33" borderId="40" xfId="49" applyFont="1" applyFill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38" fontId="4" fillId="33" borderId="28" xfId="49" applyFont="1" applyFill="1" applyBorder="1" applyAlignment="1">
      <alignment vertical="center" shrinkToFit="1"/>
    </xf>
    <xf numFmtId="38" fontId="4" fillId="33" borderId="44" xfId="49" applyFont="1" applyFill="1" applyBorder="1" applyAlignment="1">
      <alignment vertical="center" shrinkToFit="1"/>
    </xf>
    <xf numFmtId="38" fontId="4" fillId="33" borderId="18" xfId="49" applyFont="1" applyFill="1" applyBorder="1" applyAlignment="1">
      <alignment vertical="center" shrinkToFit="1"/>
    </xf>
    <xf numFmtId="38" fontId="4" fillId="33" borderId="46" xfId="49" applyFont="1" applyFill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33" borderId="10" xfId="49" applyFont="1" applyFill="1" applyBorder="1" applyAlignment="1">
      <alignment vertical="center" shrinkToFit="1"/>
    </xf>
    <xf numFmtId="38" fontId="4" fillId="33" borderId="48" xfId="49" applyFont="1" applyFill="1" applyBorder="1" applyAlignment="1">
      <alignment vertical="center" shrinkToFit="1"/>
    </xf>
    <xf numFmtId="38" fontId="4" fillId="33" borderId="42" xfId="49" applyFont="1" applyFill="1" applyBorder="1" applyAlignment="1">
      <alignment vertical="center" shrinkToFit="1"/>
    </xf>
    <xf numFmtId="38" fontId="4" fillId="0" borderId="58" xfId="49" applyFont="1" applyBorder="1" applyAlignment="1">
      <alignment vertical="center" shrinkToFit="1"/>
    </xf>
    <xf numFmtId="38" fontId="4" fillId="33" borderId="23" xfId="49" applyFont="1" applyFill="1" applyBorder="1" applyAlignment="1">
      <alignment vertical="center" shrinkToFit="1"/>
    </xf>
    <xf numFmtId="38" fontId="4" fillId="33" borderId="60" xfId="49" applyFont="1" applyFill="1" applyBorder="1" applyAlignment="1">
      <alignment vertical="center" shrinkToFit="1"/>
    </xf>
    <xf numFmtId="38" fontId="4" fillId="0" borderId="24" xfId="49" applyFont="1" applyFill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33" borderId="59" xfId="49" applyFont="1" applyFill="1" applyBorder="1" applyAlignment="1">
      <alignment vertical="center" shrinkToFit="1"/>
    </xf>
    <xf numFmtId="38" fontId="4" fillId="33" borderId="24" xfId="49" applyFont="1" applyFill="1" applyBorder="1" applyAlignment="1">
      <alignment vertical="center" shrinkToFit="1"/>
    </xf>
    <xf numFmtId="38" fontId="4" fillId="33" borderId="87" xfId="49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38" fontId="5" fillId="33" borderId="32" xfId="49" applyFont="1" applyFill="1" applyBorder="1" applyAlignment="1" applyProtection="1">
      <alignment horizontal="center" vertical="center" wrapText="1"/>
      <protection/>
    </xf>
    <xf numFmtId="38" fontId="5" fillId="0" borderId="32" xfId="49" applyFont="1" applyBorder="1" applyAlignment="1" applyProtection="1">
      <alignment horizontal="distributed" vertical="center" shrinkToFit="1"/>
      <protection/>
    </xf>
    <xf numFmtId="38" fontId="5" fillId="0" borderId="33" xfId="49" applyFont="1" applyBorder="1" applyAlignment="1" applyProtection="1">
      <alignment horizontal="distributed" vertical="center" shrinkToFit="1"/>
      <protection/>
    </xf>
    <xf numFmtId="38" fontId="5" fillId="0" borderId="22" xfId="49" applyFont="1" applyBorder="1" applyAlignment="1" applyProtection="1">
      <alignment horizontal="distributed" vertical="center" shrinkToFit="1"/>
      <protection/>
    </xf>
    <xf numFmtId="0" fontId="5" fillId="0" borderId="33" xfId="0" applyFont="1" applyFill="1" applyBorder="1" applyAlignment="1" applyProtection="1">
      <alignment horizontal="distributed" vertical="center" shrinkToFit="1"/>
      <protection/>
    </xf>
    <xf numFmtId="0" fontId="5" fillId="0" borderId="34" xfId="0" applyFont="1" applyFill="1" applyBorder="1" applyAlignment="1" applyProtection="1">
      <alignment horizontal="distributed" vertical="center" shrinkToFit="1"/>
      <protection/>
    </xf>
    <xf numFmtId="0" fontId="5" fillId="0" borderId="22" xfId="0" applyFont="1" applyFill="1" applyBorder="1" applyAlignment="1" applyProtection="1">
      <alignment horizontal="distributed" vertical="center" shrinkToFit="1"/>
      <protection/>
    </xf>
    <xf numFmtId="2" fontId="6" fillId="33" borderId="42" xfId="0" applyNumberFormat="1" applyFont="1" applyFill="1" applyBorder="1" applyAlignment="1">
      <alignment vertical="center" shrinkToFit="1"/>
    </xf>
    <xf numFmtId="2" fontId="6" fillId="33" borderId="40" xfId="0" applyNumberFormat="1" applyFont="1" applyFill="1" applyBorder="1" applyAlignment="1">
      <alignment vertical="center" shrinkToFit="1"/>
    </xf>
    <xf numFmtId="2" fontId="7" fillId="33" borderId="40" xfId="0" applyNumberFormat="1" applyFont="1" applyFill="1" applyBorder="1" applyAlignment="1">
      <alignment vertical="center" shrinkToFit="1"/>
    </xf>
    <xf numFmtId="2" fontId="6" fillId="33" borderId="41" xfId="0" applyNumberFormat="1" applyFont="1" applyFill="1" applyBorder="1" applyAlignment="1">
      <alignment vertical="center" shrinkToFit="1"/>
    </xf>
    <xf numFmtId="0" fontId="4" fillId="33" borderId="40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vertical="center" shrinkToFit="1"/>
    </xf>
    <xf numFmtId="0" fontId="4" fillId="33" borderId="50" xfId="0" applyFont="1" applyFill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33" borderId="38" xfId="0" applyFont="1" applyFill="1" applyBorder="1" applyAlignment="1">
      <alignment vertical="center" shrinkToFit="1"/>
    </xf>
    <xf numFmtId="176" fontId="4" fillId="33" borderId="50" xfId="0" applyNumberFormat="1" applyFont="1" applyFill="1" applyBorder="1" applyAlignment="1">
      <alignment vertical="center" shrinkToFit="1"/>
    </xf>
    <xf numFmtId="0" fontId="4" fillId="33" borderId="66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195" fontId="4" fillId="0" borderId="58" xfId="0" applyNumberFormat="1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79" xfId="0" applyFont="1" applyBorder="1" applyAlignment="1">
      <alignment vertical="center" shrinkToFit="1"/>
    </xf>
    <xf numFmtId="0" fontId="4" fillId="0" borderId="88" xfId="0" applyFont="1" applyBorder="1" applyAlignment="1">
      <alignment vertical="center" shrinkToFit="1"/>
    </xf>
    <xf numFmtId="176" fontId="4" fillId="0" borderId="46" xfId="0" applyNumberFormat="1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8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176" fontId="4" fillId="0" borderId="60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33" borderId="62" xfId="0" applyFont="1" applyFill="1" applyBorder="1" applyAlignment="1">
      <alignment vertical="center" shrinkToFit="1"/>
    </xf>
    <xf numFmtId="0" fontId="4" fillId="33" borderId="36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vertical="center" shrinkToFit="1"/>
    </xf>
    <xf numFmtId="0" fontId="4" fillId="33" borderId="91" xfId="0" applyFont="1" applyFill="1" applyBorder="1" applyAlignment="1">
      <alignment vertical="center" shrinkToFit="1"/>
    </xf>
    <xf numFmtId="0" fontId="4" fillId="33" borderId="87" xfId="0" applyFont="1" applyFill="1" applyBorder="1" applyAlignment="1">
      <alignment vertical="center" shrinkToFit="1"/>
    </xf>
    <xf numFmtId="177" fontId="4" fillId="33" borderId="87" xfId="49" applyNumberFormat="1" applyFont="1" applyFill="1" applyBorder="1" applyAlignment="1">
      <alignment vertical="center" shrinkToFit="1"/>
    </xf>
    <xf numFmtId="0" fontId="4" fillId="33" borderId="63" xfId="0" applyFont="1" applyFill="1" applyBorder="1" applyAlignment="1">
      <alignment vertical="center" shrinkToFit="1"/>
    </xf>
    <xf numFmtId="0" fontId="4" fillId="33" borderId="92" xfId="0" applyFont="1" applyFill="1" applyBorder="1" applyAlignment="1">
      <alignment vertical="center" shrinkToFit="1"/>
    </xf>
    <xf numFmtId="0" fontId="4" fillId="33" borderId="93" xfId="0" applyFont="1" applyFill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38" fontId="4" fillId="0" borderId="36" xfId="49" applyFont="1" applyBorder="1" applyAlignment="1">
      <alignment vertical="center" shrinkToFit="1"/>
    </xf>
    <xf numFmtId="176" fontId="4" fillId="0" borderId="44" xfId="0" applyNumberFormat="1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33" borderId="94" xfId="0" applyFont="1" applyFill="1" applyBorder="1" applyAlignment="1">
      <alignment vertical="center" shrinkToFit="1"/>
    </xf>
    <xf numFmtId="0" fontId="4" fillId="33" borderId="95" xfId="0" applyFont="1" applyFill="1" applyBorder="1" applyAlignment="1">
      <alignment vertical="center" shrinkToFit="1"/>
    </xf>
    <xf numFmtId="2" fontId="7" fillId="33" borderId="50" xfId="0" applyNumberFormat="1" applyFont="1" applyFill="1" applyBorder="1" applyAlignment="1">
      <alignment vertical="center" shrinkToFit="1"/>
    </xf>
    <xf numFmtId="200" fontId="7" fillId="33" borderId="40" xfId="49" applyNumberFormat="1" applyFont="1" applyFill="1" applyBorder="1" applyAlignment="1">
      <alignment horizontal="center" vertical="center" shrinkToFit="1"/>
    </xf>
    <xf numFmtId="200" fontId="7" fillId="35" borderId="24" xfId="49" applyNumberFormat="1" applyFont="1" applyFill="1" applyBorder="1" applyAlignment="1">
      <alignment vertical="center" shrinkToFit="1"/>
    </xf>
    <xf numFmtId="200" fontId="4" fillId="33" borderId="58" xfId="0" applyNumberFormat="1" applyFont="1" applyFill="1" applyBorder="1" applyAlignment="1">
      <alignment vertical="center" shrinkToFit="1"/>
    </xf>
    <xf numFmtId="38" fontId="4" fillId="33" borderId="63" xfId="49" applyFont="1" applyFill="1" applyBorder="1" applyAlignment="1">
      <alignment vertical="center" shrinkToFit="1"/>
    </xf>
    <xf numFmtId="200" fontId="4" fillId="33" borderId="94" xfId="49" applyNumberFormat="1" applyFont="1" applyFill="1" applyBorder="1" applyAlignment="1">
      <alignment vertical="center" shrinkToFit="1"/>
    </xf>
    <xf numFmtId="0" fontId="5" fillId="0" borderId="32" xfId="0" applyFont="1" applyBorder="1" applyAlignment="1" applyProtection="1">
      <alignment horizontal="distributed" vertical="center" shrinkToFit="1"/>
      <protection/>
    </xf>
    <xf numFmtId="0" fontId="5" fillId="0" borderId="33" xfId="0" applyFont="1" applyBorder="1" applyAlignment="1" applyProtection="1">
      <alignment horizontal="distributed" vertical="center" shrinkToFit="1"/>
      <protection/>
    </xf>
    <xf numFmtId="0" fontId="5" fillId="0" borderId="71" xfId="0" applyFont="1" applyBorder="1" applyAlignment="1" applyProtection="1">
      <alignment horizontal="distributed" vertical="center" shrinkToFit="1"/>
      <protection/>
    </xf>
    <xf numFmtId="0" fontId="5" fillId="0" borderId="22" xfId="0" applyFont="1" applyBorder="1" applyAlignment="1" applyProtection="1">
      <alignment horizontal="distributed" vertical="center" shrinkToFit="1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9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38" fontId="7" fillId="0" borderId="0" xfId="49" applyFont="1" applyFill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98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distributed" textRotation="255"/>
    </xf>
    <xf numFmtId="38" fontId="4" fillId="0" borderId="20" xfId="49" applyFont="1" applyBorder="1" applyAlignment="1">
      <alignment horizontal="center" vertical="center" shrinkToFit="1"/>
    </xf>
    <xf numFmtId="0" fontId="5" fillId="33" borderId="65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38" fontId="7" fillId="36" borderId="85" xfId="49" applyFont="1" applyFill="1" applyBorder="1" applyAlignment="1">
      <alignment vertical="center" shrinkToFit="1"/>
    </xf>
    <xf numFmtId="38" fontId="7" fillId="36" borderId="19" xfId="49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86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95" xfId="0" applyNumberFormat="1" applyFont="1" applyFill="1" applyBorder="1" applyAlignment="1">
      <alignment vertical="center" shrinkToFit="1"/>
    </xf>
    <xf numFmtId="38" fontId="5" fillId="37" borderId="15" xfId="49" applyFont="1" applyFill="1" applyBorder="1" applyAlignment="1">
      <alignment vertical="center"/>
    </xf>
    <xf numFmtId="38" fontId="5" fillId="37" borderId="14" xfId="49" applyFont="1" applyFill="1" applyBorder="1" applyAlignment="1">
      <alignment vertical="center"/>
    </xf>
    <xf numFmtId="38" fontId="5" fillId="37" borderId="16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177" fontId="5" fillId="0" borderId="20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60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177" fontId="5" fillId="0" borderId="25" xfId="49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59" xfId="0" applyFont="1" applyFill="1" applyBorder="1" applyAlignment="1">
      <alignment horizontal="distributed" vertical="distributed" textRotation="255" wrapText="1"/>
    </xf>
    <xf numFmtId="0" fontId="7" fillId="0" borderId="24" xfId="0" applyFont="1" applyFill="1" applyBorder="1" applyAlignment="1">
      <alignment horizontal="distributed" vertical="distributed" textRotation="255" wrapText="1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207" fontId="7" fillId="0" borderId="15" xfId="49" applyNumberFormat="1" applyFont="1" applyBorder="1" applyAlignment="1">
      <alignment vertical="center" shrinkToFit="1"/>
    </xf>
    <xf numFmtId="207" fontId="7" fillId="0" borderId="15" xfId="49" applyNumberFormat="1" applyFont="1" applyFill="1" applyBorder="1" applyAlignment="1">
      <alignment vertical="center" shrinkToFit="1"/>
    </xf>
    <xf numFmtId="207" fontId="5" fillId="0" borderId="58" xfId="49" applyNumberFormat="1" applyFont="1" applyFill="1" applyBorder="1" applyAlignment="1">
      <alignment vertical="center" shrinkToFit="1"/>
    </xf>
    <xf numFmtId="207" fontId="7" fillId="0" borderId="80" xfId="49" applyNumberFormat="1" applyFont="1" applyBorder="1" applyAlignment="1">
      <alignment vertical="center" shrinkToFit="1"/>
    </xf>
    <xf numFmtId="207" fontId="7" fillId="0" borderId="65" xfId="49" applyNumberFormat="1" applyFont="1" applyBorder="1" applyAlignment="1">
      <alignment vertical="center" shrinkToFit="1"/>
    </xf>
    <xf numFmtId="207" fontId="7" fillId="0" borderId="19" xfId="49" applyNumberFormat="1" applyFont="1" applyBorder="1" applyAlignment="1">
      <alignment vertical="center" shrinkToFit="1"/>
    </xf>
    <xf numFmtId="207" fontId="7" fillId="0" borderId="19" xfId="49" applyNumberFormat="1" applyFont="1" applyBorder="1" applyAlignment="1">
      <alignment horizontal="center" vertical="center" shrinkToFit="1"/>
    </xf>
    <xf numFmtId="207" fontId="7" fillId="0" borderId="85" xfId="49" applyNumberFormat="1" applyFont="1" applyBorder="1" applyAlignment="1">
      <alignment vertical="center" shrinkToFit="1"/>
    </xf>
    <xf numFmtId="207" fontId="7" fillId="0" borderId="46" xfId="49" applyNumberFormat="1" applyFont="1" applyBorder="1" applyAlignment="1">
      <alignment vertical="center" shrinkToFit="1"/>
    </xf>
    <xf numFmtId="207" fontId="7" fillId="0" borderId="19" xfId="49" applyNumberFormat="1" applyFont="1" applyFill="1" applyBorder="1" applyAlignment="1">
      <alignment vertical="center" shrinkToFit="1"/>
    </xf>
    <xf numFmtId="207" fontId="7" fillId="0" borderId="29" xfId="49" applyNumberFormat="1" applyFont="1" applyBorder="1" applyAlignment="1">
      <alignment vertical="center" shrinkToFit="1"/>
    </xf>
    <xf numFmtId="207" fontId="7" fillId="0" borderId="83" xfId="49" applyNumberFormat="1" applyFont="1" applyBorder="1" applyAlignment="1">
      <alignment vertical="center" shrinkToFit="1"/>
    </xf>
    <xf numFmtId="207" fontId="7" fillId="0" borderId="44" xfId="49" applyNumberFormat="1" applyFont="1" applyBorder="1" applyAlignment="1">
      <alignment vertical="center" shrinkToFit="1"/>
    </xf>
    <xf numFmtId="207" fontId="7" fillId="0" borderId="85" xfId="49" applyNumberFormat="1" applyFont="1" applyFill="1" applyBorder="1" applyAlignment="1">
      <alignment vertical="center" shrinkToFit="1"/>
    </xf>
    <xf numFmtId="207" fontId="7" fillId="0" borderId="46" xfId="49" applyNumberFormat="1" applyFont="1" applyFill="1" applyBorder="1" applyAlignment="1">
      <alignment vertical="center" shrinkToFit="1"/>
    </xf>
    <xf numFmtId="207" fontId="7" fillId="0" borderId="33" xfId="49" applyNumberFormat="1" applyFont="1" applyFill="1" applyBorder="1" applyAlignment="1">
      <alignment vertical="center" shrinkToFit="1"/>
    </xf>
    <xf numFmtId="207" fontId="7" fillId="0" borderId="45" xfId="49" applyNumberFormat="1" applyFont="1" applyFill="1" applyBorder="1" applyAlignment="1">
      <alignment vertical="center" shrinkToFit="1"/>
    </xf>
    <xf numFmtId="207" fontId="7" fillId="0" borderId="32" xfId="49" applyNumberFormat="1" applyFont="1" applyBorder="1" applyAlignment="1">
      <alignment vertical="center" shrinkToFit="1"/>
    </xf>
    <xf numFmtId="207" fontId="7" fillId="0" borderId="64" xfId="49" applyNumberFormat="1" applyFont="1" applyBorder="1" applyAlignment="1">
      <alignment vertical="center" shrinkToFit="1"/>
    </xf>
    <xf numFmtId="207" fontId="7" fillId="0" borderId="24" xfId="49" applyNumberFormat="1" applyFont="1" applyBorder="1" applyAlignment="1">
      <alignment vertical="center" shrinkToFit="1"/>
    </xf>
    <xf numFmtId="207" fontId="7" fillId="0" borderId="24" xfId="49" applyNumberFormat="1" applyFont="1" applyFill="1" applyBorder="1" applyAlignment="1">
      <alignment vertical="center" shrinkToFit="1"/>
    </xf>
    <xf numFmtId="207" fontId="7" fillId="0" borderId="86" xfId="49" applyNumberFormat="1" applyFont="1" applyFill="1" applyBorder="1" applyAlignment="1">
      <alignment vertical="center" shrinkToFit="1"/>
    </xf>
    <xf numFmtId="207" fontId="7" fillId="0" borderId="22" xfId="49" applyNumberFormat="1" applyFont="1" applyFill="1" applyBorder="1" applyAlignment="1">
      <alignment vertical="center" shrinkToFit="1"/>
    </xf>
    <xf numFmtId="207" fontId="7" fillId="0" borderId="59" xfId="49" applyNumberFormat="1" applyFont="1" applyFill="1" applyBorder="1" applyAlignment="1">
      <alignment vertical="center" shrinkToFit="1"/>
    </xf>
    <xf numFmtId="207" fontId="7" fillId="0" borderId="60" xfId="49" applyNumberFormat="1" applyFont="1" applyBorder="1" applyAlignment="1">
      <alignment vertical="center" shrinkToFit="1"/>
    </xf>
    <xf numFmtId="207" fontId="7" fillId="0" borderId="33" xfId="49" applyNumberFormat="1" applyFont="1" applyBorder="1" applyAlignment="1">
      <alignment vertical="center" shrinkToFit="1"/>
    </xf>
    <xf numFmtId="207" fontId="7" fillId="0" borderId="45" xfId="49" applyNumberFormat="1" applyFont="1" applyBorder="1" applyAlignment="1">
      <alignment vertical="center" shrinkToFit="1"/>
    </xf>
    <xf numFmtId="207" fontId="7" fillId="0" borderId="22" xfId="49" applyNumberFormat="1" applyFont="1" applyBorder="1" applyAlignment="1">
      <alignment vertical="center" shrinkToFit="1"/>
    </xf>
    <xf numFmtId="207" fontId="7" fillId="0" borderId="59" xfId="49" applyNumberFormat="1" applyFont="1" applyBorder="1" applyAlignment="1">
      <alignment vertical="center" shrinkToFit="1"/>
    </xf>
    <xf numFmtId="207" fontId="7" fillId="0" borderId="27" xfId="49" applyNumberFormat="1" applyFont="1" applyBorder="1" applyAlignment="1">
      <alignment vertical="center" shrinkToFit="1"/>
    </xf>
    <xf numFmtId="207" fontId="7" fillId="0" borderId="43" xfId="49" applyNumberFormat="1" applyFont="1" applyBorder="1" applyAlignment="1">
      <alignment vertical="center" shrinkToFit="1"/>
    </xf>
    <xf numFmtId="207" fontId="7" fillId="0" borderId="11" xfId="49" applyNumberFormat="1" applyFont="1" applyBorder="1" applyAlignment="1">
      <alignment vertical="center" shrinkToFit="1"/>
    </xf>
    <xf numFmtId="207" fontId="7" fillId="0" borderId="84" xfId="49" applyNumberFormat="1" applyFont="1" applyBorder="1" applyAlignment="1">
      <alignment vertical="center" shrinkToFit="1"/>
    </xf>
    <xf numFmtId="207" fontId="7" fillId="0" borderId="34" xfId="49" applyNumberFormat="1" applyFont="1" applyBorder="1" applyAlignment="1">
      <alignment vertical="center" shrinkToFit="1"/>
    </xf>
    <xf numFmtId="207" fontId="7" fillId="0" borderId="47" xfId="49" applyNumberFormat="1" applyFont="1" applyBorder="1" applyAlignment="1">
      <alignment vertical="center" shrinkToFit="1"/>
    </xf>
    <xf numFmtId="207" fontId="7" fillId="0" borderId="48" xfId="49" applyNumberFormat="1" applyFont="1" applyBorder="1" applyAlignment="1">
      <alignment vertical="center" shrinkToFit="1"/>
    </xf>
    <xf numFmtId="207" fontId="7" fillId="0" borderId="86" xfId="49" applyNumberFormat="1" applyFont="1" applyBorder="1" applyAlignment="1">
      <alignment vertical="center" shrinkToFit="1"/>
    </xf>
    <xf numFmtId="207" fontId="5" fillId="0" borderId="45" xfId="49" applyNumberFormat="1" applyFont="1" applyBorder="1" applyAlignment="1">
      <alignment vertical="center"/>
    </xf>
    <xf numFmtId="207" fontId="5" fillId="0" borderId="19" xfId="49" applyNumberFormat="1" applyFont="1" applyBorder="1" applyAlignment="1">
      <alignment vertical="center"/>
    </xf>
    <xf numFmtId="207" fontId="5" fillId="0" borderId="46" xfId="49" applyNumberFormat="1" applyFont="1" applyBorder="1" applyAlignment="1">
      <alignment vertical="center"/>
    </xf>
    <xf numFmtId="207" fontId="5" fillId="0" borderId="0" xfId="49" applyNumberFormat="1" applyFont="1" applyBorder="1" applyAlignment="1">
      <alignment vertical="center"/>
    </xf>
    <xf numFmtId="207" fontId="5" fillId="0" borderId="33" xfId="49" applyNumberFormat="1" applyFont="1" applyBorder="1" applyAlignment="1">
      <alignment vertical="center"/>
    </xf>
    <xf numFmtId="207" fontId="5" fillId="0" borderId="59" xfId="49" applyNumberFormat="1" applyFont="1" applyBorder="1" applyAlignment="1">
      <alignment vertical="center"/>
    </xf>
    <xf numFmtId="207" fontId="5" fillId="0" borderId="24" xfId="49" applyNumberFormat="1" applyFont="1" applyBorder="1" applyAlignment="1">
      <alignment vertical="center"/>
    </xf>
    <xf numFmtId="207" fontId="5" fillId="0" borderId="22" xfId="49" applyNumberFormat="1" applyFont="1" applyBorder="1" applyAlignment="1">
      <alignment vertical="center"/>
    </xf>
    <xf numFmtId="207" fontId="5" fillId="0" borderId="60" xfId="49" applyNumberFormat="1" applyFont="1" applyBorder="1" applyAlignment="1">
      <alignment vertical="center"/>
    </xf>
    <xf numFmtId="207" fontId="5" fillId="0" borderId="47" xfId="49" applyNumberFormat="1" applyFont="1" applyBorder="1" applyAlignment="1">
      <alignment vertical="center"/>
    </xf>
    <xf numFmtId="207" fontId="5" fillId="0" borderId="11" xfId="49" applyNumberFormat="1" applyFont="1" applyBorder="1" applyAlignment="1">
      <alignment vertical="center"/>
    </xf>
    <xf numFmtId="207" fontId="5" fillId="0" borderId="34" xfId="49" applyNumberFormat="1" applyFont="1" applyBorder="1" applyAlignment="1">
      <alignment vertical="center"/>
    </xf>
    <xf numFmtId="207" fontId="5" fillId="0" borderId="48" xfId="49" applyNumberFormat="1" applyFont="1" applyBorder="1" applyAlignment="1">
      <alignment vertical="center"/>
    </xf>
    <xf numFmtId="207" fontId="5" fillId="0" borderId="45" xfId="49" applyNumberFormat="1" applyFont="1" applyFill="1" applyBorder="1" applyAlignment="1">
      <alignment vertical="center"/>
    </xf>
    <xf numFmtId="207" fontId="5" fillId="0" borderId="19" xfId="49" applyNumberFormat="1" applyFont="1" applyFill="1" applyBorder="1" applyAlignment="1">
      <alignment vertical="center"/>
    </xf>
    <xf numFmtId="207" fontId="5" fillId="0" borderId="59" xfId="49" applyNumberFormat="1" applyFont="1" applyFill="1" applyBorder="1" applyAlignment="1">
      <alignment vertical="center"/>
    </xf>
    <xf numFmtId="207" fontId="5" fillId="0" borderId="24" xfId="49" applyNumberFormat="1" applyFont="1" applyFill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vertical="center" shrinkToFit="1"/>
    </xf>
    <xf numFmtId="0" fontId="6" fillId="0" borderId="62" xfId="0" applyNumberFormat="1" applyFont="1" applyBorder="1" applyAlignment="1">
      <alignment vertical="center" shrinkToFit="1"/>
    </xf>
    <xf numFmtId="0" fontId="6" fillId="0" borderId="36" xfId="0" applyNumberFormat="1" applyFont="1" applyBorder="1" applyAlignment="1">
      <alignment vertical="center" shrinkToFit="1"/>
    </xf>
    <xf numFmtId="0" fontId="6" fillId="0" borderId="37" xfId="0" applyNumberFormat="1" applyFont="1" applyBorder="1" applyAlignment="1">
      <alignment vertical="center" shrinkToFit="1"/>
    </xf>
    <xf numFmtId="0" fontId="6" fillId="0" borderId="45" xfId="0" applyNumberFormat="1" applyFont="1" applyBorder="1" applyAlignment="1">
      <alignment vertical="center" shrinkToFit="1"/>
    </xf>
    <xf numFmtId="0" fontId="6" fillId="0" borderId="19" xfId="0" applyNumberFormat="1" applyFont="1" applyBorder="1" applyAlignment="1">
      <alignment vertical="center" shrinkToFit="1"/>
    </xf>
    <xf numFmtId="0" fontId="6" fillId="0" borderId="20" xfId="0" applyNumberFormat="1" applyFont="1" applyBorder="1" applyAlignment="1">
      <alignment vertical="center" shrinkToFit="1"/>
    </xf>
    <xf numFmtId="0" fontId="7" fillId="0" borderId="46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vertical="center" shrinkToFit="1"/>
    </xf>
    <xf numFmtId="0" fontId="6" fillId="0" borderId="59" xfId="0" applyNumberFormat="1" applyFont="1" applyBorder="1" applyAlignment="1">
      <alignment vertical="center"/>
    </xf>
    <xf numFmtId="0" fontId="6" fillId="0" borderId="60" xfId="0" applyNumberFormat="1" applyFont="1" applyBorder="1" applyAlignment="1">
      <alignment vertical="center" shrinkToFit="1"/>
    </xf>
    <xf numFmtId="0" fontId="6" fillId="0" borderId="63" xfId="0" applyNumberFormat="1" applyFont="1" applyBorder="1" applyAlignment="1">
      <alignment vertical="center" shrinkToFit="1"/>
    </xf>
    <xf numFmtId="0" fontId="6" fillId="0" borderId="87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211" fontId="5" fillId="0" borderId="28" xfId="49" applyNumberFormat="1" applyFont="1" applyBorder="1" applyAlignment="1">
      <alignment vertical="center"/>
    </xf>
    <xf numFmtId="211" fontId="5" fillId="0" borderId="29" xfId="49" applyNumberFormat="1" applyFont="1" applyBorder="1" applyAlignment="1">
      <alignment vertical="center"/>
    </xf>
    <xf numFmtId="211" fontId="5" fillId="0" borderId="44" xfId="49" applyNumberFormat="1" applyFont="1" applyBorder="1" applyAlignment="1">
      <alignment vertical="center"/>
    </xf>
    <xf numFmtId="211" fontId="5" fillId="0" borderId="31" xfId="49" applyNumberFormat="1" applyFont="1" applyBorder="1" applyAlignment="1">
      <alignment vertical="center"/>
    </xf>
    <xf numFmtId="211" fontId="5" fillId="0" borderId="30" xfId="49" applyNumberFormat="1" applyFont="1" applyBorder="1" applyAlignment="1">
      <alignment vertical="center"/>
    </xf>
    <xf numFmtId="211" fontId="5" fillId="0" borderId="18" xfId="49" applyNumberFormat="1" applyFont="1" applyBorder="1" applyAlignment="1">
      <alignment vertical="center"/>
    </xf>
    <xf numFmtId="211" fontId="5" fillId="0" borderId="19" xfId="49" applyNumberFormat="1" applyFont="1" applyBorder="1" applyAlignment="1">
      <alignment vertical="center"/>
    </xf>
    <xf numFmtId="211" fontId="5" fillId="0" borderId="46" xfId="49" applyNumberFormat="1" applyFont="1" applyBorder="1" applyAlignment="1">
      <alignment vertical="center"/>
    </xf>
    <xf numFmtId="211" fontId="5" fillId="0" borderId="21" xfId="49" applyNumberFormat="1" applyFont="1" applyBorder="1" applyAlignment="1">
      <alignment vertical="center"/>
    </xf>
    <xf numFmtId="211" fontId="5" fillId="0" borderId="20" xfId="49" applyNumberFormat="1" applyFont="1" applyBorder="1" applyAlignment="1">
      <alignment vertical="center"/>
    </xf>
    <xf numFmtId="211" fontId="5" fillId="0" borderId="10" xfId="49" applyNumberFormat="1" applyFont="1" applyFill="1" applyBorder="1" applyAlignment="1">
      <alignment vertical="center"/>
    </xf>
    <xf numFmtId="211" fontId="5" fillId="0" borderId="11" xfId="49" applyNumberFormat="1" applyFont="1" applyFill="1" applyBorder="1" applyAlignment="1">
      <alignment vertical="center"/>
    </xf>
    <xf numFmtId="211" fontId="5" fillId="0" borderId="46" xfId="49" applyNumberFormat="1" applyFont="1" applyFill="1" applyBorder="1" applyAlignment="1">
      <alignment vertical="center"/>
    </xf>
    <xf numFmtId="211" fontId="5" fillId="0" borderId="21" xfId="49" applyNumberFormat="1" applyFont="1" applyFill="1" applyBorder="1" applyAlignment="1">
      <alignment vertical="center"/>
    </xf>
    <xf numFmtId="211" fontId="5" fillId="0" borderId="12" xfId="49" applyNumberFormat="1" applyFont="1" applyFill="1" applyBorder="1" applyAlignment="1">
      <alignment vertical="center"/>
    </xf>
    <xf numFmtId="211" fontId="5" fillId="0" borderId="10" xfId="49" applyNumberFormat="1" applyFont="1" applyBorder="1" applyAlignment="1">
      <alignment vertical="center"/>
    </xf>
    <xf numFmtId="211" fontId="5" fillId="0" borderId="11" xfId="49" applyNumberFormat="1" applyFont="1" applyBorder="1" applyAlignment="1">
      <alignment vertical="center"/>
    </xf>
    <xf numFmtId="211" fontId="5" fillId="0" borderId="12" xfId="49" applyNumberFormat="1" applyFont="1" applyBorder="1" applyAlignment="1">
      <alignment vertical="center"/>
    </xf>
    <xf numFmtId="211" fontId="5" fillId="0" borderId="28" xfId="49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212" fontId="7" fillId="0" borderId="15" xfId="0" applyNumberFormat="1" applyFont="1" applyBorder="1" applyAlignment="1">
      <alignment vertical="center"/>
    </xf>
    <xf numFmtId="212" fontId="7" fillId="0" borderId="16" xfId="0" applyNumberFormat="1" applyFont="1" applyBorder="1" applyAlignment="1">
      <alignment vertical="center"/>
    </xf>
    <xf numFmtId="212" fontId="7" fillId="0" borderId="19" xfId="0" applyNumberFormat="1" applyFont="1" applyBorder="1" applyAlignment="1">
      <alignment vertical="center"/>
    </xf>
    <xf numFmtId="212" fontId="7" fillId="0" borderId="20" xfId="0" applyNumberFormat="1" applyFont="1" applyBorder="1" applyAlignment="1">
      <alignment vertical="center"/>
    </xf>
    <xf numFmtId="212" fontId="7" fillId="0" borderId="11" xfId="0" applyNumberFormat="1" applyFont="1" applyBorder="1" applyAlignment="1">
      <alignment vertical="center"/>
    </xf>
    <xf numFmtId="212" fontId="7" fillId="0" borderId="12" xfId="0" applyNumberFormat="1" applyFont="1" applyBorder="1" applyAlignment="1">
      <alignment vertical="center"/>
    </xf>
    <xf numFmtId="211" fontId="7" fillId="0" borderId="15" xfId="0" applyNumberFormat="1" applyFont="1" applyBorder="1" applyAlignment="1">
      <alignment vertical="center"/>
    </xf>
    <xf numFmtId="211" fontId="7" fillId="0" borderId="16" xfId="0" applyNumberFormat="1" applyFont="1" applyBorder="1" applyAlignment="1">
      <alignment vertical="center"/>
    </xf>
    <xf numFmtId="211" fontId="7" fillId="0" borderId="19" xfId="0" applyNumberFormat="1" applyFont="1" applyBorder="1" applyAlignment="1">
      <alignment vertical="center"/>
    </xf>
    <xf numFmtId="211" fontId="7" fillId="0" borderId="20" xfId="0" applyNumberFormat="1" applyFont="1" applyBorder="1" applyAlignment="1">
      <alignment vertical="center"/>
    </xf>
    <xf numFmtId="211" fontId="7" fillId="0" borderId="11" xfId="0" applyNumberFormat="1" applyFont="1" applyBorder="1" applyAlignment="1">
      <alignment vertical="center"/>
    </xf>
    <xf numFmtId="211" fontId="7" fillId="0" borderId="12" xfId="0" applyNumberFormat="1" applyFont="1" applyBorder="1" applyAlignment="1">
      <alignment vertical="center"/>
    </xf>
    <xf numFmtId="211" fontId="7" fillId="0" borderId="17" xfId="0" applyNumberFormat="1" applyFont="1" applyBorder="1" applyAlignment="1">
      <alignment vertical="center"/>
    </xf>
    <xf numFmtId="211" fontId="7" fillId="0" borderId="14" xfId="49" applyNumberFormat="1" applyFont="1" applyBorder="1" applyAlignment="1">
      <alignment vertical="center"/>
    </xf>
    <xf numFmtId="211" fontId="7" fillId="0" borderId="16" xfId="49" applyNumberFormat="1" applyFont="1" applyBorder="1" applyAlignment="1">
      <alignment vertical="center"/>
    </xf>
    <xf numFmtId="211" fontId="7" fillId="0" borderId="21" xfId="0" applyNumberFormat="1" applyFont="1" applyBorder="1" applyAlignment="1">
      <alignment vertical="center"/>
    </xf>
    <xf numFmtId="211" fontId="7" fillId="0" borderId="18" xfId="49" applyNumberFormat="1" applyFont="1" applyBorder="1" applyAlignment="1">
      <alignment vertical="center"/>
    </xf>
    <xf numFmtId="211" fontId="7" fillId="0" borderId="20" xfId="49" applyNumberFormat="1" applyFont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11" fontId="7" fillId="0" borderId="10" xfId="49" applyNumberFormat="1" applyFont="1" applyBorder="1" applyAlignment="1">
      <alignment vertical="center"/>
    </xf>
    <xf numFmtId="211" fontId="7" fillId="0" borderId="12" xfId="49" applyNumberFormat="1" applyFont="1" applyBorder="1" applyAlignment="1">
      <alignment vertical="center"/>
    </xf>
    <xf numFmtId="212" fontId="7" fillId="0" borderId="88" xfId="49" applyNumberFormat="1" applyFont="1" applyBorder="1" applyAlignment="1">
      <alignment vertical="center"/>
    </xf>
    <xf numFmtId="212" fontId="7" fillId="0" borderId="15" xfId="49" applyNumberFormat="1" applyFont="1" applyBorder="1" applyAlignment="1">
      <alignment vertical="center"/>
    </xf>
    <xf numFmtId="212" fontId="7" fillId="0" borderId="32" xfId="49" applyNumberFormat="1" applyFont="1" applyBorder="1" applyAlignment="1">
      <alignment vertical="center"/>
    </xf>
    <xf numFmtId="212" fontId="7" fillId="0" borderId="65" xfId="49" applyNumberFormat="1" applyFont="1" applyBorder="1" applyAlignment="1">
      <alignment vertical="center"/>
    </xf>
    <xf numFmtId="212" fontId="7" fillId="0" borderId="19" xfId="49" applyNumberFormat="1" applyFont="1" applyBorder="1" applyAlignment="1">
      <alignment vertical="center"/>
    </xf>
    <xf numFmtId="212" fontId="7" fillId="0" borderId="33" xfId="49" applyNumberFormat="1" applyFont="1" applyBorder="1" applyAlignment="1">
      <alignment vertical="center"/>
    </xf>
    <xf numFmtId="212" fontId="7" fillId="0" borderId="46" xfId="49" applyNumberFormat="1" applyFont="1" applyBorder="1" applyAlignment="1">
      <alignment vertical="center"/>
    </xf>
    <xf numFmtId="212" fontId="7" fillId="0" borderId="29" xfId="49" applyNumberFormat="1" applyFont="1" applyBorder="1" applyAlignment="1">
      <alignment vertical="center"/>
    </xf>
    <xf numFmtId="212" fontId="7" fillId="0" borderId="11" xfId="49" applyNumberFormat="1" applyFont="1" applyBorder="1" applyAlignment="1">
      <alignment vertical="center"/>
    </xf>
    <xf numFmtId="212" fontId="7" fillId="0" borderId="34" xfId="49" applyNumberFormat="1" applyFont="1" applyBorder="1" applyAlignment="1">
      <alignment vertical="center"/>
    </xf>
    <xf numFmtId="212" fontId="7" fillId="0" borderId="48" xfId="49" applyNumberFormat="1" applyFont="1" applyBorder="1" applyAlignment="1">
      <alignment vertical="center"/>
    </xf>
    <xf numFmtId="211" fontId="5" fillId="0" borderId="15" xfId="0" applyNumberFormat="1" applyFont="1" applyBorder="1" applyAlignment="1">
      <alignment vertical="center"/>
    </xf>
    <xf numFmtId="211" fontId="5" fillId="0" borderId="17" xfId="0" applyNumberFormat="1" applyFont="1" applyBorder="1" applyAlignment="1">
      <alignment vertical="center"/>
    </xf>
    <xf numFmtId="211" fontId="5" fillId="0" borderId="19" xfId="0" applyNumberFormat="1" applyFont="1" applyBorder="1" applyAlignment="1">
      <alignment vertical="center"/>
    </xf>
    <xf numFmtId="211" fontId="5" fillId="0" borderId="21" xfId="0" applyNumberFormat="1" applyFont="1" applyBorder="1" applyAlignment="1">
      <alignment vertical="center"/>
    </xf>
    <xf numFmtId="212" fontId="5" fillId="0" borderId="14" xfId="49" applyNumberFormat="1" applyFont="1" applyBorder="1" applyAlignment="1">
      <alignment vertical="center"/>
    </xf>
    <xf numFmtId="212" fontId="5" fillId="0" borderId="15" xfId="49" applyNumberFormat="1" applyFont="1" applyBorder="1" applyAlignment="1">
      <alignment vertical="center"/>
    </xf>
    <xf numFmtId="212" fontId="5" fillId="0" borderId="16" xfId="49" applyNumberFormat="1" applyFont="1" applyBorder="1" applyAlignment="1">
      <alignment vertical="center"/>
    </xf>
    <xf numFmtId="212" fontId="5" fillId="0" borderId="17" xfId="49" applyNumberFormat="1" applyFont="1" applyBorder="1" applyAlignment="1">
      <alignment vertical="center"/>
    </xf>
    <xf numFmtId="212" fontId="5" fillId="0" borderId="65" xfId="49" applyNumberFormat="1" applyFont="1" applyBorder="1" applyAlignment="1">
      <alignment horizontal="right" vertical="center"/>
    </xf>
    <xf numFmtId="212" fontId="5" fillId="0" borderId="18" xfId="49" applyNumberFormat="1" applyFont="1" applyBorder="1" applyAlignment="1">
      <alignment vertical="center"/>
    </xf>
    <xf numFmtId="212" fontId="5" fillId="0" borderId="19" xfId="49" applyNumberFormat="1" applyFont="1" applyBorder="1" applyAlignment="1">
      <alignment vertical="center"/>
    </xf>
    <xf numFmtId="212" fontId="5" fillId="0" borderId="20" xfId="49" applyNumberFormat="1" applyFont="1" applyBorder="1" applyAlignment="1">
      <alignment vertical="center"/>
    </xf>
    <xf numFmtId="212" fontId="5" fillId="0" borderId="21" xfId="49" applyNumberFormat="1" applyFont="1" applyBorder="1" applyAlignment="1">
      <alignment vertical="center"/>
    </xf>
    <xf numFmtId="212" fontId="5" fillId="0" borderId="46" xfId="49" applyNumberFormat="1" applyFont="1" applyBorder="1" applyAlignment="1">
      <alignment horizontal="right" vertical="center"/>
    </xf>
    <xf numFmtId="212" fontId="5" fillId="0" borderId="11" xfId="49" applyNumberFormat="1" applyFont="1" applyBorder="1" applyAlignment="1">
      <alignment vertical="center"/>
    </xf>
    <xf numFmtId="212" fontId="5" fillId="0" borderId="13" xfId="49" applyNumberFormat="1" applyFont="1" applyBorder="1" applyAlignment="1">
      <alignment vertical="center"/>
    </xf>
    <xf numFmtId="212" fontId="5" fillId="0" borderId="48" xfId="49" applyNumberFormat="1" applyFont="1" applyBorder="1" applyAlignment="1">
      <alignment horizontal="right" vertical="center"/>
    </xf>
    <xf numFmtId="212" fontId="5" fillId="0" borderId="24" xfId="49" applyNumberFormat="1" applyFont="1" applyBorder="1" applyAlignment="1">
      <alignment vertical="center"/>
    </xf>
    <xf numFmtId="212" fontId="5" fillId="0" borderId="26" xfId="49" applyNumberFormat="1" applyFont="1" applyBorder="1" applyAlignment="1">
      <alignment vertical="center"/>
    </xf>
    <xf numFmtId="212" fontId="5" fillId="0" borderId="60" xfId="49" applyNumberFormat="1" applyFont="1" applyBorder="1" applyAlignment="1">
      <alignment horizontal="right" vertical="center"/>
    </xf>
    <xf numFmtId="212" fontId="5" fillId="0" borderId="10" xfId="49" applyNumberFormat="1" applyFont="1" applyBorder="1" applyAlignment="1">
      <alignment vertical="center"/>
    </xf>
    <xf numFmtId="212" fontId="5" fillId="0" borderId="12" xfId="49" applyNumberFormat="1" applyFont="1" applyBorder="1" applyAlignment="1">
      <alignment vertical="center"/>
    </xf>
    <xf numFmtId="212" fontId="5" fillId="0" borderId="23" xfId="49" applyNumberFormat="1" applyFont="1" applyBorder="1" applyAlignment="1">
      <alignment vertical="center"/>
    </xf>
    <xf numFmtId="212" fontId="5" fillId="0" borderId="25" xfId="49" applyNumberFormat="1" applyFont="1" applyBorder="1" applyAlignment="1">
      <alignment vertical="center"/>
    </xf>
    <xf numFmtId="211" fontId="5" fillId="0" borderId="16" xfId="0" applyNumberFormat="1" applyFont="1" applyBorder="1" applyAlignment="1">
      <alignment vertical="center"/>
    </xf>
    <xf numFmtId="211" fontId="5" fillId="0" borderId="20" xfId="0" applyNumberFormat="1" applyFont="1" applyBorder="1" applyAlignment="1">
      <alignment vertical="center"/>
    </xf>
    <xf numFmtId="211" fontId="5" fillId="0" borderId="11" xfId="0" applyNumberFormat="1" applyFont="1" applyBorder="1" applyAlignment="1">
      <alignment vertical="center"/>
    </xf>
    <xf numFmtId="211" fontId="5" fillId="0" borderId="12" xfId="0" applyNumberFormat="1" applyFont="1" applyBorder="1" applyAlignment="1">
      <alignment vertical="center"/>
    </xf>
    <xf numFmtId="211" fontId="5" fillId="0" borderId="19" xfId="0" applyNumberFormat="1" applyFont="1" applyBorder="1" applyAlignment="1">
      <alignment horizontal="right" vertical="center"/>
    </xf>
    <xf numFmtId="211" fontId="5" fillId="0" borderId="24" xfId="0" applyNumberFormat="1" applyFont="1" applyBorder="1" applyAlignment="1">
      <alignment vertical="center"/>
    </xf>
    <xf numFmtId="211" fontId="5" fillId="0" borderId="25" xfId="0" applyNumberFormat="1" applyFont="1" applyBorder="1" applyAlignment="1">
      <alignment vertical="center"/>
    </xf>
    <xf numFmtId="211" fontId="5" fillId="0" borderId="60" xfId="0" applyNumberFormat="1" applyFont="1" applyBorder="1" applyAlignment="1">
      <alignment vertical="center"/>
    </xf>
    <xf numFmtId="211" fontId="5" fillId="0" borderId="13" xfId="0" applyNumberFormat="1" applyFont="1" applyBorder="1" applyAlignment="1">
      <alignment vertical="center"/>
    </xf>
    <xf numFmtId="211" fontId="5" fillId="0" borderId="26" xfId="0" applyNumberFormat="1" applyFont="1" applyBorder="1" applyAlignment="1">
      <alignment vertical="center"/>
    </xf>
    <xf numFmtId="211" fontId="5" fillId="0" borderId="23" xfId="49" applyNumberFormat="1" applyFont="1" applyBorder="1" applyAlignment="1">
      <alignment vertical="center"/>
    </xf>
    <xf numFmtId="211" fontId="5" fillId="0" borderId="24" xfId="49" applyNumberFormat="1" applyFont="1" applyBorder="1" applyAlignment="1">
      <alignment vertical="center"/>
    </xf>
    <xf numFmtId="211" fontId="5" fillId="0" borderId="25" xfId="49" applyNumberFormat="1" applyFont="1" applyBorder="1" applyAlignment="1">
      <alignment vertical="center"/>
    </xf>
    <xf numFmtId="212" fontId="5" fillId="0" borderId="19" xfId="49" applyNumberFormat="1" applyFont="1" applyFill="1" applyBorder="1" applyAlignment="1">
      <alignment vertical="center"/>
    </xf>
    <xf numFmtId="212" fontId="5" fillId="0" borderId="0" xfId="0" applyNumberFormat="1" applyFont="1" applyAlignment="1">
      <alignment vertical="center"/>
    </xf>
    <xf numFmtId="212" fontId="5" fillId="0" borderId="29" xfId="49" applyNumberFormat="1" applyFont="1" applyBorder="1" applyAlignment="1">
      <alignment vertical="center"/>
    </xf>
    <xf numFmtId="212" fontId="5" fillId="0" borderId="30" xfId="49" applyNumberFormat="1" applyFont="1" applyBorder="1" applyAlignment="1">
      <alignment vertical="center"/>
    </xf>
    <xf numFmtId="186" fontId="7" fillId="0" borderId="29" xfId="49" applyNumberFormat="1" applyFont="1" applyBorder="1" applyAlignment="1">
      <alignment vertical="center" shrinkToFit="1"/>
    </xf>
    <xf numFmtId="211" fontId="5" fillId="0" borderId="19" xfId="49" applyNumberFormat="1" applyFont="1" applyFill="1" applyBorder="1" applyAlignment="1">
      <alignment vertical="center"/>
    </xf>
    <xf numFmtId="211" fontId="5" fillId="0" borderId="24" xfId="49" applyNumberFormat="1" applyFont="1" applyFill="1" applyBorder="1" applyAlignment="1">
      <alignment vertical="center"/>
    </xf>
    <xf numFmtId="211" fontId="5" fillId="0" borderId="60" xfId="49" applyNumberFormat="1" applyFont="1" applyFill="1" applyBorder="1" applyAlignment="1">
      <alignment vertical="center"/>
    </xf>
    <xf numFmtId="211" fontId="5" fillId="0" borderId="26" xfId="49" applyNumberFormat="1" applyFont="1" applyFill="1" applyBorder="1" applyAlignment="1">
      <alignment vertical="center"/>
    </xf>
    <xf numFmtId="211" fontId="5" fillId="0" borderId="18" xfId="49" applyNumberFormat="1" applyFont="1" applyFill="1" applyBorder="1" applyAlignment="1">
      <alignment vertical="center"/>
    </xf>
    <xf numFmtId="211" fontId="5" fillId="0" borderId="20" xfId="49" applyNumberFormat="1" applyFont="1" applyFill="1" applyBorder="1" applyAlignment="1">
      <alignment vertical="center"/>
    </xf>
    <xf numFmtId="211" fontId="5" fillId="0" borderId="23" xfId="49" applyNumberFormat="1" applyFont="1" applyFill="1" applyBorder="1" applyAlignment="1">
      <alignment vertical="center"/>
    </xf>
    <xf numFmtId="211" fontId="5" fillId="0" borderId="25" xfId="49" applyNumberFormat="1" applyFont="1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211" fontId="4" fillId="0" borderId="62" xfId="0" applyNumberFormat="1" applyFont="1" applyBorder="1" applyAlignment="1">
      <alignment vertical="center" shrinkToFit="1"/>
    </xf>
    <xf numFmtId="211" fontId="4" fillId="0" borderId="36" xfId="0" applyNumberFormat="1" applyFont="1" applyBorder="1" applyAlignment="1">
      <alignment vertical="center" shrinkToFit="1"/>
    </xf>
    <xf numFmtId="211" fontId="4" fillId="0" borderId="79" xfId="0" applyNumberFormat="1" applyFont="1" applyBorder="1" applyAlignment="1">
      <alignment vertical="center" shrinkToFit="1"/>
    </xf>
    <xf numFmtId="211" fontId="4" fillId="0" borderId="45" xfId="0" applyNumberFormat="1" applyFont="1" applyBorder="1" applyAlignment="1">
      <alignment vertical="center" shrinkToFit="1"/>
    </xf>
    <xf numFmtId="211" fontId="4" fillId="0" borderId="19" xfId="0" applyNumberFormat="1" applyFont="1" applyBorder="1" applyAlignment="1">
      <alignment vertical="center" shrinkToFit="1"/>
    </xf>
    <xf numFmtId="211" fontId="4" fillId="0" borderId="46" xfId="0" applyNumberFormat="1" applyFont="1" applyBorder="1" applyAlignment="1">
      <alignment vertical="center" shrinkToFit="1"/>
    </xf>
    <xf numFmtId="211" fontId="4" fillId="0" borderId="59" xfId="0" applyNumberFormat="1" applyFont="1" applyBorder="1" applyAlignment="1">
      <alignment vertical="center" shrinkToFit="1"/>
    </xf>
    <xf numFmtId="211" fontId="4" fillId="0" borderId="24" xfId="0" applyNumberFormat="1" applyFont="1" applyBorder="1" applyAlignment="1">
      <alignment vertical="center" shrinkToFit="1"/>
    </xf>
    <xf numFmtId="211" fontId="4" fillId="0" borderId="22" xfId="0" applyNumberFormat="1" applyFont="1" applyBorder="1" applyAlignment="1">
      <alignment vertical="center" shrinkToFit="1"/>
    </xf>
    <xf numFmtId="211" fontId="4" fillId="0" borderId="64" xfId="0" applyNumberFormat="1" applyFont="1" applyBorder="1" applyAlignment="1">
      <alignment vertical="center" shrinkToFit="1"/>
    </xf>
    <xf numFmtId="211" fontId="4" fillId="0" borderId="15" xfId="0" applyNumberFormat="1" applyFont="1" applyBorder="1" applyAlignment="1">
      <alignment vertical="center" shrinkToFit="1"/>
    </xf>
    <xf numFmtId="211" fontId="4" fillId="0" borderId="65" xfId="0" applyNumberFormat="1" applyFont="1" applyBorder="1" applyAlignment="1">
      <alignment vertical="center" shrinkToFit="1"/>
    </xf>
    <xf numFmtId="211" fontId="4" fillId="0" borderId="59" xfId="0" applyNumberFormat="1" applyFont="1" applyFill="1" applyBorder="1" applyAlignment="1">
      <alignment vertical="center" shrinkToFit="1"/>
    </xf>
    <xf numFmtId="211" fontId="4" fillId="0" borderId="24" xfId="0" applyNumberFormat="1" applyFont="1" applyFill="1" applyBorder="1" applyAlignment="1">
      <alignment vertical="center" shrinkToFit="1"/>
    </xf>
    <xf numFmtId="211" fontId="4" fillId="0" borderId="22" xfId="0" applyNumberFormat="1" applyFont="1" applyFill="1" applyBorder="1" applyAlignment="1">
      <alignment vertical="center" shrinkToFit="1"/>
    </xf>
    <xf numFmtId="211" fontId="4" fillId="0" borderId="99" xfId="0" applyNumberFormat="1" applyFont="1" applyBorder="1" applyAlignment="1">
      <alignment vertical="center" shrinkToFit="1"/>
    </xf>
    <xf numFmtId="211" fontId="4" fillId="0" borderId="88" xfId="0" applyNumberFormat="1" applyFont="1" applyBorder="1" applyAlignment="1">
      <alignment vertical="center" shrinkToFit="1"/>
    </xf>
    <xf numFmtId="211" fontId="4" fillId="0" borderId="18" xfId="0" applyNumberFormat="1" applyFont="1" applyBorder="1" applyAlignment="1">
      <alignment vertical="center" shrinkToFit="1"/>
    </xf>
    <xf numFmtId="211" fontId="4" fillId="0" borderId="35" xfId="0" applyNumberFormat="1" applyFont="1" applyBorder="1" applyAlignment="1">
      <alignment vertical="center" shrinkToFit="1"/>
    </xf>
    <xf numFmtId="211" fontId="4" fillId="0" borderId="97" xfId="0" applyNumberFormat="1" applyFont="1" applyBorder="1" applyAlignment="1">
      <alignment vertical="center" shrinkToFit="1"/>
    </xf>
    <xf numFmtId="211" fontId="4" fillId="0" borderId="20" xfId="0" applyNumberFormat="1" applyFont="1" applyBorder="1" applyAlignment="1">
      <alignment vertical="center" shrinkToFit="1"/>
    </xf>
    <xf numFmtId="211" fontId="4" fillId="0" borderId="25" xfId="0" applyNumberFormat="1" applyFont="1" applyBorder="1" applyAlignment="1">
      <alignment vertical="center" shrinkToFit="1"/>
    </xf>
    <xf numFmtId="0" fontId="7" fillId="0" borderId="88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top" shrinkToFit="1"/>
    </xf>
    <xf numFmtId="0" fontId="7" fillId="0" borderId="8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91" xfId="49" applyFont="1" applyFill="1" applyBorder="1" applyAlignment="1">
      <alignment horizontal="center" vertical="center"/>
    </xf>
    <xf numFmtId="38" fontId="4" fillId="0" borderId="60" xfId="49" applyFont="1" applyFill="1" applyBorder="1" applyAlignment="1">
      <alignment horizontal="center" vertical="center"/>
    </xf>
    <xf numFmtId="38" fontId="4" fillId="0" borderId="63" xfId="49" applyFont="1" applyFill="1" applyBorder="1" applyAlignment="1">
      <alignment horizontal="center" vertical="center"/>
    </xf>
    <xf numFmtId="38" fontId="7" fillId="0" borderId="87" xfId="49" applyFont="1" applyFill="1" applyBorder="1" applyAlignment="1">
      <alignment horizontal="center" vertical="center"/>
    </xf>
    <xf numFmtId="38" fontId="4" fillId="0" borderId="87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91" xfId="49" applyFont="1" applyFill="1" applyBorder="1" applyAlignment="1">
      <alignment horizontal="center" vertical="center"/>
    </xf>
    <xf numFmtId="38" fontId="7" fillId="0" borderId="63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textRotation="180" wrapText="1"/>
    </xf>
    <xf numFmtId="0" fontId="4" fillId="0" borderId="93" xfId="0" applyFont="1" applyFill="1" applyBorder="1" applyAlignment="1">
      <alignment horizontal="center" vertical="top" wrapText="1"/>
    </xf>
    <xf numFmtId="0" fontId="4" fillId="0" borderId="8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180"/>
    </xf>
    <xf numFmtId="0" fontId="4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9" fontId="6" fillId="0" borderId="62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2" xfId="0" applyFont="1" applyFill="1" applyBorder="1" applyAlignment="1" quotePrefix="1">
      <alignment horizontal="center" vertical="center"/>
    </xf>
    <xf numFmtId="0" fontId="6" fillId="0" borderId="36" xfId="0" applyFont="1" applyFill="1" applyBorder="1" applyAlignment="1" quotePrefix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0" fontId="6" fillId="0" borderId="91" xfId="0" applyFont="1" applyFill="1" applyBorder="1" applyAlignment="1">
      <alignment horizontal="right"/>
    </xf>
    <xf numFmtId="0" fontId="6" fillId="0" borderId="93" xfId="0" applyFont="1" applyFill="1" applyBorder="1" applyAlignment="1">
      <alignment horizontal="right"/>
    </xf>
    <xf numFmtId="0" fontId="6" fillId="0" borderId="63" xfId="0" applyFont="1" applyFill="1" applyBorder="1" applyAlignment="1">
      <alignment horizontal="right"/>
    </xf>
    <xf numFmtId="0" fontId="6" fillId="0" borderId="87" xfId="0" applyFont="1" applyFill="1" applyBorder="1" applyAlignment="1">
      <alignment horizontal="right"/>
    </xf>
    <xf numFmtId="0" fontId="4" fillId="0" borderId="91" xfId="0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0" borderId="98" xfId="0" applyFont="1" applyFill="1" applyBorder="1" applyAlignment="1">
      <alignment horizontal="left" vertical="center"/>
    </xf>
    <xf numFmtId="38" fontId="5" fillId="0" borderId="59" xfId="49" applyFont="1" applyFill="1" applyBorder="1" applyAlignment="1">
      <alignment horizontal="distributed" vertical="distributed" textRotation="255" wrapText="1"/>
    </xf>
    <xf numFmtId="38" fontId="5" fillId="0" borderId="24" xfId="49" applyFont="1" applyFill="1" applyBorder="1" applyAlignment="1">
      <alignment horizontal="distributed" vertical="distributed" textRotation="255" wrapText="1"/>
    </xf>
    <xf numFmtId="38" fontId="5" fillId="0" borderId="2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/>
    </xf>
    <xf numFmtId="212" fontId="4" fillId="0" borderId="43" xfId="49" applyNumberFormat="1" applyFont="1" applyBorder="1" applyAlignment="1">
      <alignment vertical="center" shrinkToFit="1"/>
    </xf>
    <xf numFmtId="212" fontId="4" fillId="0" borderId="29" xfId="49" applyNumberFormat="1" applyFont="1" applyBorder="1" applyAlignment="1">
      <alignment vertical="center" shrinkToFit="1"/>
    </xf>
    <xf numFmtId="212" fontId="4" fillId="0" borderId="29" xfId="49" applyNumberFormat="1" applyFont="1" applyFill="1" applyBorder="1" applyAlignment="1">
      <alignment vertical="center" shrinkToFit="1"/>
    </xf>
    <xf numFmtId="212" fontId="4" fillId="0" borderId="19" xfId="49" applyNumberFormat="1" applyFont="1" applyFill="1" applyBorder="1" applyAlignment="1">
      <alignment vertical="center" shrinkToFit="1"/>
    </xf>
    <xf numFmtId="212" fontId="4" fillId="0" borderId="0" xfId="49" applyNumberFormat="1" applyFont="1" applyBorder="1" applyAlignment="1">
      <alignment vertical="center" shrinkToFit="1"/>
    </xf>
    <xf numFmtId="212" fontId="4" fillId="0" borderId="44" xfId="49" applyNumberFormat="1" applyFont="1" applyBorder="1" applyAlignment="1">
      <alignment vertical="center" shrinkToFit="1"/>
    </xf>
    <xf numFmtId="212" fontId="4" fillId="0" borderId="45" xfId="49" applyNumberFormat="1" applyFont="1" applyFill="1" applyBorder="1" applyAlignment="1">
      <alignment vertical="center" shrinkToFit="1"/>
    </xf>
    <xf numFmtId="212" fontId="4" fillId="0" borderId="19" xfId="49" applyNumberFormat="1" applyFont="1" applyBorder="1" applyAlignment="1">
      <alignment vertical="center" shrinkToFit="1"/>
    </xf>
    <xf numFmtId="212" fontId="4" fillId="0" borderId="46" xfId="49" applyNumberFormat="1" applyFont="1" applyBorder="1" applyAlignment="1">
      <alignment vertical="center" shrinkToFit="1"/>
    </xf>
    <xf numFmtId="212" fontId="4" fillId="0" borderId="47" xfId="49" applyNumberFormat="1" applyFont="1" applyFill="1" applyBorder="1" applyAlignment="1">
      <alignment vertical="center" shrinkToFit="1"/>
    </xf>
    <xf numFmtId="212" fontId="4" fillId="0" borderId="11" xfId="49" applyNumberFormat="1" applyFont="1" applyFill="1" applyBorder="1" applyAlignment="1">
      <alignment vertical="center" shrinkToFit="1"/>
    </xf>
    <xf numFmtId="212" fontId="4" fillId="0" borderId="11" xfId="49" applyNumberFormat="1" applyFont="1" applyBorder="1" applyAlignment="1">
      <alignment vertical="center" shrinkToFit="1"/>
    </xf>
    <xf numFmtId="212" fontId="4" fillId="0" borderId="48" xfId="49" applyNumberFormat="1" applyFont="1" applyBorder="1" applyAlignment="1">
      <alignment vertical="center" shrinkToFit="1"/>
    </xf>
    <xf numFmtId="212" fontId="4" fillId="0" borderId="43" xfId="49" applyNumberFormat="1" applyFont="1" applyFill="1" applyBorder="1" applyAlignment="1">
      <alignment vertical="center" shrinkToFit="1"/>
    </xf>
    <xf numFmtId="212" fontId="4" fillId="0" borderId="45" xfId="49" applyNumberFormat="1" applyFont="1" applyBorder="1" applyAlignment="1">
      <alignment vertical="center" shrinkToFit="1"/>
    </xf>
    <xf numFmtId="212" fontId="4" fillId="0" borderId="59" xfId="49" applyNumberFormat="1" applyFont="1" applyFill="1" applyBorder="1" applyAlignment="1">
      <alignment vertical="center" shrinkToFit="1"/>
    </xf>
    <xf numFmtId="212" fontId="4" fillId="0" borderId="24" xfId="49" applyNumberFormat="1" applyFont="1" applyFill="1" applyBorder="1" applyAlignment="1">
      <alignment vertical="center" shrinkToFit="1"/>
    </xf>
    <xf numFmtId="212" fontId="4" fillId="0" borderId="24" xfId="49" applyNumberFormat="1" applyFont="1" applyBorder="1" applyAlignment="1">
      <alignment vertical="center" shrinkToFit="1"/>
    </xf>
    <xf numFmtId="212" fontId="4" fillId="0" borderId="60" xfId="49" applyNumberFormat="1" applyFont="1" applyBorder="1" applyAlignment="1">
      <alignment vertical="center" shrinkToFit="1"/>
    </xf>
    <xf numFmtId="212" fontId="7" fillId="0" borderId="15" xfId="49" applyNumberFormat="1" applyFont="1" applyBorder="1" applyAlignment="1">
      <alignment vertical="center" shrinkToFit="1"/>
    </xf>
    <xf numFmtId="212" fontId="7" fillId="0" borderId="15" xfId="49" applyNumberFormat="1" applyFont="1" applyBorder="1" applyAlignment="1">
      <alignment horizontal="center" vertical="center" shrinkToFit="1"/>
    </xf>
    <xf numFmtId="212" fontId="7" fillId="0" borderId="15" xfId="49" applyNumberFormat="1" applyFont="1" applyFill="1" applyBorder="1" applyAlignment="1">
      <alignment vertical="center" shrinkToFit="1"/>
    </xf>
    <xf numFmtId="212" fontId="5" fillId="0" borderId="58" xfId="49" applyNumberFormat="1" applyFont="1" applyFill="1" applyBorder="1" applyAlignment="1">
      <alignment vertical="center" shrinkToFit="1"/>
    </xf>
    <xf numFmtId="212" fontId="7" fillId="0" borderId="80" xfId="49" applyNumberFormat="1" applyFont="1" applyBorder="1" applyAlignment="1">
      <alignment vertical="center" shrinkToFit="1"/>
    </xf>
    <xf numFmtId="212" fontId="7" fillId="0" borderId="65" xfId="49" applyNumberFormat="1" applyFont="1" applyBorder="1" applyAlignment="1">
      <alignment vertical="center" shrinkToFit="1"/>
    </xf>
    <xf numFmtId="212" fontId="7" fillId="0" borderId="19" xfId="49" applyNumberFormat="1" applyFont="1" applyBorder="1" applyAlignment="1">
      <alignment vertical="center" shrinkToFit="1"/>
    </xf>
    <xf numFmtId="207" fontId="5" fillId="0" borderId="64" xfId="49" applyNumberFormat="1" applyFont="1" applyFill="1" applyBorder="1" applyAlignment="1">
      <alignment vertical="center"/>
    </xf>
    <xf numFmtId="207" fontId="5" fillId="0" borderId="15" xfId="49" applyNumberFormat="1" applyFont="1" applyFill="1" applyBorder="1" applyAlignment="1">
      <alignment vertical="center"/>
    </xf>
    <xf numFmtId="207" fontId="5" fillId="0" borderId="0" xfId="49" applyNumberFormat="1" applyFont="1" applyFill="1" applyBorder="1" applyAlignment="1">
      <alignment vertical="center"/>
    </xf>
    <xf numFmtId="207" fontId="5" fillId="0" borderId="32" xfId="49" applyNumberFormat="1" applyFont="1" applyFill="1" applyBorder="1" applyAlignment="1">
      <alignment vertical="center"/>
    </xf>
    <xf numFmtId="207" fontId="5" fillId="0" borderId="65" xfId="49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horizontal="distributed" vertical="center" shrinkToFit="1"/>
    </xf>
    <xf numFmtId="212" fontId="5" fillId="0" borderId="43" xfId="49" applyNumberFormat="1" applyFont="1" applyBorder="1" applyAlignment="1">
      <alignment vertical="center"/>
    </xf>
    <xf numFmtId="212" fontId="5" fillId="0" borderId="58" xfId="49" applyNumberFormat="1" applyFont="1" applyBorder="1" applyAlignment="1">
      <alignment vertical="center"/>
    </xf>
    <xf numFmtId="212" fontId="5" fillId="0" borderId="44" xfId="49" applyNumberFormat="1" applyFont="1" applyBorder="1" applyAlignment="1">
      <alignment vertical="center"/>
    </xf>
    <xf numFmtId="212" fontId="5" fillId="0" borderId="45" xfId="49" applyNumberFormat="1" applyFont="1" applyBorder="1" applyAlignment="1">
      <alignment vertical="center"/>
    </xf>
    <xf numFmtId="212" fontId="5" fillId="0" borderId="46" xfId="49" applyNumberFormat="1" applyFont="1" applyBorder="1" applyAlignment="1">
      <alignment vertical="center"/>
    </xf>
    <xf numFmtId="212" fontId="5" fillId="0" borderId="0" xfId="49" applyNumberFormat="1" applyFont="1" applyBorder="1" applyAlignment="1">
      <alignment vertical="center"/>
    </xf>
    <xf numFmtId="212" fontId="5" fillId="0" borderId="33" xfId="49" applyNumberFormat="1" applyFont="1" applyBorder="1" applyAlignment="1">
      <alignment vertical="center"/>
    </xf>
    <xf numFmtId="212" fontId="5" fillId="0" borderId="60" xfId="49" applyNumberFormat="1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0" applyNumberFormat="1" applyFont="1" applyBorder="1" applyAlignment="1">
      <alignment vertical="center"/>
    </xf>
    <xf numFmtId="38" fontId="7" fillId="0" borderId="25" xfId="49" applyFont="1" applyBorder="1" applyAlignment="1">
      <alignment vertical="center"/>
    </xf>
    <xf numFmtId="38" fontId="7" fillId="33" borderId="26" xfId="49" applyFont="1" applyFill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60" xfId="49" applyFont="1" applyBorder="1" applyAlignment="1">
      <alignment vertical="center"/>
    </xf>
    <xf numFmtId="193" fontId="4" fillId="0" borderId="19" xfId="0" applyNumberFormat="1" applyFont="1" applyBorder="1" applyAlignment="1">
      <alignment vertical="center"/>
    </xf>
    <xf numFmtId="193" fontId="4" fillId="0" borderId="33" xfId="0" applyNumberFormat="1" applyFont="1" applyBorder="1" applyAlignment="1">
      <alignment vertical="center"/>
    </xf>
    <xf numFmtId="193" fontId="4" fillId="0" borderId="24" xfId="0" applyNumberFormat="1" applyFont="1" applyBorder="1" applyAlignment="1">
      <alignment vertical="center"/>
    </xf>
    <xf numFmtId="193" fontId="4" fillId="0" borderId="22" xfId="0" applyNumberFormat="1" applyFont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211" fontId="5" fillId="0" borderId="45" xfId="49" applyNumberFormat="1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distributed" textRotation="255"/>
    </xf>
    <xf numFmtId="0" fontId="4" fillId="0" borderId="71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61" xfId="0" applyFont="1" applyBorder="1" applyAlignment="1" applyProtection="1">
      <alignment horizontal="center" vertical="center" textRotation="255" shrinkToFit="1"/>
      <protection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5" fillId="35" borderId="87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top" textRotation="255"/>
    </xf>
    <xf numFmtId="0" fontId="13" fillId="0" borderId="62" xfId="0" applyFont="1" applyBorder="1" applyAlignment="1">
      <alignment horizontal="center" vertical="top" textRotation="255"/>
    </xf>
    <xf numFmtId="0" fontId="13" fillId="0" borderId="63" xfId="0" applyFont="1" applyBorder="1" applyAlignment="1">
      <alignment horizontal="center" vertical="top" textRotation="255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12" fillId="0" borderId="106" xfId="0" applyFont="1" applyBorder="1" applyAlignment="1">
      <alignment horizontal="center" vertical="center" textRotation="255" wrapText="1"/>
    </xf>
    <xf numFmtId="0" fontId="12" fillId="0" borderId="57" xfId="0" applyFont="1" applyBorder="1" applyAlignment="1">
      <alignment horizontal="center" vertical="center" textRotation="255" wrapText="1"/>
    </xf>
    <xf numFmtId="0" fontId="5" fillId="0" borderId="61" xfId="0" applyFont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textRotation="255"/>
    </xf>
    <xf numFmtId="38" fontId="4" fillId="0" borderId="15" xfId="49" applyFont="1" applyFill="1" applyBorder="1" applyAlignment="1">
      <alignment horizontal="center" vertical="center"/>
    </xf>
    <xf numFmtId="38" fontId="4" fillId="0" borderId="65" xfId="49" applyFont="1" applyFill="1" applyBorder="1" applyAlignment="1">
      <alignment horizontal="center" vertical="center"/>
    </xf>
    <xf numFmtId="38" fontId="4" fillId="0" borderId="61" xfId="49" applyFont="1" applyBorder="1" applyAlignment="1">
      <alignment horizontal="center" vertical="center" textRotation="255"/>
    </xf>
    <xf numFmtId="38" fontId="6" fillId="0" borderId="62" xfId="49" applyFont="1" applyBorder="1" applyAlignment="1">
      <alignment horizontal="center" vertical="center" textRotation="255"/>
    </xf>
    <xf numFmtId="38" fontId="6" fillId="0" borderId="63" xfId="49" applyFont="1" applyBorder="1" applyAlignment="1">
      <alignment horizontal="center" vertical="center" textRotation="255"/>
    </xf>
    <xf numFmtId="38" fontId="4" fillId="0" borderId="14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64" xfId="49" applyFont="1" applyFill="1" applyBorder="1" applyAlignment="1">
      <alignment horizontal="center" vertical="center"/>
    </xf>
    <xf numFmtId="38" fontId="4" fillId="0" borderId="107" xfId="49" applyFont="1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38" fontId="12" fillId="0" borderId="61" xfId="49" applyFont="1" applyBorder="1" applyAlignment="1">
      <alignment horizontal="center" vertical="center" textRotation="255"/>
    </xf>
    <xf numFmtId="38" fontId="12" fillId="0" borderId="63" xfId="49" applyFont="1" applyBorder="1" applyAlignment="1">
      <alignment horizontal="center" vertical="center" textRotation="255"/>
    </xf>
    <xf numFmtId="38" fontId="5" fillId="0" borderId="61" xfId="49" applyFont="1" applyBorder="1" applyAlignment="1">
      <alignment horizontal="center" vertical="center" textRotation="255"/>
    </xf>
    <xf numFmtId="38" fontId="5" fillId="0" borderId="62" xfId="49" applyFont="1" applyBorder="1" applyAlignment="1">
      <alignment horizontal="center" vertical="center" textRotation="255"/>
    </xf>
    <xf numFmtId="38" fontId="5" fillId="0" borderId="63" xfId="49" applyFont="1" applyBorder="1" applyAlignment="1">
      <alignment horizontal="center" vertical="center" textRotation="255"/>
    </xf>
    <xf numFmtId="38" fontId="5" fillId="33" borderId="42" xfId="49" applyFont="1" applyFill="1" applyBorder="1" applyAlignment="1">
      <alignment horizontal="center" vertical="center"/>
    </xf>
    <xf numFmtId="38" fontId="6" fillId="33" borderId="49" xfId="49" applyFont="1" applyFill="1" applyBorder="1" applyAlignment="1">
      <alignment horizontal="center" vertical="center"/>
    </xf>
    <xf numFmtId="38" fontId="17" fillId="0" borderId="61" xfId="49" applyFont="1" applyBorder="1" applyAlignment="1">
      <alignment horizontal="center" vertical="center" textRotation="255" wrapText="1"/>
    </xf>
    <xf numFmtId="38" fontId="17" fillId="0" borderId="62" xfId="49" applyFont="1" applyBorder="1" applyAlignment="1">
      <alignment horizontal="center" vertical="center" textRotation="255" wrapText="1"/>
    </xf>
    <xf numFmtId="38" fontId="17" fillId="0" borderId="63" xfId="49" applyFont="1" applyBorder="1" applyAlignment="1">
      <alignment horizontal="center" vertical="center" textRotation="255" wrapText="1"/>
    </xf>
    <xf numFmtId="38" fontId="5" fillId="0" borderId="61" xfId="49" applyFont="1" applyBorder="1" applyAlignment="1">
      <alignment horizontal="center" vertical="center" textRotation="255" wrapText="1"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41" xfId="49" applyFont="1" applyFill="1" applyBorder="1" applyAlignment="1" applyProtection="1">
      <alignment horizontal="center" vertical="center"/>
      <protection/>
    </xf>
    <xf numFmtId="38" fontId="5" fillId="0" borderId="61" xfId="49" applyFont="1" applyFill="1" applyBorder="1" applyAlignment="1">
      <alignment horizontal="center" vertical="center" textRotation="255" wrapText="1"/>
    </xf>
    <xf numFmtId="0" fontId="4" fillId="0" borderId="99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87" xfId="0" applyFont="1" applyFill="1" applyBorder="1" applyAlignment="1">
      <alignment horizontal="center" vertical="distributed" textRotation="255"/>
    </xf>
    <xf numFmtId="0" fontId="4" fillId="0" borderId="48" xfId="0" applyFont="1" applyFill="1" applyBorder="1" applyAlignment="1">
      <alignment horizontal="center" vertical="distributed" textRotation="255"/>
    </xf>
    <xf numFmtId="0" fontId="6" fillId="0" borderId="79" xfId="0" applyFont="1" applyFill="1" applyBorder="1" applyAlignment="1">
      <alignment horizontal="center" vertical="distributed" textRotation="255"/>
    </xf>
    <xf numFmtId="0" fontId="6" fillId="0" borderId="92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38" fontId="4" fillId="0" borderId="11" xfId="49" applyFont="1" applyFill="1" applyBorder="1" applyAlignment="1">
      <alignment horizontal="distributed" vertical="distributed" textRotation="255"/>
    </xf>
    <xf numFmtId="38" fontId="4" fillId="0" borderId="36" xfId="49" applyFont="1" applyFill="1" applyBorder="1" applyAlignment="1">
      <alignment horizontal="distributed" vertical="distributed" textRotation="255"/>
    </xf>
    <xf numFmtId="38" fontId="4" fillId="0" borderId="87" xfId="49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distributed" vertical="distributed" textRotation="255"/>
    </xf>
    <xf numFmtId="0" fontId="4" fillId="0" borderId="98" xfId="0" applyFont="1" applyFill="1" applyBorder="1" applyAlignment="1">
      <alignment horizontal="distributed" vertical="distributed" textRotation="255"/>
    </xf>
    <xf numFmtId="0" fontId="4" fillId="0" borderId="107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distributed" textRotation="255"/>
    </xf>
    <xf numFmtId="0" fontId="6" fillId="0" borderId="62" xfId="0" applyFont="1" applyFill="1" applyBorder="1" applyAlignment="1">
      <alignment horizontal="center" vertical="distributed" textRotation="255"/>
    </xf>
    <xf numFmtId="0" fontId="6" fillId="0" borderId="63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87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distributed" textRotation="255"/>
    </xf>
    <xf numFmtId="0" fontId="4" fillId="0" borderId="92" xfId="0" applyFont="1" applyFill="1" applyBorder="1" applyAlignment="1">
      <alignment horizontal="center" vertical="distributed" textRotation="255"/>
    </xf>
    <xf numFmtId="0" fontId="4" fillId="0" borderId="4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98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71" xfId="0" applyFont="1" applyFill="1" applyBorder="1" applyAlignment="1">
      <alignment horizontal="center" vertical="distributed" textRotation="255"/>
    </xf>
    <xf numFmtId="0" fontId="4" fillId="0" borderId="95" xfId="0" applyFont="1" applyFill="1" applyBorder="1" applyAlignment="1">
      <alignment horizontal="center" vertical="distributed" textRotation="255"/>
    </xf>
    <xf numFmtId="0" fontId="4" fillId="0" borderId="88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30" xfId="0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distributed" vertical="center" shrinkToFit="1"/>
      <protection/>
    </xf>
    <xf numFmtId="0" fontId="0" fillId="0" borderId="20" xfId="0" applyBorder="1" applyAlignment="1">
      <alignment horizontal="distributed" vertical="center"/>
    </xf>
    <xf numFmtId="0" fontId="4" fillId="0" borderId="96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98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textRotation="255"/>
    </xf>
    <xf numFmtId="0" fontId="1" fillId="0" borderId="97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33" borderId="91" xfId="0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4" fillId="0" borderId="10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8" fontId="12" fillId="0" borderId="61" xfId="49" applyFont="1" applyBorder="1" applyAlignment="1">
      <alignment horizontal="center" vertical="center" textRotation="255" wrapText="1"/>
    </xf>
    <xf numFmtId="38" fontId="12" fillId="0" borderId="62" xfId="49" applyFont="1" applyBorder="1" applyAlignment="1">
      <alignment horizontal="center" vertical="center" textRotation="255" wrapText="1"/>
    </xf>
    <xf numFmtId="38" fontId="12" fillId="0" borderId="63" xfId="49" applyFont="1" applyBorder="1" applyAlignment="1">
      <alignment horizontal="center" vertical="center" textRotation="255" wrapText="1"/>
    </xf>
    <xf numFmtId="0" fontId="6" fillId="0" borderId="33" xfId="0" applyNumberFormat="1" applyFont="1" applyBorder="1" applyAlignment="1">
      <alignment vertical="center" shrinkToFit="1"/>
    </xf>
    <xf numFmtId="0" fontId="6" fillId="0" borderId="85" xfId="0" applyNumberFormat="1" applyFont="1" applyBorder="1" applyAlignment="1">
      <alignment vertical="center" shrinkToFit="1"/>
    </xf>
    <xf numFmtId="0" fontId="4" fillId="0" borderId="114" xfId="0" applyFont="1" applyFill="1" applyBorder="1" applyAlignment="1">
      <alignment horizontal="distributed" vertical="center"/>
    </xf>
    <xf numFmtId="0" fontId="0" fillId="0" borderId="115" xfId="0" applyFill="1" applyBorder="1" applyAlignment="1">
      <alignment horizontal="distributed" vertical="center"/>
    </xf>
    <xf numFmtId="0" fontId="0" fillId="0" borderId="116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center" textRotation="255" shrinkToFit="1"/>
    </xf>
    <xf numFmtId="0" fontId="6" fillId="0" borderId="3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2" xfId="0" applyNumberFormat="1" applyFont="1" applyBorder="1" applyAlignment="1">
      <alignment vertical="center" shrinkToFit="1"/>
    </xf>
    <xf numFmtId="0" fontId="6" fillId="0" borderId="80" xfId="0" applyNumberFormat="1" applyFont="1" applyBorder="1" applyAlignment="1">
      <alignment vertical="center" shrinkToFit="1"/>
    </xf>
    <xf numFmtId="0" fontId="6" fillId="0" borderId="98" xfId="0" applyFont="1" applyFill="1" applyBorder="1" applyAlignment="1">
      <alignment horizontal="right"/>
    </xf>
    <xf numFmtId="2" fontId="6" fillId="33" borderId="39" xfId="0" applyNumberFormat="1" applyFont="1" applyFill="1" applyBorder="1" applyAlignment="1">
      <alignment vertical="center" shrinkToFit="1"/>
    </xf>
    <xf numFmtId="0" fontId="6" fillId="0" borderId="22" xfId="0" applyNumberFormat="1" applyFont="1" applyBorder="1" applyAlignment="1">
      <alignment vertical="center" shrinkToFit="1"/>
    </xf>
    <xf numFmtId="0" fontId="6" fillId="0" borderId="86" xfId="0" applyNumberFormat="1" applyFont="1" applyBorder="1" applyAlignment="1">
      <alignment vertical="center" shrinkToFit="1"/>
    </xf>
    <xf numFmtId="38" fontId="4" fillId="0" borderId="59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6" fillId="0" borderId="60" xfId="49" applyFont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85" xfId="49" applyFont="1" applyFill="1" applyBorder="1" applyAlignment="1">
      <alignment horizontal="right" vertical="center"/>
    </xf>
    <xf numFmtId="38" fontId="4" fillId="0" borderId="33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45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6" fillId="0" borderId="46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38" fontId="4" fillId="0" borderId="45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4" fillId="0" borderId="43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38" fontId="4" fillId="0" borderId="120" xfId="49" applyFont="1" applyFill="1" applyBorder="1" applyAlignment="1">
      <alignment horizontal="right" vertical="center"/>
    </xf>
    <xf numFmtId="38" fontId="6" fillId="0" borderId="77" xfId="49" applyFont="1" applyFill="1" applyBorder="1" applyAlignment="1">
      <alignment horizontal="right" vertical="center"/>
    </xf>
    <xf numFmtId="38" fontId="4" fillId="0" borderId="62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4" fillId="33" borderId="121" xfId="49" applyFont="1" applyFill="1" applyBorder="1" applyAlignment="1">
      <alignment vertical="center"/>
    </xf>
    <xf numFmtId="38" fontId="6" fillId="33" borderId="53" xfId="49" applyFont="1" applyFill="1" applyBorder="1" applyAlignment="1">
      <alignment vertical="center"/>
    </xf>
    <xf numFmtId="38" fontId="4" fillId="33" borderId="53" xfId="49" applyFont="1" applyFill="1" applyBorder="1" applyAlignment="1">
      <alignment vertical="center"/>
    </xf>
    <xf numFmtId="38" fontId="6" fillId="33" borderId="81" xfId="49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107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distributed" textRotation="255"/>
    </xf>
    <xf numFmtId="0" fontId="7" fillId="0" borderId="60" xfId="0" applyFont="1" applyFill="1" applyBorder="1" applyAlignment="1">
      <alignment horizontal="center" vertical="distributed" textRotation="255"/>
    </xf>
    <xf numFmtId="0" fontId="7" fillId="33" borderId="45" xfId="0" applyFont="1" applyFill="1" applyBorder="1" applyAlignment="1">
      <alignment horizontal="center" vertical="distributed" textRotation="255"/>
    </xf>
    <xf numFmtId="0" fontId="7" fillId="33" borderId="59" xfId="0" applyFont="1" applyFill="1" applyBorder="1" applyAlignment="1">
      <alignment horizontal="center" vertical="distributed" textRotation="255"/>
    </xf>
    <xf numFmtId="0" fontId="7" fillId="33" borderId="47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99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59" xfId="0" applyFont="1" applyFill="1" applyBorder="1" applyAlignment="1">
      <alignment horizontal="center" vertical="center" textRotation="255"/>
    </xf>
    <xf numFmtId="0" fontId="7" fillId="0" borderId="65" xfId="0" applyFont="1" applyFill="1" applyBorder="1" applyAlignment="1">
      <alignment horizontal="center" vertical="distributed" textRotation="255"/>
    </xf>
    <xf numFmtId="0" fontId="7" fillId="0" borderId="80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distributed" textRotation="255"/>
    </xf>
    <xf numFmtId="0" fontId="7" fillId="33" borderId="86" xfId="0" applyFont="1" applyFill="1" applyBorder="1" applyAlignment="1">
      <alignment horizontal="center" vertical="distributed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 textRotation="255"/>
    </xf>
    <xf numFmtId="0" fontId="7" fillId="33" borderId="86" xfId="0" applyFont="1" applyFill="1" applyBorder="1" applyAlignment="1">
      <alignment horizontal="center" vertical="center" textRotation="255"/>
    </xf>
    <xf numFmtId="38" fontId="5" fillId="0" borderId="14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0" fillId="0" borderId="61" xfId="0" applyFont="1" applyBorder="1" applyAlignment="1">
      <alignment horizontal="center" vertical="center" textRotation="255" wrapText="1"/>
    </xf>
    <xf numFmtId="0" fontId="10" fillId="0" borderId="62" xfId="0" applyFont="1" applyBorder="1" applyAlignment="1">
      <alignment horizontal="center" vertical="center" textRotation="255" wrapText="1"/>
    </xf>
    <xf numFmtId="0" fontId="16" fillId="0" borderId="62" xfId="0" applyFont="1" applyBorder="1" applyAlignment="1">
      <alignment horizontal="center" vertical="center" textRotation="255" wrapText="1"/>
    </xf>
    <xf numFmtId="0" fontId="13" fillId="0" borderId="62" xfId="0" applyFont="1" applyBorder="1" applyAlignment="1">
      <alignment horizontal="center" vertical="center" textRotation="255" wrapText="1"/>
    </xf>
    <xf numFmtId="0" fontId="13" fillId="0" borderId="63" xfId="0" applyFont="1" applyBorder="1" applyAlignment="1">
      <alignment horizontal="center" vertical="center" textRotation="255" wrapText="1"/>
    </xf>
    <xf numFmtId="0" fontId="5" fillId="0" borderId="62" xfId="0" applyFont="1" applyBorder="1" applyAlignment="1">
      <alignment horizontal="center" vertical="center" textRotation="255" wrapText="1"/>
    </xf>
    <xf numFmtId="38" fontId="5" fillId="0" borderId="33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85" xfId="49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distributed" textRotation="255"/>
    </xf>
    <xf numFmtId="38" fontId="5" fillId="0" borderId="24" xfId="49" applyFont="1" applyFill="1" applyBorder="1" applyAlignment="1">
      <alignment horizontal="center" vertical="distributed" textRotation="255"/>
    </xf>
    <xf numFmtId="38" fontId="5" fillId="0" borderId="48" xfId="49" applyFont="1" applyFill="1" applyBorder="1" applyAlignment="1">
      <alignment horizontal="center" vertical="distributed" textRotation="255"/>
    </xf>
    <xf numFmtId="38" fontId="5" fillId="0" borderId="92" xfId="49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46" xfId="0" applyFont="1" applyFill="1" applyBorder="1" applyAlignment="1">
      <alignment horizontal="center" vertical="distributed" textRotation="255"/>
    </xf>
    <xf numFmtId="0" fontId="5" fillId="0" borderId="60" xfId="0" applyFont="1" applyFill="1" applyBorder="1" applyAlignment="1">
      <alignment horizontal="center" vertical="distributed" textRotation="255"/>
    </xf>
    <xf numFmtId="0" fontId="5" fillId="0" borderId="89" xfId="0" applyFont="1" applyFill="1" applyBorder="1" applyAlignment="1">
      <alignment horizontal="center" vertical="distributed" textRotation="255"/>
    </xf>
    <xf numFmtId="0" fontId="5" fillId="0" borderId="79" xfId="0" applyFont="1" applyFill="1" applyBorder="1" applyAlignment="1">
      <alignment horizontal="center" vertical="distributed" textRotation="255"/>
    </xf>
    <xf numFmtId="0" fontId="5" fillId="0" borderId="92" xfId="0" applyFont="1" applyFill="1" applyBorder="1" applyAlignment="1">
      <alignment horizontal="center" vertical="distributed" textRotation="255"/>
    </xf>
    <xf numFmtId="0" fontId="5" fillId="0" borderId="8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63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87" xfId="0" applyFont="1" applyFill="1" applyBorder="1" applyAlignment="1">
      <alignment horizontal="center" vertical="distributed" textRotation="255"/>
    </xf>
    <xf numFmtId="38" fontId="5" fillId="0" borderId="47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4" fillId="0" borderId="98" xfId="64" applyFont="1" applyFill="1" applyBorder="1" applyAlignment="1">
      <alignment horizontal="left" vertical="center"/>
      <protection/>
    </xf>
    <xf numFmtId="0" fontId="4" fillId="0" borderId="99" xfId="64" applyFont="1" applyBorder="1" applyAlignment="1">
      <alignment horizontal="left" vertical="center"/>
      <protection/>
    </xf>
    <xf numFmtId="0" fontId="4" fillId="0" borderId="96" xfId="64" applyFont="1" applyBorder="1" applyAlignment="1">
      <alignment horizontal="center" vertical="center"/>
      <protection/>
    </xf>
    <xf numFmtId="0" fontId="4" fillId="0" borderId="97" xfId="64" applyFont="1" applyBorder="1" applyAlignment="1">
      <alignment horizontal="right" vertical="center"/>
      <protection/>
    </xf>
    <xf numFmtId="0" fontId="6" fillId="33" borderId="106" xfId="64" applyFont="1" applyFill="1" applyBorder="1" applyAlignment="1">
      <alignment horizontal="left" vertical="center"/>
      <protection/>
    </xf>
    <xf numFmtId="0" fontId="6" fillId="0" borderId="80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97" xfId="64" applyFont="1" applyFill="1" applyBorder="1" applyAlignment="1">
      <alignment horizontal="center" vertical="center"/>
      <protection/>
    </xf>
    <xf numFmtId="0" fontId="60" fillId="0" borderId="80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97" xfId="64" applyFont="1" applyFill="1" applyBorder="1" applyAlignment="1">
      <alignment horizontal="center" vertical="center"/>
      <protection/>
    </xf>
    <xf numFmtId="0" fontId="4" fillId="0" borderId="35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37" xfId="64" applyFont="1" applyBorder="1" applyAlignment="1">
      <alignment vertical="center"/>
      <protection/>
    </xf>
    <xf numFmtId="0" fontId="6" fillId="33" borderId="56" xfId="64" applyFont="1" applyFill="1" applyBorder="1" applyAlignment="1">
      <alignment horizontal="left" vertical="center"/>
      <protection/>
    </xf>
    <xf numFmtId="0" fontId="6" fillId="0" borderId="84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33" borderId="57" xfId="64" applyFont="1" applyFill="1" applyBorder="1" applyAlignment="1">
      <alignment horizontal="left" vertical="center"/>
      <protection/>
    </xf>
    <xf numFmtId="0" fontId="60" fillId="0" borderId="86" xfId="64" applyFont="1" applyFill="1" applyBorder="1" applyAlignment="1">
      <alignment horizontal="center" vertical="center"/>
      <protection/>
    </xf>
    <xf numFmtId="0" fontId="60" fillId="0" borderId="24" xfId="64" applyFont="1" applyFill="1" applyBorder="1" applyAlignment="1">
      <alignment horizontal="center" vertical="center"/>
      <protection/>
    </xf>
    <xf numFmtId="0" fontId="60" fillId="0" borderId="93" xfId="64" applyFont="1" applyFill="1" applyBorder="1" applyAlignment="1">
      <alignment horizontal="center" vertical="center"/>
      <protection/>
    </xf>
    <xf numFmtId="0" fontId="4" fillId="33" borderId="99" xfId="64" applyFont="1" applyFill="1" applyBorder="1" applyAlignment="1">
      <alignment horizontal="center" vertical="center"/>
      <protection/>
    </xf>
    <xf numFmtId="0" fontId="4" fillId="33" borderId="96" xfId="64" applyFont="1" applyFill="1" applyBorder="1" applyAlignment="1">
      <alignment horizontal="center" vertical="center"/>
      <protection/>
    </xf>
    <xf numFmtId="0" fontId="4" fillId="33" borderId="97" xfId="64" applyFont="1" applyFill="1" applyBorder="1" applyAlignment="1">
      <alignment horizontal="center" vertical="center"/>
      <protection/>
    </xf>
    <xf numFmtId="0" fontId="6" fillId="33" borderId="106" xfId="64" applyFont="1" applyFill="1" applyBorder="1" applyAlignment="1">
      <alignment vertical="center"/>
      <protection/>
    </xf>
    <xf numFmtId="0" fontId="6" fillId="33" borderId="80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97" xfId="64" applyFont="1" applyFill="1" applyBorder="1" applyAlignment="1">
      <alignment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4" fillId="0" borderId="96" xfId="64" applyFont="1" applyFill="1" applyBorder="1" applyAlignment="1">
      <alignment vertical="center"/>
      <protection/>
    </xf>
    <xf numFmtId="0" fontId="4" fillId="0" borderId="97" xfId="64" applyFont="1" applyFill="1" applyBorder="1" applyAlignment="1">
      <alignment vertical="center"/>
      <protection/>
    </xf>
    <xf numFmtId="0" fontId="6" fillId="0" borderId="80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97" xfId="64" applyFont="1" applyBorder="1" applyAlignment="1">
      <alignment vertical="center"/>
      <protection/>
    </xf>
    <xf numFmtId="0" fontId="4" fillId="33" borderId="35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4" fillId="33" borderId="37" xfId="64" applyFont="1" applyFill="1" applyBorder="1" applyAlignment="1">
      <alignment horizontal="center" vertical="center"/>
      <protection/>
    </xf>
    <xf numFmtId="0" fontId="6" fillId="33" borderId="56" xfId="64" applyFont="1" applyFill="1" applyBorder="1" applyAlignment="1">
      <alignment vertical="center"/>
      <protection/>
    </xf>
    <xf numFmtId="0" fontId="6" fillId="33" borderId="84" xfId="64" applyFont="1" applyFill="1" applyBorder="1" applyAlignment="1">
      <alignment vertical="center"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37" xfId="64" applyFont="1" applyFill="1" applyBorder="1" applyAlignment="1">
      <alignment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98" xfId="64" applyFont="1" applyFill="1" applyBorder="1" applyAlignment="1">
      <alignment vertical="center"/>
      <protection/>
    </xf>
    <xf numFmtId="0" fontId="4" fillId="0" borderId="93" xfId="64" applyFont="1" applyFill="1" applyBorder="1" applyAlignment="1">
      <alignment vertical="center"/>
      <protection/>
    </xf>
    <xf numFmtId="0" fontId="6" fillId="0" borderId="84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37" xfId="64" applyFont="1" applyBorder="1" applyAlignment="1">
      <alignment vertical="center"/>
      <protection/>
    </xf>
    <xf numFmtId="0" fontId="4" fillId="0" borderId="122" xfId="64" applyFont="1" applyBorder="1" applyAlignment="1">
      <alignment horizontal="center" vertical="center"/>
      <protection/>
    </xf>
    <xf numFmtId="0" fontId="4" fillId="0" borderId="123" xfId="64" applyFont="1" applyFill="1" applyBorder="1" applyAlignment="1">
      <alignment vertical="center"/>
      <protection/>
    </xf>
    <xf numFmtId="0" fontId="4" fillId="0" borderId="124" xfId="64" applyFont="1" applyFill="1" applyBorder="1" applyAlignment="1">
      <alignment vertical="center"/>
      <protection/>
    </xf>
    <xf numFmtId="0" fontId="6" fillId="33" borderId="125" xfId="64" applyFont="1" applyFill="1" applyBorder="1" applyAlignment="1">
      <alignment vertical="center"/>
      <protection/>
    </xf>
    <xf numFmtId="0" fontId="6" fillId="0" borderId="126" xfId="64" applyFont="1" applyBorder="1" applyAlignment="1">
      <alignment vertical="center"/>
      <protection/>
    </xf>
    <xf numFmtId="0" fontId="6" fillId="0" borderId="127" xfId="64" applyFont="1" applyBorder="1" applyAlignment="1">
      <alignment vertical="center"/>
      <protection/>
    </xf>
    <xf numFmtId="0" fontId="6" fillId="0" borderId="124" xfId="64" applyFont="1" applyBorder="1" applyAlignment="1">
      <alignment vertical="center"/>
      <protection/>
    </xf>
    <xf numFmtId="0" fontId="4" fillId="0" borderId="56" xfId="64" applyFont="1" applyBorder="1" applyAlignment="1">
      <alignment horizontal="center" vertical="center"/>
      <protection/>
    </xf>
    <xf numFmtId="0" fontId="4" fillId="0" borderId="99" xfId="64" applyFont="1" applyFill="1" applyBorder="1" applyAlignment="1">
      <alignment horizontal="center" vertical="center"/>
      <protection/>
    </xf>
    <xf numFmtId="0" fontId="4" fillId="0" borderId="97" xfId="64" applyFont="1" applyFill="1" applyBorder="1" applyAlignment="1">
      <alignment vertical="center"/>
      <protection/>
    </xf>
    <xf numFmtId="0" fontId="6" fillId="33" borderId="106" xfId="64" applyFont="1" applyFill="1" applyBorder="1" applyAlignment="1">
      <alignment vertical="center"/>
      <protection/>
    </xf>
    <xf numFmtId="214" fontId="6" fillId="0" borderId="61" xfId="64" applyNumberFormat="1" applyFont="1" applyBorder="1" applyAlignment="1">
      <alignment vertical="center"/>
      <protection/>
    </xf>
    <xf numFmtId="214" fontId="6" fillId="0" borderId="88" xfId="64" applyNumberFormat="1" applyFont="1" applyBorder="1" applyAlignment="1">
      <alignment vertical="center"/>
      <protection/>
    </xf>
    <xf numFmtId="214" fontId="6" fillId="0" borderId="89" xfId="64" applyNumberFormat="1" applyFont="1" applyBorder="1" applyAlignment="1">
      <alignment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37" xfId="64" applyFont="1" applyFill="1" applyBorder="1" applyAlignment="1">
      <alignment vertical="center"/>
      <protection/>
    </xf>
    <xf numFmtId="0" fontId="6" fillId="33" borderId="55" xfId="64" applyFont="1" applyFill="1" applyBorder="1" applyAlignment="1">
      <alignment vertical="center"/>
      <protection/>
    </xf>
    <xf numFmtId="214" fontId="6" fillId="0" borderId="85" xfId="64" applyNumberFormat="1" applyFont="1" applyBorder="1" applyAlignment="1">
      <alignment vertical="center"/>
      <protection/>
    </xf>
    <xf numFmtId="214" fontId="6" fillId="0" borderId="19" xfId="64" applyNumberFormat="1" applyFont="1" applyBorder="1" applyAlignment="1">
      <alignment vertical="center"/>
      <protection/>
    </xf>
    <xf numFmtId="214" fontId="6" fillId="0" borderId="20" xfId="64" applyNumberFormat="1" applyFont="1" applyBorder="1" applyAlignment="1">
      <alignment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vertical="center"/>
      <protection/>
    </xf>
    <xf numFmtId="214" fontId="6" fillId="0" borderId="47" xfId="64" applyNumberFormat="1" applyFont="1" applyBorder="1" applyAlignment="1">
      <alignment vertical="center"/>
      <protection/>
    </xf>
    <xf numFmtId="214" fontId="6" fillId="0" borderId="11" xfId="64" applyNumberFormat="1" applyFont="1" applyBorder="1" applyAlignment="1">
      <alignment vertical="center"/>
      <protection/>
    </xf>
    <xf numFmtId="214" fontId="6" fillId="0" borderId="48" xfId="64" applyNumberFormat="1" applyFont="1" applyBorder="1" applyAlignment="1">
      <alignment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vertical="center"/>
      <protection/>
    </xf>
    <xf numFmtId="0" fontId="6" fillId="33" borderId="68" xfId="64" applyFont="1" applyFill="1" applyBorder="1" applyAlignment="1">
      <alignment vertical="center"/>
      <protection/>
    </xf>
    <xf numFmtId="214" fontId="6" fillId="0" borderId="83" xfId="64" applyNumberFormat="1" applyFont="1" applyBorder="1" applyAlignment="1">
      <alignment vertical="center"/>
      <protection/>
    </xf>
    <xf numFmtId="214" fontId="6" fillId="0" borderId="29" xfId="64" applyNumberFormat="1" applyFont="1" applyBorder="1" applyAlignment="1">
      <alignment vertical="center"/>
      <protection/>
    </xf>
    <xf numFmtId="0" fontId="4" fillId="0" borderId="57" xfId="64" applyFont="1" applyBorder="1" applyAlignment="1">
      <alignment horizontal="center" vertical="center"/>
      <protection/>
    </xf>
    <xf numFmtId="0" fontId="4" fillId="0" borderId="39" xfId="64" applyFont="1" applyFill="1" applyBorder="1" applyAlignment="1">
      <alignment vertical="center"/>
      <protection/>
    </xf>
    <xf numFmtId="0" fontId="4" fillId="0" borderId="41" xfId="64" applyFont="1" applyFill="1" applyBorder="1" applyAlignment="1">
      <alignment vertical="center"/>
      <protection/>
    </xf>
    <xf numFmtId="0" fontId="6" fillId="33" borderId="67" xfId="64" applyFont="1" applyFill="1" applyBorder="1" applyAlignment="1">
      <alignment vertical="center"/>
      <protection/>
    </xf>
    <xf numFmtId="0" fontId="6" fillId="0" borderId="66" xfId="64" applyFont="1" applyBorder="1" applyAlignment="1">
      <alignment vertical="center"/>
      <protection/>
    </xf>
    <xf numFmtId="0" fontId="6" fillId="0" borderId="40" xfId="64" applyFont="1" applyBorder="1" applyAlignment="1">
      <alignment vertical="center"/>
      <protection/>
    </xf>
    <xf numFmtId="0" fontId="6" fillId="0" borderId="41" xfId="64" applyFont="1" applyBorder="1" applyAlignment="1">
      <alignment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214" fontId="6" fillId="0" borderId="30" xfId="64" applyNumberFormat="1" applyFont="1" applyBorder="1" applyAlignment="1">
      <alignment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36" fillId="0" borderId="96" xfId="64" applyFont="1" applyFill="1" applyBorder="1" applyAlignment="1">
      <alignment vertical="center"/>
      <protection/>
    </xf>
    <xf numFmtId="0" fontId="36" fillId="0" borderId="97" xfId="64" applyFont="1" applyFill="1" applyBorder="1" applyAlignment="1">
      <alignment vertical="center"/>
      <protection/>
    </xf>
    <xf numFmtId="0" fontId="6" fillId="33" borderId="128" xfId="64" applyFont="1" applyFill="1" applyBorder="1" applyAlignment="1">
      <alignment vertical="center"/>
      <protection/>
    </xf>
    <xf numFmtId="0" fontId="6" fillId="0" borderId="80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4" fillId="0" borderId="96" xfId="64" applyFont="1" applyFill="1" applyBorder="1" applyAlignment="1">
      <alignment horizontal="center" vertical="center"/>
      <protection/>
    </xf>
    <xf numFmtId="214" fontId="6" fillId="0" borderId="80" xfId="64" applyNumberFormat="1" applyFont="1" applyBorder="1" applyAlignment="1">
      <alignment vertical="center"/>
      <protection/>
    </xf>
    <xf numFmtId="214" fontId="6" fillId="0" borderId="15" xfId="64" applyNumberFormat="1" applyFont="1" applyBorder="1" applyAlignment="1">
      <alignment vertical="center"/>
      <protection/>
    </xf>
    <xf numFmtId="214" fontId="6" fillId="0" borderId="16" xfId="64" applyNumberFormat="1" applyFont="1" applyBorder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214" fontId="6" fillId="0" borderId="62" xfId="64" applyNumberFormat="1" applyFont="1" applyBorder="1" applyAlignment="1">
      <alignment vertical="center"/>
      <protection/>
    </xf>
    <xf numFmtId="214" fontId="6" fillId="0" borderId="36" xfId="64" applyNumberFormat="1" applyFont="1" applyBorder="1" applyAlignment="1">
      <alignment vertical="center"/>
      <protection/>
    </xf>
    <xf numFmtId="0" fontId="4" fillId="0" borderId="56" xfId="64" applyFont="1" applyBorder="1" applyAlignment="1">
      <alignment horizontal="left" vertical="center"/>
      <protection/>
    </xf>
    <xf numFmtId="0" fontId="7" fillId="0" borderId="12" xfId="64" applyFont="1" applyFill="1" applyBorder="1" applyAlignment="1">
      <alignment vertical="center"/>
      <protection/>
    </xf>
    <xf numFmtId="0" fontId="4" fillId="0" borderId="91" xfId="64" applyFont="1" applyFill="1" applyBorder="1" applyAlignment="1">
      <alignment horizontal="center" vertical="center"/>
      <protection/>
    </xf>
    <xf numFmtId="0" fontId="4" fillId="0" borderId="93" xfId="64" applyFont="1" applyFill="1" applyBorder="1" applyAlignment="1">
      <alignment vertical="center"/>
      <protection/>
    </xf>
    <xf numFmtId="0" fontId="6" fillId="33" borderId="57" xfId="64" applyFont="1" applyFill="1" applyBorder="1" applyAlignment="1">
      <alignment vertical="center"/>
      <protection/>
    </xf>
    <xf numFmtId="214" fontId="6" fillId="0" borderId="63" xfId="64" applyNumberFormat="1" applyFont="1" applyBorder="1" applyAlignment="1">
      <alignment vertical="center"/>
      <protection/>
    </xf>
    <xf numFmtId="214" fontId="6" fillId="0" borderId="87" xfId="64" applyNumberFormat="1" applyFont="1" applyBorder="1" applyAlignment="1">
      <alignment vertical="center"/>
      <protection/>
    </xf>
    <xf numFmtId="214" fontId="6" fillId="0" borderId="24" xfId="64" applyNumberFormat="1" applyFont="1" applyBorder="1" applyAlignment="1">
      <alignment vertical="center"/>
      <protection/>
    </xf>
    <xf numFmtId="214" fontId="6" fillId="0" borderId="60" xfId="64" applyNumberFormat="1" applyFont="1" applyBorder="1" applyAlignment="1">
      <alignment vertical="center"/>
      <protection/>
    </xf>
    <xf numFmtId="0" fontId="4" fillId="0" borderId="57" xfId="64" applyFont="1" applyBorder="1" applyAlignment="1">
      <alignment horizontal="left" vertical="center"/>
      <protection/>
    </xf>
    <xf numFmtId="0" fontId="14" fillId="0" borderId="39" xfId="64" applyFont="1" applyFill="1" applyBorder="1" applyAlignment="1">
      <alignment vertical="center" wrapText="1"/>
      <protection/>
    </xf>
    <xf numFmtId="0" fontId="14" fillId="0" borderId="41" xfId="64" applyFont="1" applyFill="1" applyBorder="1" applyAlignment="1">
      <alignment vertical="center" wrapText="1"/>
      <protection/>
    </xf>
    <xf numFmtId="0" fontId="14" fillId="0" borderId="37" xfId="64" applyFont="1" applyFill="1" applyBorder="1" applyAlignment="1">
      <alignment vertical="center"/>
      <protection/>
    </xf>
    <xf numFmtId="0" fontId="14" fillId="0" borderId="12" xfId="64" applyFont="1" applyFill="1" applyBorder="1" applyAlignment="1">
      <alignment vertical="center"/>
      <protection/>
    </xf>
    <xf numFmtId="0" fontId="14" fillId="0" borderId="20" xfId="64" applyFont="1" applyFill="1" applyBorder="1" applyAlignment="1">
      <alignment vertical="center"/>
      <protection/>
    </xf>
    <xf numFmtId="0" fontId="4" fillId="0" borderId="98" xfId="64" applyFont="1" applyFill="1" applyBorder="1" applyAlignment="1">
      <alignment horizontal="center" vertical="center"/>
      <protection/>
    </xf>
    <xf numFmtId="214" fontId="6" fillId="0" borderId="94" xfId="64" applyNumberFormat="1" applyFont="1" applyBorder="1" applyAlignment="1">
      <alignment vertical="center"/>
      <protection/>
    </xf>
    <xf numFmtId="214" fontId="6" fillId="0" borderId="93" xfId="64" applyNumberFormat="1" applyFont="1" applyBorder="1" applyAlignment="1">
      <alignment vertical="center"/>
      <protection/>
    </xf>
    <xf numFmtId="0" fontId="6" fillId="0" borderId="97" xfId="64" applyFont="1" applyBorder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214" fontId="6" fillId="0" borderId="66" xfId="64" applyNumberFormat="1" applyFont="1" applyBorder="1" applyAlignment="1">
      <alignment vertical="center"/>
      <protection/>
    </xf>
    <xf numFmtId="214" fontId="6" fillId="0" borderId="40" xfId="64" applyNumberFormat="1" applyFont="1" applyBorder="1" applyAlignment="1">
      <alignment vertical="center"/>
      <protection/>
    </xf>
    <xf numFmtId="214" fontId="6" fillId="0" borderId="41" xfId="64" applyNumberFormat="1" applyFont="1" applyBorder="1" applyAlignment="1">
      <alignment vertical="center"/>
      <protection/>
    </xf>
    <xf numFmtId="0" fontId="37" fillId="0" borderId="0" xfId="65" applyFont="1" applyFill="1" applyBorder="1" applyAlignment="1">
      <alignment horizontal="left" vertical="center"/>
      <protection/>
    </xf>
    <xf numFmtId="0" fontId="37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186" fontId="6" fillId="0" borderId="0" xfId="65" applyNumberFormat="1" applyFont="1" applyFill="1" applyAlignment="1">
      <alignment vertical="center"/>
      <protection/>
    </xf>
    <xf numFmtId="0" fontId="4" fillId="0" borderId="0" xfId="65" applyFont="1" applyFill="1" applyAlignment="1">
      <alignment horizontal="right"/>
      <protection/>
    </xf>
    <xf numFmtId="0" fontId="4" fillId="0" borderId="0" xfId="65" applyFont="1" applyFill="1" applyAlignment="1">
      <alignment horizontal="center"/>
      <protection/>
    </xf>
    <xf numFmtId="0" fontId="38" fillId="0" borderId="0" xfId="65" applyFont="1" applyFill="1" applyAlignment="1">
      <alignment vertical="center"/>
      <protection/>
    </xf>
    <xf numFmtId="0" fontId="6" fillId="0" borderId="99" xfId="65" applyFont="1" applyFill="1" applyBorder="1" applyAlignment="1">
      <alignment horizontal="center" vertical="center"/>
      <protection/>
    </xf>
    <xf numFmtId="0" fontId="6" fillId="0" borderId="106" xfId="65" applyFont="1" applyFill="1" applyBorder="1" applyAlignment="1">
      <alignment horizontal="center" vertical="center"/>
      <protection/>
    </xf>
    <xf numFmtId="0" fontId="6" fillId="0" borderId="106" xfId="65" applyFont="1" applyFill="1" applyBorder="1" applyAlignment="1">
      <alignment horizontal="center" vertical="center"/>
      <protection/>
    </xf>
    <xf numFmtId="0" fontId="6" fillId="0" borderId="96" xfId="65" applyFont="1" applyFill="1" applyBorder="1" applyAlignment="1">
      <alignment horizontal="center" vertical="center"/>
      <protection/>
    </xf>
    <xf numFmtId="0" fontId="6" fillId="0" borderId="97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106" xfId="65" applyFont="1" applyFill="1" applyBorder="1" applyAlignment="1">
      <alignment horizontal="center" vertical="center" wrapText="1"/>
      <protection/>
    </xf>
    <xf numFmtId="0" fontId="6" fillId="0" borderId="99" xfId="65" applyFont="1" applyFill="1" applyBorder="1" applyAlignment="1">
      <alignment horizontal="center" vertical="center"/>
      <protection/>
    </xf>
    <xf numFmtId="0" fontId="39" fillId="0" borderId="106" xfId="65" applyFont="1" applyFill="1" applyBorder="1" applyAlignment="1">
      <alignment horizontal="center" vertical="center" wrapText="1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>
      <alignment horizontal="center" vertical="center"/>
      <protection/>
    </xf>
    <xf numFmtId="0" fontId="7" fillId="0" borderId="106" xfId="65" applyFont="1" applyFill="1" applyBorder="1" applyAlignment="1">
      <alignment horizontal="center" vertical="center" wrapText="1"/>
      <protection/>
    </xf>
    <xf numFmtId="0" fontId="7" fillId="0" borderId="96" xfId="65" applyFont="1" applyFill="1" applyBorder="1" applyAlignment="1">
      <alignment horizontal="center" vertical="center"/>
      <protection/>
    </xf>
    <xf numFmtId="0" fontId="6" fillId="0" borderId="56" xfId="0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0" fontId="39" fillId="0" borderId="56" xfId="0" applyFont="1" applyFill="1" applyBorder="1" applyAlignment="1">
      <alignment horizontal="center" vertical="center"/>
    </xf>
    <xf numFmtId="0" fontId="6" fillId="0" borderId="91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93" xfId="65" applyFont="1" applyFill="1" applyBorder="1" applyAlignment="1">
      <alignment horizontal="center" vertical="center"/>
      <protection/>
    </xf>
    <xf numFmtId="0" fontId="6" fillId="0" borderId="98" xfId="65" applyFont="1" applyFill="1" applyBorder="1" applyAlignment="1">
      <alignment horizontal="center" vertical="center"/>
      <protection/>
    </xf>
    <xf numFmtId="0" fontId="7" fillId="0" borderId="57" xfId="65" applyFont="1" applyFill="1" applyBorder="1" applyAlignment="1">
      <alignment horizontal="center" vertical="center" wrapText="1"/>
      <protection/>
    </xf>
    <xf numFmtId="0" fontId="7" fillId="0" borderId="98" xfId="65" applyFont="1" applyFill="1" applyBorder="1" applyAlignment="1">
      <alignment horizontal="center" vertical="center"/>
      <protection/>
    </xf>
    <xf numFmtId="0" fontId="6" fillId="0" borderId="91" xfId="65" applyFont="1" applyFill="1" applyBorder="1" applyAlignment="1">
      <alignment horizontal="center" vertical="center"/>
      <protection/>
    </xf>
    <xf numFmtId="0" fontId="39" fillId="0" borderId="57" xfId="0" applyFont="1" applyFill="1" applyBorder="1" applyAlignment="1">
      <alignment horizontal="center" vertical="center"/>
    </xf>
    <xf numFmtId="0" fontId="38" fillId="0" borderId="0" xfId="65" applyFont="1" applyAlignment="1">
      <alignment vertical="center"/>
      <protection/>
    </xf>
    <xf numFmtId="14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0" xfId="65" applyFont="1" applyAlignment="1">
      <alignment vertical="center"/>
      <protection/>
    </xf>
    <xf numFmtId="0" fontId="6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6" fillId="0" borderId="67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38" fontId="6" fillId="0" borderId="67" xfId="49" applyFont="1" applyFill="1" applyBorder="1" applyAlignment="1">
      <alignment horizontal="left" vertical="center" indent="1"/>
    </xf>
    <xf numFmtId="0" fontId="6" fillId="0" borderId="0" xfId="65" applyFont="1" applyAlignment="1">
      <alignment vertical="center"/>
      <protection/>
    </xf>
    <xf numFmtId="49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Fill="1" applyBorder="1" applyAlignment="1">
      <alignment horizontal="center" vertical="center"/>
    </xf>
    <xf numFmtId="0" fontId="3" fillId="0" borderId="96" xfId="65" applyFont="1" applyBorder="1" applyAlignment="1">
      <alignment horizontal="left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62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186" fontId="6" fillId="0" borderId="0" xfId="65" applyNumberFormat="1" applyFont="1" applyAlignment="1">
      <alignment vertical="center"/>
      <protection/>
    </xf>
    <xf numFmtId="0" fontId="3" fillId="0" borderId="98" xfId="64" applyFont="1" applyFill="1" applyBorder="1" applyAlignment="1">
      <alignment horizontal="left" vertical="center"/>
      <protection/>
    </xf>
    <xf numFmtId="0" fontId="6" fillId="0" borderId="99" xfId="64" applyFont="1" applyFill="1" applyBorder="1" applyAlignment="1">
      <alignment vertical="center"/>
      <protection/>
    </xf>
    <xf numFmtId="0" fontId="6" fillId="0" borderId="96" xfId="64" applyFont="1" applyFill="1" applyBorder="1" applyAlignment="1">
      <alignment vertical="center"/>
      <protection/>
    </xf>
    <xf numFmtId="0" fontId="6" fillId="0" borderId="88" xfId="64" applyFont="1" applyFill="1" applyBorder="1" applyAlignment="1" quotePrefix="1">
      <alignment horizontal="center" vertical="center"/>
      <protection/>
    </xf>
    <xf numFmtId="0" fontId="6" fillId="33" borderId="106" xfId="64" applyFont="1" applyFill="1" applyBorder="1" applyAlignment="1" quotePrefix="1">
      <alignment horizontal="center" vertical="center"/>
      <protection/>
    </xf>
    <xf numFmtId="0" fontId="6" fillId="0" borderId="91" xfId="64" applyFont="1" applyFill="1" applyBorder="1" applyAlignment="1">
      <alignment vertical="center"/>
      <protection/>
    </xf>
    <xf numFmtId="0" fontId="6" fillId="0" borderId="98" xfId="64" applyFont="1" applyFill="1" applyBorder="1" applyAlignment="1">
      <alignment vertical="center"/>
      <protection/>
    </xf>
    <xf numFmtId="0" fontId="0" fillId="0" borderId="87" xfId="0" applyFill="1" applyBorder="1" applyAlignment="1">
      <alignment horizontal="center" vertical="center"/>
    </xf>
    <xf numFmtId="0" fontId="6" fillId="33" borderId="57" xfId="64" applyFont="1" applyFill="1" applyBorder="1" applyAlignment="1" quotePrefix="1">
      <alignment horizontal="center" vertical="center"/>
      <protection/>
    </xf>
    <xf numFmtId="0" fontId="6" fillId="0" borderId="61" xfId="64" applyFont="1" applyBorder="1" applyAlignment="1">
      <alignment horizontal="center" vertical="center" textRotation="255"/>
      <protection/>
    </xf>
    <xf numFmtId="0" fontId="6" fillId="33" borderId="49" xfId="64" applyFont="1" applyFill="1" applyBorder="1" applyAlignment="1">
      <alignment vertical="center"/>
      <protection/>
    </xf>
    <xf numFmtId="0" fontId="6" fillId="33" borderId="39" xfId="64" applyFont="1" applyFill="1" applyBorder="1" applyAlignment="1">
      <alignment vertical="center"/>
      <protection/>
    </xf>
    <xf numFmtId="0" fontId="6" fillId="33" borderId="40" xfId="64" applyFont="1" applyFill="1" applyBorder="1" applyAlignment="1">
      <alignment vertical="center"/>
      <protection/>
    </xf>
    <xf numFmtId="0" fontId="6" fillId="33" borderId="66" xfId="64" applyFont="1" applyFill="1" applyBorder="1" applyAlignment="1">
      <alignment vertical="center"/>
      <protection/>
    </xf>
    <xf numFmtId="0" fontId="6" fillId="0" borderId="62" xfId="64" applyFont="1" applyBorder="1" applyAlignment="1">
      <alignment horizontal="center" vertical="center" textRotation="255"/>
      <protection/>
    </xf>
    <xf numFmtId="0" fontId="6" fillId="0" borderId="88" xfId="64" applyFont="1" applyBorder="1" applyAlignment="1">
      <alignment horizontal="center" vertical="center" textRotation="255"/>
      <protection/>
    </xf>
    <xf numFmtId="0" fontId="6" fillId="0" borderId="36" xfId="64" applyFont="1" applyBorder="1" applyAlignment="1">
      <alignment vertical="center"/>
      <protection/>
    </xf>
    <xf numFmtId="0" fontId="6" fillId="0" borderId="27" xfId="64" applyFont="1" applyBorder="1" applyAlignment="1">
      <alignment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83" xfId="64" applyFont="1" applyBorder="1" applyAlignment="1">
      <alignment vertical="center"/>
      <protection/>
    </xf>
    <xf numFmtId="0" fontId="0" fillId="0" borderId="36" xfId="0" applyBorder="1" applyAlignment="1">
      <alignment horizontal="center" vertical="center" textRotation="255"/>
    </xf>
    <xf numFmtId="0" fontId="6" fillId="0" borderId="33" xfId="64" applyFont="1" applyBorder="1" applyAlignment="1">
      <alignment vertical="center"/>
      <protection/>
    </xf>
    <xf numFmtId="195" fontId="6" fillId="0" borderId="19" xfId="64" applyNumberFormat="1" applyFont="1" applyBorder="1" applyAlignment="1">
      <alignment horizontal="right" vertical="center"/>
      <protection/>
    </xf>
    <xf numFmtId="195" fontId="6" fillId="0" borderId="46" xfId="64" applyNumberFormat="1" applyFont="1" applyBorder="1" applyAlignment="1">
      <alignment horizontal="right" vertical="center"/>
      <protection/>
    </xf>
    <xf numFmtId="195" fontId="4" fillId="33" borderId="55" xfId="64" applyNumberFormat="1" applyFont="1" applyFill="1" applyBorder="1" applyAlignment="1">
      <alignment vertical="center"/>
      <protection/>
    </xf>
    <xf numFmtId="0" fontId="6" fillId="0" borderId="85" xfId="64" applyFont="1" applyBorder="1" applyAlignment="1">
      <alignment vertical="center"/>
      <protection/>
    </xf>
    <xf numFmtId="0" fontId="6" fillId="0" borderId="63" xfId="64" applyFont="1" applyBorder="1" applyAlignment="1">
      <alignment horizontal="center" vertical="center" textRotation="255"/>
      <protection/>
    </xf>
    <xf numFmtId="0" fontId="0" fillId="0" borderId="87" xfId="0" applyBorder="1" applyAlignment="1">
      <alignment horizontal="center" vertical="center" textRotation="255"/>
    </xf>
    <xf numFmtId="0" fontId="6" fillId="0" borderId="24" xfId="64" applyFont="1" applyBorder="1" applyAlignment="1">
      <alignment vertical="center"/>
      <protection/>
    </xf>
    <xf numFmtId="0" fontId="6" fillId="0" borderId="22" xfId="64" applyFont="1" applyBorder="1" applyAlignment="1">
      <alignment vertical="center"/>
      <protection/>
    </xf>
    <xf numFmtId="0" fontId="6" fillId="0" borderId="86" xfId="64" applyFont="1" applyBorder="1" applyAlignment="1">
      <alignment vertical="center"/>
      <protection/>
    </xf>
    <xf numFmtId="0" fontId="6" fillId="33" borderId="70" xfId="64" applyFont="1" applyFill="1" applyBorder="1" applyAlignment="1">
      <alignment vertical="center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66" xfId="64" applyFont="1" applyBorder="1" applyAlignment="1">
      <alignment horizontal="center" vertical="center"/>
      <protection/>
    </xf>
    <xf numFmtId="0" fontId="6" fillId="0" borderId="87" xfId="64" applyFont="1" applyBorder="1" applyAlignment="1">
      <alignment vertical="center"/>
      <protection/>
    </xf>
    <xf numFmtId="0" fontId="6" fillId="0" borderId="94" xfId="64" applyFont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6" fillId="0" borderId="98" xfId="64" applyFont="1" applyFill="1" applyBorder="1" applyAlignment="1">
      <alignment horizontal="left" vertical="center"/>
      <protection/>
    </xf>
    <xf numFmtId="0" fontId="6" fillId="33" borderId="106" xfId="64" applyFont="1" applyFill="1" applyBorder="1" applyAlignment="1">
      <alignment horizontal="center" vertical="center"/>
      <protection/>
    </xf>
    <xf numFmtId="0" fontId="6" fillId="33" borderId="57" xfId="64" applyFont="1" applyFill="1" applyBorder="1" applyAlignment="1">
      <alignment horizontal="center" vertical="center"/>
      <protection/>
    </xf>
    <xf numFmtId="195" fontId="6" fillId="33" borderId="55" xfId="64" applyNumberFormat="1" applyFont="1" applyFill="1" applyBorder="1" applyAlignment="1">
      <alignment vertical="center"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50" xfId="64" applyFont="1" applyFill="1" applyBorder="1" applyAlignment="1">
      <alignment horizontal="center" vertical="center"/>
      <protection/>
    </xf>
    <xf numFmtId="0" fontId="4" fillId="0" borderId="61" xfId="64" applyFont="1" applyBorder="1" applyAlignment="1">
      <alignment vertical="center" wrapText="1"/>
      <protection/>
    </xf>
    <xf numFmtId="0" fontId="4" fillId="0" borderId="88" xfId="64" applyFont="1" applyBorder="1" applyAlignment="1">
      <alignment horizontal="left" vertical="center" indent="1"/>
      <protection/>
    </xf>
    <xf numFmtId="0" fontId="6" fillId="0" borderId="89" xfId="64" applyFont="1" applyFill="1" applyBorder="1" applyAlignment="1">
      <alignment horizontal="center" vertical="center"/>
      <protection/>
    </xf>
    <xf numFmtId="0" fontId="4" fillId="0" borderId="62" xfId="64" applyFont="1" applyBorder="1" applyAlignment="1">
      <alignment vertical="center" wrapText="1"/>
      <protection/>
    </xf>
    <xf numFmtId="0" fontId="4" fillId="0" borderId="19" xfId="64" applyFont="1" applyBorder="1" applyAlignment="1">
      <alignment horizontal="left" vertical="center" indent="1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4" fillId="0" borderId="63" xfId="64" applyFont="1" applyBorder="1" applyAlignment="1">
      <alignment vertical="center" wrapText="1"/>
      <protection/>
    </xf>
    <xf numFmtId="0" fontId="4" fillId="0" borderId="87" xfId="64" applyFont="1" applyBorder="1" applyAlignment="1">
      <alignment horizontal="left" vertical="center" indent="1"/>
      <protection/>
    </xf>
    <xf numFmtId="0" fontId="6" fillId="0" borderId="92" xfId="64" applyFont="1" applyFill="1" applyBorder="1" applyAlignment="1">
      <alignment horizontal="center" vertical="center"/>
      <protection/>
    </xf>
    <xf numFmtId="0" fontId="4" fillId="0" borderId="38" xfId="64" applyFont="1" applyBorder="1" applyAlignment="1">
      <alignment horizontal="left" vertical="center"/>
      <protection/>
    </xf>
    <xf numFmtId="0" fontId="4" fillId="0" borderId="66" xfId="64" applyFont="1" applyBorder="1" applyAlignment="1">
      <alignment vertical="center"/>
      <protection/>
    </xf>
    <xf numFmtId="0" fontId="6" fillId="0" borderId="50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67" xfId="64" applyFont="1" applyFill="1" applyBorder="1" applyAlignment="1">
      <alignment horizontal="center" vertical="center" wrapText="1"/>
      <protection/>
    </xf>
    <xf numFmtId="0" fontId="4" fillId="0" borderId="67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/>
      <protection/>
    </xf>
    <xf numFmtId="215" fontId="6" fillId="0" borderId="106" xfId="0" applyNumberFormat="1" applyFont="1" applyBorder="1" applyAlignment="1">
      <alignment horizontal="center" vertical="center"/>
    </xf>
    <xf numFmtId="215" fontId="6" fillId="0" borderId="35" xfId="0" applyNumberFormat="1" applyFont="1" applyBorder="1" applyAlignment="1">
      <alignment horizontal="center" vertical="center"/>
    </xf>
    <xf numFmtId="216" fontId="6" fillId="0" borderId="106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6" fillId="0" borderId="106" xfId="64" applyFont="1" applyFill="1" applyBorder="1" applyAlignment="1">
      <alignment horizontal="center" vertical="center" wrapText="1"/>
      <protection/>
    </xf>
    <xf numFmtId="0" fontId="6" fillId="0" borderId="106" xfId="64" applyFont="1" applyFill="1" applyBorder="1" applyAlignment="1">
      <alignment horizontal="left" vertical="center" wrapText="1"/>
      <protection/>
    </xf>
    <xf numFmtId="0" fontId="6" fillId="0" borderId="57" xfId="64" applyFont="1" applyFill="1" applyBorder="1" applyAlignment="1">
      <alignment horizontal="center" vertical="center"/>
      <protection/>
    </xf>
    <xf numFmtId="20" fontId="6" fillId="0" borderId="57" xfId="0" applyNumberFormat="1" applyFont="1" applyBorder="1" applyAlignment="1">
      <alignment horizontal="center" vertical="center"/>
    </xf>
    <xf numFmtId="216" fontId="6" fillId="0" borderId="57" xfId="0" applyNumberFormat="1" applyFont="1" applyFill="1" applyBorder="1" applyAlignment="1">
      <alignment horizontal="center" vertical="center"/>
    </xf>
    <xf numFmtId="0" fontId="6" fillId="0" borderId="57" xfId="64" applyFont="1" applyFill="1" applyBorder="1" applyAlignment="1">
      <alignment horizontal="center" vertical="center" wrapText="1"/>
      <protection/>
    </xf>
    <xf numFmtId="0" fontId="6" fillId="0" borderId="57" xfId="64" applyFont="1" applyFill="1" applyBorder="1" applyAlignment="1">
      <alignment horizontal="left" vertical="center" wrapText="1"/>
      <protection/>
    </xf>
    <xf numFmtId="20" fontId="6" fillId="0" borderId="37" xfId="0" applyNumberFormat="1" applyFont="1" applyBorder="1" applyAlignment="1">
      <alignment horizontal="center" vertical="center"/>
    </xf>
    <xf numFmtId="0" fontId="4" fillId="0" borderId="106" xfId="64" applyFont="1" applyFill="1" applyBorder="1" applyAlignment="1">
      <alignment horizontal="center" vertical="center" wrapText="1"/>
      <protection/>
    </xf>
    <xf numFmtId="0" fontId="4" fillId="0" borderId="57" xfId="64" applyFont="1" applyFill="1" applyBorder="1" applyAlignment="1">
      <alignment horizontal="center" vertical="center" wrapText="1"/>
      <protection/>
    </xf>
    <xf numFmtId="20" fontId="6" fillId="0" borderId="98" xfId="0" applyNumberFormat="1" applyFont="1" applyBorder="1" applyAlignment="1">
      <alignment horizontal="center" vertical="center"/>
    </xf>
    <xf numFmtId="215" fontId="6" fillId="0" borderId="99" xfId="0" applyNumberFormat="1" applyFont="1" applyBorder="1" applyAlignment="1">
      <alignment horizontal="center" vertical="center"/>
    </xf>
    <xf numFmtId="217" fontId="6" fillId="0" borderId="0" xfId="0" applyNumberFormat="1" applyFont="1" applyBorder="1" applyAlignment="1">
      <alignment horizontal="center" vertical="center"/>
    </xf>
    <xf numFmtId="0" fontId="4" fillId="0" borderId="129" xfId="0" applyFont="1" applyFill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33" borderId="47" xfId="0" applyFill="1" applyBorder="1" applyAlignment="1">
      <alignment horizontal="center" vertical="center" shrinkToFit="1"/>
    </xf>
    <xf numFmtId="0" fontId="2" fillId="33" borderId="8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 shrinkToFit="1"/>
    </xf>
    <xf numFmtId="218" fontId="4" fillId="33" borderId="40" xfId="0" applyNumberFormat="1" applyFont="1" applyFill="1" applyBorder="1" applyAlignment="1">
      <alignment vertical="center" shrinkToFit="1"/>
    </xf>
    <xf numFmtId="0" fontId="4" fillId="33" borderId="40" xfId="0" applyNumberFormat="1" applyFont="1" applyFill="1" applyBorder="1" applyAlignment="1">
      <alignment vertical="center" shrinkToFit="1"/>
    </xf>
    <xf numFmtId="218" fontId="4" fillId="33" borderId="49" xfId="0" applyNumberFormat="1" applyFont="1" applyFill="1" applyBorder="1" applyAlignment="1">
      <alignment vertical="center" shrinkToFit="1"/>
    </xf>
    <xf numFmtId="218" fontId="4" fillId="33" borderId="5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33" borderId="49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horizontal="right" vertical="center" shrinkToFit="1"/>
    </xf>
    <xf numFmtId="0" fontId="7" fillId="0" borderId="128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distributed" vertical="center"/>
    </xf>
    <xf numFmtId="0" fontId="4" fillId="33" borderId="45" xfId="0" applyFont="1" applyFill="1" applyBorder="1" applyAlignment="1">
      <alignment vertical="center" shrinkToFit="1"/>
    </xf>
    <xf numFmtId="218" fontId="4" fillId="33" borderId="29" xfId="0" applyNumberFormat="1" applyFont="1" applyFill="1" applyBorder="1" applyAlignment="1">
      <alignment vertical="center" shrinkToFit="1"/>
    </xf>
    <xf numFmtId="214" fontId="4" fillId="0" borderId="29" xfId="0" applyNumberFormat="1" applyFont="1" applyFill="1" applyBorder="1" applyAlignment="1">
      <alignment vertical="center" shrinkToFit="1"/>
    </xf>
    <xf numFmtId="218" fontId="4" fillId="0" borderId="19" xfId="0" applyNumberFormat="1" applyFont="1" applyFill="1" applyBorder="1" applyAlignment="1">
      <alignment vertical="center" shrinkToFit="1"/>
    </xf>
    <xf numFmtId="218" fontId="4" fillId="0" borderId="27" xfId="0" applyNumberFormat="1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214" fontId="4" fillId="0" borderId="44" xfId="0" applyNumberFormat="1" applyFont="1" applyFill="1" applyBorder="1" applyAlignment="1">
      <alignment vertical="center" shrinkToFit="1"/>
    </xf>
    <xf numFmtId="214" fontId="4" fillId="0" borderId="0" xfId="0" applyNumberFormat="1" applyFont="1" applyFill="1" applyBorder="1" applyAlignment="1">
      <alignment vertical="center" shrinkToFit="1"/>
    </xf>
    <xf numFmtId="214" fontId="4" fillId="0" borderId="43" xfId="0" applyNumberFormat="1" applyFont="1" applyFill="1" applyBorder="1" applyAlignment="1">
      <alignment vertical="center" shrinkToFit="1"/>
    </xf>
    <xf numFmtId="214" fontId="4" fillId="0" borderId="27" xfId="0" applyNumberFormat="1" applyFont="1" applyFill="1" applyBorder="1" applyAlignment="1">
      <alignment vertical="center" shrinkToFit="1"/>
    </xf>
    <xf numFmtId="0" fontId="4" fillId="33" borderId="30" xfId="0" applyFont="1" applyFill="1" applyBorder="1" applyAlignment="1">
      <alignment vertical="center" shrinkToFit="1"/>
    </xf>
    <xf numFmtId="0" fontId="0" fillId="0" borderId="55" xfId="0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distributed" vertical="center"/>
    </xf>
    <xf numFmtId="218" fontId="4" fillId="33" borderId="19" xfId="0" applyNumberFormat="1" applyFont="1" applyFill="1" applyBorder="1" applyAlignment="1">
      <alignment vertical="center" shrinkToFit="1"/>
    </xf>
    <xf numFmtId="214" fontId="4" fillId="0" borderId="19" xfId="0" applyNumberFormat="1" applyFont="1" applyFill="1" applyBorder="1" applyAlignment="1">
      <alignment vertical="center" shrinkToFit="1"/>
    </xf>
    <xf numFmtId="218" fontId="4" fillId="0" borderId="33" xfId="0" applyNumberFormat="1" applyFont="1" applyFill="1" applyBorder="1" applyAlignment="1">
      <alignment vertical="center" shrinkToFit="1"/>
    </xf>
    <xf numFmtId="214" fontId="4" fillId="0" borderId="46" xfId="0" applyNumberFormat="1" applyFont="1" applyFill="1" applyBorder="1" applyAlignment="1">
      <alignment vertical="center" shrinkToFit="1"/>
    </xf>
    <xf numFmtId="214" fontId="4" fillId="0" borderId="45" xfId="0" applyNumberFormat="1" applyFont="1" applyFill="1" applyBorder="1" applyAlignment="1">
      <alignment vertical="center" shrinkToFit="1"/>
    </xf>
    <xf numFmtId="214" fontId="4" fillId="0" borderId="33" xfId="0" applyNumberFormat="1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distributed" vertical="center"/>
    </xf>
    <xf numFmtId="218" fontId="4" fillId="33" borderId="11" xfId="0" applyNumberFormat="1" applyFont="1" applyFill="1" applyBorder="1" applyAlignment="1">
      <alignment vertical="center" shrinkToFit="1"/>
    </xf>
    <xf numFmtId="214" fontId="4" fillId="0" borderId="11" xfId="0" applyNumberFormat="1" applyFont="1" applyFill="1" applyBorder="1" applyAlignment="1">
      <alignment vertical="center" shrinkToFit="1"/>
    </xf>
    <xf numFmtId="218" fontId="4" fillId="0" borderId="34" xfId="0" applyNumberFormat="1" applyFont="1" applyFill="1" applyBorder="1" applyAlignment="1">
      <alignment vertical="center" shrinkToFit="1"/>
    </xf>
    <xf numFmtId="0" fontId="4" fillId="33" borderId="47" xfId="0" applyFont="1" applyFill="1" applyBorder="1" applyAlignment="1">
      <alignment vertical="center" shrinkToFit="1"/>
    </xf>
    <xf numFmtId="214" fontId="4" fillId="0" borderId="48" xfId="0" applyNumberFormat="1" applyFont="1" applyFill="1" applyBorder="1" applyAlignment="1">
      <alignment vertical="center" shrinkToFit="1"/>
    </xf>
    <xf numFmtId="214" fontId="4" fillId="0" borderId="47" xfId="0" applyNumberFormat="1" applyFont="1" applyFill="1" applyBorder="1" applyAlignment="1">
      <alignment vertical="center" shrinkToFit="1"/>
    </xf>
    <xf numFmtId="214" fontId="4" fillId="0" borderId="34" xfId="0" applyNumberFormat="1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0" fillId="0" borderId="69" xfId="0" applyBorder="1" applyAlignment="1">
      <alignment horizontal="center" vertical="center" textRotation="255"/>
    </xf>
    <xf numFmtId="0" fontId="7" fillId="33" borderId="3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33" borderId="64" xfId="0" applyFont="1" applyFill="1" applyBorder="1" applyAlignment="1">
      <alignment vertical="center" shrinkToFit="1"/>
    </xf>
    <xf numFmtId="218" fontId="4" fillId="33" borderId="15" xfId="0" applyNumberFormat="1" applyFont="1" applyFill="1" applyBorder="1" applyAlignment="1">
      <alignment vertical="center" shrinkToFit="1"/>
    </xf>
    <xf numFmtId="214" fontId="4" fillId="0" borderId="15" xfId="0" applyNumberFormat="1" applyFont="1" applyFill="1" applyBorder="1" applyAlignment="1">
      <alignment vertical="center" shrinkToFit="1"/>
    </xf>
    <xf numFmtId="218" fontId="4" fillId="0" borderId="32" xfId="0" applyNumberFormat="1" applyFont="1" applyFill="1" applyBorder="1" applyAlignment="1">
      <alignment vertical="center" shrinkToFit="1"/>
    </xf>
    <xf numFmtId="214" fontId="4" fillId="0" borderId="65" xfId="0" applyNumberFormat="1" applyFont="1" applyFill="1" applyBorder="1" applyAlignment="1">
      <alignment vertical="center" shrinkToFit="1"/>
    </xf>
    <xf numFmtId="0" fontId="10" fillId="0" borderId="21" xfId="0" applyFont="1" applyFill="1" applyBorder="1" applyAlignment="1">
      <alignment horizontal="distributed" vertical="center"/>
    </xf>
    <xf numFmtId="6" fontId="7" fillId="0" borderId="21" xfId="59" applyFont="1" applyFill="1" applyBorder="1" applyAlignment="1">
      <alignment horizontal="distributed" vertical="center"/>
    </xf>
    <xf numFmtId="0" fontId="0" fillId="0" borderId="70" xfId="0" applyBorder="1" applyAlignment="1">
      <alignment horizontal="center" vertical="center" textRotation="255"/>
    </xf>
    <xf numFmtId="0" fontId="7" fillId="33" borderId="39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38" borderId="5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38" borderId="6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38" borderId="56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 textRotation="255" shrinkToFit="1"/>
    </xf>
    <xf numFmtId="0" fontId="4" fillId="38" borderId="5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 shrinkToFit="1"/>
    </xf>
    <xf numFmtId="0" fontId="6" fillId="0" borderId="0" xfId="0" applyFont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38" fontId="4" fillId="33" borderId="67" xfId="49" applyFont="1" applyFill="1" applyBorder="1" applyAlignment="1">
      <alignment vertical="center" shrinkToFit="1"/>
    </xf>
    <xf numFmtId="38" fontId="4" fillId="33" borderId="66" xfId="49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38" fontId="4" fillId="33" borderId="40" xfId="49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distributed" vertical="center"/>
    </xf>
    <xf numFmtId="38" fontId="4" fillId="33" borderId="68" xfId="49" applyFont="1" applyFill="1" applyBorder="1" applyAlignment="1">
      <alignment vertical="center" shrinkToFit="1"/>
    </xf>
    <xf numFmtId="214" fontId="4" fillId="0" borderId="83" xfId="49" applyNumberFormat="1" applyFont="1" applyFill="1" applyBorder="1" applyAlignment="1">
      <alignment vertical="center" shrinkToFit="1"/>
    </xf>
    <xf numFmtId="214" fontId="4" fillId="0" borderId="29" xfId="49" applyNumberFormat="1" applyFont="1" applyFill="1" applyBorder="1" applyAlignment="1">
      <alignment vertical="center" shrinkToFit="1"/>
    </xf>
    <xf numFmtId="214" fontId="4" fillId="0" borderId="0" xfId="49" applyNumberFormat="1" applyFont="1" applyFill="1" applyBorder="1" applyAlignment="1">
      <alignment vertical="center" shrinkToFit="1"/>
    </xf>
    <xf numFmtId="214" fontId="4" fillId="0" borderId="27" xfId="49" applyNumberFormat="1" applyFont="1" applyFill="1" applyBorder="1" applyAlignment="1">
      <alignment vertical="center" shrinkToFit="1"/>
    </xf>
    <xf numFmtId="214" fontId="4" fillId="0" borderId="44" xfId="49" applyNumberFormat="1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distributed" vertical="center"/>
    </xf>
    <xf numFmtId="38" fontId="4" fillId="33" borderId="55" xfId="49" applyFont="1" applyFill="1" applyBorder="1" applyAlignment="1">
      <alignment vertical="center" shrinkToFit="1"/>
    </xf>
    <xf numFmtId="214" fontId="4" fillId="0" borderId="85" xfId="49" applyNumberFormat="1" applyFont="1" applyFill="1" applyBorder="1" applyAlignment="1">
      <alignment vertical="center" shrinkToFit="1"/>
    </xf>
    <xf numFmtId="214" fontId="4" fillId="0" borderId="19" xfId="49" applyNumberFormat="1" applyFont="1" applyFill="1" applyBorder="1" applyAlignment="1">
      <alignment vertical="center" shrinkToFit="1"/>
    </xf>
    <xf numFmtId="214" fontId="4" fillId="0" borderId="33" xfId="49" applyNumberFormat="1" applyFont="1" applyFill="1" applyBorder="1" applyAlignment="1">
      <alignment vertical="center" shrinkToFit="1"/>
    </xf>
    <xf numFmtId="214" fontId="4" fillId="0" borderId="46" xfId="49" applyNumberFormat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distributed" vertical="center"/>
    </xf>
    <xf numFmtId="38" fontId="4" fillId="33" borderId="69" xfId="49" applyFont="1" applyFill="1" applyBorder="1" applyAlignment="1">
      <alignment vertical="center" shrinkToFit="1"/>
    </xf>
    <xf numFmtId="214" fontId="4" fillId="0" borderId="84" xfId="49" applyNumberFormat="1" applyFont="1" applyFill="1" applyBorder="1" applyAlignment="1">
      <alignment vertical="center" shrinkToFit="1"/>
    </xf>
    <xf numFmtId="214" fontId="4" fillId="0" borderId="11" xfId="49" applyNumberFormat="1" applyFont="1" applyFill="1" applyBorder="1" applyAlignment="1">
      <alignment vertical="center" shrinkToFit="1"/>
    </xf>
    <xf numFmtId="214" fontId="4" fillId="0" borderId="34" xfId="49" applyNumberFormat="1" applyFont="1" applyFill="1" applyBorder="1" applyAlignment="1">
      <alignment vertical="center" shrinkToFit="1"/>
    </xf>
    <xf numFmtId="214" fontId="4" fillId="0" borderId="48" xfId="49" applyNumberFormat="1" applyFont="1" applyFill="1" applyBorder="1" applyAlignment="1">
      <alignment vertical="center" shrinkToFit="1"/>
    </xf>
    <xf numFmtId="0" fontId="7" fillId="33" borderId="49" xfId="0" applyFont="1" applyFill="1" applyBorder="1" applyAlignment="1">
      <alignment horizontal="distributed" vertical="center"/>
    </xf>
    <xf numFmtId="38" fontId="4" fillId="33" borderId="106" xfId="49" applyFont="1" applyFill="1" applyBorder="1" applyAlignment="1">
      <alignment vertical="center" shrinkToFit="1"/>
    </xf>
    <xf numFmtId="38" fontId="4" fillId="33" borderId="90" xfId="49" applyFont="1" applyFill="1" applyBorder="1" applyAlignment="1">
      <alignment vertical="center" shrinkToFit="1"/>
    </xf>
    <xf numFmtId="38" fontId="4" fillId="33" borderId="88" xfId="49" applyFont="1" applyFill="1" applyBorder="1" applyAlignment="1">
      <alignment vertical="center" shrinkToFit="1"/>
    </xf>
    <xf numFmtId="38" fontId="4" fillId="33" borderId="49" xfId="49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distributed" vertical="center"/>
    </xf>
    <xf numFmtId="38" fontId="4" fillId="33" borderId="128" xfId="49" applyFont="1" applyFill="1" applyBorder="1" applyAlignment="1">
      <alignment vertical="center" shrinkToFit="1"/>
    </xf>
    <xf numFmtId="214" fontId="4" fillId="0" borderId="80" xfId="49" applyNumberFormat="1" applyFont="1" applyFill="1" applyBorder="1" applyAlignment="1">
      <alignment vertical="center" shrinkToFit="1"/>
    </xf>
    <xf numFmtId="214" fontId="4" fillId="0" borderId="15" xfId="49" applyNumberFormat="1" applyFont="1" applyFill="1" applyBorder="1" applyAlignment="1">
      <alignment vertical="center" shrinkToFit="1"/>
    </xf>
    <xf numFmtId="6" fontId="7" fillId="0" borderId="33" xfId="59" applyFont="1" applyFill="1" applyBorder="1" applyAlignment="1">
      <alignment horizontal="distributed" vertical="center"/>
    </xf>
    <xf numFmtId="38" fontId="4" fillId="33" borderId="70" xfId="49" applyFont="1" applyFill="1" applyBorder="1" applyAlignment="1">
      <alignment vertical="center" shrinkToFit="1"/>
    </xf>
    <xf numFmtId="214" fontId="4" fillId="0" borderId="86" xfId="49" applyNumberFormat="1" applyFont="1" applyFill="1" applyBorder="1" applyAlignment="1">
      <alignment vertical="center" shrinkToFit="1"/>
    </xf>
    <xf numFmtId="214" fontId="4" fillId="0" borderId="24" xfId="49" applyNumberFormat="1" applyFont="1" applyFill="1" applyBorder="1" applyAlignment="1">
      <alignment vertical="center" shrinkToFit="1"/>
    </xf>
    <xf numFmtId="0" fontId="4" fillId="0" borderId="63" xfId="0" applyFont="1" applyBorder="1" applyAlignment="1">
      <alignment horizontal="center" vertical="center" textRotation="255"/>
    </xf>
    <xf numFmtId="0" fontId="7" fillId="33" borderId="49" xfId="0" applyFont="1" applyFill="1" applyBorder="1" applyAlignment="1">
      <alignment horizontal="center" vertical="center"/>
    </xf>
    <xf numFmtId="38" fontId="4" fillId="33" borderId="57" xfId="49" applyFont="1" applyFill="1" applyBorder="1" applyAlignment="1">
      <alignment vertical="center" shrinkToFit="1"/>
    </xf>
    <xf numFmtId="38" fontId="4" fillId="33" borderId="94" xfId="49" applyFont="1" applyFill="1" applyBorder="1" applyAlignment="1">
      <alignment vertical="center" shrinkToFit="1"/>
    </xf>
    <xf numFmtId="0" fontId="7" fillId="0" borderId="10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186" fontId="7" fillId="39" borderId="42" xfId="0" applyNumberFormat="1" applyFont="1" applyFill="1" applyBorder="1" applyAlignment="1">
      <alignment vertical="center"/>
    </xf>
    <xf numFmtId="186" fontId="7" fillId="39" borderId="50" xfId="0" applyNumberFormat="1" applyFont="1" applyFill="1" applyBorder="1" applyAlignment="1">
      <alignment vertical="center"/>
    </xf>
    <xf numFmtId="186" fontId="7" fillId="39" borderId="66" xfId="0" applyNumberFormat="1" applyFont="1" applyFill="1" applyBorder="1" applyAlignment="1">
      <alignment vertical="center"/>
    </xf>
    <xf numFmtId="186" fontId="7" fillId="39" borderId="49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 textRotation="255" wrapText="1"/>
    </xf>
    <xf numFmtId="0" fontId="7" fillId="39" borderId="27" xfId="0" applyFont="1" applyFill="1" applyBorder="1" applyAlignment="1">
      <alignment horizontal="center" vertical="center"/>
    </xf>
    <xf numFmtId="186" fontId="7" fillId="39" borderId="43" xfId="0" applyNumberFormat="1" applyFont="1" applyFill="1" applyBorder="1" applyAlignment="1">
      <alignment vertical="center"/>
    </xf>
    <xf numFmtId="186" fontId="7" fillId="39" borderId="44" xfId="0" applyNumberFormat="1" applyFont="1" applyFill="1" applyBorder="1" applyAlignment="1">
      <alignment vertical="center"/>
    </xf>
    <xf numFmtId="186" fontId="7" fillId="39" borderId="83" xfId="0" applyNumberFormat="1" applyFont="1" applyFill="1" applyBorder="1" applyAlignment="1">
      <alignment vertical="center"/>
    </xf>
    <xf numFmtId="186" fontId="7" fillId="39" borderId="27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 textRotation="255"/>
    </xf>
    <xf numFmtId="212" fontId="7" fillId="0" borderId="43" xfId="0" applyNumberFormat="1" applyFont="1" applyFill="1" applyBorder="1" applyAlignment="1">
      <alignment vertical="center"/>
    </xf>
    <xf numFmtId="212" fontId="7" fillId="0" borderId="44" xfId="0" applyNumberFormat="1" applyFont="1" applyFill="1" applyBorder="1" applyAlignment="1">
      <alignment vertical="center"/>
    </xf>
    <xf numFmtId="212" fontId="7" fillId="0" borderId="83" xfId="0" applyNumberFormat="1" applyFont="1" applyFill="1" applyBorder="1" applyAlignment="1">
      <alignment vertical="center"/>
    </xf>
    <xf numFmtId="212" fontId="7" fillId="0" borderId="27" xfId="0" applyNumberFormat="1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 textRotation="255" wrapText="1"/>
    </xf>
    <xf numFmtId="186" fontId="7" fillId="0" borderId="45" xfId="0" applyNumberFormat="1" applyFont="1" applyFill="1" applyBorder="1" applyAlignment="1">
      <alignment vertical="center"/>
    </xf>
    <xf numFmtId="186" fontId="7" fillId="0" borderId="46" xfId="0" applyNumberFormat="1" applyFont="1" applyFill="1" applyBorder="1" applyAlignment="1">
      <alignment vertical="center"/>
    </xf>
    <xf numFmtId="214" fontId="7" fillId="0" borderId="85" xfId="0" applyNumberFormat="1" applyFont="1" applyFill="1" applyBorder="1" applyAlignment="1">
      <alignment vertical="center"/>
    </xf>
    <xf numFmtId="214" fontId="7" fillId="0" borderId="33" xfId="0" applyNumberFormat="1" applyFont="1" applyFill="1" applyBorder="1" applyAlignment="1">
      <alignment vertical="center"/>
    </xf>
    <xf numFmtId="214" fontId="7" fillId="0" borderId="45" xfId="0" applyNumberFormat="1" applyFont="1" applyFill="1" applyBorder="1" applyAlignment="1">
      <alignment vertical="center"/>
    </xf>
    <xf numFmtId="214" fontId="7" fillId="0" borderId="46" xfId="0" applyNumberFormat="1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distributed" textRotation="255"/>
    </xf>
    <xf numFmtId="212" fontId="7" fillId="0" borderId="85" xfId="0" applyNumberFormat="1" applyFont="1" applyFill="1" applyBorder="1" applyAlignment="1">
      <alignment vertical="center"/>
    </xf>
    <xf numFmtId="212" fontId="7" fillId="0" borderId="33" xfId="0" applyNumberFormat="1" applyFont="1" applyFill="1" applyBorder="1" applyAlignment="1">
      <alignment vertical="center"/>
    </xf>
    <xf numFmtId="212" fontId="7" fillId="0" borderId="45" xfId="0" applyNumberFormat="1" applyFont="1" applyFill="1" applyBorder="1" applyAlignment="1">
      <alignment vertical="center"/>
    </xf>
    <xf numFmtId="212" fontId="7" fillId="0" borderId="46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center" vertical="center" textRotation="255" wrapText="1"/>
    </xf>
    <xf numFmtId="0" fontId="7" fillId="0" borderId="61" xfId="0" applyFont="1" applyFill="1" applyBorder="1" applyAlignment="1">
      <alignment horizontal="center" vertical="center" textRotation="255"/>
    </xf>
    <xf numFmtId="0" fontId="7" fillId="39" borderId="32" xfId="0" applyFont="1" applyFill="1" applyBorder="1" applyAlignment="1">
      <alignment horizontal="center" vertical="center"/>
    </xf>
    <xf numFmtId="186" fontId="7" fillId="39" borderId="64" xfId="0" applyNumberFormat="1" applyFont="1" applyFill="1" applyBorder="1" applyAlignment="1">
      <alignment vertical="center"/>
    </xf>
    <xf numFmtId="186" fontId="7" fillId="39" borderId="65" xfId="0" applyNumberFormat="1" applyFont="1" applyFill="1" applyBorder="1" applyAlignment="1">
      <alignment vertical="center"/>
    </xf>
    <xf numFmtId="186" fontId="7" fillId="39" borderId="80" xfId="0" applyNumberFormat="1" applyFont="1" applyFill="1" applyBorder="1" applyAlignment="1">
      <alignment vertical="center"/>
    </xf>
    <xf numFmtId="186" fontId="7" fillId="39" borderId="32" xfId="0" applyNumberFormat="1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 textRotation="255"/>
    </xf>
    <xf numFmtId="186" fontId="7" fillId="0" borderId="85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distributed" vertical="center"/>
    </xf>
    <xf numFmtId="186" fontId="7" fillId="0" borderId="59" xfId="0" applyNumberFormat="1" applyFont="1" applyFill="1" applyBorder="1" applyAlignment="1">
      <alignment vertical="center"/>
    </xf>
    <xf numFmtId="186" fontId="7" fillId="0" borderId="60" xfId="0" applyNumberFormat="1" applyFont="1" applyFill="1" applyBorder="1" applyAlignment="1">
      <alignment vertical="center"/>
    </xf>
    <xf numFmtId="186" fontId="7" fillId="0" borderId="86" xfId="0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7" fillId="39" borderId="22" xfId="0" applyFont="1" applyFill="1" applyBorder="1" applyAlignment="1">
      <alignment horizontal="center" vertical="center"/>
    </xf>
    <xf numFmtId="186" fontId="7" fillId="39" borderId="59" xfId="0" applyNumberFormat="1" applyFont="1" applyFill="1" applyBorder="1" applyAlignment="1">
      <alignment vertical="center"/>
    </xf>
    <xf numFmtId="186" fontId="7" fillId="39" borderId="60" xfId="0" applyNumberFormat="1" applyFont="1" applyFill="1" applyBorder="1" applyAlignment="1">
      <alignment vertical="center"/>
    </xf>
    <xf numFmtId="186" fontId="7" fillId="39" borderId="86" xfId="0" applyNumberFormat="1" applyFont="1" applyFill="1" applyBorder="1" applyAlignment="1">
      <alignment vertical="center"/>
    </xf>
    <xf numFmtId="186" fontId="7" fillId="39" borderId="22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 wrapText="1"/>
    </xf>
    <xf numFmtId="186" fontId="7" fillId="39" borderId="28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horizontal="center" vertical="center" wrapText="1"/>
    </xf>
    <xf numFmtId="186" fontId="7" fillId="0" borderId="43" xfId="0" applyNumberFormat="1" applyFont="1" applyFill="1" applyBorder="1" applyAlignment="1">
      <alignment vertical="center"/>
    </xf>
    <xf numFmtId="186" fontId="7" fillId="0" borderId="44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7" fillId="0" borderId="63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horizontal="center" vertical="center"/>
    </xf>
    <xf numFmtId="186" fontId="7" fillId="0" borderId="83" xfId="0" applyNumberFormat="1" applyFont="1" applyFill="1" applyBorder="1" applyAlignment="1">
      <alignment vertical="center"/>
    </xf>
    <xf numFmtId="186" fontId="7" fillId="0" borderId="27" xfId="0" applyNumberFormat="1" applyFont="1" applyFill="1" applyBorder="1" applyAlignment="1">
      <alignment vertical="center"/>
    </xf>
    <xf numFmtId="0" fontId="7" fillId="39" borderId="95" xfId="0" applyFont="1" applyFill="1" applyBorder="1" applyAlignment="1">
      <alignment horizontal="center" vertical="center"/>
    </xf>
    <xf numFmtId="186" fontId="7" fillId="39" borderId="63" xfId="0" applyNumberFormat="1" applyFont="1" applyFill="1" applyBorder="1" applyAlignment="1">
      <alignment vertical="center"/>
    </xf>
    <xf numFmtId="186" fontId="7" fillId="39" borderId="92" xfId="0" applyNumberFormat="1" applyFont="1" applyFill="1" applyBorder="1" applyAlignment="1">
      <alignment vertical="center"/>
    </xf>
    <xf numFmtId="186" fontId="7" fillId="39" borderId="94" xfId="0" applyNumberFormat="1" applyFont="1" applyFill="1" applyBorder="1" applyAlignment="1">
      <alignment vertical="center"/>
    </xf>
    <xf numFmtId="186" fontId="7" fillId="39" borderId="95" xfId="0" applyNumberFormat="1" applyFont="1" applyFill="1" applyBorder="1" applyAlignment="1">
      <alignment vertical="center"/>
    </xf>
    <xf numFmtId="49" fontId="7" fillId="0" borderId="99" xfId="0" applyNumberFormat="1" applyFont="1" applyFill="1" applyBorder="1" applyAlignment="1">
      <alignment vertical="center"/>
    </xf>
    <xf numFmtId="49" fontId="14" fillId="0" borderId="97" xfId="0" applyNumberFormat="1" applyFont="1" applyFill="1" applyBorder="1" applyAlignment="1">
      <alignment horizontal="right" vertical="center"/>
    </xf>
    <xf numFmtId="49" fontId="7" fillId="0" borderId="10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35" xfId="0" applyNumberFormat="1" applyFont="1" applyFill="1" applyBorder="1" applyAlignment="1">
      <alignment vertical="center"/>
    </xf>
    <xf numFmtId="49" fontId="14" fillId="0" borderId="37" xfId="0" applyNumberFormat="1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49" fontId="7" fillId="0" borderId="95" xfId="0" applyNumberFormat="1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38" fontId="7" fillId="0" borderId="61" xfId="49" applyFont="1" applyFill="1" applyBorder="1" applyAlignment="1">
      <alignment horizontal="center" vertical="center" wrapText="1"/>
    </xf>
    <xf numFmtId="38" fontId="7" fillId="33" borderId="41" xfId="49" applyFont="1" applyFill="1" applyBorder="1" applyAlignment="1">
      <alignment horizontal="center" vertical="center"/>
    </xf>
    <xf numFmtId="212" fontId="7" fillId="33" borderId="67" xfId="49" applyNumberFormat="1" applyFont="1" applyFill="1" applyBorder="1" applyAlignment="1">
      <alignment vertical="center" shrinkToFit="1"/>
    </xf>
    <xf numFmtId="212" fontId="7" fillId="33" borderId="90" xfId="49" applyNumberFormat="1" applyFont="1" applyFill="1" applyBorder="1" applyAlignment="1">
      <alignment vertical="center" shrinkToFit="1"/>
    </xf>
    <xf numFmtId="212" fontId="7" fillId="33" borderId="88" xfId="49" applyNumberFormat="1" applyFont="1" applyFill="1" applyBorder="1" applyAlignment="1">
      <alignment vertical="center" shrinkToFit="1"/>
    </xf>
    <xf numFmtId="212" fontId="7" fillId="33" borderId="113" xfId="49" applyNumberFormat="1" applyFont="1" applyFill="1" applyBorder="1" applyAlignment="1">
      <alignment vertical="center" shrinkToFit="1"/>
    </xf>
    <xf numFmtId="212" fontId="7" fillId="33" borderId="89" xfId="49" applyNumberFormat="1" applyFont="1" applyFill="1" applyBorder="1" applyAlignment="1">
      <alignment vertical="center" shrinkToFit="1"/>
    </xf>
    <xf numFmtId="38" fontId="7" fillId="0" borderId="0" xfId="49" applyFont="1" applyAlignment="1">
      <alignment vertical="center"/>
    </xf>
    <xf numFmtId="38" fontId="7" fillId="0" borderId="62" xfId="49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212" fontId="7" fillId="33" borderId="128" xfId="49" applyNumberFormat="1" applyFont="1" applyFill="1" applyBorder="1" applyAlignment="1">
      <alignment vertical="center" shrinkToFit="1"/>
    </xf>
    <xf numFmtId="212" fontId="7" fillId="0" borderId="32" xfId="49" applyNumberFormat="1" applyFont="1" applyBorder="1" applyAlignment="1">
      <alignment vertical="center" shrinkToFit="1"/>
    </xf>
    <xf numFmtId="212" fontId="7" fillId="33" borderId="55" xfId="49" applyNumberFormat="1" applyFont="1" applyFill="1" applyBorder="1" applyAlignment="1">
      <alignment vertical="center" shrinkToFit="1"/>
    </xf>
    <xf numFmtId="212" fontId="7" fillId="0" borderId="58" xfId="49" applyNumberFormat="1" applyFont="1" applyBorder="1" applyAlignment="1">
      <alignment vertical="center" shrinkToFit="1"/>
    </xf>
    <xf numFmtId="212" fontId="7" fillId="0" borderId="36" xfId="49" applyNumberFormat="1" applyFont="1" applyBorder="1" applyAlignment="1">
      <alignment vertical="center" shrinkToFit="1"/>
    </xf>
    <xf numFmtId="212" fontId="7" fillId="0" borderId="36" xfId="49" applyNumberFormat="1" applyFont="1" applyFill="1" applyBorder="1" applyAlignment="1">
      <alignment vertical="center" shrinkToFit="1"/>
    </xf>
    <xf numFmtId="212" fontId="7" fillId="0" borderId="71" xfId="49" applyNumberFormat="1" applyFont="1" applyBorder="1" applyAlignment="1">
      <alignment vertical="center" shrinkToFit="1"/>
    </xf>
    <xf numFmtId="212" fontId="7" fillId="0" borderId="46" xfId="49" applyNumberFormat="1" applyFont="1" applyBorder="1" applyAlignment="1">
      <alignment vertical="center" shrinkToFit="1"/>
    </xf>
    <xf numFmtId="38" fontId="7" fillId="0" borderId="63" xfId="49" applyFont="1" applyFill="1" applyBorder="1" applyAlignment="1">
      <alignment horizontal="center" vertical="center" wrapText="1"/>
    </xf>
    <xf numFmtId="0" fontId="7" fillId="0" borderId="93" xfId="0" applyFont="1" applyBorder="1" applyAlignment="1">
      <alignment vertical="center"/>
    </xf>
    <xf numFmtId="212" fontId="7" fillId="33" borderId="57" xfId="49" applyNumberFormat="1" applyFont="1" applyFill="1" applyBorder="1" applyAlignment="1">
      <alignment vertical="center" shrinkToFit="1"/>
    </xf>
    <xf numFmtId="212" fontId="7" fillId="0" borderId="86" xfId="49" applyNumberFormat="1" applyFont="1" applyBorder="1" applyAlignment="1">
      <alignment vertical="center" shrinkToFit="1"/>
    </xf>
    <xf numFmtId="212" fontId="7" fillId="0" borderId="24" xfId="49" applyNumberFormat="1" applyFont="1" applyBorder="1" applyAlignment="1">
      <alignment vertical="center" shrinkToFit="1"/>
    </xf>
    <xf numFmtId="212" fontId="7" fillId="0" borderId="24" xfId="49" applyNumberFormat="1" applyFont="1" applyFill="1" applyBorder="1" applyAlignment="1">
      <alignment vertical="center" shrinkToFit="1"/>
    </xf>
    <xf numFmtId="212" fontId="7" fillId="0" borderId="22" xfId="49" applyNumberFormat="1" applyFont="1" applyBorder="1" applyAlignment="1">
      <alignment vertical="center" shrinkToFit="1"/>
    </xf>
    <xf numFmtId="212" fontId="7" fillId="0" borderId="92" xfId="49" applyNumberFormat="1" applyFont="1" applyBorder="1" applyAlignment="1">
      <alignment vertical="center" shrinkToFit="1"/>
    </xf>
    <xf numFmtId="38" fontId="5" fillId="33" borderId="38" xfId="49" applyFont="1" applyFill="1" applyBorder="1" applyAlignment="1">
      <alignment horizontal="center" vertical="center"/>
    </xf>
    <xf numFmtId="38" fontId="5" fillId="33" borderId="41" xfId="49" applyFont="1" applyFill="1" applyBorder="1" applyAlignment="1">
      <alignment horizontal="center" vertical="center"/>
    </xf>
    <xf numFmtId="212" fontId="7" fillId="33" borderId="56" xfId="49" applyNumberFormat="1" applyFont="1" applyFill="1" applyBorder="1" applyAlignment="1">
      <alignment vertical="center" shrinkToFit="1"/>
    </xf>
    <xf numFmtId="212" fontId="7" fillId="33" borderId="58" xfId="49" applyNumberFormat="1" applyFont="1" applyFill="1" applyBorder="1" applyAlignment="1">
      <alignment vertical="center" shrinkToFit="1"/>
    </xf>
    <xf numFmtId="212" fontId="7" fillId="33" borderId="36" xfId="49" applyNumberFormat="1" applyFont="1" applyFill="1" applyBorder="1" applyAlignment="1">
      <alignment vertical="center" shrinkToFit="1"/>
    </xf>
    <xf numFmtId="212" fontId="7" fillId="33" borderId="79" xfId="49" applyNumberFormat="1" applyFont="1" applyFill="1" applyBorder="1" applyAlignment="1">
      <alignment vertical="center" shrinkToFit="1"/>
    </xf>
    <xf numFmtId="38" fontId="5" fillId="0" borderId="32" xfId="49" applyFont="1" applyFill="1" applyBorder="1" applyAlignment="1" applyProtection="1">
      <alignment horizontal="distributed" vertical="center" shrinkToFit="1"/>
      <protection/>
    </xf>
    <xf numFmtId="38" fontId="5" fillId="0" borderId="62" xfId="49" applyFont="1" applyBorder="1" applyAlignment="1">
      <alignment horizontal="center" vertical="center" textRotation="255" wrapText="1"/>
    </xf>
    <xf numFmtId="38" fontId="5" fillId="0" borderId="33" xfId="49" applyFont="1" applyFill="1" applyBorder="1" applyAlignment="1" applyProtection="1">
      <alignment horizontal="distributed" vertical="center" shrinkToFit="1"/>
      <protection/>
    </xf>
    <xf numFmtId="212" fontId="7" fillId="0" borderId="85" xfId="49" applyNumberFormat="1" applyFont="1" applyBorder="1" applyAlignment="1">
      <alignment vertical="center" shrinkToFit="1"/>
    </xf>
    <xf numFmtId="212" fontId="7" fillId="0" borderId="19" xfId="49" applyNumberFormat="1" applyFont="1" applyFill="1" applyBorder="1" applyAlignment="1">
      <alignment vertical="center" shrinkToFit="1"/>
    </xf>
    <xf numFmtId="38" fontId="5" fillId="0" borderId="63" xfId="49" applyFont="1" applyBorder="1" applyAlignment="1">
      <alignment horizontal="center" vertical="center" textRotation="255" wrapText="1"/>
    </xf>
    <xf numFmtId="212" fontId="7" fillId="33" borderId="70" xfId="49" applyNumberFormat="1" applyFont="1" applyFill="1" applyBorder="1" applyAlignment="1">
      <alignment vertical="center" shrinkToFit="1"/>
    </xf>
    <xf numFmtId="212" fontId="7" fillId="33" borderId="86" xfId="49" applyNumberFormat="1" applyFont="1" applyFill="1" applyBorder="1" applyAlignment="1">
      <alignment vertical="center" shrinkToFit="1"/>
    </xf>
    <xf numFmtId="212" fontId="7" fillId="33" borderId="24" xfId="49" applyNumberFormat="1" applyFont="1" applyFill="1" applyBorder="1" applyAlignment="1">
      <alignment vertical="center" shrinkToFit="1"/>
    </xf>
    <xf numFmtId="212" fontId="7" fillId="33" borderId="60" xfId="49" applyNumberFormat="1" applyFont="1" applyFill="1" applyBorder="1" applyAlignment="1">
      <alignment vertical="center" shrinkToFit="1"/>
    </xf>
    <xf numFmtId="212" fontId="7" fillId="33" borderId="80" xfId="49" applyNumberFormat="1" applyFont="1" applyFill="1" applyBorder="1" applyAlignment="1">
      <alignment vertical="center" shrinkToFit="1"/>
    </xf>
    <xf numFmtId="212" fontId="7" fillId="33" borderId="15" xfId="49" applyNumberFormat="1" applyFont="1" applyFill="1" applyBorder="1" applyAlignment="1">
      <alignment vertical="center" shrinkToFit="1"/>
    </xf>
    <xf numFmtId="212" fontId="7" fillId="33" borderId="65" xfId="49" applyNumberFormat="1" applyFont="1" applyFill="1" applyBorder="1" applyAlignment="1">
      <alignment vertical="center" shrinkToFit="1"/>
    </xf>
    <xf numFmtId="38" fontId="5" fillId="0" borderId="22" xfId="49" applyFont="1" applyFill="1" applyBorder="1" applyAlignment="1" applyProtection="1">
      <alignment horizontal="distributed" vertical="center" shrinkToFit="1"/>
      <protection/>
    </xf>
    <xf numFmtId="212" fontId="7" fillId="0" borderId="60" xfId="49" applyNumberFormat="1" applyFont="1" applyBorder="1" applyAlignment="1">
      <alignment vertical="center" shrinkToFit="1"/>
    </xf>
    <xf numFmtId="212" fontId="7" fillId="33" borderId="68" xfId="49" applyNumberFormat="1" applyFont="1" applyFill="1" applyBorder="1" applyAlignment="1">
      <alignment vertical="center" shrinkToFit="1"/>
    </xf>
    <xf numFmtId="212" fontId="7" fillId="33" borderId="83" xfId="49" applyNumberFormat="1" applyFont="1" applyFill="1" applyBorder="1" applyAlignment="1">
      <alignment vertical="center" shrinkToFit="1"/>
    </xf>
    <xf numFmtId="212" fontId="7" fillId="33" borderId="29" xfId="49" applyNumberFormat="1" applyFont="1" applyFill="1" applyBorder="1" applyAlignment="1">
      <alignment vertical="center" shrinkToFit="1"/>
    </xf>
    <xf numFmtId="212" fontId="7" fillId="33" borderId="44" xfId="49" applyNumberFormat="1" applyFont="1" applyFill="1" applyBorder="1" applyAlignment="1">
      <alignment vertical="center" shrinkToFit="1"/>
    </xf>
    <xf numFmtId="38" fontId="5" fillId="0" borderId="34" xfId="49" applyFont="1" applyFill="1" applyBorder="1" applyAlignment="1" applyProtection="1">
      <alignment horizontal="distributed" vertical="center" shrinkToFit="1"/>
      <protection/>
    </xf>
    <xf numFmtId="212" fontId="7" fillId="33" borderId="69" xfId="49" applyNumberFormat="1" applyFont="1" applyFill="1" applyBorder="1" applyAlignment="1">
      <alignment vertical="center" shrinkToFit="1"/>
    </xf>
    <xf numFmtId="212" fontId="7" fillId="0" borderId="84" xfId="49" applyNumberFormat="1" applyFont="1" applyBorder="1" applyAlignment="1">
      <alignment vertical="center" shrinkToFit="1"/>
    </xf>
    <xf numFmtId="212" fontId="7" fillId="0" borderId="11" xfId="49" applyNumberFormat="1" applyFont="1" applyBorder="1" applyAlignment="1">
      <alignment vertical="center" shrinkToFit="1"/>
    </xf>
    <xf numFmtId="212" fontId="7" fillId="0" borderId="11" xfId="49" applyNumberFormat="1" applyFont="1" applyFill="1" applyBorder="1" applyAlignment="1">
      <alignment vertical="center" shrinkToFit="1"/>
    </xf>
    <xf numFmtId="212" fontId="7" fillId="0" borderId="48" xfId="49" applyNumberFormat="1" applyFont="1" applyBorder="1" applyAlignment="1">
      <alignment vertical="center" shrinkToFit="1"/>
    </xf>
    <xf numFmtId="38" fontId="10" fillId="0" borderId="61" xfId="49" applyFont="1" applyBorder="1" applyAlignment="1">
      <alignment horizontal="center" vertical="center" textRotation="255" wrapText="1"/>
    </xf>
    <xf numFmtId="38" fontId="10" fillId="0" borderId="62" xfId="49" applyFont="1" applyBorder="1" applyAlignment="1">
      <alignment horizontal="center" vertical="center" textRotation="255" wrapText="1"/>
    </xf>
    <xf numFmtId="38" fontId="10" fillId="0" borderId="63" xfId="49" applyFont="1" applyBorder="1" applyAlignment="1">
      <alignment horizontal="center" vertical="center" textRotation="255" wrapText="1"/>
    </xf>
    <xf numFmtId="38" fontId="5" fillId="0" borderId="34" xfId="49" applyFont="1" applyFill="1" applyBorder="1" applyAlignment="1">
      <alignment horizontal="distributed" vertical="center" shrinkToFit="1"/>
    </xf>
    <xf numFmtId="38" fontId="5" fillId="0" borderId="62" xfId="49" applyFont="1" applyFill="1" applyBorder="1" applyAlignment="1">
      <alignment horizontal="center" vertical="center" textRotation="255" wrapText="1"/>
    </xf>
    <xf numFmtId="38" fontId="5" fillId="0" borderId="63" xfId="49" applyFont="1" applyFill="1" applyBorder="1" applyAlignment="1">
      <alignment horizontal="center" vertical="center" textRotation="255" wrapText="1"/>
    </xf>
    <xf numFmtId="212" fontId="7" fillId="33" borderId="66" xfId="49" applyNumberFormat="1" applyFont="1" applyFill="1" applyBorder="1" applyAlignment="1">
      <alignment vertical="center" shrinkToFit="1"/>
    </xf>
    <xf numFmtId="212" fontId="7" fillId="33" borderId="40" xfId="49" applyNumberFormat="1" applyFont="1" applyFill="1" applyBorder="1" applyAlignment="1">
      <alignment vertical="center" shrinkToFit="1"/>
    </xf>
    <xf numFmtId="212" fontId="7" fillId="33" borderId="50" xfId="49" applyNumberFormat="1" applyFont="1" applyFill="1" applyBorder="1" applyAlignment="1">
      <alignment vertical="center" shrinkToFit="1"/>
    </xf>
    <xf numFmtId="38" fontId="5" fillId="0" borderId="27" xfId="49" applyFont="1" applyFill="1" applyBorder="1" applyAlignment="1">
      <alignment horizontal="distributed" vertical="center" shrinkToFit="1"/>
    </xf>
    <xf numFmtId="0" fontId="7" fillId="0" borderId="96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49" fontId="4" fillId="0" borderId="99" xfId="0" applyNumberFormat="1" applyFont="1" applyFill="1" applyBorder="1" applyAlignment="1">
      <alignment horizontal="right" vertical="top" wrapText="1"/>
    </xf>
    <xf numFmtId="49" fontId="4" fillId="0" borderId="96" xfId="0" applyNumberFormat="1" applyFont="1" applyFill="1" applyBorder="1" applyAlignment="1">
      <alignment horizontal="right" vertical="top" wrapText="1"/>
    </xf>
    <xf numFmtId="49" fontId="4" fillId="0" borderId="97" xfId="0" applyNumberFormat="1" applyFont="1" applyFill="1" applyBorder="1" applyAlignment="1">
      <alignment horizontal="right" vertical="top" wrapText="1"/>
    </xf>
    <xf numFmtId="49" fontId="4" fillId="0" borderId="135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 wrapText="1"/>
    </xf>
    <xf numFmtId="49" fontId="4" fillId="0" borderId="8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49" fontId="4" fillId="0" borderId="136" xfId="0" applyNumberFormat="1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/>
    </xf>
    <xf numFmtId="49" fontId="4" fillId="0" borderId="138" xfId="0" applyNumberFormat="1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 wrapText="1"/>
    </xf>
    <xf numFmtId="49" fontId="4" fillId="0" borderId="92" xfId="0" applyNumberFormat="1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38" fontId="4" fillId="33" borderId="140" xfId="49" applyFont="1" applyFill="1" applyBorder="1" applyAlignment="1">
      <alignment vertical="center" shrinkToFit="1"/>
    </xf>
    <xf numFmtId="214" fontId="4" fillId="0" borderId="80" xfId="0" applyNumberFormat="1" applyFont="1" applyBorder="1" applyAlignment="1">
      <alignment vertical="center" shrinkToFit="1"/>
    </xf>
    <xf numFmtId="214" fontId="4" fillId="0" borderId="15" xfId="0" applyNumberFormat="1" applyFont="1" applyBorder="1" applyAlignment="1">
      <alignment vertical="center" shrinkToFit="1"/>
    </xf>
    <xf numFmtId="214" fontId="4" fillId="0" borderId="65" xfId="0" applyNumberFormat="1" applyFont="1" applyBorder="1" applyAlignment="1">
      <alignment vertical="center" shrinkToFit="1"/>
    </xf>
    <xf numFmtId="0" fontId="6" fillId="0" borderId="58" xfId="0" applyFont="1" applyFill="1" applyBorder="1" applyAlignment="1">
      <alignment horizontal="center" vertical="center"/>
    </xf>
    <xf numFmtId="38" fontId="4" fillId="33" borderId="141" xfId="49" applyFont="1" applyFill="1" applyBorder="1" applyAlignment="1">
      <alignment vertical="center" shrinkToFit="1"/>
    </xf>
    <xf numFmtId="214" fontId="4" fillId="0" borderId="85" xfId="0" applyNumberFormat="1" applyFont="1" applyBorder="1" applyAlignment="1">
      <alignment vertical="center" shrinkToFit="1"/>
    </xf>
    <xf numFmtId="214" fontId="4" fillId="0" borderId="19" xfId="0" applyNumberFormat="1" applyFont="1" applyBorder="1" applyAlignment="1">
      <alignment vertical="center" shrinkToFit="1"/>
    </xf>
    <xf numFmtId="214" fontId="4" fillId="0" borderId="142" xfId="0" applyNumberFormat="1" applyFont="1" applyBorder="1" applyAlignment="1">
      <alignment vertical="center" shrinkToFit="1"/>
    </xf>
    <xf numFmtId="214" fontId="4" fillId="0" borderId="46" xfId="0" applyNumberFormat="1" applyFont="1" applyBorder="1" applyAlignment="1">
      <alignment vertical="center" shrinkToFit="1"/>
    </xf>
    <xf numFmtId="0" fontId="4" fillId="0" borderId="35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/>
    </xf>
    <xf numFmtId="38" fontId="4" fillId="33" borderId="143" xfId="49" applyFont="1" applyFill="1" applyBorder="1" applyAlignment="1">
      <alignment vertical="center" shrinkToFit="1"/>
    </xf>
    <xf numFmtId="0" fontId="4" fillId="33" borderId="84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48" xfId="0" applyFont="1" applyFill="1" applyBorder="1" applyAlignment="1">
      <alignment vertical="center" shrinkToFit="1"/>
    </xf>
    <xf numFmtId="0" fontId="4" fillId="0" borderId="91" xfId="0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38" fontId="4" fillId="33" borderId="144" xfId="49" applyFont="1" applyFill="1" applyBorder="1" applyAlignment="1">
      <alignment vertical="center" shrinkToFit="1"/>
    </xf>
    <xf numFmtId="0" fontId="4" fillId="33" borderId="86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vertical="center" shrinkToFit="1"/>
    </xf>
    <xf numFmtId="38" fontId="4" fillId="33" borderId="145" xfId="49" applyFont="1" applyFill="1" applyBorder="1" applyAlignment="1">
      <alignment vertical="center" shrinkToFit="1"/>
    </xf>
    <xf numFmtId="214" fontId="4" fillId="0" borderId="83" xfId="0" applyNumberFormat="1" applyFont="1" applyFill="1" applyBorder="1" applyAlignment="1">
      <alignment vertical="center" shrinkToFit="1"/>
    </xf>
    <xf numFmtId="214" fontId="4" fillId="0" borderId="29" xfId="0" applyNumberFormat="1" applyFont="1" applyBorder="1" applyAlignment="1">
      <alignment vertical="center" shrinkToFit="1"/>
    </xf>
    <xf numFmtId="214" fontId="4" fillId="0" borderId="44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99" xfId="0" applyNumberFormat="1" applyFont="1" applyBorder="1" applyAlignment="1">
      <alignment horizontal="right" vertical="center"/>
    </xf>
    <xf numFmtId="49" fontId="4" fillId="0" borderId="96" xfId="0" applyNumberFormat="1" applyFont="1" applyBorder="1" applyAlignment="1">
      <alignment horizontal="right" vertical="center"/>
    </xf>
    <xf numFmtId="49" fontId="4" fillId="0" borderId="97" xfId="0" applyNumberFormat="1" applyFont="1" applyBorder="1" applyAlignment="1">
      <alignment horizontal="right" vertical="top"/>
    </xf>
    <xf numFmtId="49" fontId="4" fillId="33" borderId="135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49" fontId="4" fillId="33" borderId="136" xfId="0" applyNumberFormat="1" applyFont="1" applyFill="1" applyBorder="1" applyAlignment="1">
      <alignment horizontal="center" vertical="center"/>
    </xf>
    <xf numFmtId="49" fontId="4" fillId="33" borderId="138" xfId="0" applyNumberFormat="1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38" fontId="4" fillId="33" borderId="135" xfId="49" applyFont="1" applyFill="1" applyBorder="1" applyAlignment="1">
      <alignment vertical="center" shrinkToFit="1"/>
    </xf>
    <xf numFmtId="212" fontId="4" fillId="0" borderId="0" xfId="0" applyNumberFormat="1" applyFont="1" applyBorder="1" applyAlignment="1">
      <alignment vertical="center" shrinkToFit="1"/>
    </xf>
    <xf numFmtId="212" fontId="4" fillId="0" borderId="36" xfId="0" applyNumberFormat="1" applyFont="1" applyBorder="1" applyAlignment="1">
      <alignment vertical="center" shrinkToFit="1"/>
    </xf>
    <xf numFmtId="212" fontId="4" fillId="0" borderId="36" xfId="49" applyNumberFormat="1" applyFont="1" applyBorder="1" applyAlignment="1">
      <alignment vertical="center" shrinkToFit="1"/>
    </xf>
    <xf numFmtId="212" fontId="4" fillId="0" borderId="29" xfId="0" applyNumberFormat="1" applyFont="1" applyBorder="1" applyAlignment="1">
      <alignment vertical="center" shrinkToFit="1"/>
    </xf>
    <xf numFmtId="212" fontId="4" fillId="0" borderId="27" xfId="0" applyNumberFormat="1" applyFont="1" applyBorder="1" applyAlignment="1">
      <alignment vertical="center" shrinkToFit="1"/>
    </xf>
    <xf numFmtId="212" fontId="4" fillId="0" borderId="44" xfId="0" applyNumberFormat="1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33" borderId="144" xfId="0" applyFont="1" applyFill="1" applyBorder="1" applyAlignment="1">
      <alignment vertical="center" shrinkToFit="1"/>
    </xf>
    <xf numFmtId="212" fontId="4" fillId="0" borderId="26" xfId="0" applyNumberFormat="1" applyFont="1" applyBorder="1" applyAlignment="1">
      <alignment vertical="center" shrinkToFit="1"/>
    </xf>
    <xf numFmtId="212" fontId="4" fillId="0" borderId="24" xfId="0" applyNumberFormat="1" applyFont="1" applyBorder="1" applyAlignment="1">
      <alignment vertical="center" shrinkToFit="1"/>
    </xf>
    <xf numFmtId="212" fontId="4" fillId="0" borderId="22" xfId="0" applyNumberFormat="1" applyFont="1" applyBorder="1" applyAlignment="1">
      <alignment vertical="center" shrinkToFit="1"/>
    </xf>
    <xf numFmtId="212" fontId="4" fillId="0" borderId="60" xfId="0" applyNumberFormat="1" applyFont="1" applyBorder="1" applyAlignment="1">
      <alignment vertical="center" shrinkToFit="1"/>
    </xf>
    <xf numFmtId="212" fontId="4" fillId="0" borderId="17" xfId="0" applyNumberFormat="1" applyFont="1" applyBorder="1" applyAlignment="1">
      <alignment vertical="center" shrinkToFit="1"/>
    </xf>
    <xf numFmtId="212" fontId="4" fillId="0" borderId="15" xfId="0" applyNumberFormat="1" applyFont="1" applyBorder="1" applyAlignment="1">
      <alignment vertical="center" shrinkToFit="1"/>
    </xf>
    <xf numFmtId="212" fontId="4" fillId="0" borderId="147" xfId="0" applyNumberFormat="1" applyFont="1" applyBorder="1" applyAlignment="1">
      <alignment vertical="center" shrinkToFit="1"/>
    </xf>
    <xf numFmtId="212" fontId="4" fillId="0" borderId="65" xfId="0" applyNumberFormat="1" applyFont="1" applyBorder="1" applyAlignment="1">
      <alignment vertical="center" shrinkToFit="1"/>
    </xf>
    <xf numFmtId="0" fontId="4" fillId="33" borderId="138" xfId="0" applyFont="1" applyFill="1" applyBorder="1" applyAlignment="1">
      <alignment vertical="center" shrinkToFit="1"/>
    </xf>
    <xf numFmtId="212" fontId="4" fillId="0" borderId="98" xfId="0" applyNumberFormat="1" applyFont="1" applyBorder="1" applyAlignment="1">
      <alignment vertical="center" shrinkToFit="1"/>
    </xf>
    <xf numFmtId="212" fontId="4" fillId="0" borderId="87" xfId="0" applyNumberFormat="1" applyFont="1" applyBorder="1" applyAlignment="1">
      <alignment vertical="center" shrinkToFit="1"/>
    </xf>
    <xf numFmtId="212" fontId="4" fillId="0" borderId="148" xfId="0" applyNumberFormat="1" applyFont="1" applyBorder="1" applyAlignment="1">
      <alignment vertical="center" shrinkToFit="1"/>
    </xf>
    <xf numFmtId="49" fontId="4" fillId="0" borderId="99" xfId="0" applyNumberFormat="1" applyFont="1" applyFill="1" applyBorder="1" applyAlignment="1">
      <alignment horizontal="right" vertical="center"/>
    </xf>
    <xf numFmtId="49" fontId="4" fillId="0" borderId="96" xfId="0" applyNumberFormat="1" applyFont="1" applyFill="1" applyBorder="1" applyAlignment="1">
      <alignment horizontal="right" vertical="center"/>
    </xf>
    <xf numFmtId="49" fontId="4" fillId="0" borderId="97" xfId="0" applyNumberFormat="1" applyFont="1" applyFill="1" applyBorder="1" applyAlignment="1">
      <alignment horizontal="right" vertical="top"/>
    </xf>
    <xf numFmtId="49" fontId="4" fillId="0" borderId="113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212" fontId="4" fillId="33" borderId="96" xfId="0" applyNumberFormat="1" applyFont="1" applyFill="1" applyBorder="1" applyAlignment="1">
      <alignment vertical="center" shrinkToFit="1"/>
    </xf>
    <xf numFmtId="212" fontId="4" fillId="33" borderId="88" xfId="0" applyNumberFormat="1" applyFont="1" applyFill="1" applyBorder="1" applyAlignment="1">
      <alignment vertical="center" shrinkToFit="1"/>
    </xf>
    <xf numFmtId="212" fontId="4" fillId="33" borderId="88" xfId="49" applyNumberFormat="1" applyFont="1" applyFill="1" applyBorder="1" applyAlignment="1">
      <alignment vertical="center" shrinkToFit="1"/>
    </xf>
    <xf numFmtId="212" fontId="4" fillId="33" borderId="15" xfId="49" applyNumberFormat="1" applyFont="1" applyFill="1" applyBorder="1" applyAlignment="1">
      <alignment vertical="center" shrinkToFit="1"/>
    </xf>
    <xf numFmtId="212" fontId="4" fillId="33" borderId="15" xfId="0" applyNumberFormat="1" applyFont="1" applyFill="1" applyBorder="1" applyAlignment="1">
      <alignment vertical="center" shrinkToFit="1"/>
    </xf>
    <xf numFmtId="212" fontId="4" fillId="33" borderId="65" xfId="0" applyNumberFormat="1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12" fontId="4" fillId="0" borderId="21" xfId="0" applyNumberFormat="1" applyFont="1" applyBorder="1" applyAlignment="1">
      <alignment vertical="center" shrinkToFit="1"/>
    </xf>
    <xf numFmtId="212" fontId="4" fillId="0" borderId="19" xfId="0" applyNumberFormat="1" applyFont="1" applyBorder="1" applyAlignment="1">
      <alignment vertical="center" shrinkToFit="1"/>
    </xf>
    <xf numFmtId="212" fontId="4" fillId="0" borderId="46" xfId="0" applyNumberFormat="1" applyFont="1" applyBorder="1" applyAlignment="1">
      <alignment vertical="center" shrinkToFit="1"/>
    </xf>
    <xf numFmtId="0" fontId="7" fillId="0" borderId="9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4" fillId="33" borderId="138" xfId="49" applyFont="1" applyFill="1" applyBorder="1" applyAlignment="1">
      <alignment vertical="center" shrinkToFit="1"/>
    </xf>
    <xf numFmtId="212" fontId="4" fillId="33" borderId="29" xfId="0" applyNumberFormat="1" applyFont="1" applyFill="1" applyBorder="1" applyAlignment="1">
      <alignment vertical="center" shrinkToFit="1"/>
    </xf>
    <xf numFmtId="212" fontId="4" fillId="33" borderId="44" xfId="0" applyNumberFormat="1" applyFont="1" applyFill="1" applyBorder="1" applyAlignment="1">
      <alignment vertical="center" shrinkToFit="1"/>
    </xf>
    <xf numFmtId="0" fontId="3" fillId="0" borderId="9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49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98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107" xfId="0" applyNumberFormat="1" applyFont="1" applyFill="1" applyBorder="1" applyAlignment="1">
      <alignment vertical="center"/>
    </xf>
    <xf numFmtId="0" fontId="0" fillId="0" borderId="100" xfId="0" applyNumberFormat="1" applyFill="1" applyBorder="1" applyAlignment="1">
      <alignment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0" fillId="0" borderId="111" xfId="0" applyNumberFormat="1" applyFill="1" applyBorder="1" applyAlignment="1">
      <alignment vertical="center"/>
    </xf>
    <xf numFmtId="0" fontId="0" fillId="0" borderId="102" xfId="0" applyNumberFormat="1" applyFill="1" applyBorder="1" applyAlignment="1">
      <alignment vertical="center"/>
    </xf>
    <xf numFmtId="0" fontId="7" fillId="0" borderId="99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9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109" xfId="0" applyNumberFormat="1" applyFill="1" applyBorder="1" applyAlignment="1">
      <alignment vertical="center"/>
    </xf>
    <xf numFmtId="0" fontId="0" fillId="0" borderId="104" xfId="0" applyNumberFormat="1" applyFill="1" applyBorder="1" applyAlignment="1">
      <alignment vertical="center"/>
    </xf>
    <xf numFmtId="0" fontId="7" fillId="0" borderId="91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6" xfId="0" applyNumberFormat="1" applyFont="1" applyFill="1" applyBorder="1" applyAlignment="1">
      <alignment horizontal="center" vertical="center"/>
    </xf>
    <xf numFmtId="0" fontId="7" fillId="0" borderId="97" xfId="0" applyNumberFormat="1" applyFont="1" applyFill="1" applyBorder="1" applyAlignment="1">
      <alignment horizontal="center" vertical="center"/>
    </xf>
    <xf numFmtId="38" fontId="5" fillId="33" borderId="121" xfId="49" applyFont="1" applyFill="1" applyBorder="1" applyAlignment="1">
      <alignment horizontal="center" vertical="center"/>
    </xf>
    <xf numFmtId="38" fontId="5" fillId="33" borderId="73" xfId="49" applyFont="1" applyFill="1" applyBorder="1" applyAlignment="1">
      <alignment horizontal="center" vertical="center"/>
    </xf>
    <xf numFmtId="38" fontId="7" fillId="33" borderId="121" xfId="49" applyFont="1" applyFill="1" applyBorder="1" applyAlignment="1">
      <alignment vertical="center"/>
    </xf>
    <xf numFmtId="38" fontId="7" fillId="33" borderId="149" xfId="49" applyFont="1" applyFill="1" applyBorder="1" applyAlignment="1">
      <alignment vertical="center"/>
    </xf>
    <xf numFmtId="38" fontId="7" fillId="33" borderId="73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4" fillId="0" borderId="27" xfId="49" applyFont="1" applyFill="1" applyBorder="1" applyAlignment="1" applyProtection="1">
      <alignment horizontal="distributed" vertical="center" shrinkToFit="1"/>
      <protection/>
    </xf>
    <xf numFmtId="214" fontId="7" fillId="0" borderId="43" xfId="49" applyNumberFormat="1" applyFont="1" applyBorder="1" applyAlignment="1">
      <alignment vertical="center"/>
    </xf>
    <xf numFmtId="214" fontId="7" fillId="0" borderId="29" xfId="49" applyNumberFormat="1" applyFont="1" applyBorder="1" applyAlignment="1">
      <alignment vertical="center"/>
    </xf>
    <xf numFmtId="214" fontId="7" fillId="0" borderId="44" xfId="49" applyNumberFormat="1" applyFont="1" applyBorder="1" applyAlignment="1">
      <alignment vertical="center"/>
    </xf>
    <xf numFmtId="214" fontId="7" fillId="0" borderId="83" xfId="49" applyNumberFormat="1" applyFont="1" applyBorder="1" applyAlignment="1">
      <alignment vertical="center"/>
    </xf>
    <xf numFmtId="214" fontId="7" fillId="0" borderId="27" xfId="49" applyNumberFormat="1" applyFont="1" applyBorder="1" applyAlignment="1">
      <alignment vertical="center"/>
    </xf>
    <xf numFmtId="214" fontId="7" fillId="0" borderId="0" xfId="49" applyNumberFormat="1" applyFont="1" applyFill="1" applyBorder="1" applyAlignment="1">
      <alignment vertical="center"/>
    </xf>
    <xf numFmtId="38" fontId="4" fillId="0" borderId="33" xfId="49" applyFont="1" applyFill="1" applyBorder="1" applyAlignment="1" applyProtection="1">
      <alignment horizontal="distributed" vertical="center" shrinkToFit="1"/>
      <protection/>
    </xf>
    <xf numFmtId="214" fontId="7" fillId="0" borderId="45" xfId="49" applyNumberFormat="1" applyFont="1" applyBorder="1" applyAlignment="1">
      <alignment vertical="center"/>
    </xf>
    <xf numFmtId="214" fontId="7" fillId="0" borderId="19" xfId="49" applyNumberFormat="1" applyFont="1" applyBorder="1" applyAlignment="1">
      <alignment vertical="center"/>
    </xf>
    <xf numFmtId="214" fontId="7" fillId="0" borderId="46" xfId="49" applyNumberFormat="1" applyFont="1" applyBorder="1" applyAlignment="1">
      <alignment vertical="center"/>
    </xf>
    <xf numFmtId="214" fontId="7" fillId="0" borderId="85" xfId="49" applyNumberFormat="1" applyFont="1" applyBorder="1" applyAlignment="1">
      <alignment vertical="center"/>
    </xf>
    <xf numFmtId="214" fontId="7" fillId="0" borderId="33" xfId="49" applyNumberFormat="1" applyFont="1" applyBorder="1" applyAlignment="1">
      <alignment vertical="center"/>
    </xf>
    <xf numFmtId="38" fontId="4" fillId="33" borderId="22" xfId="49" applyFont="1" applyFill="1" applyBorder="1" applyAlignment="1" applyProtection="1">
      <alignment horizontal="center" vertical="center"/>
      <protection/>
    </xf>
    <xf numFmtId="38" fontId="7" fillId="33" borderId="59" xfId="49" applyFont="1" applyFill="1" applyBorder="1" applyAlignment="1">
      <alignment vertical="center"/>
    </xf>
    <xf numFmtId="38" fontId="7" fillId="33" borderId="24" xfId="49" applyFont="1" applyFill="1" applyBorder="1" applyAlignment="1">
      <alignment vertical="center"/>
    </xf>
    <xf numFmtId="38" fontId="7" fillId="33" borderId="60" xfId="49" applyFont="1" applyFill="1" applyBorder="1" applyAlignment="1">
      <alignment vertical="center"/>
    </xf>
    <xf numFmtId="38" fontId="7" fillId="33" borderId="22" xfId="49" applyFont="1" applyFill="1" applyBorder="1" applyAlignment="1">
      <alignment vertical="center"/>
    </xf>
    <xf numFmtId="38" fontId="7" fillId="33" borderId="86" xfId="49" applyFont="1" applyFill="1" applyBorder="1" applyAlignment="1">
      <alignment vertical="center"/>
    </xf>
    <xf numFmtId="38" fontId="4" fillId="33" borderId="32" xfId="49" applyFont="1" applyFill="1" applyBorder="1" applyAlignment="1" applyProtection="1">
      <alignment horizontal="center" vertical="center"/>
      <protection/>
    </xf>
    <xf numFmtId="38" fontId="7" fillId="33" borderId="64" xfId="49" applyFont="1" applyFill="1" applyBorder="1" applyAlignment="1">
      <alignment vertical="center"/>
    </xf>
    <xf numFmtId="38" fontId="7" fillId="33" borderId="15" xfId="49" applyFont="1" applyFill="1" applyBorder="1" applyAlignment="1">
      <alignment vertical="center"/>
    </xf>
    <xf numFmtId="38" fontId="7" fillId="33" borderId="65" xfId="49" applyFont="1" applyFill="1" applyBorder="1" applyAlignment="1">
      <alignment vertical="center"/>
    </xf>
    <xf numFmtId="38" fontId="7" fillId="33" borderId="32" xfId="49" applyFont="1" applyFill="1" applyBorder="1" applyAlignment="1">
      <alignment vertical="center"/>
    </xf>
    <xf numFmtId="38" fontId="7" fillId="33" borderId="80" xfId="49" applyFont="1" applyFill="1" applyBorder="1" applyAlignment="1">
      <alignment vertical="center"/>
    </xf>
    <xf numFmtId="38" fontId="4" fillId="0" borderId="22" xfId="49" applyFont="1" applyFill="1" applyBorder="1" applyAlignment="1" applyProtection="1">
      <alignment horizontal="distributed" vertical="center" shrinkToFit="1"/>
      <protection/>
    </xf>
    <xf numFmtId="214" fontId="7" fillId="0" borderId="59" xfId="49" applyNumberFormat="1" applyFont="1" applyBorder="1" applyAlignment="1">
      <alignment vertical="center"/>
    </xf>
    <xf numFmtId="214" fontId="7" fillId="0" borderId="24" xfId="49" applyNumberFormat="1" applyFont="1" applyBorder="1" applyAlignment="1">
      <alignment vertical="center"/>
    </xf>
    <xf numFmtId="214" fontId="7" fillId="0" borderId="60" xfId="49" applyNumberFormat="1" applyFont="1" applyBorder="1" applyAlignment="1">
      <alignment vertical="center"/>
    </xf>
    <xf numFmtId="214" fontId="7" fillId="0" borderId="86" xfId="49" applyNumberFormat="1" applyFont="1" applyBorder="1" applyAlignment="1">
      <alignment vertical="center"/>
    </xf>
    <xf numFmtId="214" fontId="7" fillId="0" borderId="22" xfId="49" applyNumberFormat="1" applyFont="1" applyBorder="1" applyAlignment="1">
      <alignment vertical="center"/>
    </xf>
    <xf numFmtId="38" fontId="4" fillId="33" borderId="27" xfId="49" applyFont="1" applyFill="1" applyBorder="1" applyAlignment="1" applyProtection="1">
      <alignment horizontal="center" vertical="center"/>
      <protection/>
    </xf>
    <xf numFmtId="38" fontId="7" fillId="33" borderId="43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44" xfId="49" applyFont="1" applyFill="1" applyBorder="1" applyAlignment="1">
      <alignment vertical="center"/>
    </xf>
    <xf numFmtId="38" fontId="7" fillId="33" borderId="27" xfId="49" applyFont="1" applyFill="1" applyBorder="1" applyAlignment="1">
      <alignment vertical="center"/>
    </xf>
    <xf numFmtId="38" fontId="7" fillId="33" borderId="83" xfId="49" applyFont="1" applyFill="1" applyBorder="1" applyAlignment="1">
      <alignment vertical="center"/>
    </xf>
    <xf numFmtId="38" fontId="4" fillId="0" borderId="34" xfId="49" applyFont="1" applyFill="1" applyBorder="1" applyAlignment="1" applyProtection="1">
      <alignment horizontal="distributed" vertical="center" shrinkToFit="1"/>
      <protection/>
    </xf>
    <xf numFmtId="214" fontId="7" fillId="0" borderId="47" xfId="49" applyNumberFormat="1" applyFont="1" applyBorder="1" applyAlignment="1">
      <alignment vertical="center"/>
    </xf>
    <xf numFmtId="214" fontId="7" fillId="0" borderId="11" xfId="49" applyNumberFormat="1" applyFont="1" applyBorder="1" applyAlignment="1">
      <alignment vertical="center"/>
    </xf>
    <xf numFmtId="214" fontId="7" fillId="0" borderId="48" xfId="49" applyNumberFormat="1" applyFont="1" applyBorder="1" applyAlignment="1">
      <alignment vertical="center"/>
    </xf>
    <xf numFmtId="214" fontId="7" fillId="0" borderId="84" xfId="49" applyNumberFormat="1" applyFont="1" applyBorder="1" applyAlignment="1">
      <alignment vertical="center"/>
    </xf>
    <xf numFmtId="214" fontId="7" fillId="0" borderId="34" xfId="49" applyNumberFormat="1" applyFont="1" applyBorder="1" applyAlignment="1">
      <alignment vertical="center"/>
    </xf>
    <xf numFmtId="38" fontId="4" fillId="0" borderId="33" xfId="49" applyFont="1" applyFill="1" applyBorder="1" applyAlignment="1">
      <alignment horizontal="distributed" vertical="center" shrinkToFit="1"/>
    </xf>
    <xf numFmtId="38" fontId="4" fillId="0" borderId="22" xfId="49" applyFont="1" applyFill="1" applyBorder="1" applyAlignment="1">
      <alignment horizontal="distributed" vertical="center" shrinkToFit="1"/>
    </xf>
    <xf numFmtId="38" fontId="4" fillId="0" borderId="34" xfId="49" applyFont="1" applyFill="1" applyBorder="1" applyAlignment="1">
      <alignment horizontal="distributed" vertical="center" shrinkToFit="1"/>
    </xf>
    <xf numFmtId="38" fontId="4" fillId="0" borderId="60" xfId="49" applyFont="1" applyFill="1" applyBorder="1" applyAlignment="1">
      <alignment horizontal="distributed" vertical="center" shrinkToFit="1"/>
    </xf>
    <xf numFmtId="214" fontId="7" fillId="0" borderId="0" xfId="49" applyNumberFormat="1" applyFont="1" applyBorder="1" applyAlignment="1">
      <alignment vertical="center"/>
    </xf>
    <xf numFmtId="38" fontId="4" fillId="33" borderId="38" xfId="49" applyFont="1" applyFill="1" applyBorder="1" applyAlignment="1" applyProtection="1">
      <alignment horizontal="center" vertical="center"/>
      <protection/>
    </xf>
    <xf numFmtId="38" fontId="4" fillId="33" borderId="41" xfId="49" applyFont="1" applyFill="1" applyBorder="1" applyAlignment="1" applyProtection="1">
      <alignment horizontal="center" vertical="center"/>
      <protection/>
    </xf>
    <xf numFmtId="38" fontId="7" fillId="33" borderId="42" xfId="49" applyFont="1" applyFill="1" applyBorder="1" applyAlignment="1">
      <alignment vertical="center"/>
    </xf>
    <xf numFmtId="38" fontId="7" fillId="33" borderId="40" xfId="49" applyFont="1" applyFill="1" applyBorder="1" applyAlignment="1">
      <alignment vertical="center"/>
    </xf>
    <xf numFmtId="38" fontId="7" fillId="33" borderId="50" xfId="49" applyFont="1" applyFill="1" applyBorder="1" applyAlignment="1">
      <alignment vertical="center"/>
    </xf>
    <xf numFmtId="38" fontId="7" fillId="33" borderId="49" xfId="49" applyFont="1" applyFill="1" applyBorder="1" applyAlignment="1">
      <alignment vertical="center"/>
    </xf>
    <xf numFmtId="38" fontId="7" fillId="33" borderId="66" xfId="49" applyFont="1" applyFill="1" applyBorder="1" applyAlignment="1">
      <alignment vertical="center"/>
    </xf>
    <xf numFmtId="38" fontId="2" fillId="0" borderId="61" xfId="49" applyFont="1" applyBorder="1" applyAlignment="1">
      <alignment horizontal="center" vertical="center" textRotation="255" wrapText="1"/>
    </xf>
    <xf numFmtId="38" fontId="4" fillId="0" borderId="27" xfId="49" applyFont="1" applyFill="1" applyBorder="1" applyAlignment="1">
      <alignment horizontal="distributed" vertical="center" shrinkToFit="1"/>
    </xf>
    <xf numFmtId="214" fontId="7" fillId="0" borderId="64" xfId="49" applyNumberFormat="1" applyFont="1" applyBorder="1" applyAlignment="1">
      <alignment vertical="center"/>
    </xf>
    <xf numFmtId="214" fontId="7" fillId="0" borderId="15" xfId="49" applyNumberFormat="1" applyFont="1" applyBorder="1" applyAlignment="1">
      <alignment vertical="center"/>
    </xf>
    <xf numFmtId="214" fontId="7" fillId="0" borderId="65" xfId="49" applyNumberFormat="1" applyFont="1" applyBorder="1" applyAlignment="1">
      <alignment vertical="center"/>
    </xf>
    <xf numFmtId="214" fontId="7" fillId="0" borderId="80" xfId="49" applyNumberFormat="1" applyFont="1" applyBorder="1" applyAlignment="1">
      <alignment vertical="center"/>
    </xf>
    <xf numFmtId="214" fontId="7" fillId="0" borderId="32" xfId="49" applyNumberFormat="1" applyFont="1" applyBorder="1" applyAlignment="1">
      <alignment vertical="center"/>
    </xf>
    <xf numFmtId="38" fontId="2" fillId="0" borderId="63" xfId="49" applyFont="1" applyBorder="1" applyAlignment="1">
      <alignment horizontal="center" vertical="center" textRotation="255" wrapText="1"/>
    </xf>
    <xf numFmtId="0" fontId="6" fillId="0" borderId="0" xfId="49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219" fontId="4" fillId="0" borderId="0" xfId="49" applyNumberFormat="1" applyFont="1" applyFill="1" applyAlignment="1">
      <alignment vertical="center"/>
    </xf>
    <xf numFmtId="219" fontId="4" fillId="0" borderId="0" xfId="49" applyNumberFormat="1" applyFont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vertical="center" wrapText="1"/>
    </xf>
    <xf numFmtId="0" fontId="4" fillId="0" borderId="98" xfId="0" applyFont="1" applyBorder="1" applyAlignment="1">
      <alignment vertical="top"/>
    </xf>
    <xf numFmtId="0" fontId="7" fillId="0" borderId="59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219" fontId="7" fillId="0" borderId="60" xfId="49" applyNumberFormat="1" applyFont="1" applyBorder="1" applyAlignment="1">
      <alignment horizontal="center" vertical="distributed" textRotation="255"/>
    </xf>
    <xf numFmtId="0" fontId="7" fillId="0" borderId="59" xfId="0" applyFont="1" applyFill="1" applyBorder="1" applyAlignment="1">
      <alignment horizontal="center" vertical="distributed" textRotation="255"/>
    </xf>
    <xf numFmtId="219" fontId="7" fillId="0" borderId="60" xfId="49" applyNumberFormat="1" applyFont="1" applyFill="1" applyBorder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/>
    </xf>
    <xf numFmtId="0" fontId="7" fillId="39" borderId="59" xfId="0" applyFont="1" applyFill="1" applyBorder="1" applyAlignment="1">
      <alignment horizontal="center" vertical="distributed" textRotation="255"/>
    </xf>
    <xf numFmtId="0" fontId="7" fillId="39" borderId="24" xfId="0" applyFont="1" applyFill="1" applyBorder="1" applyAlignment="1">
      <alignment horizontal="center" vertical="distributed" textRotation="255"/>
    </xf>
    <xf numFmtId="219" fontId="7" fillId="39" borderId="60" xfId="49" applyNumberFormat="1" applyFont="1" applyFill="1" applyBorder="1" applyAlignment="1">
      <alignment horizontal="center" vertical="distributed" textRotation="255"/>
    </xf>
    <xf numFmtId="0" fontId="4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220" fontId="7" fillId="0" borderId="89" xfId="49" applyNumberFormat="1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40" borderId="62" xfId="0" applyFont="1" applyFill="1" applyBorder="1" applyAlignment="1">
      <alignment vertical="center" shrinkToFit="1"/>
    </xf>
    <xf numFmtId="0" fontId="7" fillId="40" borderId="36" xfId="0" applyFont="1" applyFill="1" applyBorder="1" applyAlignment="1">
      <alignment vertical="center" shrinkToFit="1"/>
    </xf>
    <xf numFmtId="193" fontId="7" fillId="40" borderId="36" xfId="0" applyNumberFormat="1" applyFont="1" applyFill="1" applyBorder="1" applyAlignment="1">
      <alignment vertical="center" shrinkToFit="1"/>
    </xf>
    <xf numFmtId="193" fontId="7" fillId="40" borderId="65" xfId="0" applyNumberFormat="1" applyFont="1" applyFill="1" applyBorder="1" applyAlignment="1">
      <alignment vertical="center" shrinkToFit="1"/>
    </xf>
    <xf numFmtId="0" fontId="7" fillId="39" borderId="64" xfId="0" applyFont="1" applyFill="1" applyBorder="1" applyAlignment="1">
      <alignment vertical="center" shrinkToFit="1"/>
    </xf>
    <xf numFmtId="0" fontId="7" fillId="39" borderId="15" xfId="0" applyFont="1" applyFill="1" applyBorder="1" applyAlignment="1">
      <alignment vertical="center" shrinkToFit="1"/>
    </xf>
    <xf numFmtId="220" fontId="7" fillId="39" borderId="65" xfId="49" applyNumberFormat="1" applyFont="1" applyFill="1" applyBorder="1" applyAlignment="1">
      <alignment vertical="center" shrinkToFit="1"/>
    </xf>
    <xf numFmtId="0" fontId="4" fillId="0" borderId="92" xfId="0" applyFont="1" applyBorder="1" applyAlignment="1">
      <alignment horizontal="center" vertical="center"/>
    </xf>
    <xf numFmtId="0" fontId="7" fillId="40" borderId="59" xfId="0" applyFont="1" applyFill="1" applyBorder="1" applyAlignment="1">
      <alignment vertical="center" shrinkToFit="1"/>
    </xf>
    <xf numFmtId="0" fontId="7" fillId="40" borderId="24" xfId="0" applyFont="1" applyFill="1" applyBorder="1" applyAlignment="1">
      <alignment vertical="center" shrinkToFit="1"/>
    </xf>
    <xf numFmtId="219" fontId="7" fillId="40" borderId="60" xfId="49" applyNumberFormat="1" applyFont="1" applyFill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220" fontId="7" fillId="0" borderId="60" xfId="49" applyNumberFormat="1" applyFont="1" applyBorder="1" applyAlignment="1">
      <alignment vertical="center" shrinkToFit="1"/>
    </xf>
    <xf numFmtId="0" fontId="7" fillId="39" borderId="59" xfId="0" applyFont="1" applyFill="1" applyBorder="1" applyAlignment="1">
      <alignment vertical="center" shrinkToFit="1"/>
    </xf>
    <xf numFmtId="0" fontId="7" fillId="39" borderId="24" xfId="0" applyFont="1" applyFill="1" applyBorder="1" applyAlignment="1">
      <alignment vertical="center" shrinkToFit="1"/>
    </xf>
    <xf numFmtId="220" fontId="7" fillId="39" borderId="60" xfId="49" applyNumberFormat="1" applyFont="1" applyFill="1" applyBorder="1" applyAlignment="1">
      <alignment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6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220" fontId="7" fillId="0" borderId="65" xfId="49" applyNumberFormat="1" applyFont="1" applyBorder="1" applyAlignment="1">
      <alignment vertical="center" shrinkToFit="1"/>
    </xf>
    <xf numFmtId="220" fontId="7" fillId="0" borderId="79" xfId="49" applyNumberFormat="1" applyFont="1" applyBorder="1" applyAlignment="1">
      <alignment vertical="center" shrinkToFit="1"/>
    </xf>
    <xf numFmtId="193" fontId="7" fillId="40" borderId="79" xfId="49" applyNumberFormat="1" applyFont="1" applyFill="1" applyBorder="1" applyAlignment="1">
      <alignment vertical="center" shrinkToFit="1"/>
    </xf>
    <xf numFmtId="0" fontId="7" fillId="39" borderId="62" xfId="0" applyFont="1" applyFill="1" applyBorder="1" applyAlignment="1">
      <alignment vertical="center" shrinkToFit="1"/>
    </xf>
    <xf numFmtId="0" fontId="7" fillId="39" borderId="36" xfId="0" applyFont="1" applyFill="1" applyBorder="1" applyAlignment="1">
      <alignment vertical="center" shrinkToFit="1"/>
    </xf>
    <xf numFmtId="0" fontId="7" fillId="40" borderId="63" xfId="0" applyFont="1" applyFill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220" fontId="7" fillId="0" borderId="92" xfId="49" applyNumberFormat="1" applyFont="1" applyBorder="1" applyAlignment="1">
      <alignment vertical="center" shrinkToFit="1"/>
    </xf>
    <xf numFmtId="193" fontId="7" fillId="0" borderId="60" xfId="49" applyNumberFormat="1" applyFont="1" applyBorder="1" applyAlignment="1">
      <alignment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6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38" fontId="4" fillId="0" borderId="107" xfId="49" applyFont="1" applyBorder="1" applyAlignment="1">
      <alignment vertical="center"/>
    </xf>
    <xf numFmtId="0" fontId="0" fillId="0" borderId="108" xfId="0" applyBorder="1" applyAlignment="1">
      <alignment vertical="center"/>
    </xf>
    <xf numFmtId="38" fontId="4" fillId="33" borderId="106" xfId="49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38" fontId="4" fillId="0" borderId="106" xfId="49" applyFont="1" applyFill="1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38" fontId="4" fillId="33" borderId="56" xfId="49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38" fontId="4" fillId="33" borderId="69" xfId="49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38" fontId="4" fillId="0" borderId="69" xfId="49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8" fontId="4" fillId="0" borderId="56" xfId="49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38" fontId="4" fillId="33" borderId="57" xfId="49" applyFont="1" applyFill="1" applyBorder="1" applyAlignment="1">
      <alignment horizontal="center" vertical="center" wrapText="1"/>
    </xf>
    <xf numFmtId="38" fontId="4" fillId="33" borderId="57" xfId="49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8" fontId="4" fillId="0" borderId="57" xfId="49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38" fontId="6" fillId="33" borderId="38" xfId="49" applyFont="1" applyFill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38" fontId="6" fillId="33" borderId="67" xfId="49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218" fontId="6" fillId="33" borderId="40" xfId="0" applyNumberFormat="1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38" fontId="4" fillId="0" borderId="30" xfId="49" applyFont="1" applyFill="1" applyBorder="1" applyAlignment="1">
      <alignment horizontal="distributed" vertical="center"/>
    </xf>
    <xf numFmtId="38" fontId="6" fillId="33" borderId="28" xfId="49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38" fontId="6" fillId="33" borderId="68" xfId="49" applyFont="1" applyFill="1" applyBorder="1" applyAlignment="1">
      <alignment vertical="center"/>
    </xf>
    <xf numFmtId="214" fontId="6" fillId="0" borderId="83" xfId="0" applyNumberFormat="1" applyFont="1" applyBorder="1" applyAlignment="1">
      <alignment vertical="center"/>
    </xf>
    <xf numFmtId="214" fontId="6" fillId="0" borderId="29" xfId="0" applyNumberFormat="1" applyFont="1" applyBorder="1" applyAlignment="1">
      <alignment vertical="center"/>
    </xf>
    <xf numFmtId="214" fontId="6" fillId="0" borderId="0" xfId="0" applyNumberFormat="1" applyFont="1" applyFill="1" applyBorder="1" applyAlignment="1">
      <alignment vertical="center"/>
    </xf>
    <xf numFmtId="214" fontId="6" fillId="0" borderId="27" xfId="0" applyNumberFormat="1" applyFont="1" applyBorder="1" applyAlignment="1">
      <alignment vertical="center"/>
    </xf>
    <xf numFmtId="214" fontId="6" fillId="0" borderId="44" xfId="0" applyNumberFormat="1" applyFont="1" applyBorder="1" applyAlignment="1">
      <alignment vertical="center"/>
    </xf>
    <xf numFmtId="214" fontId="6" fillId="0" borderId="68" xfId="49" applyNumberFormat="1" applyFont="1" applyBorder="1" applyAlignment="1">
      <alignment vertical="center"/>
    </xf>
    <xf numFmtId="38" fontId="4" fillId="0" borderId="20" xfId="49" applyFont="1" applyFill="1" applyBorder="1" applyAlignment="1">
      <alignment horizontal="distributed" vertical="center"/>
    </xf>
    <xf numFmtId="38" fontId="6" fillId="33" borderId="18" xfId="49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38" fontId="6" fillId="33" borderId="55" xfId="49" applyFont="1" applyFill="1" applyBorder="1" applyAlignment="1">
      <alignment vertical="center"/>
    </xf>
    <xf numFmtId="214" fontId="6" fillId="0" borderId="85" xfId="0" applyNumberFormat="1" applyFont="1" applyBorder="1" applyAlignment="1">
      <alignment vertical="center"/>
    </xf>
    <xf numFmtId="214" fontId="6" fillId="0" borderId="19" xfId="0" applyNumberFormat="1" applyFont="1" applyBorder="1" applyAlignment="1">
      <alignment vertical="center"/>
    </xf>
    <xf numFmtId="214" fontId="6" fillId="0" borderId="33" xfId="0" applyNumberFormat="1" applyFont="1" applyBorder="1" applyAlignment="1">
      <alignment vertical="center"/>
    </xf>
    <xf numFmtId="214" fontId="6" fillId="0" borderId="46" xfId="0" applyNumberFormat="1" applyFont="1" applyBorder="1" applyAlignment="1">
      <alignment vertical="center"/>
    </xf>
    <xf numFmtId="214" fontId="6" fillId="0" borderId="55" xfId="49" applyNumberFormat="1" applyFont="1" applyBorder="1" applyAlignment="1">
      <alignment vertical="center"/>
    </xf>
    <xf numFmtId="38" fontId="4" fillId="0" borderId="12" xfId="49" applyFont="1" applyFill="1" applyBorder="1" applyAlignment="1">
      <alignment horizontal="distributed" vertical="center"/>
    </xf>
    <xf numFmtId="38" fontId="6" fillId="33" borderId="10" xfId="49" applyFont="1" applyFill="1" applyBorder="1" applyAlignment="1">
      <alignment vertical="center"/>
    </xf>
    <xf numFmtId="0" fontId="6" fillId="0" borderId="69" xfId="0" applyFont="1" applyBorder="1" applyAlignment="1">
      <alignment vertical="center"/>
    </xf>
    <xf numFmtId="38" fontId="6" fillId="33" borderId="69" xfId="49" applyFont="1" applyFill="1" applyBorder="1" applyAlignment="1">
      <alignment vertical="center"/>
    </xf>
    <xf numFmtId="214" fontId="6" fillId="0" borderId="84" xfId="0" applyNumberFormat="1" applyFont="1" applyBorder="1" applyAlignment="1">
      <alignment vertical="center"/>
    </xf>
    <xf numFmtId="214" fontId="6" fillId="0" borderId="11" xfId="0" applyNumberFormat="1" applyFont="1" applyBorder="1" applyAlignment="1">
      <alignment vertical="center"/>
    </xf>
    <xf numFmtId="214" fontId="6" fillId="0" borderId="34" xfId="0" applyNumberFormat="1" applyFont="1" applyBorder="1" applyAlignment="1">
      <alignment vertical="center"/>
    </xf>
    <xf numFmtId="214" fontId="6" fillId="0" borderId="48" xfId="0" applyNumberFormat="1" applyFont="1" applyBorder="1" applyAlignment="1">
      <alignment vertical="center"/>
    </xf>
    <xf numFmtId="214" fontId="6" fillId="0" borderId="69" xfId="49" applyNumberFormat="1" applyFont="1" applyBorder="1" applyAlignment="1">
      <alignment vertical="center"/>
    </xf>
    <xf numFmtId="38" fontId="4" fillId="33" borderId="50" xfId="49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vertical="center"/>
    </xf>
    <xf numFmtId="38" fontId="4" fillId="0" borderId="30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7" fillId="0" borderId="20" xfId="49" applyFont="1" applyFill="1" applyBorder="1" applyAlignment="1">
      <alignment horizontal="distributed" vertical="center" shrinkToFit="1"/>
    </xf>
    <xf numFmtId="38" fontId="4" fillId="0" borderId="25" xfId="49" applyFont="1" applyFill="1" applyBorder="1" applyAlignment="1">
      <alignment horizontal="distributed" vertical="center" shrinkToFit="1"/>
    </xf>
    <xf numFmtId="38" fontId="6" fillId="33" borderId="23" xfId="49" applyFont="1" applyFill="1" applyBorder="1" applyAlignment="1">
      <alignment vertical="center"/>
    </xf>
    <xf numFmtId="0" fontId="6" fillId="0" borderId="70" xfId="0" applyFont="1" applyBorder="1" applyAlignment="1">
      <alignment vertical="center"/>
    </xf>
    <xf numFmtId="38" fontId="6" fillId="33" borderId="70" xfId="49" applyFont="1" applyFill="1" applyBorder="1" applyAlignment="1">
      <alignment vertical="center"/>
    </xf>
    <xf numFmtId="214" fontId="6" fillId="0" borderId="86" xfId="0" applyNumberFormat="1" applyFont="1" applyBorder="1" applyAlignment="1">
      <alignment vertical="center"/>
    </xf>
    <xf numFmtId="214" fontId="6" fillId="0" borderId="24" xfId="0" applyNumberFormat="1" applyFont="1" applyBorder="1" applyAlignment="1">
      <alignment vertical="center"/>
    </xf>
    <xf numFmtId="214" fontId="6" fillId="0" borderId="22" xfId="0" applyNumberFormat="1" applyFont="1" applyBorder="1" applyAlignment="1">
      <alignment vertical="center"/>
    </xf>
    <xf numFmtId="214" fontId="6" fillId="0" borderId="60" xfId="0" applyNumberFormat="1" applyFont="1" applyBorder="1" applyAlignment="1">
      <alignment vertical="center"/>
    </xf>
    <xf numFmtId="214" fontId="6" fillId="0" borderId="70" xfId="49" applyNumberFormat="1" applyFont="1" applyBorder="1" applyAlignment="1">
      <alignment vertical="center"/>
    </xf>
    <xf numFmtId="38" fontId="4" fillId="33" borderId="25" xfId="49" applyFont="1" applyFill="1" applyBorder="1" applyAlignment="1">
      <alignment horizontal="distributed" vertical="center"/>
    </xf>
    <xf numFmtId="38" fontId="6" fillId="33" borderId="91" xfId="49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38" fontId="6" fillId="33" borderId="57" xfId="49" applyFont="1" applyFill="1" applyBorder="1" applyAlignment="1">
      <alignment vertical="center"/>
    </xf>
    <xf numFmtId="0" fontId="6" fillId="33" borderId="94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218" fontId="6" fillId="33" borderId="87" xfId="0" applyNumberFormat="1" applyFont="1" applyFill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33" borderId="95" xfId="0" applyFont="1" applyFill="1" applyBorder="1" applyAlignment="1">
      <alignment vertical="center"/>
    </xf>
    <xf numFmtId="38" fontId="6" fillId="0" borderId="0" xfId="49" applyFont="1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33" borderId="106" xfId="49" applyFont="1" applyFill="1" applyBorder="1" applyAlignment="1">
      <alignment horizontal="center" vertical="center" wrapText="1"/>
    </xf>
    <xf numFmtId="38" fontId="6" fillId="0" borderId="35" xfId="49" applyFont="1" applyBorder="1" applyAlignment="1">
      <alignment horizontal="center" vertical="center"/>
    </xf>
    <xf numFmtId="38" fontId="6" fillId="33" borderId="56" xfId="49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38" fontId="6" fillId="33" borderId="57" xfId="49" applyFont="1" applyFill="1" applyBorder="1" applyAlignment="1">
      <alignment horizontal="center" vertical="center" wrapText="1"/>
    </xf>
    <xf numFmtId="38" fontId="6" fillId="33" borderId="42" xfId="49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vertical="center"/>
    </xf>
    <xf numFmtId="38" fontId="6" fillId="0" borderId="43" xfId="49" applyFont="1" applyBorder="1" applyAlignment="1">
      <alignment horizontal="center" vertical="center" textRotation="255"/>
    </xf>
    <xf numFmtId="38" fontId="6" fillId="0" borderId="27" xfId="49" applyFont="1" applyFill="1" applyBorder="1" applyAlignment="1">
      <alignment horizontal="center" vertical="center"/>
    </xf>
    <xf numFmtId="214" fontId="6" fillId="0" borderId="68" xfId="0" applyNumberFormat="1" applyFont="1" applyBorder="1" applyAlignment="1">
      <alignment vertical="center"/>
    </xf>
    <xf numFmtId="214" fontId="6" fillId="0" borderId="43" xfId="0" applyNumberFormat="1" applyFont="1" applyBorder="1" applyAlignment="1">
      <alignment vertical="center"/>
    </xf>
    <xf numFmtId="214" fontId="6" fillId="0" borderId="30" xfId="0" applyNumberFormat="1" applyFont="1" applyBorder="1" applyAlignment="1">
      <alignment vertical="center"/>
    </xf>
    <xf numFmtId="214" fontId="6" fillId="0" borderId="31" xfId="0" applyNumberFormat="1" applyFont="1" applyBorder="1" applyAlignment="1">
      <alignment vertical="center"/>
    </xf>
    <xf numFmtId="214" fontId="6" fillId="0" borderId="65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 textRotation="255"/>
    </xf>
    <xf numFmtId="38" fontId="6" fillId="0" borderId="33" xfId="49" applyFont="1" applyFill="1" applyBorder="1" applyAlignment="1">
      <alignment horizontal="center" vertical="center"/>
    </xf>
    <xf numFmtId="214" fontId="6" fillId="0" borderId="83" xfId="0" applyNumberFormat="1" applyFont="1" applyBorder="1" applyAlignment="1">
      <alignment horizontal="right" vertical="center"/>
    </xf>
    <xf numFmtId="0" fontId="6" fillId="0" borderId="59" xfId="0" applyFont="1" applyBorder="1" applyAlignment="1">
      <alignment horizontal="center" vertical="center" textRotation="255"/>
    </xf>
    <xf numFmtId="38" fontId="6" fillId="0" borderId="22" xfId="49" applyFont="1" applyFill="1" applyBorder="1" applyAlignment="1">
      <alignment horizontal="center" vertical="center"/>
    </xf>
    <xf numFmtId="214" fontId="6" fillId="0" borderId="57" xfId="0" applyNumberFormat="1" applyFont="1" applyBorder="1" applyAlignment="1">
      <alignment vertical="center"/>
    </xf>
    <xf numFmtId="214" fontId="6" fillId="0" borderId="63" xfId="0" applyNumberFormat="1" applyFont="1" applyBorder="1" applyAlignment="1">
      <alignment vertical="center"/>
    </xf>
    <xf numFmtId="214" fontId="6" fillId="0" borderId="94" xfId="0" applyNumberFormat="1" applyFont="1" applyBorder="1" applyAlignment="1">
      <alignment vertical="center"/>
    </xf>
    <xf numFmtId="214" fontId="6" fillId="0" borderId="87" xfId="0" applyNumberFormat="1" applyFont="1" applyBorder="1" applyAlignment="1">
      <alignment vertical="center"/>
    </xf>
    <xf numFmtId="214" fontId="6" fillId="0" borderId="93" xfId="0" applyNumberFormat="1" applyFont="1" applyBorder="1" applyAlignment="1">
      <alignment vertical="center"/>
    </xf>
    <xf numFmtId="214" fontId="6" fillId="0" borderId="98" xfId="0" applyNumberFormat="1" applyFont="1" applyBorder="1" applyAlignment="1">
      <alignment vertical="center"/>
    </xf>
    <xf numFmtId="214" fontId="6" fillId="0" borderId="92" xfId="0" applyNumberFormat="1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38" fontId="4" fillId="33" borderId="38" xfId="49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6" fillId="33" borderId="35" xfId="49" applyFont="1" applyFill="1" applyBorder="1" applyAlignment="1">
      <alignment vertical="center"/>
    </xf>
    <xf numFmtId="38" fontId="6" fillId="33" borderId="56" xfId="49" applyFont="1" applyFill="1" applyBorder="1" applyAlignment="1">
      <alignment vertical="center"/>
    </xf>
    <xf numFmtId="214" fontId="6" fillId="0" borderId="15" xfId="0" applyNumberFormat="1" applyFont="1" applyBorder="1" applyAlignment="1">
      <alignment vertical="center"/>
    </xf>
    <xf numFmtId="38" fontId="6" fillId="33" borderId="128" xfId="49" applyFont="1" applyFill="1" applyBorder="1" applyAlignment="1">
      <alignment vertical="center"/>
    </xf>
    <xf numFmtId="214" fontId="6" fillId="0" borderId="80" xfId="0" applyNumberFormat="1" applyFont="1" applyBorder="1" applyAlignment="1">
      <alignment vertical="center"/>
    </xf>
    <xf numFmtId="214" fontId="6" fillId="0" borderId="17" xfId="0" applyNumberFormat="1" applyFont="1" applyBorder="1" applyAlignment="1">
      <alignment vertical="center"/>
    </xf>
    <xf numFmtId="38" fontId="4" fillId="0" borderId="21" xfId="49" applyFont="1" applyFill="1" applyBorder="1" applyAlignment="1">
      <alignment horizontal="distributed" vertical="center"/>
    </xf>
    <xf numFmtId="214" fontId="6" fillId="0" borderId="21" xfId="0" applyNumberFormat="1" applyFont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8" xfId="49" applyFont="1" applyFill="1" applyBorder="1" applyAlignment="1">
      <alignment horizontal="distributed" vertical="center"/>
    </xf>
    <xf numFmtId="214" fontId="6" fillId="0" borderId="26" xfId="0" applyNumberFormat="1" applyFont="1" applyBorder="1" applyAlignment="1">
      <alignment vertical="center"/>
    </xf>
    <xf numFmtId="0" fontId="4" fillId="33" borderId="99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33" borderId="128" xfId="0" applyFont="1" applyFill="1" applyBorder="1" applyAlignment="1">
      <alignment vertical="center"/>
    </xf>
    <xf numFmtId="214" fontId="4" fillId="0" borderId="80" xfId="0" applyNumberFormat="1" applyFont="1" applyBorder="1" applyAlignment="1">
      <alignment vertical="center"/>
    </xf>
    <xf numFmtId="214" fontId="4" fillId="0" borderId="15" xfId="0" applyNumberFormat="1" applyFont="1" applyBorder="1" applyAlignment="1">
      <alignment vertical="center"/>
    </xf>
    <xf numFmtId="214" fontId="4" fillId="0" borderId="65" xfId="0" applyNumberFormat="1" applyFont="1" applyBorder="1" applyAlignment="1">
      <alignment vertical="center"/>
    </xf>
    <xf numFmtId="214" fontId="4" fillId="0" borderId="150" xfId="0" applyNumberFormat="1" applyFont="1" applyBorder="1" applyAlignment="1">
      <alignment vertical="center"/>
    </xf>
    <xf numFmtId="214" fontId="4" fillId="0" borderId="151" xfId="0" applyNumberFormat="1" applyFont="1" applyBorder="1" applyAlignment="1">
      <alignment vertical="center"/>
    </xf>
    <xf numFmtId="0" fontId="41" fillId="0" borderId="4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vertical="center"/>
    </xf>
    <xf numFmtId="214" fontId="4" fillId="0" borderId="85" xfId="0" applyNumberFormat="1" applyFont="1" applyBorder="1" applyAlignment="1">
      <alignment vertical="center"/>
    </xf>
    <xf numFmtId="214" fontId="4" fillId="0" borderId="19" xfId="0" applyNumberFormat="1" applyFont="1" applyBorder="1" applyAlignment="1">
      <alignment vertical="center"/>
    </xf>
    <xf numFmtId="214" fontId="4" fillId="0" borderId="46" xfId="0" applyNumberFormat="1" applyFont="1" applyBorder="1" applyAlignment="1">
      <alignment vertical="center"/>
    </xf>
    <xf numFmtId="214" fontId="4" fillId="0" borderId="152" xfId="0" applyNumberFormat="1" applyFont="1" applyBorder="1" applyAlignment="1">
      <alignment vertical="center"/>
    </xf>
    <xf numFmtId="214" fontId="4" fillId="0" borderId="153" xfId="0" applyNumberFormat="1" applyFont="1" applyBorder="1" applyAlignment="1">
      <alignment vertical="center"/>
    </xf>
    <xf numFmtId="0" fontId="7" fillId="0" borderId="33" xfId="0" applyFont="1" applyFill="1" applyBorder="1" applyAlignment="1">
      <alignment horizontal="distributed" vertical="center" shrinkToFit="1"/>
    </xf>
    <xf numFmtId="214" fontId="4" fillId="0" borderId="21" xfId="0" applyNumberFormat="1" applyFont="1" applyFill="1" applyBorder="1" applyAlignment="1">
      <alignment vertical="center"/>
    </xf>
    <xf numFmtId="214" fontId="4" fillId="0" borderId="85" xfId="0" applyNumberFormat="1" applyFont="1" applyFill="1" applyBorder="1" applyAlignment="1">
      <alignment vertical="center"/>
    </xf>
    <xf numFmtId="214" fontId="4" fillId="0" borderId="19" xfId="0" applyNumberFormat="1" applyFont="1" applyFill="1" applyBorder="1" applyAlignment="1">
      <alignment vertical="center"/>
    </xf>
    <xf numFmtId="214" fontId="4" fillId="0" borderId="46" xfId="0" applyNumberFormat="1" applyFont="1" applyFill="1" applyBorder="1" applyAlignment="1">
      <alignment vertical="center"/>
    </xf>
    <xf numFmtId="214" fontId="4" fillId="0" borderId="152" xfId="0" applyNumberFormat="1" applyFont="1" applyFill="1" applyBorder="1" applyAlignment="1">
      <alignment vertical="center"/>
    </xf>
    <xf numFmtId="214" fontId="4" fillId="0" borderId="153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212" fontId="4" fillId="0" borderId="21" xfId="0" applyNumberFormat="1" applyFont="1" applyFill="1" applyBorder="1" applyAlignment="1">
      <alignment vertical="center"/>
    </xf>
    <xf numFmtId="212" fontId="4" fillId="0" borderId="45" xfId="0" applyNumberFormat="1" applyFont="1" applyFill="1" applyBorder="1" applyAlignment="1">
      <alignment vertical="center"/>
    </xf>
    <xf numFmtId="212" fontId="4" fillId="0" borderId="19" xfId="0" applyNumberFormat="1" applyFont="1" applyFill="1" applyBorder="1" applyAlignment="1">
      <alignment vertical="center"/>
    </xf>
    <xf numFmtId="212" fontId="4" fillId="0" borderId="46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212" fontId="4" fillId="0" borderId="55" xfId="0" applyNumberFormat="1" applyFont="1" applyFill="1" applyBorder="1" applyAlignment="1">
      <alignment vertical="center"/>
    </xf>
    <xf numFmtId="212" fontId="4" fillId="0" borderId="8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/>
    </xf>
    <xf numFmtId="214" fontId="4" fillId="0" borderId="86" xfId="0" applyNumberFormat="1" applyFont="1" applyBorder="1" applyAlignment="1">
      <alignment vertical="center"/>
    </xf>
    <xf numFmtId="214" fontId="4" fillId="0" borderId="24" xfId="0" applyNumberFormat="1" applyFont="1" applyBorder="1" applyAlignment="1">
      <alignment vertical="center"/>
    </xf>
    <xf numFmtId="214" fontId="4" fillId="0" borderId="60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56" fontId="4" fillId="0" borderId="67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0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38" fontId="4" fillId="33" borderId="18" xfId="49" applyFont="1" applyFill="1" applyBorder="1" applyAlignment="1">
      <alignment vertical="center"/>
    </xf>
    <xf numFmtId="38" fontId="4" fillId="0" borderId="55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33" borderId="55" xfId="49" applyFont="1" applyFill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0" borderId="69" xfId="49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33" borderId="69" xfId="49" applyFont="1" applyFill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vertical="center"/>
    </xf>
    <xf numFmtId="38" fontId="4" fillId="0" borderId="56" xfId="49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38" fontId="4" fillId="33" borderId="70" xfId="49" applyFont="1" applyFill="1" applyBorder="1" applyAlignment="1">
      <alignment vertical="center"/>
    </xf>
    <xf numFmtId="38" fontId="4" fillId="0" borderId="70" xfId="49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3" fillId="0" borderId="98" xfId="49" applyFont="1" applyFill="1" applyBorder="1" applyAlignment="1">
      <alignment horizontal="left" vertical="center"/>
    </xf>
    <xf numFmtId="177" fontId="4" fillId="0" borderId="0" xfId="49" applyNumberFormat="1" applyFont="1" applyAlignment="1">
      <alignment vertical="center" shrinkToFit="1"/>
    </xf>
    <xf numFmtId="193" fontId="4" fillId="0" borderId="0" xfId="49" applyNumberFormat="1" applyFont="1" applyAlignment="1">
      <alignment vertical="center" shrinkToFit="1"/>
    </xf>
    <xf numFmtId="38" fontId="4" fillId="0" borderId="0" xfId="49" applyFont="1" applyAlignment="1">
      <alignment vertical="center" shrinkToFit="1"/>
    </xf>
    <xf numFmtId="0" fontId="4" fillId="0" borderId="107" xfId="0" applyFont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 shrinkToFit="1"/>
    </xf>
    <xf numFmtId="0" fontId="4" fillId="33" borderId="96" xfId="0" applyFont="1" applyFill="1" applyBorder="1" applyAlignment="1">
      <alignment horizontal="center" vertical="center" shrinkToFit="1"/>
    </xf>
    <xf numFmtId="0" fontId="4" fillId="33" borderId="97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38" fontId="4" fillId="0" borderId="96" xfId="49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177" fontId="4" fillId="0" borderId="96" xfId="49" applyNumberFormat="1" applyFont="1" applyBorder="1" applyAlignment="1">
      <alignment horizontal="center" vertical="center" shrinkToFit="1"/>
    </xf>
    <xf numFmtId="0" fontId="4" fillId="0" borderId="96" xfId="0" applyFont="1" applyFill="1" applyBorder="1" applyAlignment="1">
      <alignment vertical="center" shrinkToFit="1"/>
    </xf>
    <xf numFmtId="177" fontId="4" fillId="0" borderId="96" xfId="49" applyNumberFormat="1" applyFont="1" applyFill="1" applyBorder="1" applyAlignment="1">
      <alignment vertical="center" shrinkToFit="1"/>
    </xf>
    <xf numFmtId="177" fontId="4" fillId="0" borderId="90" xfId="49" applyNumberFormat="1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93" fontId="4" fillId="0" borderId="17" xfId="49" applyNumberFormat="1" applyFont="1" applyFill="1" applyBorder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38" fontId="4" fillId="33" borderId="91" xfId="49" applyFont="1" applyFill="1" applyBorder="1" applyAlignment="1">
      <alignment horizontal="center" vertical="top" textRotation="255" shrinkToFit="1"/>
    </xf>
    <xf numFmtId="38" fontId="4" fillId="33" borderId="87" xfId="49" applyFont="1" applyFill="1" applyBorder="1" applyAlignment="1">
      <alignment horizontal="center" vertical="top" textRotation="255" shrinkToFit="1"/>
    </xf>
    <xf numFmtId="177" fontId="4" fillId="33" borderId="93" xfId="49" applyNumberFormat="1" applyFont="1" applyFill="1" applyBorder="1" applyAlignment="1">
      <alignment horizontal="center" vertical="top" textRotation="255" shrinkToFit="1"/>
    </xf>
    <xf numFmtId="0" fontId="4" fillId="0" borderId="91" xfId="0" applyFont="1" applyFill="1" applyBorder="1" applyAlignment="1">
      <alignment horizontal="center" vertical="top" textRotation="255" shrinkToFit="1"/>
    </xf>
    <xf numFmtId="0" fontId="4" fillId="0" borderId="87" xfId="0" applyFont="1" applyFill="1" applyBorder="1" applyAlignment="1">
      <alignment horizontal="center" vertical="top" textRotation="255" shrinkToFit="1"/>
    </xf>
    <xf numFmtId="177" fontId="4" fillId="0" borderId="93" xfId="49" applyNumberFormat="1" applyFont="1" applyFill="1" applyBorder="1" applyAlignment="1">
      <alignment horizontal="center" vertical="top" textRotation="255" shrinkToFit="1"/>
    </xf>
    <xf numFmtId="0" fontId="4" fillId="33" borderId="87" xfId="0" applyFont="1" applyFill="1" applyBorder="1" applyAlignment="1">
      <alignment horizontal="center" vertical="top" textRotation="255" shrinkToFit="1"/>
    </xf>
    <xf numFmtId="0" fontId="4" fillId="0" borderId="98" xfId="0" applyFont="1" applyFill="1" applyBorder="1" applyAlignment="1">
      <alignment horizontal="center" vertical="top" textRotation="255" shrinkToFit="1"/>
    </xf>
    <xf numFmtId="177" fontId="4" fillId="0" borderId="98" xfId="49" applyNumberFormat="1" applyFont="1" applyFill="1" applyBorder="1" applyAlignment="1">
      <alignment horizontal="center" vertical="top" textRotation="255" shrinkToFit="1"/>
    </xf>
    <xf numFmtId="0" fontId="4" fillId="0" borderId="95" xfId="0" applyFont="1" applyFill="1" applyBorder="1" applyAlignment="1">
      <alignment horizontal="center" vertical="top" textRotation="255" shrinkToFit="1"/>
    </xf>
    <xf numFmtId="177" fontId="4" fillId="0" borderId="94" xfId="49" applyNumberFormat="1" applyFont="1" applyFill="1" applyBorder="1" applyAlignment="1">
      <alignment horizontal="center" vertical="top" textRotation="255" shrinkToFit="1"/>
    </xf>
    <xf numFmtId="0" fontId="4" fillId="0" borderId="0" xfId="0" applyFont="1" applyFill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 shrinkToFit="1"/>
    </xf>
    <xf numFmtId="193" fontId="4" fillId="0" borderId="24" xfId="49" applyNumberFormat="1" applyFont="1" applyFill="1" applyBorder="1" applyAlignment="1">
      <alignment horizontal="center" vertical="top" textRotation="255" shrinkToFit="1"/>
    </xf>
    <xf numFmtId="38" fontId="4" fillId="0" borderId="24" xfId="49" applyFont="1" applyFill="1" applyBorder="1" applyAlignment="1">
      <alignment horizontal="center" vertical="top" textRotation="255" shrinkToFit="1"/>
    </xf>
    <xf numFmtId="193" fontId="4" fillId="0" borderId="22" xfId="49" applyNumberFormat="1" applyFont="1" applyFill="1" applyBorder="1" applyAlignment="1">
      <alignment horizontal="center" vertical="top" textRotation="255" shrinkToFit="1"/>
    </xf>
    <xf numFmtId="0" fontId="4" fillId="0" borderId="59" xfId="0" applyFont="1" applyFill="1" applyBorder="1" applyAlignment="1">
      <alignment horizontal="center" vertical="top" textRotation="255" shrinkToFit="1"/>
    </xf>
    <xf numFmtId="193" fontId="4" fillId="0" borderId="60" xfId="49" applyNumberFormat="1" applyFont="1" applyFill="1" applyBorder="1" applyAlignment="1">
      <alignment horizontal="center" vertical="top" textRotation="255" shrinkToFit="1"/>
    </xf>
    <xf numFmtId="0" fontId="4" fillId="0" borderId="35" xfId="0" applyFont="1" applyFill="1" applyBorder="1" applyAlignment="1">
      <alignment horizontal="center" vertical="center" textRotation="255"/>
    </xf>
    <xf numFmtId="178" fontId="4" fillId="0" borderId="32" xfId="0" applyNumberFormat="1" applyFont="1" applyFill="1" applyBorder="1" applyAlignment="1">
      <alignment horizontal="center" vertical="center"/>
    </xf>
    <xf numFmtId="198" fontId="4" fillId="33" borderId="14" xfId="49" applyNumberFormat="1" applyFont="1" applyFill="1" applyBorder="1" applyAlignment="1">
      <alignment horizontal="right" vertical="center" shrinkToFit="1"/>
    </xf>
    <xf numFmtId="198" fontId="4" fillId="33" borderId="15" xfId="49" applyNumberFormat="1" applyFont="1" applyFill="1" applyBorder="1" applyAlignment="1">
      <alignment horizontal="right" vertical="center" shrinkToFit="1"/>
    </xf>
    <xf numFmtId="221" fontId="4" fillId="33" borderId="16" xfId="49" applyNumberFormat="1" applyFont="1" applyFill="1" applyBorder="1" applyAlignment="1">
      <alignment horizontal="right" vertical="center" shrinkToFit="1"/>
    </xf>
    <xf numFmtId="198" fontId="4" fillId="0" borderId="14" xfId="0" applyNumberFormat="1" applyFont="1" applyBorder="1" applyAlignment="1">
      <alignment horizontal="right" vertical="center" shrinkToFit="1"/>
    </xf>
    <xf numFmtId="198" fontId="4" fillId="0" borderId="15" xfId="0" applyNumberFormat="1" applyFont="1" applyBorder="1" applyAlignment="1">
      <alignment horizontal="right" vertical="center" shrinkToFit="1"/>
    </xf>
    <xf numFmtId="221" fontId="4" fillId="0" borderId="16" xfId="49" applyNumberFormat="1" applyFont="1" applyBorder="1" applyAlignment="1">
      <alignment horizontal="right" vertical="center" shrinkToFit="1"/>
    </xf>
    <xf numFmtId="198" fontId="4" fillId="33" borderId="15" xfId="0" applyNumberFormat="1" applyFont="1" applyFill="1" applyBorder="1" applyAlignment="1">
      <alignment horizontal="right" vertical="center" shrinkToFit="1"/>
    </xf>
    <xf numFmtId="198" fontId="4" fillId="0" borderId="17" xfId="0" applyNumberFormat="1" applyFont="1" applyBorder="1" applyAlignment="1">
      <alignment horizontal="right" vertical="center" shrinkToFit="1"/>
    </xf>
    <xf numFmtId="221" fontId="4" fillId="0" borderId="15" xfId="49" applyNumberFormat="1" applyFont="1" applyBorder="1" applyAlignment="1">
      <alignment horizontal="right" vertical="center" shrinkToFit="1"/>
    </xf>
    <xf numFmtId="221" fontId="4" fillId="0" borderId="80" xfId="49" applyNumberFormat="1" applyFont="1" applyBorder="1" applyAlignment="1">
      <alignment horizontal="right" vertical="center" shrinkToFit="1"/>
    </xf>
    <xf numFmtId="198" fontId="4" fillId="0" borderId="0" xfId="0" applyNumberFormat="1" applyFont="1" applyAlignment="1">
      <alignment horizontal="right" vertical="center" shrinkToFit="1"/>
    </xf>
    <xf numFmtId="193" fontId="4" fillId="0" borderId="80" xfId="49" applyNumberFormat="1" applyFont="1" applyBorder="1" applyAlignment="1">
      <alignment horizontal="right" vertical="center" shrinkToFit="1"/>
    </xf>
    <xf numFmtId="198" fontId="4" fillId="0" borderId="15" xfId="49" applyNumberFormat="1" applyFont="1" applyBorder="1" applyAlignment="1">
      <alignment horizontal="right" vertical="center" shrinkToFit="1"/>
    </xf>
    <xf numFmtId="193" fontId="4" fillId="0" borderId="17" xfId="49" applyNumberFormat="1" applyFont="1" applyBorder="1" applyAlignment="1">
      <alignment horizontal="right" vertical="center" shrinkToFit="1"/>
    </xf>
    <xf numFmtId="198" fontId="4" fillId="0" borderId="64" xfId="0" applyNumberFormat="1" applyFont="1" applyBorder="1" applyAlignment="1">
      <alignment horizontal="right" vertical="center" shrinkToFit="1"/>
    </xf>
    <xf numFmtId="193" fontId="4" fillId="0" borderId="16" xfId="49" applyNumberFormat="1" applyFont="1" applyBorder="1" applyAlignment="1">
      <alignment horizontal="right" vertical="center" shrinkToFit="1"/>
    </xf>
    <xf numFmtId="178" fontId="4" fillId="0" borderId="33" xfId="0" applyNumberFormat="1" applyFont="1" applyFill="1" applyBorder="1" applyAlignment="1">
      <alignment horizontal="center" vertical="center"/>
    </xf>
    <xf numFmtId="198" fontId="4" fillId="33" borderId="18" xfId="49" applyNumberFormat="1" applyFont="1" applyFill="1" applyBorder="1" applyAlignment="1">
      <alignment horizontal="right" vertical="center" shrinkToFit="1"/>
    </xf>
    <xf numFmtId="198" fontId="4" fillId="33" borderId="19" xfId="49" applyNumberFormat="1" applyFont="1" applyFill="1" applyBorder="1" applyAlignment="1">
      <alignment horizontal="right" vertical="center" shrinkToFit="1"/>
    </xf>
    <xf numFmtId="221" fontId="4" fillId="33" borderId="20" xfId="49" applyNumberFormat="1" applyFont="1" applyFill="1" applyBorder="1" applyAlignment="1">
      <alignment horizontal="right" vertical="center" shrinkToFit="1"/>
    </xf>
    <xf numFmtId="198" fontId="4" fillId="0" borderId="18" xfId="0" applyNumberFormat="1" applyFont="1" applyBorder="1" applyAlignment="1">
      <alignment horizontal="right" vertical="center" shrinkToFit="1"/>
    </xf>
    <xf numFmtId="198" fontId="4" fillId="0" borderId="19" xfId="0" applyNumberFormat="1" applyFont="1" applyBorder="1" applyAlignment="1">
      <alignment horizontal="right" vertical="center" shrinkToFit="1"/>
    </xf>
    <xf numFmtId="221" fontId="4" fillId="0" borderId="20" xfId="49" applyNumberFormat="1" applyFont="1" applyBorder="1" applyAlignment="1">
      <alignment horizontal="right" vertical="center" shrinkToFit="1"/>
    </xf>
    <xf numFmtId="198" fontId="4" fillId="33" borderId="19" xfId="0" applyNumberFormat="1" applyFont="1" applyFill="1" applyBorder="1" applyAlignment="1">
      <alignment horizontal="right" vertical="center" shrinkToFit="1"/>
    </xf>
    <xf numFmtId="198" fontId="4" fillId="0" borderId="21" xfId="0" applyNumberFormat="1" applyFont="1" applyBorder="1" applyAlignment="1">
      <alignment horizontal="right" vertical="center" shrinkToFit="1"/>
    </xf>
    <xf numFmtId="221" fontId="4" fillId="0" borderId="19" xfId="49" applyNumberFormat="1" applyFont="1" applyBorder="1" applyAlignment="1">
      <alignment horizontal="right" vertical="center" shrinkToFit="1"/>
    </xf>
    <xf numFmtId="221" fontId="4" fillId="0" borderId="85" xfId="49" applyNumberFormat="1" applyFont="1" applyBorder="1" applyAlignment="1">
      <alignment horizontal="right" vertical="center" shrinkToFit="1"/>
    </xf>
    <xf numFmtId="193" fontId="4" fillId="0" borderId="85" xfId="49" applyNumberFormat="1" applyFont="1" applyBorder="1" applyAlignment="1">
      <alignment horizontal="right" vertical="center" shrinkToFit="1"/>
    </xf>
    <xf numFmtId="198" fontId="4" fillId="0" borderId="19" xfId="49" applyNumberFormat="1" applyFont="1" applyBorder="1" applyAlignment="1">
      <alignment horizontal="right" vertical="center" shrinkToFit="1"/>
    </xf>
    <xf numFmtId="193" fontId="4" fillId="0" borderId="21" xfId="49" applyNumberFormat="1" applyFont="1" applyBorder="1" applyAlignment="1">
      <alignment horizontal="right" vertical="center" shrinkToFit="1"/>
    </xf>
    <xf numFmtId="198" fontId="4" fillId="0" borderId="45" xfId="0" applyNumberFormat="1" applyFont="1" applyBorder="1" applyAlignment="1">
      <alignment horizontal="right" vertical="center" shrinkToFit="1"/>
    </xf>
    <xf numFmtId="193" fontId="4" fillId="0" borderId="20" xfId="49" applyNumberFormat="1" applyFont="1" applyBorder="1" applyAlignment="1">
      <alignment horizontal="right" vertical="center" shrinkToFit="1"/>
    </xf>
    <xf numFmtId="0" fontId="4" fillId="0" borderId="35" xfId="0" applyFont="1" applyFill="1" applyBorder="1" applyAlignment="1" quotePrefix="1">
      <alignment horizontal="center" vertical="center"/>
    </xf>
    <xf numFmtId="198" fontId="4" fillId="33" borderId="10" xfId="49" applyNumberFormat="1" applyFont="1" applyFill="1" applyBorder="1" applyAlignment="1">
      <alignment horizontal="right" vertical="center" shrinkToFit="1"/>
    </xf>
    <xf numFmtId="198" fontId="4" fillId="33" borderId="11" xfId="49" applyNumberFormat="1" applyFont="1" applyFill="1" applyBorder="1" applyAlignment="1">
      <alignment horizontal="right" vertical="center" shrinkToFit="1"/>
    </xf>
    <xf numFmtId="221" fontId="4" fillId="33" borderId="12" xfId="49" applyNumberFormat="1" applyFont="1" applyFill="1" applyBorder="1" applyAlignment="1">
      <alignment horizontal="right" vertical="center" shrinkToFit="1"/>
    </xf>
    <xf numFmtId="198" fontId="4" fillId="0" borderId="10" xfId="0" applyNumberFormat="1" applyFont="1" applyBorder="1" applyAlignment="1">
      <alignment horizontal="right" vertical="center" shrinkToFit="1"/>
    </xf>
    <xf numFmtId="198" fontId="4" fillId="0" borderId="11" xfId="0" applyNumberFormat="1" applyFont="1" applyBorder="1" applyAlignment="1">
      <alignment horizontal="right" vertical="center" shrinkToFit="1"/>
    </xf>
    <xf numFmtId="221" fontId="4" fillId="0" borderId="12" xfId="49" applyNumberFormat="1" applyFont="1" applyBorder="1" applyAlignment="1">
      <alignment horizontal="right" vertical="center" shrinkToFit="1"/>
    </xf>
    <xf numFmtId="198" fontId="4" fillId="33" borderId="11" xfId="0" applyNumberFormat="1" applyFont="1" applyFill="1" applyBorder="1" applyAlignment="1">
      <alignment horizontal="right" vertical="center" shrinkToFit="1"/>
    </xf>
    <xf numFmtId="198" fontId="4" fillId="0" borderId="13" xfId="0" applyNumberFormat="1" applyFont="1" applyBorder="1" applyAlignment="1">
      <alignment horizontal="right" vertical="center" shrinkToFit="1"/>
    </xf>
    <xf numFmtId="221" fontId="4" fillId="0" borderId="11" xfId="49" applyNumberFormat="1" applyFont="1" applyBorder="1" applyAlignment="1">
      <alignment horizontal="right" vertical="center" shrinkToFit="1"/>
    </xf>
    <xf numFmtId="221" fontId="4" fillId="0" borderId="84" xfId="49" applyNumberFormat="1" applyFont="1" applyBorder="1" applyAlignment="1">
      <alignment horizontal="right" vertical="center" shrinkToFit="1"/>
    </xf>
    <xf numFmtId="193" fontId="4" fillId="0" borderId="84" xfId="49" applyNumberFormat="1" applyFont="1" applyBorder="1" applyAlignment="1">
      <alignment horizontal="right" vertical="center" shrinkToFit="1"/>
    </xf>
    <xf numFmtId="198" fontId="4" fillId="0" borderId="11" xfId="49" applyNumberFormat="1" applyFont="1" applyBorder="1" applyAlignment="1">
      <alignment horizontal="right" vertical="center" shrinkToFit="1"/>
    </xf>
    <xf numFmtId="193" fontId="4" fillId="0" borderId="13" xfId="49" applyNumberFormat="1" applyFont="1" applyBorder="1" applyAlignment="1">
      <alignment horizontal="right" vertical="center" shrinkToFit="1"/>
    </xf>
    <xf numFmtId="198" fontId="4" fillId="0" borderId="47" xfId="0" applyNumberFormat="1" applyFont="1" applyBorder="1" applyAlignment="1">
      <alignment horizontal="right" vertical="center" shrinkToFit="1"/>
    </xf>
    <xf numFmtId="193" fontId="4" fillId="0" borderId="12" xfId="49" applyNumberFormat="1" applyFont="1" applyBorder="1" applyAlignment="1">
      <alignment horizontal="right" vertical="center" shrinkToFit="1"/>
    </xf>
    <xf numFmtId="0" fontId="4" fillId="0" borderId="91" xfId="0" applyFont="1" applyFill="1" applyBorder="1" applyAlignment="1">
      <alignment horizontal="center" vertical="center"/>
    </xf>
    <xf numFmtId="198" fontId="4" fillId="33" borderId="23" xfId="49" applyNumberFormat="1" applyFont="1" applyFill="1" applyBorder="1" applyAlignment="1">
      <alignment horizontal="right" vertical="center" shrinkToFit="1"/>
    </xf>
    <xf numFmtId="198" fontId="4" fillId="33" borderId="24" xfId="49" applyNumberFormat="1" applyFont="1" applyFill="1" applyBorder="1" applyAlignment="1">
      <alignment horizontal="right" vertical="center" shrinkToFit="1"/>
    </xf>
    <xf numFmtId="221" fontId="4" fillId="33" borderId="25" xfId="49" applyNumberFormat="1" applyFont="1" applyFill="1" applyBorder="1" applyAlignment="1">
      <alignment horizontal="right" vertical="center" shrinkToFit="1"/>
    </xf>
    <xf numFmtId="198" fontId="4" fillId="33" borderId="23" xfId="0" applyNumberFormat="1" applyFont="1" applyFill="1" applyBorder="1" applyAlignment="1">
      <alignment horizontal="right" vertical="center" shrinkToFit="1"/>
    </xf>
    <xf numFmtId="198" fontId="4" fillId="33" borderId="24" xfId="0" applyNumberFormat="1" applyFont="1" applyFill="1" applyBorder="1" applyAlignment="1">
      <alignment horizontal="right" vertical="center" shrinkToFit="1"/>
    </xf>
    <xf numFmtId="198" fontId="4" fillId="33" borderId="26" xfId="0" applyNumberFormat="1" applyFont="1" applyFill="1" applyBorder="1" applyAlignment="1">
      <alignment horizontal="right" vertical="center" shrinkToFit="1"/>
    </xf>
    <xf numFmtId="221" fontId="4" fillId="33" borderId="24" xfId="49" applyNumberFormat="1" applyFont="1" applyFill="1" applyBorder="1" applyAlignment="1">
      <alignment horizontal="right" vertical="center" shrinkToFit="1"/>
    </xf>
    <xf numFmtId="221" fontId="4" fillId="33" borderId="86" xfId="49" applyNumberFormat="1" applyFont="1" applyFill="1" applyBorder="1" applyAlignment="1">
      <alignment horizontal="right" vertical="center" shrinkToFit="1"/>
    </xf>
    <xf numFmtId="193" fontId="4" fillId="33" borderId="86" xfId="49" applyNumberFormat="1" applyFont="1" applyFill="1" applyBorder="1" applyAlignment="1">
      <alignment horizontal="right" vertical="center" shrinkToFit="1"/>
    </xf>
    <xf numFmtId="193" fontId="4" fillId="33" borderId="26" xfId="49" applyNumberFormat="1" applyFont="1" applyFill="1" applyBorder="1" applyAlignment="1">
      <alignment horizontal="right" vertical="center" shrinkToFit="1"/>
    </xf>
    <xf numFmtId="198" fontId="4" fillId="33" borderId="59" xfId="0" applyNumberFormat="1" applyFont="1" applyFill="1" applyBorder="1" applyAlignment="1">
      <alignment horizontal="right" vertical="center" shrinkToFit="1"/>
    </xf>
    <xf numFmtId="193" fontId="4" fillId="33" borderId="25" xfId="49" applyNumberFormat="1" applyFont="1" applyFill="1" applyBorder="1" applyAlignment="1">
      <alignment horizontal="right" vertical="center" shrinkToFit="1"/>
    </xf>
    <xf numFmtId="38" fontId="4" fillId="0" borderId="0" xfId="49" applyFont="1" applyAlignment="1">
      <alignment horizontal="right" vertical="center" shrinkToFit="1"/>
    </xf>
    <xf numFmtId="177" fontId="4" fillId="0" borderId="0" xfId="49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99" xfId="0" applyFont="1" applyBorder="1" applyAlignment="1">
      <alignment horizontal="center" vertical="center" textRotation="255"/>
    </xf>
    <xf numFmtId="0" fontId="7" fillId="33" borderId="106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7" fillId="33" borderId="56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textRotation="255"/>
    </xf>
    <xf numFmtId="0" fontId="7" fillId="33" borderId="57" xfId="0" applyFont="1" applyFill="1" applyBorder="1" applyAlignment="1">
      <alignment horizontal="center" vertical="center" textRotation="255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7" fillId="33" borderId="5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4" fillId="0" borderId="55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horizontal="center" vertical="center"/>
    </xf>
    <xf numFmtId="38" fontId="7" fillId="33" borderId="67" xfId="49" applyFont="1" applyFill="1" applyBorder="1" applyAlignment="1">
      <alignment vertical="center" shrinkToFit="1"/>
    </xf>
    <xf numFmtId="38" fontId="7" fillId="33" borderId="42" xfId="49" applyFont="1" applyFill="1" applyBorder="1" applyAlignment="1">
      <alignment horizontal="center" vertical="center"/>
    </xf>
    <xf numFmtId="38" fontId="7" fillId="33" borderId="42" xfId="49" applyFont="1" applyFill="1" applyBorder="1" applyAlignment="1">
      <alignment vertical="center" shrinkToFit="1"/>
    </xf>
    <xf numFmtId="38" fontId="12" fillId="33" borderId="50" xfId="49" applyFont="1" applyFill="1" applyBorder="1" applyAlignment="1">
      <alignment vertical="center" shrinkToFit="1"/>
    </xf>
    <xf numFmtId="0" fontId="7" fillId="33" borderId="3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7" fillId="0" borderId="89" xfId="0" applyFont="1" applyFill="1" applyBorder="1" applyAlignment="1">
      <alignment horizontal="center" vertical="center" wrapText="1"/>
    </xf>
    <xf numFmtId="0" fontId="7" fillId="33" borderId="106" xfId="0" applyFont="1" applyFill="1" applyBorder="1" applyAlignment="1">
      <alignment horizontal="center" vertical="center"/>
    </xf>
    <xf numFmtId="0" fontId="6" fillId="0" borderId="91" xfId="0" applyFont="1" applyBorder="1" applyAlignment="1">
      <alignment vertic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wrapText="1" shrinkToFit="1"/>
    </xf>
    <xf numFmtId="0" fontId="7" fillId="0" borderId="92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quotePrefix="1">
      <alignment horizontal="center" vertical="center"/>
    </xf>
    <xf numFmtId="194" fontId="4" fillId="0" borderId="18" xfId="0" applyNumberFormat="1" applyFont="1" applyFill="1" applyBorder="1" applyAlignment="1">
      <alignment horizontal="right" vertical="center"/>
    </xf>
    <xf numFmtId="194" fontId="4" fillId="0" borderId="85" xfId="0" applyNumberFormat="1" applyFont="1" applyFill="1" applyBorder="1" applyAlignment="1">
      <alignment horizontal="right" vertical="center"/>
    </xf>
    <xf numFmtId="194" fontId="4" fillId="0" borderId="33" xfId="0" applyNumberFormat="1" applyFont="1" applyFill="1" applyBorder="1" applyAlignment="1">
      <alignment horizontal="right" vertical="center"/>
    </xf>
    <xf numFmtId="194" fontId="4" fillId="0" borderId="33" xfId="0" applyNumberFormat="1" applyFont="1" applyFill="1" applyBorder="1" applyAlignment="1">
      <alignment horizontal="right" vertical="center"/>
    </xf>
    <xf numFmtId="194" fontId="4" fillId="0" borderId="46" xfId="0" applyNumberFormat="1" applyFont="1" applyFill="1" applyBorder="1" applyAlignment="1">
      <alignment horizontal="right" vertical="center"/>
    </xf>
    <xf numFmtId="194" fontId="4" fillId="33" borderId="55" xfId="0" applyNumberFormat="1" applyFont="1" applyFill="1" applyBorder="1" applyAlignment="1">
      <alignment horizontal="right" vertical="center"/>
    </xf>
    <xf numFmtId="194" fontId="4" fillId="33" borderId="69" xfId="0" applyNumberFormat="1" applyFont="1" applyFill="1" applyBorder="1" applyAlignment="1">
      <alignment horizontal="right" vertical="center"/>
    </xf>
    <xf numFmtId="194" fontId="4" fillId="0" borderId="91" xfId="0" applyNumberFormat="1" applyFont="1" applyFill="1" applyBorder="1" applyAlignment="1">
      <alignment horizontal="right" vertical="center"/>
    </xf>
    <xf numFmtId="194" fontId="4" fillId="0" borderId="94" xfId="0" applyNumberFormat="1" applyFont="1" applyFill="1" applyBorder="1" applyAlignment="1">
      <alignment horizontal="right" vertical="center"/>
    </xf>
    <xf numFmtId="194" fontId="4" fillId="0" borderId="95" xfId="0" applyNumberFormat="1" applyFont="1" applyFill="1" applyBorder="1" applyAlignment="1">
      <alignment horizontal="right" vertical="center"/>
    </xf>
    <xf numFmtId="194" fontId="4" fillId="0" borderId="71" xfId="0" applyNumberFormat="1" applyFont="1" applyFill="1" applyBorder="1" applyAlignment="1">
      <alignment horizontal="right" vertical="center"/>
    </xf>
    <xf numFmtId="194" fontId="4" fillId="0" borderId="79" xfId="0" applyNumberFormat="1" applyFont="1" applyFill="1" applyBorder="1" applyAlignment="1">
      <alignment horizontal="right" vertical="center"/>
    </xf>
    <xf numFmtId="0" fontId="6" fillId="33" borderId="91" xfId="0" applyFont="1" applyFill="1" applyBorder="1" applyAlignment="1">
      <alignment horizontal="center" vertical="center"/>
    </xf>
    <xf numFmtId="194" fontId="4" fillId="33" borderId="38" xfId="0" applyNumberFormat="1" applyFont="1" applyFill="1" applyBorder="1" applyAlignment="1">
      <alignment horizontal="right" vertical="center"/>
    </xf>
    <xf numFmtId="194" fontId="4" fillId="33" borderId="66" xfId="0" applyNumberFormat="1" applyFont="1" applyFill="1" applyBorder="1" applyAlignment="1">
      <alignment horizontal="right" vertical="center"/>
    </xf>
    <xf numFmtId="194" fontId="4" fillId="33" borderId="49" xfId="0" applyNumberFormat="1" applyFont="1" applyFill="1" applyBorder="1" applyAlignment="1">
      <alignment horizontal="right" vertical="center"/>
    </xf>
    <xf numFmtId="194" fontId="4" fillId="33" borderId="49" xfId="0" applyNumberFormat="1" applyFont="1" applyFill="1" applyBorder="1" applyAlignment="1">
      <alignment horizontal="right" vertical="center"/>
    </xf>
    <xf numFmtId="194" fontId="4" fillId="33" borderId="50" xfId="0" applyNumberFormat="1" applyFont="1" applyFill="1" applyBorder="1" applyAlignment="1">
      <alignment horizontal="right" vertical="center"/>
    </xf>
    <xf numFmtId="194" fontId="4" fillId="33" borderId="67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Alignment="1">
      <alignment horizontal="center" vertical="center"/>
    </xf>
    <xf numFmtId="49" fontId="4" fillId="41" borderId="89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vertical="center"/>
    </xf>
    <xf numFmtId="49" fontId="4" fillId="41" borderId="92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41" borderId="20" xfId="49" applyFont="1" applyFill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41" borderId="60" xfId="49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38" fontId="4" fillId="41" borderId="30" xfId="49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79" xfId="0" applyFont="1" applyBorder="1" applyAlignment="1">
      <alignment vertical="center"/>
    </xf>
    <xf numFmtId="38" fontId="4" fillId="41" borderId="48" xfId="49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41" borderId="46" xfId="49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 textRotation="255" shrinkToFit="1"/>
    </xf>
    <xf numFmtId="38" fontId="4" fillId="41" borderId="92" xfId="49" applyFont="1" applyFill="1" applyBorder="1" applyAlignment="1">
      <alignment vertical="center"/>
    </xf>
    <xf numFmtId="38" fontId="4" fillId="41" borderId="16" xfId="49" applyFont="1" applyFill="1" applyBorder="1" applyAlignment="1">
      <alignment vertical="center"/>
    </xf>
    <xf numFmtId="38" fontId="4" fillId="41" borderId="25" xfId="49" applyFont="1" applyFill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3" fillId="0" borderId="98" xfId="63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right"/>
      <protection/>
    </xf>
    <xf numFmtId="58" fontId="4" fillId="0" borderId="154" xfId="63" applyNumberFormat="1" applyFont="1" applyBorder="1" applyAlignment="1">
      <alignment horizontal="right"/>
      <protection/>
    </xf>
    <xf numFmtId="0" fontId="6" fillId="0" borderId="0" xfId="63" applyFont="1" applyAlignment="1">
      <alignment vertical="center"/>
      <protection/>
    </xf>
    <xf numFmtId="0" fontId="6" fillId="0" borderId="114" xfId="63" applyFont="1" applyFill="1" applyBorder="1" applyAlignment="1">
      <alignment horizontal="center" vertical="center"/>
      <protection/>
    </xf>
    <xf numFmtId="0" fontId="4" fillId="0" borderId="61" xfId="63" applyFont="1" applyFill="1" applyBorder="1" applyAlignment="1">
      <alignment horizontal="center" vertical="center"/>
      <protection/>
    </xf>
    <xf numFmtId="0" fontId="4" fillId="0" borderId="113" xfId="63" applyFont="1" applyFill="1" applyBorder="1" applyAlignment="1">
      <alignment horizontal="center" vertical="center"/>
      <protection/>
    </xf>
    <xf numFmtId="0" fontId="4" fillId="0" borderId="88" xfId="63" applyFont="1" applyFill="1" applyBorder="1" applyAlignment="1">
      <alignment horizontal="center" vertical="center"/>
      <protection/>
    </xf>
    <xf numFmtId="0" fontId="4" fillId="0" borderId="89" xfId="63" applyFont="1" applyFill="1" applyBorder="1" applyAlignment="1">
      <alignment horizontal="center" vertical="center"/>
      <protection/>
    </xf>
    <xf numFmtId="0" fontId="6" fillId="0" borderId="90" xfId="63" applyFont="1" applyBorder="1" applyAlignment="1">
      <alignment horizontal="center" vertical="center"/>
      <protection/>
    </xf>
    <xf numFmtId="0" fontId="6" fillId="0" borderId="88" xfId="63" applyFont="1" applyBorder="1" applyAlignment="1">
      <alignment horizontal="center" vertical="center"/>
      <protection/>
    </xf>
    <xf numFmtId="0" fontId="6" fillId="0" borderId="90" xfId="63" applyFont="1" applyBorder="1" applyAlignment="1">
      <alignment horizontal="center" vertical="center"/>
      <protection/>
    </xf>
    <xf numFmtId="0" fontId="6" fillId="0" borderId="155" xfId="63" applyFont="1" applyBorder="1" applyAlignment="1">
      <alignment horizontal="center" vertical="center"/>
      <protection/>
    </xf>
    <xf numFmtId="0" fontId="6" fillId="0" borderId="156" xfId="63" applyFont="1" applyBorder="1" applyAlignment="1">
      <alignment horizontal="center" vertical="center"/>
      <protection/>
    </xf>
    <xf numFmtId="0" fontId="6" fillId="0" borderId="157" xfId="63" applyFont="1" applyFill="1" applyBorder="1" applyAlignment="1">
      <alignment horizontal="center" vertical="center"/>
      <protection/>
    </xf>
    <xf numFmtId="0" fontId="4" fillId="0" borderId="63" xfId="63" applyFont="1" applyFill="1" applyBorder="1" applyAlignment="1">
      <alignment horizontal="center" vertical="center"/>
      <protection/>
    </xf>
    <xf numFmtId="0" fontId="4" fillId="0" borderId="95" xfId="63" applyFont="1" applyFill="1" applyBorder="1" applyAlignment="1">
      <alignment horizontal="center" vertical="center"/>
      <protection/>
    </xf>
    <xf numFmtId="0" fontId="4" fillId="0" borderId="87" xfId="63" applyFont="1" applyFill="1" applyBorder="1" applyAlignment="1">
      <alignment horizontal="center" vertical="center"/>
      <protection/>
    </xf>
    <xf numFmtId="0" fontId="4" fillId="0" borderId="92" xfId="63" applyFont="1" applyFill="1" applyBorder="1" applyAlignment="1">
      <alignment horizontal="center" vertical="center"/>
      <protection/>
    </xf>
    <xf numFmtId="0" fontId="6" fillId="0" borderId="158" xfId="63" applyFont="1" applyBorder="1" applyAlignment="1">
      <alignment horizontal="center" vertical="center"/>
      <protection/>
    </xf>
    <xf numFmtId="0" fontId="6" fillId="0" borderId="159" xfId="63" applyFont="1" applyBorder="1" applyAlignment="1">
      <alignment horizontal="center" vertical="center"/>
      <protection/>
    </xf>
    <xf numFmtId="0" fontId="6" fillId="0" borderId="158" xfId="63" applyFont="1" applyBorder="1" applyAlignment="1">
      <alignment horizontal="center" vertical="center"/>
      <protection/>
    </xf>
    <xf numFmtId="0" fontId="6" fillId="0" borderId="160" xfId="63" applyFont="1" applyBorder="1" applyAlignment="1">
      <alignment horizontal="center" vertical="center"/>
      <protection/>
    </xf>
    <xf numFmtId="0" fontId="6" fillId="0" borderId="161" xfId="63" applyFont="1" applyBorder="1" applyAlignment="1">
      <alignment horizontal="center" vertical="center"/>
      <protection/>
    </xf>
    <xf numFmtId="0" fontId="4" fillId="0" borderId="68" xfId="63" applyFont="1" applyFill="1" applyBorder="1" applyAlignment="1">
      <alignment horizontal="left" vertical="center" indent="1"/>
      <protection/>
    </xf>
    <xf numFmtId="38" fontId="6" fillId="0" borderId="43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177" fontId="6" fillId="0" borderId="44" xfId="49" applyNumberFormat="1" applyFont="1" applyFill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177" fontId="4" fillId="0" borderId="162" xfId="49" applyNumberFormat="1" applyFont="1" applyFill="1" applyBorder="1" applyAlignment="1">
      <alignment vertical="center"/>
    </xf>
    <xf numFmtId="38" fontId="4" fillId="0" borderId="163" xfId="49" applyNumberFormat="1" applyFont="1" applyBorder="1" applyAlignment="1">
      <alignment vertical="center"/>
    </xf>
    <xf numFmtId="38" fontId="4" fillId="0" borderId="29" xfId="49" applyNumberFormat="1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177" fontId="4" fillId="0" borderId="162" xfId="49" applyNumberFormat="1" applyFont="1" applyBorder="1" applyAlignment="1">
      <alignment vertical="center"/>
    </xf>
    <xf numFmtId="0" fontId="4" fillId="0" borderId="55" xfId="63" applyFont="1" applyFill="1" applyBorder="1" applyAlignment="1">
      <alignment horizontal="left" vertical="center" indent="1"/>
      <protection/>
    </xf>
    <xf numFmtId="38" fontId="6" fillId="0" borderId="45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177" fontId="6" fillId="0" borderId="46" xfId="49" applyNumberFormat="1" applyFont="1" applyFill="1" applyBorder="1" applyAlignment="1">
      <alignment vertical="center"/>
    </xf>
    <xf numFmtId="38" fontId="4" fillId="0" borderId="21" xfId="49" applyNumberFormat="1" applyFont="1" applyFill="1" applyBorder="1" applyAlignment="1">
      <alignment vertical="center"/>
    </xf>
    <xf numFmtId="38" fontId="4" fillId="0" borderId="19" xfId="49" applyNumberFormat="1" applyFont="1" applyFill="1" applyBorder="1" applyAlignment="1">
      <alignment vertical="center"/>
    </xf>
    <xf numFmtId="177" fontId="4" fillId="0" borderId="164" xfId="49" applyNumberFormat="1" applyFont="1" applyFill="1" applyBorder="1" applyAlignment="1">
      <alignment vertical="center"/>
    </xf>
    <xf numFmtId="38" fontId="4" fillId="0" borderId="165" xfId="49" applyNumberFormat="1" applyFont="1" applyBorder="1" applyAlignment="1">
      <alignment vertical="center"/>
    </xf>
    <xf numFmtId="38" fontId="4" fillId="0" borderId="19" xfId="49" applyNumberFormat="1" applyFont="1" applyBorder="1" applyAlignment="1">
      <alignment vertical="center"/>
    </xf>
    <xf numFmtId="177" fontId="4" fillId="0" borderId="164" xfId="49" applyNumberFormat="1" applyFont="1" applyBorder="1" applyAlignment="1">
      <alignment vertical="center"/>
    </xf>
    <xf numFmtId="38" fontId="4" fillId="0" borderId="26" xfId="49" applyNumberFormat="1" applyFont="1" applyFill="1" applyBorder="1" applyAlignment="1">
      <alignment vertical="center"/>
    </xf>
    <xf numFmtId="38" fontId="4" fillId="0" borderId="24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177" fontId="4" fillId="0" borderId="166" xfId="49" applyNumberFormat="1" applyFont="1" applyFill="1" applyBorder="1" applyAlignment="1">
      <alignment vertical="center"/>
    </xf>
    <xf numFmtId="38" fontId="4" fillId="0" borderId="167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177" fontId="4" fillId="0" borderId="166" xfId="49" applyNumberFormat="1" applyFont="1" applyBorder="1" applyAlignment="1">
      <alignment vertical="center"/>
    </xf>
    <xf numFmtId="0" fontId="4" fillId="0" borderId="69" xfId="63" applyFont="1" applyFill="1" applyBorder="1" applyAlignment="1">
      <alignment horizontal="left" vertical="center" indent="1"/>
      <protection/>
    </xf>
    <xf numFmtId="38" fontId="6" fillId="0" borderId="47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177" fontId="6" fillId="0" borderId="48" xfId="49" applyNumberFormat="1" applyFont="1" applyFill="1" applyBorder="1" applyAlignment="1">
      <alignment vertical="center"/>
    </xf>
    <xf numFmtId="38" fontId="4" fillId="0" borderId="13" xfId="49" applyNumberFormat="1" applyFont="1" applyFill="1" applyBorder="1" applyAlignment="1">
      <alignment vertical="center"/>
    </xf>
    <xf numFmtId="38" fontId="4" fillId="0" borderId="11" xfId="49" applyNumberFormat="1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177" fontId="4" fillId="0" borderId="168" xfId="49" applyNumberFormat="1" applyFont="1" applyFill="1" applyBorder="1" applyAlignment="1">
      <alignment vertical="center"/>
    </xf>
    <xf numFmtId="38" fontId="4" fillId="0" borderId="169" xfId="49" applyNumberFormat="1" applyFont="1" applyBorder="1" applyAlignment="1">
      <alignment vertical="center"/>
    </xf>
    <xf numFmtId="38" fontId="4" fillId="0" borderId="11" xfId="49" applyNumberFormat="1" applyFont="1" applyBorder="1" applyAlignment="1">
      <alignment vertical="center"/>
    </xf>
    <xf numFmtId="177" fontId="4" fillId="0" borderId="168" xfId="49" applyNumberFormat="1" applyFont="1" applyBorder="1" applyAlignment="1">
      <alignment vertical="center"/>
    </xf>
    <xf numFmtId="38" fontId="4" fillId="0" borderId="17" xfId="49" applyNumberFormat="1" applyFont="1" applyFill="1" applyBorder="1" applyAlignment="1">
      <alignment vertical="center"/>
    </xf>
    <xf numFmtId="38" fontId="4" fillId="0" borderId="15" xfId="49" applyNumberFormat="1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177" fontId="4" fillId="0" borderId="170" xfId="49" applyNumberFormat="1" applyFont="1" applyFill="1" applyBorder="1" applyAlignment="1">
      <alignment vertical="center"/>
    </xf>
    <xf numFmtId="38" fontId="4" fillId="0" borderId="171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177" fontId="4" fillId="0" borderId="170" xfId="49" applyNumberFormat="1" applyFont="1" applyBorder="1" applyAlignment="1">
      <alignment vertical="center"/>
    </xf>
    <xf numFmtId="0" fontId="4" fillId="0" borderId="172" xfId="63" applyFont="1" applyFill="1" applyBorder="1" applyAlignment="1">
      <alignment horizontal="left" vertical="center" indent="1"/>
      <protection/>
    </xf>
    <xf numFmtId="0" fontId="36" fillId="42" borderId="57" xfId="63" applyFont="1" applyFill="1" applyBorder="1" applyAlignment="1">
      <alignment horizontal="center" vertical="center"/>
      <protection/>
    </xf>
    <xf numFmtId="38" fontId="6" fillId="42" borderId="173" xfId="49" applyFont="1" applyFill="1" applyBorder="1" applyAlignment="1">
      <alignment vertical="center"/>
    </xf>
    <xf numFmtId="38" fontId="6" fillId="42" borderId="126" xfId="49" applyFont="1" applyFill="1" applyBorder="1" applyAlignment="1">
      <alignment vertical="center"/>
    </xf>
    <xf numFmtId="177" fontId="6" fillId="42" borderId="174" xfId="49" applyNumberFormat="1" applyFont="1" applyFill="1" applyBorder="1" applyAlignment="1">
      <alignment vertical="center"/>
    </xf>
    <xf numFmtId="38" fontId="4" fillId="42" borderId="175" xfId="49" applyFont="1" applyFill="1" applyBorder="1" applyAlignment="1">
      <alignment vertical="center"/>
    </xf>
    <xf numFmtId="38" fontId="4" fillId="42" borderId="176" xfId="49" applyFont="1" applyFill="1" applyBorder="1" applyAlignment="1">
      <alignment vertical="center"/>
    </xf>
    <xf numFmtId="177" fontId="4" fillId="42" borderId="177" xfId="49" applyNumberFormat="1" applyFont="1" applyFill="1" applyBorder="1" applyAlignment="1">
      <alignment vertical="center"/>
    </xf>
    <xf numFmtId="38" fontId="4" fillId="42" borderId="178" xfId="49" applyNumberFormat="1" applyFont="1" applyFill="1" applyBorder="1" applyAlignment="1">
      <alignment vertical="center"/>
    </xf>
    <xf numFmtId="38" fontId="4" fillId="42" borderId="176" xfId="49" applyNumberFormat="1" applyFont="1" applyFill="1" applyBorder="1" applyAlignment="1">
      <alignment vertical="center"/>
    </xf>
    <xf numFmtId="0" fontId="36" fillId="0" borderId="106" xfId="63" applyFont="1" applyFill="1" applyBorder="1" applyAlignment="1">
      <alignment horizontal="center" vertical="center"/>
      <protection/>
    </xf>
    <xf numFmtId="38" fontId="6" fillId="0" borderId="58" xfId="49" applyFont="1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177" fontId="6" fillId="0" borderId="41" xfId="49" applyNumberFormat="1" applyFont="1" applyBorder="1" applyAlignment="1">
      <alignment vertical="center"/>
    </xf>
    <xf numFmtId="38" fontId="4" fillId="0" borderId="179" xfId="49" applyFont="1" applyBorder="1" applyAlignment="1">
      <alignment vertical="center"/>
    </xf>
    <xf numFmtId="38" fontId="4" fillId="0" borderId="180" xfId="49" applyFont="1" applyBorder="1" applyAlignment="1">
      <alignment vertical="center"/>
    </xf>
    <xf numFmtId="177" fontId="4" fillId="0" borderId="181" xfId="49" applyNumberFormat="1" applyFont="1" applyBorder="1" applyAlignment="1">
      <alignment vertical="center"/>
    </xf>
    <xf numFmtId="38" fontId="4" fillId="0" borderId="182" xfId="49" applyNumberFormat="1" applyFont="1" applyBorder="1" applyAlignment="1">
      <alignment vertical="center"/>
    </xf>
    <xf numFmtId="38" fontId="4" fillId="0" borderId="180" xfId="49" applyNumberFormat="1" applyFont="1" applyBorder="1" applyAlignment="1">
      <alignment vertical="center"/>
    </xf>
    <xf numFmtId="0" fontId="36" fillId="0" borderId="67" xfId="63" applyFont="1" applyFill="1" applyBorder="1" applyAlignment="1">
      <alignment horizontal="center" vertical="center"/>
      <protection/>
    </xf>
    <xf numFmtId="38" fontId="6" fillId="0" borderId="66" xfId="49" applyFont="1" applyBorder="1" applyAlignment="1">
      <alignment vertical="center"/>
    </xf>
    <xf numFmtId="38" fontId="6" fillId="0" borderId="49" xfId="49" applyFont="1" applyBorder="1" applyAlignment="1">
      <alignment vertical="center"/>
    </xf>
    <xf numFmtId="177" fontId="6" fillId="0" borderId="50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38" fontId="4" fillId="0" borderId="183" xfId="49" applyFont="1" applyBorder="1" applyAlignment="1">
      <alignment vertical="center"/>
    </xf>
    <xf numFmtId="38" fontId="4" fillId="0" borderId="184" xfId="49" applyFont="1" applyBorder="1" applyAlignment="1">
      <alignment vertical="center"/>
    </xf>
    <xf numFmtId="177" fontId="4" fillId="0" borderId="185" xfId="49" applyNumberFormat="1" applyFont="1" applyBorder="1" applyAlignment="1">
      <alignment vertical="center"/>
    </xf>
    <xf numFmtId="0" fontId="4" fillId="0" borderId="67" xfId="63" applyFont="1" applyFill="1" applyBorder="1" applyAlignment="1">
      <alignment horizontal="center" vertical="center"/>
      <protection/>
    </xf>
    <xf numFmtId="38" fontId="4" fillId="0" borderId="186" xfId="49" applyFont="1" applyBorder="1" applyAlignment="1">
      <alignment vertical="center"/>
    </xf>
    <xf numFmtId="38" fontId="4" fillId="0" borderId="187" xfId="49" applyFont="1" applyBorder="1" applyAlignment="1">
      <alignment vertical="center"/>
    </xf>
    <xf numFmtId="177" fontId="4" fillId="0" borderId="188" xfId="49" applyNumberFormat="1" applyFont="1" applyBorder="1" applyAlignment="1">
      <alignment vertical="center"/>
    </xf>
    <xf numFmtId="38" fontId="4" fillId="0" borderId="189" xfId="49" applyFont="1" applyBorder="1" applyAlignment="1">
      <alignment vertical="center"/>
    </xf>
    <xf numFmtId="177" fontId="6" fillId="0" borderId="0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0" fontId="4" fillId="0" borderId="0" xfId="63" applyFont="1" applyFill="1" applyAlignment="1">
      <alignment vertical="center"/>
      <protection/>
    </xf>
    <xf numFmtId="177" fontId="6" fillId="0" borderId="0" xfId="49" applyNumberFormat="1" applyFont="1" applyAlignment="1">
      <alignment vertical="center"/>
    </xf>
    <xf numFmtId="0" fontId="4" fillId="0" borderId="128" xfId="63" applyFont="1" applyFill="1" applyBorder="1" applyAlignment="1">
      <alignment horizontal="center" vertical="center"/>
      <protection/>
    </xf>
    <xf numFmtId="38" fontId="6" fillId="0" borderId="42" xfId="49" applyFont="1" applyBorder="1" applyAlignment="1">
      <alignment vertical="center"/>
    </xf>
    <xf numFmtId="0" fontId="15" fillId="0" borderId="67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8自主防(H18.4.1)" xfId="63"/>
    <cellStyle name="標準_各表12～25表_H16年（各表12～25表）" xfId="64"/>
    <cellStyle name="標準_各表12～25表_各表12～25表(H18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14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581525" y="3352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362450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>
          <a:off x="85725" y="4362450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3581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295275</xdr:rowOff>
    </xdr:from>
    <xdr:to>
      <xdr:col>21</xdr:col>
      <xdr:colOff>9525</xdr:colOff>
      <xdr:row>2</xdr:row>
      <xdr:rowOff>180975</xdr:rowOff>
    </xdr:to>
    <xdr:sp>
      <xdr:nvSpPr>
        <xdr:cNvPr id="2" name="Line 258"/>
        <xdr:cNvSpPr>
          <a:spLocks/>
        </xdr:cNvSpPr>
      </xdr:nvSpPr>
      <xdr:spPr>
        <a:xfrm>
          <a:off x="10344150" y="295275"/>
          <a:ext cx="3609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304800"/>
          <a:ext cx="2600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3990975"/>
          <a:ext cx="2609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9525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80975" y="304800"/>
          <a:ext cx="1990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295275</xdr:colOff>
      <xdr:row>3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23717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4</xdr:col>
      <xdr:colOff>0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>
          <a:off x="152400" y="5153025"/>
          <a:ext cx="2400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314325</xdr:colOff>
      <xdr:row>29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52400" y="8048625"/>
          <a:ext cx="2390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14325"/>
          <a:ext cx="1143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5591175"/>
          <a:ext cx="295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38100</xdr:rowOff>
    </xdr:from>
    <xdr:to>
      <xdr:col>2</xdr:col>
      <xdr:colOff>0</xdr:colOff>
      <xdr:row>18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" y="56197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2</xdr:col>
      <xdr:colOff>9525</xdr:colOff>
      <xdr:row>20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5972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4" name="Line 1"/>
        <xdr:cNvSpPr>
          <a:spLocks/>
        </xdr:cNvSpPr>
      </xdr:nvSpPr>
      <xdr:spPr>
        <a:xfrm>
          <a:off x="85725" y="5591175"/>
          <a:ext cx="295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38100</xdr:rowOff>
    </xdr:from>
    <xdr:to>
      <xdr:col>2</xdr:col>
      <xdr:colOff>0</xdr:colOff>
      <xdr:row>18</xdr:row>
      <xdr:rowOff>200025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52400" y="56197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2</xdr:col>
      <xdr:colOff>9525</xdr:colOff>
      <xdr:row>20</xdr:row>
      <xdr:rowOff>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5725" y="5972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285750"/>
          <a:ext cx="2381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200025" y="285750"/>
          <a:ext cx="2381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S11" sqref="AS11"/>
    </sheetView>
  </sheetViews>
  <sheetFormatPr defaultColWidth="8.09765625" defaultRowHeight="14.25"/>
  <cols>
    <col min="1" max="1" width="1.1015625" style="6" customWidth="1"/>
    <col min="2" max="2" width="4" style="6" customWidth="1"/>
    <col min="3" max="3" width="8.19921875" style="6" customWidth="1"/>
    <col min="4" max="4" width="7.59765625" style="6" customWidth="1"/>
    <col min="5" max="5" width="3.59765625" style="6" customWidth="1"/>
    <col min="6" max="7" width="3.09765625" style="6" customWidth="1"/>
    <col min="8" max="8" width="4.59765625" style="6" customWidth="1"/>
    <col min="9" max="9" width="3.59765625" style="6" customWidth="1"/>
    <col min="10" max="10" width="4.19921875" style="6" customWidth="1"/>
    <col min="11" max="11" width="3.09765625" style="6" customWidth="1"/>
    <col min="12" max="12" width="4.09765625" style="6" customWidth="1"/>
    <col min="13" max="13" width="5.09765625" style="6" customWidth="1"/>
    <col min="14" max="14" width="4.59765625" style="6" customWidth="1"/>
    <col min="15" max="15" width="5.5" style="6" customWidth="1"/>
    <col min="16" max="16" width="4.5" style="6" customWidth="1"/>
    <col min="17" max="17" width="5.5" style="6" customWidth="1"/>
    <col min="18" max="20" width="4.5" style="6" customWidth="1"/>
    <col min="21" max="21" width="4.59765625" style="6" customWidth="1"/>
    <col min="22" max="22" width="5.5" style="6" customWidth="1"/>
    <col min="23" max="23" width="4.59765625" style="6" customWidth="1"/>
    <col min="24" max="24" width="18.59765625" style="70" customWidth="1"/>
    <col min="25" max="26" width="5.09765625" style="6" customWidth="1"/>
    <col min="27" max="27" width="4.69921875" style="6" customWidth="1"/>
    <col min="28" max="28" width="4.59765625" style="6" customWidth="1"/>
    <col min="29" max="30" width="4.3984375" style="6" customWidth="1"/>
    <col min="31" max="32" width="4.69921875" style="6" customWidth="1"/>
    <col min="33" max="38" width="4.3984375" style="6" customWidth="1"/>
    <col min="39" max="39" width="5.59765625" style="6" customWidth="1"/>
    <col min="40" max="45" width="3.59765625" style="6" customWidth="1"/>
    <col min="46" max="46" width="5" style="6" customWidth="1"/>
    <col min="47" max="16384" width="8.09765625" style="6" customWidth="1"/>
  </cols>
  <sheetData>
    <row r="1" spans="2:24" s="424" customFormat="1" ht="37.5" customHeight="1">
      <c r="B1" s="425" t="s">
        <v>107</v>
      </c>
      <c r="K1" s="743" t="s">
        <v>370</v>
      </c>
      <c r="X1" s="426"/>
    </row>
    <row r="2" spans="1:46" s="163" customFormat="1" ht="16.5" customHeight="1">
      <c r="A2" s="859"/>
      <c r="B2" s="866"/>
      <c r="C2" s="867"/>
      <c r="D2" s="687"/>
      <c r="E2" s="852" t="s">
        <v>108</v>
      </c>
      <c r="F2" s="852"/>
      <c r="G2" s="852"/>
      <c r="H2" s="852" t="s">
        <v>109</v>
      </c>
      <c r="I2" s="852"/>
      <c r="J2" s="852"/>
      <c r="K2" s="852"/>
      <c r="L2" s="852"/>
      <c r="M2" s="852"/>
      <c r="N2" s="829" t="s">
        <v>110</v>
      </c>
      <c r="O2" s="830"/>
      <c r="P2" s="830"/>
      <c r="Q2" s="830"/>
      <c r="R2" s="830"/>
      <c r="S2" s="830"/>
      <c r="T2" s="830"/>
      <c r="U2" s="830"/>
      <c r="V2" s="830"/>
      <c r="W2" s="830"/>
      <c r="X2" s="164"/>
      <c r="Y2" s="309"/>
      <c r="Z2" s="309"/>
      <c r="AA2" s="822" t="s">
        <v>111</v>
      </c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4"/>
    </row>
    <row r="3" spans="1:46" s="163" customFormat="1" ht="16.5" customHeight="1">
      <c r="A3" s="860"/>
      <c r="B3" s="868"/>
      <c r="C3" s="869"/>
      <c r="D3" s="688" t="s">
        <v>112</v>
      </c>
      <c r="E3" s="828"/>
      <c r="F3" s="828"/>
      <c r="G3" s="828"/>
      <c r="H3" s="828" t="s">
        <v>113</v>
      </c>
      <c r="I3" s="828"/>
      <c r="J3" s="828"/>
      <c r="K3" s="828" t="s">
        <v>114</v>
      </c>
      <c r="L3" s="828"/>
      <c r="M3" s="828"/>
      <c r="N3" s="825" t="s">
        <v>115</v>
      </c>
      <c r="O3" s="825"/>
      <c r="P3" s="825"/>
      <c r="Q3" s="825"/>
      <c r="R3" s="825"/>
      <c r="S3" s="825"/>
      <c r="T3" s="825"/>
      <c r="U3" s="825" t="s">
        <v>116</v>
      </c>
      <c r="V3" s="825"/>
      <c r="W3" s="825"/>
      <c r="X3" s="306"/>
      <c r="Y3" s="846" t="s">
        <v>117</v>
      </c>
      <c r="Z3" s="847"/>
      <c r="AA3" s="827" t="s">
        <v>118</v>
      </c>
      <c r="AB3" s="825"/>
      <c r="AC3" s="825" t="s">
        <v>119</v>
      </c>
      <c r="AD3" s="825"/>
      <c r="AE3" s="825"/>
      <c r="AF3" s="825"/>
      <c r="AG3" s="825"/>
      <c r="AH3" s="825" t="s">
        <v>120</v>
      </c>
      <c r="AI3" s="825"/>
      <c r="AJ3" s="825"/>
      <c r="AK3" s="825"/>
      <c r="AL3" s="825"/>
      <c r="AM3" s="843" t="s">
        <v>121</v>
      </c>
      <c r="AN3" s="825" t="s">
        <v>122</v>
      </c>
      <c r="AO3" s="825"/>
      <c r="AP3" s="825"/>
      <c r="AQ3" s="825"/>
      <c r="AR3" s="825"/>
      <c r="AS3" s="825"/>
      <c r="AT3" s="826"/>
    </row>
    <row r="4" spans="1:46" s="163" customFormat="1" ht="11.25" customHeight="1">
      <c r="A4" s="860"/>
      <c r="B4" s="868"/>
      <c r="C4" s="869"/>
      <c r="D4" s="688" t="s">
        <v>123</v>
      </c>
      <c r="E4" s="828" t="s">
        <v>124</v>
      </c>
      <c r="F4" s="828" t="s">
        <v>125</v>
      </c>
      <c r="G4" s="828" t="s">
        <v>126</v>
      </c>
      <c r="H4" s="858" t="s">
        <v>336</v>
      </c>
      <c r="I4" s="850"/>
      <c r="J4" s="864" t="s">
        <v>1</v>
      </c>
      <c r="K4" s="828" t="s">
        <v>127</v>
      </c>
      <c r="L4" s="828" t="s">
        <v>128</v>
      </c>
      <c r="M4" s="828" t="s">
        <v>2</v>
      </c>
      <c r="N4" s="856" t="s">
        <v>341</v>
      </c>
      <c r="O4" s="834" t="s">
        <v>129</v>
      </c>
      <c r="P4" s="853" t="s">
        <v>337</v>
      </c>
      <c r="Q4" s="834" t="s">
        <v>342</v>
      </c>
      <c r="R4" s="834" t="s">
        <v>340</v>
      </c>
      <c r="S4" s="836" t="s">
        <v>338</v>
      </c>
      <c r="T4" s="836" t="s">
        <v>339</v>
      </c>
      <c r="U4" s="856" t="s">
        <v>341</v>
      </c>
      <c r="V4" s="834" t="s">
        <v>130</v>
      </c>
      <c r="W4" s="836" t="s">
        <v>340</v>
      </c>
      <c r="X4" s="165"/>
      <c r="Y4" s="848" t="s">
        <v>131</v>
      </c>
      <c r="Z4" s="826" t="s">
        <v>132</v>
      </c>
      <c r="AA4" s="850" t="s">
        <v>133</v>
      </c>
      <c r="AB4" s="838" t="s">
        <v>134</v>
      </c>
      <c r="AC4" s="825" t="s">
        <v>135</v>
      </c>
      <c r="AD4" s="825"/>
      <c r="AE4" s="825"/>
      <c r="AF4" s="825"/>
      <c r="AG4" s="825" t="s">
        <v>136</v>
      </c>
      <c r="AH4" s="825" t="s">
        <v>135</v>
      </c>
      <c r="AI4" s="825"/>
      <c r="AJ4" s="825"/>
      <c r="AK4" s="825"/>
      <c r="AL4" s="825" t="s">
        <v>136</v>
      </c>
      <c r="AM4" s="844"/>
      <c r="AN4" s="831" t="s">
        <v>137</v>
      </c>
      <c r="AO4" s="831" t="s">
        <v>138</v>
      </c>
      <c r="AP4" s="831" t="s">
        <v>335</v>
      </c>
      <c r="AQ4" s="831" t="s">
        <v>139</v>
      </c>
      <c r="AR4" s="831" t="s">
        <v>140</v>
      </c>
      <c r="AS4" s="831" t="s">
        <v>141</v>
      </c>
      <c r="AT4" s="841" t="s">
        <v>37</v>
      </c>
    </row>
    <row r="5" spans="1:46" s="163" customFormat="1" ht="40.5" customHeight="1">
      <c r="A5" s="860"/>
      <c r="B5" s="870"/>
      <c r="C5" s="871"/>
      <c r="D5" s="689" t="s">
        <v>142</v>
      </c>
      <c r="E5" s="855"/>
      <c r="F5" s="855"/>
      <c r="G5" s="855"/>
      <c r="H5" s="690"/>
      <c r="I5" s="691" t="s">
        <v>331</v>
      </c>
      <c r="J5" s="865"/>
      <c r="K5" s="855"/>
      <c r="L5" s="855"/>
      <c r="M5" s="855"/>
      <c r="N5" s="857"/>
      <c r="O5" s="835"/>
      <c r="P5" s="854"/>
      <c r="Q5" s="835"/>
      <c r="R5" s="835"/>
      <c r="S5" s="837"/>
      <c r="T5" s="837"/>
      <c r="U5" s="857"/>
      <c r="V5" s="835"/>
      <c r="W5" s="837"/>
      <c r="X5" s="165"/>
      <c r="Y5" s="849"/>
      <c r="Z5" s="840"/>
      <c r="AA5" s="851"/>
      <c r="AB5" s="839"/>
      <c r="AC5" s="692" t="s">
        <v>266</v>
      </c>
      <c r="AD5" s="692" t="s">
        <v>263</v>
      </c>
      <c r="AE5" s="692" t="s">
        <v>264</v>
      </c>
      <c r="AF5" s="692" t="s">
        <v>265</v>
      </c>
      <c r="AG5" s="833"/>
      <c r="AH5" s="692" t="s">
        <v>266</v>
      </c>
      <c r="AI5" s="692" t="s">
        <v>263</v>
      </c>
      <c r="AJ5" s="692" t="s">
        <v>264</v>
      </c>
      <c r="AK5" s="692" t="s">
        <v>265</v>
      </c>
      <c r="AL5" s="833"/>
      <c r="AM5" s="845"/>
      <c r="AN5" s="832"/>
      <c r="AO5" s="832"/>
      <c r="AP5" s="832"/>
      <c r="AQ5" s="832"/>
      <c r="AR5" s="832"/>
      <c r="AS5" s="832"/>
      <c r="AT5" s="842"/>
    </row>
    <row r="6" spans="1:46" ht="15.75" customHeight="1">
      <c r="A6" s="293"/>
      <c r="B6" s="874" t="s">
        <v>261</v>
      </c>
      <c r="C6" s="874"/>
      <c r="D6" s="875"/>
      <c r="E6" s="320">
        <f aca="true" t="shared" si="0" ref="E6:W6">SUM(E15,E54,E55:E56)</f>
        <v>15</v>
      </c>
      <c r="F6" s="320">
        <f t="shared" si="0"/>
        <v>19</v>
      </c>
      <c r="G6" s="320">
        <f t="shared" si="0"/>
        <v>21</v>
      </c>
      <c r="H6" s="320">
        <f t="shared" si="0"/>
        <v>1165</v>
      </c>
      <c r="I6" s="415">
        <f>SUM(I15,I54,I55:I56)</f>
        <v>14</v>
      </c>
      <c r="J6" s="320">
        <f t="shared" si="0"/>
        <v>8</v>
      </c>
      <c r="K6" s="320">
        <f t="shared" si="0"/>
        <v>38</v>
      </c>
      <c r="L6" s="320">
        <f t="shared" si="0"/>
        <v>277</v>
      </c>
      <c r="M6" s="320">
        <f t="shared" si="0"/>
        <v>8173</v>
      </c>
      <c r="N6" s="320">
        <f t="shared" si="0"/>
        <v>70</v>
      </c>
      <c r="O6" s="320">
        <f t="shared" si="0"/>
        <v>4</v>
      </c>
      <c r="P6" s="320">
        <f t="shared" si="0"/>
        <v>2</v>
      </c>
      <c r="Q6" s="320">
        <f t="shared" si="0"/>
        <v>1</v>
      </c>
      <c r="R6" s="320">
        <f t="shared" si="0"/>
        <v>11</v>
      </c>
      <c r="S6" s="320">
        <f t="shared" si="0"/>
        <v>12</v>
      </c>
      <c r="T6" s="320">
        <f t="shared" si="0"/>
        <v>68</v>
      </c>
      <c r="U6" s="320">
        <f t="shared" si="0"/>
        <v>201</v>
      </c>
      <c r="V6" s="320">
        <f t="shared" si="0"/>
        <v>424</v>
      </c>
      <c r="W6" s="321">
        <f t="shared" si="0"/>
        <v>137</v>
      </c>
      <c r="X6" s="322"/>
      <c r="Y6" s="321">
        <f>SUM(Y15,Y54,Y55:Y56)</f>
        <v>92</v>
      </c>
      <c r="Z6" s="323">
        <f>SUM(Z15,Z54,Z55:Z56)</f>
        <v>952</v>
      </c>
      <c r="AA6" s="324">
        <f aca="true" t="shared" si="1" ref="AA6:AS6">SUM(AA15,AA54,AA55:AA56)</f>
        <v>9006</v>
      </c>
      <c r="AB6" s="320">
        <f t="shared" si="1"/>
        <v>60</v>
      </c>
      <c r="AC6" s="320">
        <f t="shared" si="1"/>
        <v>41</v>
      </c>
      <c r="AD6" s="320">
        <f t="shared" si="1"/>
        <v>125</v>
      </c>
      <c r="AE6" s="320">
        <f t="shared" si="1"/>
        <v>2747</v>
      </c>
      <c r="AF6" s="320">
        <f t="shared" si="1"/>
        <v>1647</v>
      </c>
      <c r="AG6" s="320">
        <f t="shared" si="1"/>
        <v>69</v>
      </c>
      <c r="AH6" s="320">
        <f t="shared" si="1"/>
        <v>1</v>
      </c>
      <c r="AI6" s="320">
        <f t="shared" si="1"/>
        <v>2</v>
      </c>
      <c r="AJ6" s="320">
        <f t="shared" si="1"/>
        <v>23</v>
      </c>
      <c r="AK6" s="320">
        <f t="shared" si="1"/>
        <v>2</v>
      </c>
      <c r="AL6" s="320">
        <f t="shared" si="1"/>
        <v>0</v>
      </c>
      <c r="AM6" s="320">
        <f>SUM(AA6:AL6)</f>
        <v>13723</v>
      </c>
      <c r="AN6" s="320">
        <f t="shared" si="1"/>
        <v>515</v>
      </c>
      <c r="AO6" s="320">
        <f>SUM(AO15,AO54,AO55:AO56)</f>
        <v>138</v>
      </c>
      <c r="AP6" s="320">
        <f>SUM(AP15,AP54,AP55:AP56)</f>
        <v>248</v>
      </c>
      <c r="AQ6" s="320">
        <f>SUM(AQ15,AQ54,AQ55:AQ56)</f>
        <v>42</v>
      </c>
      <c r="AR6" s="320">
        <f t="shared" si="1"/>
        <v>0</v>
      </c>
      <c r="AS6" s="320">
        <f t="shared" si="1"/>
        <v>114</v>
      </c>
      <c r="AT6" s="323">
        <f>SUM(AN6:AS6)</f>
        <v>1057</v>
      </c>
    </row>
    <row r="7" spans="1:46" ht="15.75" customHeight="1">
      <c r="A7" s="288"/>
      <c r="B7" s="861" t="s">
        <v>170</v>
      </c>
      <c r="C7" s="314" t="s">
        <v>254</v>
      </c>
      <c r="D7" s="310">
        <v>17895</v>
      </c>
      <c r="E7" s="763">
        <v>1</v>
      </c>
      <c r="F7" s="763">
        <v>3</v>
      </c>
      <c r="G7" s="763">
        <v>6</v>
      </c>
      <c r="H7" s="763">
        <v>380</v>
      </c>
      <c r="I7" s="764">
        <v>14</v>
      </c>
      <c r="J7" s="763">
        <v>1</v>
      </c>
      <c r="K7" s="763">
        <v>1</v>
      </c>
      <c r="L7" s="763">
        <v>32</v>
      </c>
      <c r="M7" s="763">
        <v>830</v>
      </c>
      <c r="N7" s="763">
        <v>27</v>
      </c>
      <c r="O7" s="763">
        <v>3</v>
      </c>
      <c r="P7" s="763">
        <v>1</v>
      </c>
      <c r="Q7" s="765"/>
      <c r="R7" s="765"/>
      <c r="S7" s="765">
        <v>2</v>
      </c>
      <c r="T7" s="765">
        <v>13</v>
      </c>
      <c r="U7" s="763">
        <v>32</v>
      </c>
      <c r="V7" s="763">
        <v>15</v>
      </c>
      <c r="W7" s="763">
        <v>4</v>
      </c>
      <c r="X7" s="766"/>
      <c r="Y7" s="767">
        <v>52</v>
      </c>
      <c r="Z7" s="768">
        <v>189</v>
      </c>
      <c r="AA7" s="767">
        <v>2590</v>
      </c>
      <c r="AB7" s="763">
        <v>12</v>
      </c>
      <c r="AC7" s="763">
        <v>31</v>
      </c>
      <c r="AD7" s="763">
        <v>69</v>
      </c>
      <c r="AE7" s="763">
        <v>321</v>
      </c>
      <c r="AF7" s="763">
        <v>84</v>
      </c>
      <c r="AG7" s="763">
        <v>11</v>
      </c>
      <c r="AH7" s="763">
        <v>0</v>
      </c>
      <c r="AI7" s="763">
        <v>0</v>
      </c>
      <c r="AJ7" s="763">
        <v>0</v>
      </c>
      <c r="AK7" s="763">
        <v>0</v>
      </c>
      <c r="AL7" s="763">
        <v>0</v>
      </c>
      <c r="AM7" s="769">
        <f aca="true" t="shared" si="2" ref="AM7:AM14">SUM(AA7:AL7)</f>
        <v>3118</v>
      </c>
      <c r="AN7" s="763">
        <v>0</v>
      </c>
      <c r="AO7" s="763">
        <v>0</v>
      </c>
      <c r="AP7" s="763">
        <v>0</v>
      </c>
      <c r="AQ7" s="763">
        <v>0</v>
      </c>
      <c r="AR7" s="763">
        <v>0</v>
      </c>
      <c r="AS7" s="763">
        <v>0</v>
      </c>
      <c r="AT7" s="768">
        <f aca="true" t="shared" si="3" ref="AT7:AT56">SUM(AN7:AS7)</f>
        <v>0</v>
      </c>
    </row>
    <row r="8" spans="1:46" ht="15.75" customHeight="1">
      <c r="A8" s="290"/>
      <c r="B8" s="862"/>
      <c r="C8" s="315" t="s">
        <v>255</v>
      </c>
      <c r="D8" s="311">
        <v>24929</v>
      </c>
      <c r="E8" s="490">
        <v>1</v>
      </c>
      <c r="F8" s="490">
        <v>1</v>
      </c>
      <c r="G8" s="490">
        <v>1</v>
      </c>
      <c r="H8" s="490">
        <v>49</v>
      </c>
      <c r="I8" s="491"/>
      <c r="J8" s="490"/>
      <c r="K8" s="490">
        <v>1</v>
      </c>
      <c r="L8" s="490">
        <v>10</v>
      </c>
      <c r="M8" s="490">
        <v>290</v>
      </c>
      <c r="N8" s="490">
        <v>3</v>
      </c>
      <c r="O8" s="490"/>
      <c r="P8" s="490"/>
      <c r="Q8" s="490"/>
      <c r="R8" s="490"/>
      <c r="S8" s="490"/>
      <c r="T8" s="490">
        <v>4</v>
      </c>
      <c r="U8" s="490">
        <v>10</v>
      </c>
      <c r="V8" s="490">
        <v>14</v>
      </c>
      <c r="W8" s="490">
        <v>10</v>
      </c>
      <c r="X8" s="487"/>
      <c r="Y8" s="492">
        <v>2</v>
      </c>
      <c r="Z8" s="493">
        <v>32</v>
      </c>
      <c r="AA8" s="492">
        <v>304</v>
      </c>
      <c r="AB8" s="490">
        <v>0</v>
      </c>
      <c r="AC8" s="490">
        <v>0</v>
      </c>
      <c r="AD8" s="490">
        <v>0</v>
      </c>
      <c r="AE8" s="490">
        <v>20</v>
      </c>
      <c r="AF8" s="490">
        <v>99</v>
      </c>
      <c r="AG8" s="490">
        <v>0</v>
      </c>
      <c r="AH8" s="490">
        <v>0</v>
      </c>
      <c r="AI8" s="490">
        <v>0</v>
      </c>
      <c r="AJ8" s="490">
        <v>0</v>
      </c>
      <c r="AK8" s="490">
        <v>0</v>
      </c>
      <c r="AL8" s="490">
        <v>0</v>
      </c>
      <c r="AM8" s="490">
        <f t="shared" si="2"/>
        <v>423</v>
      </c>
      <c r="AN8" s="494">
        <v>6</v>
      </c>
      <c r="AO8" s="494">
        <v>8</v>
      </c>
      <c r="AP8" s="494">
        <v>14</v>
      </c>
      <c r="AQ8" s="490">
        <v>0</v>
      </c>
      <c r="AR8" s="490">
        <v>0</v>
      </c>
      <c r="AS8" s="490">
        <v>0</v>
      </c>
      <c r="AT8" s="493">
        <f t="shared" si="3"/>
        <v>28</v>
      </c>
    </row>
    <row r="9" spans="1:46" ht="15.75" customHeight="1">
      <c r="A9" s="290"/>
      <c r="B9" s="862"/>
      <c r="C9" s="315" t="s">
        <v>256</v>
      </c>
      <c r="D9" s="311">
        <v>24563</v>
      </c>
      <c r="E9" s="490">
        <v>1</v>
      </c>
      <c r="F9" s="490">
        <v>1</v>
      </c>
      <c r="G9" s="490"/>
      <c r="H9" s="490">
        <v>40</v>
      </c>
      <c r="I9" s="491"/>
      <c r="J9" s="490"/>
      <c r="K9" s="490">
        <v>1</v>
      </c>
      <c r="L9" s="490">
        <v>10</v>
      </c>
      <c r="M9" s="490">
        <v>257</v>
      </c>
      <c r="N9" s="490">
        <v>3</v>
      </c>
      <c r="O9" s="490"/>
      <c r="P9" s="490"/>
      <c r="Q9" s="490"/>
      <c r="R9" s="490">
        <v>3</v>
      </c>
      <c r="S9" s="490"/>
      <c r="T9" s="490">
        <v>3</v>
      </c>
      <c r="U9" s="490">
        <v>10</v>
      </c>
      <c r="V9" s="490">
        <v>5</v>
      </c>
      <c r="W9" s="490">
        <v>9</v>
      </c>
      <c r="X9" s="487"/>
      <c r="Y9" s="492">
        <v>2</v>
      </c>
      <c r="Z9" s="493">
        <v>23</v>
      </c>
      <c r="AA9" s="492">
        <v>275</v>
      </c>
      <c r="AB9" s="490">
        <v>0</v>
      </c>
      <c r="AC9" s="490">
        <v>1</v>
      </c>
      <c r="AD9" s="490">
        <v>0</v>
      </c>
      <c r="AE9" s="490">
        <v>52</v>
      </c>
      <c r="AF9" s="490">
        <v>77</v>
      </c>
      <c r="AG9" s="490">
        <v>0</v>
      </c>
      <c r="AH9" s="490">
        <v>0</v>
      </c>
      <c r="AI9" s="490">
        <v>0</v>
      </c>
      <c r="AJ9" s="490">
        <v>0</v>
      </c>
      <c r="AK9" s="490">
        <v>0</v>
      </c>
      <c r="AL9" s="490">
        <v>0</v>
      </c>
      <c r="AM9" s="490">
        <f t="shared" si="2"/>
        <v>405</v>
      </c>
      <c r="AN9" s="490">
        <v>0</v>
      </c>
      <c r="AO9" s="490">
        <v>0</v>
      </c>
      <c r="AP9" s="490">
        <v>15</v>
      </c>
      <c r="AQ9" s="490">
        <v>0</v>
      </c>
      <c r="AR9" s="490">
        <v>0</v>
      </c>
      <c r="AS9" s="490">
        <v>0</v>
      </c>
      <c r="AT9" s="493">
        <f t="shared" si="3"/>
        <v>15</v>
      </c>
    </row>
    <row r="10" spans="1:46" ht="15.75" customHeight="1">
      <c r="A10" s="290"/>
      <c r="B10" s="862"/>
      <c r="C10" s="315" t="s">
        <v>257</v>
      </c>
      <c r="D10" s="311">
        <v>25659</v>
      </c>
      <c r="E10" s="490">
        <v>1</v>
      </c>
      <c r="F10" s="490">
        <v>1</v>
      </c>
      <c r="G10" s="490"/>
      <c r="H10" s="490">
        <v>43</v>
      </c>
      <c r="I10" s="491"/>
      <c r="J10" s="490">
        <v>1</v>
      </c>
      <c r="K10" s="490">
        <v>5</v>
      </c>
      <c r="L10" s="490">
        <v>8</v>
      </c>
      <c r="M10" s="490">
        <v>278</v>
      </c>
      <c r="N10" s="490">
        <v>2</v>
      </c>
      <c r="O10" s="490"/>
      <c r="P10" s="490"/>
      <c r="Q10" s="490"/>
      <c r="R10" s="490">
        <v>1</v>
      </c>
      <c r="S10" s="490">
        <v>1</v>
      </c>
      <c r="T10" s="490">
        <v>3</v>
      </c>
      <c r="U10" s="490">
        <v>12</v>
      </c>
      <c r="V10" s="490">
        <v>7</v>
      </c>
      <c r="W10" s="490">
        <v>16</v>
      </c>
      <c r="X10" s="487"/>
      <c r="Y10" s="492">
        <v>1</v>
      </c>
      <c r="Z10" s="493">
        <v>26</v>
      </c>
      <c r="AA10" s="492">
        <v>952</v>
      </c>
      <c r="AB10" s="490">
        <v>0</v>
      </c>
      <c r="AC10" s="490">
        <v>0</v>
      </c>
      <c r="AD10" s="490">
        <v>5</v>
      </c>
      <c r="AE10" s="490">
        <v>199</v>
      </c>
      <c r="AF10" s="490">
        <v>6</v>
      </c>
      <c r="AG10" s="490">
        <v>0</v>
      </c>
      <c r="AH10" s="490">
        <v>0</v>
      </c>
      <c r="AI10" s="490">
        <v>0</v>
      </c>
      <c r="AJ10" s="490">
        <v>0</v>
      </c>
      <c r="AK10" s="490">
        <v>0</v>
      </c>
      <c r="AL10" s="490">
        <v>0</v>
      </c>
      <c r="AM10" s="490">
        <f t="shared" si="2"/>
        <v>1162</v>
      </c>
      <c r="AN10" s="490">
        <v>7</v>
      </c>
      <c r="AO10" s="490">
        <v>6</v>
      </c>
      <c r="AP10" s="490">
        <v>6</v>
      </c>
      <c r="AQ10" s="490">
        <v>5</v>
      </c>
      <c r="AR10" s="490">
        <v>0</v>
      </c>
      <c r="AS10" s="490">
        <v>0</v>
      </c>
      <c r="AT10" s="493">
        <f t="shared" si="3"/>
        <v>24</v>
      </c>
    </row>
    <row r="11" spans="1:46" ht="15.75" customHeight="1">
      <c r="A11" s="290"/>
      <c r="B11" s="862"/>
      <c r="C11" s="315" t="s">
        <v>258</v>
      </c>
      <c r="D11" s="311">
        <v>26634</v>
      </c>
      <c r="E11" s="490">
        <v>1</v>
      </c>
      <c r="F11" s="490">
        <v>1</v>
      </c>
      <c r="G11" s="490">
        <v>1</v>
      </c>
      <c r="H11" s="490">
        <v>56</v>
      </c>
      <c r="I11" s="491"/>
      <c r="J11" s="490">
        <v>1</v>
      </c>
      <c r="K11" s="490">
        <v>1</v>
      </c>
      <c r="L11" s="490">
        <v>19</v>
      </c>
      <c r="M11" s="490">
        <v>391</v>
      </c>
      <c r="N11" s="490">
        <v>3</v>
      </c>
      <c r="O11" s="490"/>
      <c r="P11" s="490"/>
      <c r="Q11" s="490"/>
      <c r="R11" s="490">
        <v>2</v>
      </c>
      <c r="S11" s="490">
        <v>1</v>
      </c>
      <c r="T11" s="490">
        <v>3</v>
      </c>
      <c r="U11" s="490">
        <v>5</v>
      </c>
      <c r="V11" s="490">
        <v>24</v>
      </c>
      <c r="W11" s="490">
        <v>0</v>
      </c>
      <c r="X11" s="487"/>
      <c r="Y11" s="492">
        <v>6</v>
      </c>
      <c r="Z11" s="493">
        <v>28</v>
      </c>
      <c r="AA11" s="492">
        <v>196</v>
      </c>
      <c r="AB11" s="490">
        <v>0</v>
      </c>
      <c r="AC11" s="490">
        <v>1</v>
      </c>
      <c r="AD11" s="490">
        <v>1</v>
      </c>
      <c r="AE11" s="490">
        <v>191</v>
      </c>
      <c r="AF11" s="490">
        <v>18</v>
      </c>
      <c r="AG11" s="490">
        <v>0</v>
      </c>
      <c r="AH11" s="490">
        <v>0</v>
      </c>
      <c r="AI11" s="490">
        <v>0</v>
      </c>
      <c r="AJ11" s="490">
        <v>3</v>
      </c>
      <c r="AK11" s="490">
        <v>0</v>
      </c>
      <c r="AL11" s="490">
        <v>0</v>
      </c>
      <c r="AM11" s="490">
        <f t="shared" si="2"/>
        <v>410</v>
      </c>
      <c r="AN11" s="490">
        <v>0</v>
      </c>
      <c r="AO11" s="490">
        <v>0</v>
      </c>
      <c r="AP11" s="490">
        <v>21</v>
      </c>
      <c r="AQ11" s="490">
        <v>2</v>
      </c>
      <c r="AR11" s="490">
        <v>0</v>
      </c>
      <c r="AS11" s="490">
        <v>0</v>
      </c>
      <c r="AT11" s="493">
        <f t="shared" si="3"/>
        <v>23</v>
      </c>
    </row>
    <row r="12" spans="1:46" ht="15.75" customHeight="1">
      <c r="A12" s="290"/>
      <c r="B12" s="862"/>
      <c r="C12" s="315" t="s">
        <v>259</v>
      </c>
      <c r="D12" s="311">
        <v>24746</v>
      </c>
      <c r="E12" s="490">
        <v>1</v>
      </c>
      <c r="F12" s="490">
        <v>1</v>
      </c>
      <c r="G12" s="490">
        <v>1</v>
      </c>
      <c r="H12" s="490">
        <v>65</v>
      </c>
      <c r="I12" s="491"/>
      <c r="J12" s="490">
        <v>1</v>
      </c>
      <c r="K12" s="490">
        <v>1</v>
      </c>
      <c r="L12" s="490">
        <v>13</v>
      </c>
      <c r="M12" s="490">
        <v>338</v>
      </c>
      <c r="N12" s="490">
        <v>3</v>
      </c>
      <c r="O12" s="490"/>
      <c r="P12" s="490">
        <v>1</v>
      </c>
      <c r="Q12" s="490"/>
      <c r="R12" s="490"/>
      <c r="S12" s="490">
        <v>1</v>
      </c>
      <c r="T12" s="490">
        <v>4</v>
      </c>
      <c r="U12" s="490">
        <v>20</v>
      </c>
      <c r="V12" s="490">
        <v>3</v>
      </c>
      <c r="W12" s="490">
        <v>0</v>
      </c>
      <c r="X12" s="487"/>
      <c r="Y12" s="492">
        <v>2</v>
      </c>
      <c r="Z12" s="493">
        <v>45</v>
      </c>
      <c r="AA12" s="492">
        <v>255</v>
      </c>
      <c r="AB12" s="490">
        <v>7</v>
      </c>
      <c r="AC12" s="490">
        <v>0</v>
      </c>
      <c r="AD12" s="490">
        <v>4</v>
      </c>
      <c r="AE12" s="490">
        <v>113</v>
      </c>
      <c r="AF12" s="490">
        <v>3</v>
      </c>
      <c r="AG12" s="490">
        <v>36</v>
      </c>
      <c r="AH12" s="490">
        <v>1</v>
      </c>
      <c r="AI12" s="490">
        <v>0</v>
      </c>
      <c r="AJ12" s="490">
        <v>10</v>
      </c>
      <c r="AK12" s="490">
        <v>0</v>
      </c>
      <c r="AL12" s="490">
        <v>0</v>
      </c>
      <c r="AM12" s="490">
        <f t="shared" si="2"/>
        <v>429</v>
      </c>
      <c r="AN12" s="490">
        <v>1</v>
      </c>
      <c r="AO12" s="490">
        <v>0</v>
      </c>
      <c r="AP12" s="490">
        <v>22</v>
      </c>
      <c r="AQ12" s="490">
        <v>0</v>
      </c>
      <c r="AR12" s="490">
        <v>0</v>
      </c>
      <c r="AS12" s="490">
        <v>0</v>
      </c>
      <c r="AT12" s="493">
        <f t="shared" si="3"/>
        <v>23</v>
      </c>
    </row>
    <row r="13" spans="1:46" ht="15.75" customHeight="1">
      <c r="A13" s="290"/>
      <c r="B13" s="862"/>
      <c r="C13" s="315" t="s">
        <v>260</v>
      </c>
      <c r="D13" s="311">
        <v>24381</v>
      </c>
      <c r="E13" s="490">
        <v>1</v>
      </c>
      <c r="F13" s="490">
        <v>1</v>
      </c>
      <c r="G13" s="490">
        <v>1</v>
      </c>
      <c r="H13" s="490">
        <v>48</v>
      </c>
      <c r="I13" s="491"/>
      <c r="J13" s="490"/>
      <c r="K13" s="490">
        <v>1</v>
      </c>
      <c r="L13" s="490">
        <v>12</v>
      </c>
      <c r="M13" s="490">
        <v>331</v>
      </c>
      <c r="N13" s="490">
        <v>2</v>
      </c>
      <c r="O13" s="490"/>
      <c r="P13" s="490"/>
      <c r="Q13" s="490">
        <v>1</v>
      </c>
      <c r="R13" s="490">
        <v>1</v>
      </c>
      <c r="S13" s="490">
        <v>1</v>
      </c>
      <c r="T13" s="490">
        <v>3</v>
      </c>
      <c r="U13" s="490">
        <v>14</v>
      </c>
      <c r="V13" s="490">
        <v>13</v>
      </c>
      <c r="W13" s="490">
        <v>4</v>
      </c>
      <c r="X13" s="487"/>
      <c r="Y13" s="492">
        <v>1</v>
      </c>
      <c r="Z13" s="493">
        <v>46</v>
      </c>
      <c r="AA13" s="492">
        <v>412</v>
      </c>
      <c r="AB13" s="490">
        <v>0</v>
      </c>
      <c r="AC13" s="490">
        <v>1</v>
      </c>
      <c r="AD13" s="490">
        <v>4</v>
      </c>
      <c r="AE13" s="490">
        <v>41</v>
      </c>
      <c r="AF13" s="490">
        <v>98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0</v>
      </c>
      <c r="AM13" s="490">
        <f t="shared" si="2"/>
        <v>556</v>
      </c>
      <c r="AN13" s="490">
        <v>290</v>
      </c>
      <c r="AO13" s="490">
        <v>40</v>
      </c>
      <c r="AP13" s="490">
        <v>17</v>
      </c>
      <c r="AQ13" s="490">
        <v>1</v>
      </c>
      <c r="AR13" s="490">
        <v>0</v>
      </c>
      <c r="AS13" s="490">
        <v>0</v>
      </c>
      <c r="AT13" s="493">
        <f t="shared" si="3"/>
        <v>348</v>
      </c>
    </row>
    <row r="14" spans="1:46" ht="15.75" customHeight="1">
      <c r="A14" s="290"/>
      <c r="B14" s="862"/>
      <c r="C14" s="315" t="s">
        <v>176</v>
      </c>
      <c r="D14" s="311">
        <v>25294</v>
      </c>
      <c r="E14" s="490">
        <v>1</v>
      </c>
      <c r="F14" s="490">
        <v>1</v>
      </c>
      <c r="G14" s="490"/>
      <c r="H14" s="490">
        <v>35</v>
      </c>
      <c r="I14" s="491"/>
      <c r="J14" s="490"/>
      <c r="K14" s="490">
        <v>1</v>
      </c>
      <c r="L14" s="490">
        <v>5</v>
      </c>
      <c r="M14" s="490">
        <v>406</v>
      </c>
      <c r="N14" s="490">
        <v>3</v>
      </c>
      <c r="O14" s="490"/>
      <c r="P14" s="490"/>
      <c r="Q14" s="490"/>
      <c r="R14" s="490">
        <v>1</v>
      </c>
      <c r="S14" s="490">
        <v>1</v>
      </c>
      <c r="T14" s="490">
        <v>3</v>
      </c>
      <c r="U14" s="490">
        <v>5</v>
      </c>
      <c r="V14" s="490">
        <v>28</v>
      </c>
      <c r="W14" s="490">
        <v>1</v>
      </c>
      <c r="X14" s="487"/>
      <c r="Y14" s="492">
        <v>3</v>
      </c>
      <c r="Z14" s="493">
        <v>125</v>
      </c>
      <c r="AA14" s="492">
        <v>311</v>
      </c>
      <c r="AB14" s="490">
        <v>0</v>
      </c>
      <c r="AC14" s="490">
        <v>0</v>
      </c>
      <c r="AD14" s="490">
        <v>0</v>
      </c>
      <c r="AE14" s="490">
        <v>54</v>
      </c>
      <c r="AF14" s="490">
        <v>76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f t="shared" si="2"/>
        <v>441</v>
      </c>
      <c r="AN14" s="490">
        <v>11</v>
      </c>
      <c r="AO14" s="490">
        <v>21</v>
      </c>
      <c r="AP14" s="490">
        <v>1</v>
      </c>
      <c r="AQ14" s="490">
        <v>0</v>
      </c>
      <c r="AR14" s="490">
        <v>0</v>
      </c>
      <c r="AS14" s="490">
        <v>0</v>
      </c>
      <c r="AT14" s="493">
        <f t="shared" si="3"/>
        <v>33</v>
      </c>
    </row>
    <row r="15" spans="1:46" ht="15.75" customHeight="1">
      <c r="A15" s="288"/>
      <c r="B15" s="863"/>
      <c r="C15" s="872" t="s">
        <v>145</v>
      </c>
      <c r="D15" s="873"/>
      <c r="E15" s="326">
        <f>SUM(E7:E14)</f>
        <v>8</v>
      </c>
      <c r="F15" s="326">
        <f aca="true" t="shared" si="4" ref="F15:W15">SUM(F7:F14)</f>
        <v>10</v>
      </c>
      <c r="G15" s="326">
        <f t="shared" si="4"/>
        <v>10</v>
      </c>
      <c r="H15" s="326">
        <f t="shared" si="4"/>
        <v>716</v>
      </c>
      <c r="I15" s="416">
        <f>SUM(I7:I14)</f>
        <v>14</v>
      </c>
      <c r="J15" s="326">
        <f t="shared" si="4"/>
        <v>4</v>
      </c>
      <c r="K15" s="326">
        <f t="shared" si="4"/>
        <v>12</v>
      </c>
      <c r="L15" s="326">
        <f t="shared" si="4"/>
        <v>109</v>
      </c>
      <c r="M15" s="326">
        <f t="shared" si="4"/>
        <v>3121</v>
      </c>
      <c r="N15" s="326">
        <f t="shared" si="4"/>
        <v>46</v>
      </c>
      <c r="O15" s="326">
        <f t="shared" si="4"/>
        <v>3</v>
      </c>
      <c r="P15" s="326">
        <f t="shared" si="4"/>
        <v>2</v>
      </c>
      <c r="Q15" s="326">
        <f t="shared" si="4"/>
        <v>1</v>
      </c>
      <c r="R15" s="326">
        <f t="shared" si="4"/>
        <v>8</v>
      </c>
      <c r="S15" s="326">
        <f t="shared" si="4"/>
        <v>7</v>
      </c>
      <c r="T15" s="326">
        <f t="shared" si="4"/>
        <v>36</v>
      </c>
      <c r="U15" s="326">
        <f t="shared" si="4"/>
        <v>108</v>
      </c>
      <c r="V15" s="326">
        <f t="shared" si="4"/>
        <v>109</v>
      </c>
      <c r="W15" s="326">
        <f t="shared" si="4"/>
        <v>44</v>
      </c>
      <c r="X15" s="325"/>
      <c r="Y15" s="327">
        <f aca="true" t="shared" si="5" ref="Y15:AL15">SUM(Y7:Y14)</f>
        <v>69</v>
      </c>
      <c r="Z15" s="328">
        <f t="shared" si="5"/>
        <v>514</v>
      </c>
      <c r="AA15" s="327">
        <f t="shared" si="5"/>
        <v>5295</v>
      </c>
      <c r="AB15" s="327">
        <f t="shared" si="5"/>
        <v>19</v>
      </c>
      <c r="AC15" s="327">
        <f t="shared" si="5"/>
        <v>34</v>
      </c>
      <c r="AD15" s="326">
        <f t="shared" si="5"/>
        <v>83</v>
      </c>
      <c r="AE15" s="326">
        <f t="shared" si="5"/>
        <v>991</v>
      </c>
      <c r="AF15" s="326">
        <f t="shared" si="5"/>
        <v>461</v>
      </c>
      <c r="AG15" s="326">
        <f t="shared" si="5"/>
        <v>47</v>
      </c>
      <c r="AH15" s="326">
        <f t="shared" si="5"/>
        <v>1</v>
      </c>
      <c r="AI15" s="326">
        <f t="shared" si="5"/>
        <v>0</v>
      </c>
      <c r="AJ15" s="326">
        <f t="shared" si="5"/>
        <v>13</v>
      </c>
      <c r="AK15" s="326">
        <f t="shared" si="5"/>
        <v>0</v>
      </c>
      <c r="AL15" s="326">
        <f t="shared" si="5"/>
        <v>0</v>
      </c>
      <c r="AM15" s="326">
        <f>SUM(AA15:AL15)</f>
        <v>6944</v>
      </c>
      <c r="AN15" s="326">
        <f aca="true" t="shared" si="6" ref="AN15:AS15">SUM(AN7:AN14)</f>
        <v>315</v>
      </c>
      <c r="AO15" s="326">
        <f t="shared" si="6"/>
        <v>75</v>
      </c>
      <c r="AP15" s="326">
        <f t="shared" si="6"/>
        <v>96</v>
      </c>
      <c r="AQ15" s="326">
        <f t="shared" si="6"/>
        <v>8</v>
      </c>
      <c r="AR15" s="326">
        <f t="shared" si="6"/>
        <v>0</v>
      </c>
      <c r="AS15" s="326">
        <f t="shared" si="6"/>
        <v>0</v>
      </c>
      <c r="AT15" s="328">
        <f t="shared" si="3"/>
        <v>494</v>
      </c>
    </row>
    <row r="16" spans="1:46" ht="15.75" customHeight="1">
      <c r="A16" s="288"/>
      <c r="B16" s="878" t="s">
        <v>34</v>
      </c>
      <c r="C16" s="315" t="s">
        <v>269</v>
      </c>
      <c r="D16" s="312">
        <v>26024</v>
      </c>
      <c r="E16" s="495">
        <v>1</v>
      </c>
      <c r="F16" s="495">
        <v>2</v>
      </c>
      <c r="G16" s="495">
        <v>4</v>
      </c>
      <c r="H16" s="495">
        <v>133</v>
      </c>
      <c r="I16" s="495"/>
      <c r="J16" s="495"/>
      <c r="K16" s="495"/>
      <c r="L16" s="495"/>
      <c r="M16" s="495"/>
      <c r="N16" s="495">
        <v>4</v>
      </c>
      <c r="O16" s="495"/>
      <c r="P16" s="495"/>
      <c r="Q16" s="495"/>
      <c r="R16" s="495">
        <v>1</v>
      </c>
      <c r="S16" s="495">
        <v>2</v>
      </c>
      <c r="T16" s="495">
        <v>8</v>
      </c>
      <c r="U16" s="495"/>
      <c r="V16" s="495"/>
      <c r="W16" s="495"/>
      <c r="X16" s="487"/>
      <c r="Y16" s="496">
        <v>4</v>
      </c>
      <c r="Z16" s="497">
        <v>95</v>
      </c>
      <c r="AA16" s="496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655"/>
      <c r="AN16" s="495"/>
      <c r="AO16" s="495"/>
      <c r="AP16" s="495"/>
      <c r="AQ16" s="495"/>
      <c r="AR16" s="495"/>
      <c r="AS16" s="495"/>
      <c r="AT16" s="497"/>
    </row>
    <row r="17" spans="1:46" ht="15.75" customHeight="1">
      <c r="A17" s="288"/>
      <c r="B17" s="877"/>
      <c r="C17" s="882" t="s">
        <v>9</v>
      </c>
      <c r="D17" s="883"/>
      <c r="E17" s="329">
        <f>SUM(E18:E22)</f>
        <v>0</v>
      </c>
      <c r="F17" s="329">
        <f aca="true" t="shared" si="7" ref="F17:T17">SUM(F18:F22)</f>
        <v>0</v>
      </c>
      <c r="G17" s="329">
        <f t="shared" si="7"/>
        <v>0</v>
      </c>
      <c r="H17" s="329">
        <f t="shared" si="7"/>
        <v>0</v>
      </c>
      <c r="I17" s="329"/>
      <c r="J17" s="329">
        <f t="shared" si="7"/>
        <v>0</v>
      </c>
      <c r="K17" s="329">
        <f t="shared" si="7"/>
        <v>5</v>
      </c>
      <c r="L17" s="329">
        <f t="shared" si="7"/>
        <v>38</v>
      </c>
      <c r="M17" s="329">
        <f t="shared" si="7"/>
        <v>1173</v>
      </c>
      <c r="N17" s="329">
        <f t="shared" si="7"/>
        <v>0</v>
      </c>
      <c r="O17" s="329">
        <f t="shared" si="7"/>
        <v>0</v>
      </c>
      <c r="P17" s="329">
        <f t="shared" si="7"/>
        <v>0</v>
      </c>
      <c r="Q17" s="329">
        <f t="shared" si="7"/>
        <v>0</v>
      </c>
      <c r="R17" s="329">
        <f t="shared" si="7"/>
        <v>0</v>
      </c>
      <c r="S17" s="329">
        <f t="shared" si="7"/>
        <v>0</v>
      </c>
      <c r="T17" s="329">
        <f t="shared" si="7"/>
        <v>0</v>
      </c>
      <c r="U17" s="329">
        <f>SUM(U18:U22)</f>
        <v>26</v>
      </c>
      <c r="V17" s="329">
        <f>SUM(V18:V22)</f>
        <v>71</v>
      </c>
      <c r="W17" s="329">
        <f>SUM(W18:W22)</f>
        <v>7</v>
      </c>
      <c r="X17" s="325"/>
      <c r="Y17" s="330">
        <f>SUM(Y18:Y22)</f>
        <v>0</v>
      </c>
      <c r="Z17" s="331">
        <f>SUM(Z18:Z22)</f>
        <v>0</v>
      </c>
      <c r="AA17" s="451">
        <f aca="true" t="shared" si="8" ref="AA17:AS17">SUM(AA18:AA22)</f>
        <v>585</v>
      </c>
      <c r="AB17" s="451">
        <f t="shared" si="8"/>
        <v>41</v>
      </c>
      <c r="AC17" s="451">
        <f t="shared" si="8"/>
        <v>1</v>
      </c>
      <c r="AD17" s="451">
        <f t="shared" si="8"/>
        <v>6</v>
      </c>
      <c r="AE17" s="451">
        <f t="shared" si="8"/>
        <v>349</v>
      </c>
      <c r="AF17" s="451">
        <f t="shared" si="8"/>
        <v>315</v>
      </c>
      <c r="AG17" s="451">
        <f t="shared" si="8"/>
        <v>20</v>
      </c>
      <c r="AH17" s="451">
        <f t="shared" si="8"/>
        <v>0</v>
      </c>
      <c r="AI17" s="451">
        <f t="shared" si="8"/>
        <v>1</v>
      </c>
      <c r="AJ17" s="451">
        <f t="shared" si="8"/>
        <v>7</v>
      </c>
      <c r="AK17" s="451">
        <f t="shared" si="8"/>
        <v>0</v>
      </c>
      <c r="AL17" s="451">
        <f t="shared" si="8"/>
        <v>0</v>
      </c>
      <c r="AM17" s="451">
        <f t="shared" si="8"/>
        <v>1325</v>
      </c>
      <c r="AN17" s="451">
        <f t="shared" si="8"/>
        <v>20</v>
      </c>
      <c r="AO17" s="451">
        <f t="shared" si="8"/>
        <v>0</v>
      </c>
      <c r="AP17" s="451">
        <f t="shared" si="8"/>
        <v>14</v>
      </c>
      <c r="AQ17" s="330">
        <f t="shared" si="8"/>
        <v>5</v>
      </c>
      <c r="AR17" s="330">
        <f t="shared" si="8"/>
        <v>0</v>
      </c>
      <c r="AS17" s="330">
        <f t="shared" si="8"/>
        <v>34</v>
      </c>
      <c r="AT17" s="331">
        <f t="shared" si="3"/>
        <v>73</v>
      </c>
    </row>
    <row r="18" spans="1:46" ht="15.75" customHeight="1">
      <c r="A18" s="288"/>
      <c r="B18" s="877"/>
      <c r="C18" s="300" t="s">
        <v>270</v>
      </c>
      <c r="D18" s="18"/>
      <c r="E18" s="490"/>
      <c r="F18" s="490"/>
      <c r="G18" s="490"/>
      <c r="H18" s="490"/>
      <c r="I18" s="490"/>
      <c r="J18" s="490"/>
      <c r="K18" s="490">
        <v>1</v>
      </c>
      <c r="L18" s="494">
        <v>6</v>
      </c>
      <c r="M18" s="494">
        <v>197</v>
      </c>
      <c r="N18" s="494"/>
      <c r="O18" s="494"/>
      <c r="P18" s="494"/>
      <c r="Q18" s="494"/>
      <c r="R18" s="494"/>
      <c r="S18" s="494"/>
      <c r="T18" s="494"/>
      <c r="U18" s="494">
        <v>8</v>
      </c>
      <c r="V18" s="494">
        <v>15</v>
      </c>
      <c r="W18" s="494">
        <v>0</v>
      </c>
      <c r="X18" s="487"/>
      <c r="Y18" s="498"/>
      <c r="Z18" s="499"/>
      <c r="AA18" s="498">
        <v>281</v>
      </c>
      <c r="AB18" s="494">
        <v>41</v>
      </c>
      <c r="AC18" s="494"/>
      <c r="AD18" s="494"/>
      <c r="AE18" s="494">
        <v>36</v>
      </c>
      <c r="AF18" s="494">
        <v>55</v>
      </c>
      <c r="AG18" s="494">
        <v>20</v>
      </c>
      <c r="AH18" s="494"/>
      <c r="AI18" s="494">
        <v>1</v>
      </c>
      <c r="AJ18" s="494">
        <v>5</v>
      </c>
      <c r="AK18" s="494"/>
      <c r="AL18" s="494"/>
      <c r="AM18" s="495">
        <f>SUM(AA18:AL18)</f>
        <v>439</v>
      </c>
      <c r="AN18" s="494">
        <v>20</v>
      </c>
      <c r="AO18" s="494"/>
      <c r="AP18" s="494">
        <v>5</v>
      </c>
      <c r="AQ18" s="494">
        <v>5</v>
      </c>
      <c r="AR18" s="494"/>
      <c r="AS18" s="494">
        <v>34</v>
      </c>
      <c r="AT18" s="493">
        <f t="shared" si="3"/>
        <v>64</v>
      </c>
    </row>
    <row r="19" spans="1:46" ht="15.75" customHeight="1">
      <c r="A19" s="288"/>
      <c r="B19" s="877"/>
      <c r="C19" s="300" t="s">
        <v>271</v>
      </c>
      <c r="D19" s="18"/>
      <c r="E19" s="490"/>
      <c r="F19" s="490"/>
      <c r="G19" s="490"/>
      <c r="H19" s="490"/>
      <c r="I19" s="490"/>
      <c r="J19" s="490"/>
      <c r="K19" s="490">
        <v>1</v>
      </c>
      <c r="L19" s="494">
        <v>3</v>
      </c>
      <c r="M19" s="494">
        <v>171</v>
      </c>
      <c r="N19" s="494"/>
      <c r="O19" s="494"/>
      <c r="P19" s="494"/>
      <c r="Q19" s="494"/>
      <c r="R19" s="494"/>
      <c r="S19" s="494"/>
      <c r="T19" s="494"/>
      <c r="U19" s="494">
        <v>4</v>
      </c>
      <c r="V19" s="494">
        <v>9</v>
      </c>
      <c r="W19" s="494">
        <v>3</v>
      </c>
      <c r="X19" s="487"/>
      <c r="Y19" s="498"/>
      <c r="Z19" s="500"/>
      <c r="AA19" s="501">
        <v>25</v>
      </c>
      <c r="AB19" s="494"/>
      <c r="AC19" s="494">
        <v>1</v>
      </c>
      <c r="AD19" s="494">
        <v>3</v>
      </c>
      <c r="AE19" s="494">
        <v>50</v>
      </c>
      <c r="AF19" s="494">
        <v>25</v>
      </c>
      <c r="AG19" s="494"/>
      <c r="AH19" s="494"/>
      <c r="AI19" s="494"/>
      <c r="AJ19" s="494"/>
      <c r="AK19" s="494"/>
      <c r="AL19" s="494"/>
      <c r="AM19" s="495">
        <f>SUM(AA19:AL19)</f>
        <v>104</v>
      </c>
      <c r="AN19" s="494"/>
      <c r="AO19" s="494"/>
      <c r="AP19" s="494">
        <v>2</v>
      </c>
      <c r="AQ19" s="494"/>
      <c r="AR19" s="494"/>
      <c r="AS19" s="494"/>
      <c r="AT19" s="493">
        <f t="shared" si="3"/>
        <v>2</v>
      </c>
    </row>
    <row r="20" spans="1:46" ht="15.75" customHeight="1">
      <c r="A20" s="288"/>
      <c r="B20" s="877"/>
      <c r="C20" s="300" t="s">
        <v>249</v>
      </c>
      <c r="D20" s="18"/>
      <c r="E20" s="490"/>
      <c r="F20" s="490"/>
      <c r="G20" s="490"/>
      <c r="H20" s="490"/>
      <c r="I20" s="490"/>
      <c r="J20" s="490"/>
      <c r="K20" s="490">
        <v>1</v>
      </c>
      <c r="L20" s="494">
        <v>18</v>
      </c>
      <c r="M20" s="494">
        <v>351</v>
      </c>
      <c r="N20" s="494"/>
      <c r="O20" s="494"/>
      <c r="P20" s="494"/>
      <c r="Q20" s="494"/>
      <c r="R20" s="494"/>
      <c r="S20" s="494"/>
      <c r="T20" s="494"/>
      <c r="U20" s="494">
        <v>10</v>
      </c>
      <c r="V20" s="494">
        <v>16</v>
      </c>
      <c r="W20" s="494">
        <v>2</v>
      </c>
      <c r="X20" s="487"/>
      <c r="Y20" s="498"/>
      <c r="Z20" s="500"/>
      <c r="AA20" s="501">
        <v>201</v>
      </c>
      <c r="AB20" s="494"/>
      <c r="AC20" s="494"/>
      <c r="AD20" s="494">
        <v>3</v>
      </c>
      <c r="AE20" s="494">
        <v>99</v>
      </c>
      <c r="AF20" s="494">
        <v>68</v>
      </c>
      <c r="AG20" s="494"/>
      <c r="AH20" s="494"/>
      <c r="AI20" s="494"/>
      <c r="AJ20" s="494"/>
      <c r="AK20" s="494"/>
      <c r="AL20" s="494"/>
      <c r="AM20" s="495">
        <f>SUM(AA20:AL20)</f>
        <v>371</v>
      </c>
      <c r="AN20" s="494"/>
      <c r="AO20" s="494"/>
      <c r="AP20" s="494">
        <v>1</v>
      </c>
      <c r="AQ20" s="494"/>
      <c r="AR20" s="494"/>
      <c r="AS20" s="494"/>
      <c r="AT20" s="493">
        <f t="shared" si="3"/>
        <v>1</v>
      </c>
    </row>
    <row r="21" spans="1:46" ht="15.75" customHeight="1">
      <c r="A21" s="288"/>
      <c r="B21" s="877"/>
      <c r="C21" s="300" t="s">
        <v>272</v>
      </c>
      <c r="D21" s="18"/>
      <c r="E21" s="490"/>
      <c r="F21" s="490"/>
      <c r="G21" s="490"/>
      <c r="H21" s="490"/>
      <c r="I21" s="490"/>
      <c r="J21" s="490"/>
      <c r="K21" s="490">
        <v>1</v>
      </c>
      <c r="L21" s="494">
        <v>6</v>
      </c>
      <c r="M21" s="494">
        <v>204</v>
      </c>
      <c r="N21" s="494"/>
      <c r="O21" s="494"/>
      <c r="P21" s="494"/>
      <c r="Q21" s="494"/>
      <c r="R21" s="494"/>
      <c r="S21" s="494"/>
      <c r="T21" s="494"/>
      <c r="U21" s="494">
        <v>2</v>
      </c>
      <c r="V21" s="494">
        <v>15</v>
      </c>
      <c r="W21" s="494">
        <v>2</v>
      </c>
      <c r="X21" s="487"/>
      <c r="Y21" s="498"/>
      <c r="Z21" s="500"/>
      <c r="AA21" s="501">
        <v>78</v>
      </c>
      <c r="AB21" s="494"/>
      <c r="AC21" s="494"/>
      <c r="AD21" s="494"/>
      <c r="AE21" s="494">
        <v>85</v>
      </c>
      <c r="AF21" s="494">
        <v>111</v>
      </c>
      <c r="AG21" s="494"/>
      <c r="AH21" s="494"/>
      <c r="AI21" s="494"/>
      <c r="AJ21" s="494"/>
      <c r="AK21" s="494"/>
      <c r="AL21" s="494"/>
      <c r="AM21" s="495">
        <f>SUM(AA21:AL21)</f>
        <v>274</v>
      </c>
      <c r="AN21" s="494"/>
      <c r="AO21" s="494"/>
      <c r="AP21" s="494">
        <v>6</v>
      </c>
      <c r="AQ21" s="494"/>
      <c r="AR21" s="494"/>
      <c r="AS21" s="494"/>
      <c r="AT21" s="493">
        <f t="shared" si="3"/>
        <v>6</v>
      </c>
    </row>
    <row r="22" spans="1:46" ht="15.75" customHeight="1">
      <c r="A22" s="288"/>
      <c r="B22" s="877"/>
      <c r="C22" s="302" t="s">
        <v>273</v>
      </c>
      <c r="D22" s="18"/>
      <c r="E22" s="490"/>
      <c r="F22" s="490"/>
      <c r="G22" s="490"/>
      <c r="H22" s="490"/>
      <c r="I22" s="490"/>
      <c r="J22" s="490"/>
      <c r="K22" s="490">
        <v>1</v>
      </c>
      <c r="L22" s="494">
        <v>5</v>
      </c>
      <c r="M22" s="494">
        <v>250</v>
      </c>
      <c r="N22" s="494"/>
      <c r="O22" s="494"/>
      <c r="P22" s="494"/>
      <c r="Q22" s="494"/>
      <c r="R22" s="494"/>
      <c r="S22" s="494"/>
      <c r="T22" s="494"/>
      <c r="U22" s="494">
        <v>2</v>
      </c>
      <c r="V22" s="494">
        <v>16</v>
      </c>
      <c r="W22" s="494">
        <v>0</v>
      </c>
      <c r="X22" s="487"/>
      <c r="Y22" s="498"/>
      <c r="Z22" s="500"/>
      <c r="AA22" s="501"/>
      <c r="AB22" s="494"/>
      <c r="AC22" s="494"/>
      <c r="AD22" s="494"/>
      <c r="AE22" s="494">
        <v>79</v>
      </c>
      <c r="AF22" s="494">
        <v>56</v>
      </c>
      <c r="AG22" s="494"/>
      <c r="AH22" s="494"/>
      <c r="AI22" s="494"/>
      <c r="AJ22" s="494">
        <v>2</v>
      </c>
      <c r="AK22" s="494"/>
      <c r="AL22" s="494"/>
      <c r="AM22" s="495">
        <f>SUM(AA22:AL22)</f>
        <v>137</v>
      </c>
      <c r="AN22" s="494"/>
      <c r="AO22" s="494"/>
      <c r="AP22" s="494"/>
      <c r="AQ22" s="494"/>
      <c r="AR22" s="494"/>
      <c r="AS22" s="494"/>
      <c r="AT22" s="493">
        <f t="shared" si="3"/>
        <v>0</v>
      </c>
    </row>
    <row r="23" spans="1:46" ht="15.75" customHeight="1">
      <c r="A23" s="288"/>
      <c r="B23" s="876" t="s">
        <v>35</v>
      </c>
      <c r="C23" s="301" t="s">
        <v>274</v>
      </c>
      <c r="D23" s="313">
        <v>25659</v>
      </c>
      <c r="E23" s="485">
        <v>1</v>
      </c>
      <c r="F23" s="485">
        <v>1</v>
      </c>
      <c r="G23" s="485"/>
      <c r="H23" s="485">
        <v>36</v>
      </c>
      <c r="I23" s="485"/>
      <c r="J23" s="485"/>
      <c r="K23" s="485"/>
      <c r="L23" s="485"/>
      <c r="M23" s="485"/>
      <c r="N23" s="485">
        <v>2</v>
      </c>
      <c r="O23" s="485"/>
      <c r="P23" s="485"/>
      <c r="Q23" s="485"/>
      <c r="R23" s="485"/>
      <c r="S23" s="485"/>
      <c r="T23" s="485">
        <v>3</v>
      </c>
      <c r="U23" s="485"/>
      <c r="V23" s="485"/>
      <c r="W23" s="485"/>
      <c r="X23" s="487"/>
      <c r="Y23" s="488">
        <v>2</v>
      </c>
      <c r="Z23" s="502">
        <v>22</v>
      </c>
      <c r="AA23" s="503"/>
      <c r="AB23" s="485">
        <v>0</v>
      </c>
      <c r="AC23" s="485"/>
      <c r="AD23" s="485"/>
      <c r="AE23" s="485"/>
      <c r="AF23" s="485"/>
      <c r="AG23" s="485"/>
      <c r="AH23" s="485"/>
      <c r="AI23" s="485">
        <v>0</v>
      </c>
      <c r="AJ23" s="485">
        <v>0</v>
      </c>
      <c r="AK23" s="485">
        <v>0</v>
      </c>
      <c r="AL23" s="485">
        <v>0</v>
      </c>
      <c r="AM23" s="485"/>
      <c r="AN23" s="485">
        <v>0</v>
      </c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9">
        <f t="shared" si="3"/>
        <v>0</v>
      </c>
    </row>
    <row r="24" spans="1:46" ht="15.75" customHeight="1">
      <c r="A24" s="291"/>
      <c r="B24" s="877"/>
      <c r="C24" s="882" t="s">
        <v>9</v>
      </c>
      <c r="D24" s="883"/>
      <c r="E24" s="329">
        <f aca="true" t="shared" si="9" ref="E24:T24">SUM(E25:E29)</f>
        <v>0</v>
      </c>
      <c r="F24" s="329">
        <f t="shared" si="9"/>
        <v>0</v>
      </c>
      <c r="G24" s="329">
        <f t="shared" si="9"/>
        <v>0</v>
      </c>
      <c r="H24" s="329">
        <f t="shared" si="9"/>
        <v>0</v>
      </c>
      <c r="I24" s="329"/>
      <c r="J24" s="329">
        <f t="shared" si="9"/>
        <v>0</v>
      </c>
      <c r="K24" s="329">
        <f t="shared" si="9"/>
        <v>5</v>
      </c>
      <c r="L24" s="329">
        <f t="shared" si="9"/>
        <v>8</v>
      </c>
      <c r="M24" s="329">
        <f t="shared" si="9"/>
        <v>225</v>
      </c>
      <c r="N24" s="329">
        <f t="shared" si="9"/>
        <v>0</v>
      </c>
      <c r="O24" s="329">
        <f t="shared" si="9"/>
        <v>0</v>
      </c>
      <c r="P24" s="329">
        <f t="shared" si="9"/>
        <v>0</v>
      </c>
      <c r="Q24" s="329">
        <f t="shared" si="9"/>
        <v>0</v>
      </c>
      <c r="R24" s="329">
        <f t="shared" si="9"/>
        <v>0</v>
      </c>
      <c r="S24" s="329">
        <f t="shared" si="9"/>
        <v>0</v>
      </c>
      <c r="T24" s="329">
        <f t="shared" si="9"/>
        <v>0</v>
      </c>
      <c r="U24" s="329">
        <f>SUM(U25:U29)</f>
        <v>11</v>
      </c>
      <c r="V24" s="329">
        <f>SUM(V25:V29)</f>
        <v>10</v>
      </c>
      <c r="W24" s="329">
        <f>SUM(W25:W29)</f>
        <v>2</v>
      </c>
      <c r="X24" s="325"/>
      <c r="Y24" s="329">
        <f>SUM(Y25:Y29)</f>
        <v>0</v>
      </c>
      <c r="Z24" s="331">
        <f>SUM(Z25:Z29)</f>
        <v>0</v>
      </c>
      <c r="AA24" s="330">
        <f aca="true" t="shared" si="10" ref="AA24:AS24">SUM(AA25:AA29)</f>
        <v>424</v>
      </c>
      <c r="AB24" s="329">
        <f t="shared" si="10"/>
        <v>0</v>
      </c>
      <c r="AC24" s="329">
        <f t="shared" si="10"/>
        <v>1</v>
      </c>
      <c r="AD24" s="329">
        <f t="shared" si="10"/>
        <v>11</v>
      </c>
      <c r="AE24" s="329">
        <f t="shared" si="10"/>
        <v>196</v>
      </c>
      <c r="AF24" s="329">
        <f t="shared" si="10"/>
        <v>44</v>
      </c>
      <c r="AG24" s="329">
        <f t="shared" si="10"/>
        <v>1</v>
      </c>
      <c r="AH24" s="329">
        <f t="shared" si="10"/>
        <v>0</v>
      </c>
      <c r="AI24" s="329">
        <f t="shared" si="10"/>
        <v>0</v>
      </c>
      <c r="AJ24" s="329">
        <f t="shared" si="10"/>
        <v>0</v>
      </c>
      <c r="AK24" s="329">
        <f t="shared" si="10"/>
        <v>0</v>
      </c>
      <c r="AL24" s="329">
        <f t="shared" si="10"/>
        <v>0</v>
      </c>
      <c r="AM24" s="329">
        <f t="shared" si="10"/>
        <v>677</v>
      </c>
      <c r="AN24" s="329">
        <f t="shared" si="10"/>
        <v>0</v>
      </c>
      <c r="AO24" s="329">
        <f t="shared" si="10"/>
        <v>0</v>
      </c>
      <c r="AP24" s="329">
        <f t="shared" si="10"/>
        <v>0</v>
      </c>
      <c r="AQ24" s="329">
        <f t="shared" si="10"/>
        <v>0</v>
      </c>
      <c r="AR24" s="329">
        <f t="shared" si="10"/>
        <v>0</v>
      </c>
      <c r="AS24" s="329">
        <f t="shared" si="10"/>
        <v>0</v>
      </c>
      <c r="AT24" s="331">
        <f t="shared" si="3"/>
        <v>0</v>
      </c>
    </row>
    <row r="25" spans="1:46" ht="15.75" customHeight="1">
      <c r="A25" s="288"/>
      <c r="B25" s="877"/>
      <c r="C25" s="300" t="s">
        <v>275</v>
      </c>
      <c r="D25" s="18"/>
      <c r="E25" s="490"/>
      <c r="F25" s="490"/>
      <c r="G25" s="490"/>
      <c r="H25" s="490"/>
      <c r="I25" s="490"/>
      <c r="J25" s="490"/>
      <c r="K25" s="490">
        <v>1</v>
      </c>
      <c r="L25" s="494">
        <v>3</v>
      </c>
      <c r="M25" s="494">
        <v>65</v>
      </c>
      <c r="N25" s="494"/>
      <c r="O25" s="494"/>
      <c r="P25" s="494"/>
      <c r="Q25" s="494"/>
      <c r="R25" s="494"/>
      <c r="S25" s="494"/>
      <c r="T25" s="494"/>
      <c r="U25" s="494">
        <v>3</v>
      </c>
      <c r="V25" s="494">
        <v>3</v>
      </c>
      <c r="W25" s="494">
        <v>1</v>
      </c>
      <c r="X25" s="487"/>
      <c r="Y25" s="498"/>
      <c r="Z25" s="500"/>
      <c r="AA25" s="501">
        <v>103</v>
      </c>
      <c r="AB25" s="494"/>
      <c r="AC25" s="494"/>
      <c r="AD25" s="494"/>
      <c r="AE25" s="494">
        <v>41</v>
      </c>
      <c r="AF25" s="494">
        <v>6</v>
      </c>
      <c r="AG25" s="494">
        <v>1</v>
      </c>
      <c r="AH25" s="494"/>
      <c r="AI25" s="494"/>
      <c r="AJ25" s="494"/>
      <c r="AK25" s="494"/>
      <c r="AL25" s="494"/>
      <c r="AM25" s="494">
        <f>SUM(AA25:AL25)</f>
        <v>151</v>
      </c>
      <c r="AN25" s="494"/>
      <c r="AO25" s="494"/>
      <c r="AP25" s="494"/>
      <c r="AQ25" s="494"/>
      <c r="AR25" s="494"/>
      <c r="AS25" s="494"/>
      <c r="AT25" s="493">
        <f t="shared" si="3"/>
        <v>0</v>
      </c>
    </row>
    <row r="26" spans="1:46" ht="15.75" customHeight="1">
      <c r="A26" s="288"/>
      <c r="B26" s="877"/>
      <c r="C26" s="300" t="s">
        <v>276</v>
      </c>
      <c r="D26" s="18"/>
      <c r="E26" s="490"/>
      <c r="F26" s="490"/>
      <c r="G26" s="490"/>
      <c r="H26" s="490"/>
      <c r="I26" s="490"/>
      <c r="J26" s="490"/>
      <c r="K26" s="490">
        <v>1</v>
      </c>
      <c r="L26" s="494"/>
      <c r="M26" s="494">
        <v>32</v>
      </c>
      <c r="N26" s="494"/>
      <c r="O26" s="494"/>
      <c r="P26" s="494"/>
      <c r="Q26" s="494"/>
      <c r="R26" s="494"/>
      <c r="S26" s="494"/>
      <c r="T26" s="494"/>
      <c r="U26" s="494">
        <v>2</v>
      </c>
      <c r="V26" s="494">
        <v>1</v>
      </c>
      <c r="W26" s="494">
        <v>1</v>
      </c>
      <c r="X26" s="487"/>
      <c r="Y26" s="498"/>
      <c r="Z26" s="500"/>
      <c r="AA26" s="501">
        <v>92</v>
      </c>
      <c r="AB26" s="494"/>
      <c r="AC26" s="494"/>
      <c r="AD26" s="494">
        <v>4</v>
      </c>
      <c r="AE26" s="494">
        <v>35</v>
      </c>
      <c r="AF26" s="494">
        <v>2</v>
      </c>
      <c r="AG26" s="494"/>
      <c r="AH26" s="494"/>
      <c r="AI26" s="494"/>
      <c r="AJ26" s="494"/>
      <c r="AK26" s="494"/>
      <c r="AL26" s="494"/>
      <c r="AM26" s="494">
        <f>SUM(AA26:AL26)</f>
        <v>133</v>
      </c>
      <c r="AN26" s="494"/>
      <c r="AO26" s="494"/>
      <c r="AP26" s="494"/>
      <c r="AQ26" s="494"/>
      <c r="AR26" s="494"/>
      <c r="AS26" s="494"/>
      <c r="AT26" s="493">
        <f t="shared" si="3"/>
        <v>0</v>
      </c>
    </row>
    <row r="27" spans="1:46" ht="15.75" customHeight="1">
      <c r="A27" s="288"/>
      <c r="B27" s="877"/>
      <c r="C27" s="300" t="s">
        <v>277</v>
      </c>
      <c r="D27" s="18"/>
      <c r="E27" s="490"/>
      <c r="F27" s="490"/>
      <c r="G27" s="490"/>
      <c r="H27" s="490"/>
      <c r="I27" s="490"/>
      <c r="J27" s="490"/>
      <c r="K27" s="490">
        <v>1</v>
      </c>
      <c r="L27" s="494">
        <v>3</v>
      </c>
      <c r="M27" s="494">
        <v>57</v>
      </c>
      <c r="N27" s="494"/>
      <c r="O27" s="494"/>
      <c r="P27" s="494"/>
      <c r="Q27" s="494"/>
      <c r="R27" s="494"/>
      <c r="S27" s="494"/>
      <c r="T27" s="494"/>
      <c r="U27" s="494">
        <v>3</v>
      </c>
      <c r="V27" s="494">
        <v>3</v>
      </c>
      <c r="W27" s="494"/>
      <c r="X27" s="487"/>
      <c r="Y27" s="498"/>
      <c r="Z27" s="500"/>
      <c r="AA27" s="501">
        <v>74</v>
      </c>
      <c r="AB27" s="494"/>
      <c r="AC27" s="494">
        <v>1</v>
      </c>
      <c r="AD27" s="494">
        <v>3</v>
      </c>
      <c r="AE27" s="494">
        <v>52</v>
      </c>
      <c r="AF27" s="494">
        <v>32</v>
      </c>
      <c r="AG27" s="494"/>
      <c r="AH27" s="494"/>
      <c r="AI27" s="494"/>
      <c r="AJ27" s="494"/>
      <c r="AK27" s="494"/>
      <c r="AL27" s="494"/>
      <c r="AM27" s="494">
        <f>SUM(AA27:AL27)</f>
        <v>162</v>
      </c>
      <c r="AN27" s="494"/>
      <c r="AO27" s="494"/>
      <c r="AP27" s="494"/>
      <c r="AQ27" s="494"/>
      <c r="AR27" s="494"/>
      <c r="AS27" s="494"/>
      <c r="AT27" s="493">
        <f t="shared" si="3"/>
        <v>0</v>
      </c>
    </row>
    <row r="28" spans="1:46" ht="15.75" customHeight="1">
      <c r="A28" s="288"/>
      <c r="B28" s="877"/>
      <c r="C28" s="300" t="s">
        <v>278</v>
      </c>
      <c r="D28" s="18"/>
      <c r="E28" s="490"/>
      <c r="F28" s="490"/>
      <c r="G28" s="490"/>
      <c r="H28" s="490"/>
      <c r="I28" s="490"/>
      <c r="J28" s="490"/>
      <c r="K28" s="490">
        <v>1</v>
      </c>
      <c r="L28" s="494"/>
      <c r="M28" s="494">
        <v>25</v>
      </c>
      <c r="N28" s="494"/>
      <c r="O28" s="494"/>
      <c r="P28" s="494"/>
      <c r="Q28" s="494"/>
      <c r="R28" s="494"/>
      <c r="S28" s="494"/>
      <c r="T28" s="494"/>
      <c r="U28" s="494">
        <v>1</v>
      </c>
      <c r="V28" s="494">
        <v>1</v>
      </c>
      <c r="W28" s="494"/>
      <c r="X28" s="487"/>
      <c r="Y28" s="498"/>
      <c r="Z28" s="500"/>
      <c r="AA28" s="501">
        <v>100</v>
      </c>
      <c r="AB28" s="494"/>
      <c r="AC28" s="494"/>
      <c r="AD28" s="494">
        <v>1</v>
      </c>
      <c r="AE28" s="494">
        <v>40</v>
      </c>
      <c r="AF28" s="494">
        <v>1</v>
      </c>
      <c r="AG28" s="494"/>
      <c r="AH28" s="494"/>
      <c r="AI28" s="494"/>
      <c r="AJ28" s="494"/>
      <c r="AK28" s="494"/>
      <c r="AL28" s="494"/>
      <c r="AM28" s="494">
        <f>SUM(AA28:AL28)</f>
        <v>142</v>
      </c>
      <c r="AN28" s="494"/>
      <c r="AO28" s="494"/>
      <c r="AP28" s="494"/>
      <c r="AQ28" s="494"/>
      <c r="AR28" s="494"/>
      <c r="AS28" s="494"/>
      <c r="AT28" s="493">
        <f t="shared" si="3"/>
        <v>0</v>
      </c>
    </row>
    <row r="29" spans="1:46" ht="15.75" customHeight="1">
      <c r="A29" s="291"/>
      <c r="B29" s="877"/>
      <c r="C29" s="302" t="s">
        <v>279</v>
      </c>
      <c r="D29" s="52"/>
      <c r="E29" s="504"/>
      <c r="F29" s="504"/>
      <c r="G29" s="504"/>
      <c r="H29" s="504"/>
      <c r="I29" s="504"/>
      <c r="J29" s="504"/>
      <c r="K29" s="504">
        <v>1</v>
      </c>
      <c r="L29" s="505">
        <v>2</v>
      </c>
      <c r="M29" s="505">
        <v>46</v>
      </c>
      <c r="N29" s="505"/>
      <c r="O29" s="505"/>
      <c r="P29" s="505"/>
      <c r="Q29" s="505"/>
      <c r="R29" s="505"/>
      <c r="S29" s="505"/>
      <c r="T29" s="505"/>
      <c r="U29" s="505">
        <v>2</v>
      </c>
      <c r="V29" s="505">
        <v>2</v>
      </c>
      <c r="W29" s="505"/>
      <c r="X29" s="487"/>
      <c r="Y29" s="506"/>
      <c r="Z29" s="507"/>
      <c r="AA29" s="508">
        <v>55</v>
      </c>
      <c r="AB29" s="505"/>
      <c r="AC29" s="505"/>
      <c r="AD29" s="505">
        <v>3</v>
      </c>
      <c r="AE29" s="505">
        <v>28</v>
      </c>
      <c r="AF29" s="505">
        <v>3</v>
      </c>
      <c r="AG29" s="505"/>
      <c r="AH29" s="505"/>
      <c r="AI29" s="505"/>
      <c r="AJ29" s="505"/>
      <c r="AK29" s="505"/>
      <c r="AL29" s="505"/>
      <c r="AM29" s="505">
        <f>SUM(AA29:AL29)</f>
        <v>89</v>
      </c>
      <c r="AN29" s="505"/>
      <c r="AO29" s="505"/>
      <c r="AP29" s="505"/>
      <c r="AQ29" s="505"/>
      <c r="AR29" s="505"/>
      <c r="AS29" s="505"/>
      <c r="AT29" s="509">
        <f t="shared" si="3"/>
        <v>0</v>
      </c>
    </row>
    <row r="30" spans="1:46" ht="15.75" customHeight="1">
      <c r="A30" s="288"/>
      <c r="B30" s="884" t="s">
        <v>267</v>
      </c>
      <c r="C30" s="301" t="s">
        <v>274</v>
      </c>
      <c r="D30" s="313">
        <v>26755</v>
      </c>
      <c r="E30" s="485">
        <v>1</v>
      </c>
      <c r="F30" s="485">
        <v>1</v>
      </c>
      <c r="G30" s="485">
        <v>1</v>
      </c>
      <c r="H30" s="485">
        <v>51</v>
      </c>
      <c r="I30" s="485"/>
      <c r="J30" s="485"/>
      <c r="K30" s="485"/>
      <c r="L30" s="485"/>
      <c r="M30" s="485"/>
      <c r="N30" s="485">
        <v>3</v>
      </c>
      <c r="O30" s="485"/>
      <c r="P30" s="485"/>
      <c r="Q30" s="485"/>
      <c r="R30" s="485"/>
      <c r="S30" s="485"/>
      <c r="T30" s="485">
        <v>3</v>
      </c>
      <c r="U30" s="485"/>
      <c r="V30" s="485"/>
      <c r="W30" s="485"/>
      <c r="X30" s="487"/>
      <c r="Y30" s="488">
        <v>2</v>
      </c>
      <c r="Z30" s="502">
        <v>115</v>
      </c>
      <c r="AA30" s="503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9">
        <f t="shared" si="3"/>
        <v>0</v>
      </c>
    </row>
    <row r="31" spans="1:46" ht="15.75" customHeight="1">
      <c r="A31" s="288"/>
      <c r="B31" s="885"/>
      <c r="C31" s="882" t="s">
        <v>9</v>
      </c>
      <c r="D31" s="883"/>
      <c r="E31" s="329">
        <f aca="true" t="shared" si="11" ref="E31:T31">SUM(E32:E34)</f>
        <v>0</v>
      </c>
      <c r="F31" s="329">
        <f t="shared" si="11"/>
        <v>0</v>
      </c>
      <c r="G31" s="329">
        <f t="shared" si="11"/>
        <v>0</v>
      </c>
      <c r="H31" s="329">
        <f t="shared" si="11"/>
        <v>0</v>
      </c>
      <c r="I31" s="329"/>
      <c r="J31" s="329">
        <f t="shared" si="11"/>
        <v>0</v>
      </c>
      <c r="K31" s="329">
        <f t="shared" si="11"/>
        <v>3</v>
      </c>
      <c r="L31" s="329">
        <f t="shared" si="11"/>
        <v>23</v>
      </c>
      <c r="M31" s="329">
        <f t="shared" si="11"/>
        <v>626</v>
      </c>
      <c r="N31" s="329">
        <f t="shared" si="11"/>
        <v>0</v>
      </c>
      <c r="O31" s="329">
        <f t="shared" si="11"/>
        <v>0</v>
      </c>
      <c r="P31" s="329">
        <f t="shared" si="11"/>
        <v>0</v>
      </c>
      <c r="Q31" s="329">
        <f t="shared" si="11"/>
        <v>0</v>
      </c>
      <c r="R31" s="329">
        <f t="shared" si="11"/>
        <v>0</v>
      </c>
      <c r="S31" s="329">
        <f t="shared" si="11"/>
        <v>0</v>
      </c>
      <c r="T31" s="329">
        <f t="shared" si="11"/>
        <v>0</v>
      </c>
      <c r="U31" s="329">
        <f>SUM(U32:U34)</f>
        <v>12</v>
      </c>
      <c r="V31" s="329">
        <f>SUM(V32:V34)</f>
        <v>45</v>
      </c>
      <c r="W31" s="329">
        <f>SUM(W32:W34)</f>
        <v>24</v>
      </c>
      <c r="X31" s="325"/>
      <c r="Y31" s="330">
        <f aca="true" t="shared" si="12" ref="Y31:AF31">SUM(Y32:Y34)</f>
        <v>0</v>
      </c>
      <c r="Z31" s="332">
        <f t="shared" si="12"/>
        <v>0</v>
      </c>
      <c r="AA31" s="333">
        <f t="shared" si="12"/>
        <v>473</v>
      </c>
      <c r="AB31" s="329">
        <f t="shared" si="12"/>
        <v>0</v>
      </c>
      <c r="AC31" s="329">
        <f t="shared" si="12"/>
        <v>0</v>
      </c>
      <c r="AD31" s="329">
        <f t="shared" si="12"/>
        <v>0</v>
      </c>
      <c r="AE31" s="329">
        <f t="shared" si="12"/>
        <v>207</v>
      </c>
      <c r="AF31" s="329">
        <f t="shared" si="12"/>
        <v>154</v>
      </c>
      <c r="AG31" s="329">
        <f aca="true" t="shared" si="13" ref="AG31:AL31">SUM(AG32:AG34)</f>
        <v>0</v>
      </c>
      <c r="AH31" s="329">
        <f t="shared" si="13"/>
        <v>0</v>
      </c>
      <c r="AI31" s="329">
        <f t="shared" si="13"/>
        <v>0</v>
      </c>
      <c r="AJ31" s="329">
        <f t="shared" si="13"/>
        <v>0</v>
      </c>
      <c r="AK31" s="329">
        <f t="shared" si="13"/>
        <v>0</v>
      </c>
      <c r="AL31" s="329">
        <f t="shared" si="13"/>
        <v>0</v>
      </c>
      <c r="AM31" s="329">
        <f>SUM(AA31:AL31)</f>
        <v>834</v>
      </c>
      <c r="AN31" s="329">
        <f aca="true" t="shared" si="14" ref="AN31:AS31">SUM(AN32:AN34)</f>
        <v>17</v>
      </c>
      <c r="AO31" s="329">
        <f t="shared" si="14"/>
        <v>0</v>
      </c>
      <c r="AP31" s="329">
        <f t="shared" si="14"/>
        <v>14</v>
      </c>
      <c r="AQ31" s="329">
        <f t="shared" si="14"/>
        <v>0</v>
      </c>
      <c r="AR31" s="329">
        <f t="shared" si="14"/>
        <v>0</v>
      </c>
      <c r="AS31" s="329">
        <f t="shared" si="14"/>
        <v>0</v>
      </c>
      <c r="AT31" s="331">
        <f t="shared" si="3"/>
        <v>31</v>
      </c>
    </row>
    <row r="32" spans="1:46" ht="15.75" customHeight="1">
      <c r="A32" s="288"/>
      <c r="B32" s="885"/>
      <c r="C32" s="300" t="s">
        <v>148</v>
      </c>
      <c r="D32" s="18"/>
      <c r="E32" s="490"/>
      <c r="F32" s="490"/>
      <c r="G32" s="490"/>
      <c r="H32" s="490"/>
      <c r="I32" s="490"/>
      <c r="J32" s="490"/>
      <c r="K32" s="490">
        <v>1</v>
      </c>
      <c r="L32" s="490">
        <v>13</v>
      </c>
      <c r="M32" s="490">
        <v>270</v>
      </c>
      <c r="N32" s="490"/>
      <c r="O32" s="490"/>
      <c r="P32" s="490"/>
      <c r="Q32" s="490"/>
      <c r="R32" s="490"/>
      <c r="S32" s="490"/>
      <c r="T32" s="490"/>
      <c r="U32" s="490">
        <v>3</v>
      </c>
      <c r="V32" s="490">
        <v>26</v>
      </c>
      <c r="W32" s="490">
        <v>24</v>
      </c>
      <c r="X32" s="487"/>
      <c r="Y32" s="492"/>
      <c r="Z32" s="510"/>
      <c r="AA32" s="511">
        <v>402</v>
      </c>
      <c r="AB32" s="490">
        <v>0</v>
      </c>
      <c r="AC32" s="490">
        <v>0</v>
      </c>
      <c r="AD32" s="490">
        <v>0</v>
      </c>
      <c r="AE32" s="490">
        <v>105</v>
      </c>
      <c r="AF32" s="490">
        <v>30</v>
      </c>
      <c r="AG32" s="490">
        <v>0</v>
      </c>
      <c r="AH32" s="490">
        <v>0</v>
      </c>
      <c r="AI32" s="490">
        <v>0</v>
      </c>
      <c r="AJ32" s="490">
        <v>0</v>
      </c>
      <c r="AK32" s="490">
        <v>0</v>
      </c>
      <c r="AL32" s="490">
        <v>0</v>
      </c>
      <c r="AM32" s="490">
        <f>SUM(AA32:AL32)</f>
        <v>537</v>
      </c>
      <c r="AN32" s="490">
        <v>17</v>
      </c>
      <c r="AO32" s="490">
        <v>0</v>
      </c>
      <c r="AP32" s="490">
        <v>12</v>
      </c>
      <c r="AQ32" s="490">
        <v>0</v>
      </c>
      <c r="AR32" s="490">
        <v>0</v>
      </c>
      <c r="AS32" s="490">
        <v>0</v>
      </c>
      <c r="AT32" s="493">
        <f t="shared" si="3"/>
        <v>29</v>
      </c>
    </row>
    <row r="33" spans="1:46" ht="15.75" customHeight="1">
      <c r="A33" s="288"/>
      <c r="B33" s="885"/>
      <c r="C33" s="300" t="s">
        <v>38</v>
      </c>
      <c r="D33" s="18"/>
      <c r="E33" s="490"/>
      <c r="F33" s="490"/>
      <c r="G33" s="490"/>
      <c r="H33" s="490"/>
      <c r="I33" s="490"/>
      <c r="J33" s="490"/>
      <c r="K33" s="490">
        <v>1</v>
      </c>
      <c r="L33" s="490">
        <v>5</v>
      </c>
      <c r="M33" s="490">
        <v>175</v>
      </c>
      <c r="N33" s="490"/>
      <c r="O33" s="490"/>
      <c r="P33" s="490"/>
      <c r="Q33" s="490"/>
      <c r="R33" s="490"/>
      <c r="S33" s="490"/>
      <c r="T33" s="490"/>
      <c r="U33" s="490">
        <v>7</v>
      </c>
      <c r="V33" s="490">
        <v>7</v>
      </c>
      <c r="W33" s="490">
        <v>0</v>
      </c>
      <c r="X33" s="487"/>
      <c r="Y33" s="492"/>
      <c r="Z33" s="510"/>
      <c r="AA33" s="511">
        <v>52</v>
      </c>
      <c r="AB33" s="490">
        <v>0</v>
      </c>
      <c r="AC33" s="490">
        <v>0</v>
      </c>
      <c r="AD33" s="490">
        <v>0</v>
      </c>
      <c r="AE33" s="490">
        <v>61</v>
      </c>
      <c r="AF33" s="490">
        <v>69</v>
      </c>
      <c r="AG33" s="490">
        <v>0</v>
      </c>
      <c r="AH33" s="490">
        <v>0</v>
      </c>
      <c r="AI33" s="490">
        <v>0</v>
      </c>
      <c r="AJ33" s="490">
        <v>0</v>
      </c>
      <c r="AK33" s="490">
        <v>0</v>
      </c>
      <c r="AL33" s="490">
        <v>0</v>
      </c>
      <c r="AM33" s="490">
        <f>SUM(AA33:AL33)</f>
        <v>182</v>
      </c>
      <c r="AN33" s="490">
        <v>0</v>
      </c>
      <c r="AO33" s="490">
        <v>0</v>
      </c>
      <c r="AP33" s="490">
        <v>2</v>
      </c>
      <c r="AQ33" s="490">
        <v>0</v>
      </c>
      <c r="AR33" s="490">
        <v>0</v>
      </c>
      <c r="AS33" s="490">
        <v>0</v>
      </c>
      <c r="AT33" s="493">
        <f t="shared" si="3"/>
        <v>2</v>
      </c>
    </row>
    <row r="34" spans="1:46" ht="15.75" customHeight="1">
      <c r="A34" s="291"/>
      <c r="B34" s="886"/>
      <c r="C34" s="302" t="s">
        <v>39</v>
      </c>
      <c r="D34" s="52"/>
      <c r="E34" s="504"/>
      <c r="F34" s="504"/>
      <c r="G34" s="504"/>
      <c r="H34" s="504"/>
      <c r="I34" s="504"/>
      <c r="J34" s="504"/>
      <c r="K34" s="504">
        <v>1</v>
      </c>
      <c r="L34" s="504">
        <v>5</v>
      </c>
      <c r="M34" s="504">
        <v>181</v>
      </c>
      <c r="N34" s="504"/>
      <c r="O34" s="504"/>
      <c r="P34" s="504"/>
      <c r="Q34" s="504"/>
      <c r="R34" s="504"/>
      <c r="S34" s="504"/>
      <c r="T34" s="504"/>
      <c r="U34" s="504">
        <v>2</v>
      </c>
      <c r="V34" s="504">
        <v>12</v>
      </c>
      <c r="W34" s="504">
        <v>0</v>
      </c>
      <c r="X34" s="487"/>
      <c r="Y34" s="504"/>
      <c r="Z34" s="512"/>
      <c r="AA34" s="513">
        <v>19</v>
      </c>
      <c r="AB34" s="504">
        <v>0</v>
      </c>
      <c r="AC34" s="504">
        <v>0</v>
      </c>
      <c r="AD34" s="504">
        <v>0</v>
      </c>
      <c r="AE34" s="504">
        <v>41</v>
      </c>
      <c r="AF34" s="504">
        <v>55</v>
      </c>
      <c r="AG34" s="504">
        <v>0</v>
      </c>
      <c r="AH34" s="504">
        <v>0</v>
      </c>
      <c r="AI34" s="504">
        <v>0</v>
      </c>
      <c r="AJ34" s="504">
        <v>0</v>
      </c>
      <c r="AK34" s="504">
        <v>0</v>
      </c>
      <c r="AL34" s="504">
        <v>0</v>
      </c>
      <c r="AM34" s="504">
        <f>SUM(AA34:AL34)</f>
        <v>115</v>
      </c>
      <c r="AN34" s="504">
        <v>0</v>
      </c>
      <c r="AO34" s="504">
        <v>0</v>
      </c>
      <c r="AP34" s="504">
        <v>0</v>
      </c>
      <c r="AQ34" s="504">
        <v>0</v>
      </c>
      <c r="AR34" s="504">
        <v>0</v>
      </c>
      <c r="AS34" s="504">
        <v>0</v>
      </c>
      <c r="AT34" s="509">
        <f t="shared" si="3"/>
        <v>0</v>
      </c>
    </row>
    <row r="35" spans="1:46" ht="15.75" customHeight="1">
      <c r="A35" s="288"/>
      <c r="B35" s="879" t="s">
        <v>102</v>
      </c>
      <c r="C35" s="301" t="s">
        <v>269</v>
      </c>
      <c r="D35" s="312">
        <v>26755</v>
      </c>
      <c r="E35" s="495">
        <v>1</v>
      </c>
      <c r="F35" s="495">
        <v>1</v>
      </c>
      <c r="G35" s="495">
        <v>2</v>
      </c>
      <c r="H35" s="495">
        <v>58</v>
      </c>
      <c r="I35" s="495"/>
      <c r="J35" s="495"/>
      <c r="K35" s="495"/>
      <c r="L35" s="495"/>
      <c r="M35" s="495"/>
      <c r="N35" s="495">
        <v>4</v>
      </c>
      <c r="O35" s="495"/>
      <c r="P35" s="495"/>
      <c r="Q35" s="495"/>
      <c r="R35" s="495"/>
      <c r="S35" s="495">
        <v>1</v>
      </c>
      <c r="T35" s="495">
        <v>4</v>
      </c>
      <c r="U35" s="495"/>
      <c r="V35" s="495"/>
      <c r="W35" s="495"/>
      <c r="X35" s="487"/>
      <c r="Y35" s="496">
        <v>2</v>
      </c>
      <c r="Z35" s="514">
        <v>35</v>
      </c>
      <c r="AA35" s="51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7">
        <f t="shared" si="3"/>
        <v>0</v>
      </c>
    </row>
    <row r="36" spans="1:46" ht="15.75" customHeight="1">
      <c r="A36" s="291"/>
      <c r="B36" s="880"/>
      <c r="C36" s="882" t="s">
        <v>9</v>
      </c>
      <c r="D36" s="883"/>
      <c r="E36" s="329">
        <f aca="true" t="shared" si="15" ref="E36:AS36">SUM(E37:E38)</f>
        <v>0</v>
      </c>
      <c r="F36" s="329">
        <f t="shared" si="15"/>
        <v>0</v>
      </c>
      <c r="G36" s="329">
        <f t="shared" si="15"/>
        <v>0</v>
      </c>
      <c r="H36" s="329">
        <f t="shared" si="15"/>
        <v>0</v>
      </c>
      <c r="I36" s="329">
        <f t="shared" si="15"/>
        <v>0</v>
      </c>
      <c r="J36" s="329">
        <f t="shared" si="15"/>
        <v>0</v>
      </c>
      <c r="K36" s="329">
        <f t="shared" si="15"/>
        <v>2</v>
      </c>
      <c r="L36" s="329">
        <f t="shared" si="15"/>
        <v>21</v>
      </c>
      <c r="M36" s="329">
        <f t="shared" si="15"/>
        <v>493</v>
      </c>
      <c r="N36" s="329">
        <f t="shared" si="15"/>
        <v>0</v>
      </c>
      <c r="O36" s="329">
        <f t="shared" si="15"/>
        <v>0</v>
      </c>
      <c r="P36" s="329">
        <f t="shared" si="15"/>
        <v>0</v>
      </c>
      <c r="Q36" s="329">
        <f t="shared" si="15"/>
        <v>0</v>
      </c>
      <c r="R36" s="329">
        <f t="shared" si="15"/>
        <v>0</v>
      </c>
      <c r="S36" s="329">
        <f t="shared" si="15"/>
        <v>0</v>
      </c>
      <c r="T36" s="329">
        <f t="shared" si="15"/>
        <v>0</v>
      </c>
      <c r="U36" s="329">
        <f t="shared" si="15"/>
        <v>13</v>
      </c>
      <c r="V36" s="329">
        <f t="shared" si="15"/>
        <v>34</v>
      </c>
      <c r="W36" s="329">
        <f t="shared" si="15"/>
        <v>17</v>
      </c>
      <c r="X36" s="325"/>
      <c r="Y36" s="330">
        <f t="shared" si="15"/>
        <v>0</v>
      </c>
      <c r="Z36" s="332">
        <f t="shared" si="15"/>
        <v>0</v>
      </c>
      <c r="AA36" s="333">
        <f t="shared" si="15"/>
        <v>279</v>
      </c>
      <c r="AB36" s="329">
        <f t="shared" si="15"/>
        <v>0</v>
      </c>
      <c r="AC36" s="329">
        <f t="shared" si="15"/>
        <v>0</v>
      </c>
      <c r="AD36" s="329">
        <f t="shared" si="15"/>
        <v>2</v>
      </c>
      <c r="AE36" s="329">
        <f t="shared" si="15"/>
        <v>235</v>
      </c>
      <c r="AF36" s="329">
        <f t="shared" si="15"/>
        <v>49</v>
      </c>
      <c r="AG36" s="329">
        <f t="shared" si="15"/>
        <v>0</v>
      </c>
      <c r="AH36" s="329">
        <f t="shared" si="15"/>
        <v>0</v>
      </c>
      <c r="AI36" s="329">
        <f t="shared" si="15"/>
        <v>1</v>
      </c>
      <c r="AJ36" s="329">
        <f t="shared" si="15"/>
        <v>0</v>
      </c>
      <c r="AK36" s="329">
        <f t="shared" si="15"/>
        <v>0</v>
      </c>
      <c r="AL36" s="329">
        <f t="shared" si="15"/>
        <v>0</v>
      </c>
      <c r="AM36" s="329">
        <f t="shared" si="15"/>
        <v>566</v>
      </c>
      <c r="AN36" s="329">
        <f t="shared" si="15"/>
        <v>62</v>
      </c>
      <c r="AO36" s="329">
        <f t="shared" si="15"/>
        <v>0</v>
      </c>
      <c r="AP36" s="329">
        <f t="shared" si="15"/>
        <v>32</v>
      </c>
      <c r="AQ36" s="329">
        <f t="shared" si="15"/>
        <v>2</v>
      </c>
      <c r="AR36" s="329">
        <f t="shared" si="15"/>
        <v>0</v>
      </c>
      <c r="AS36" s="329">
        <f t="shared" si="15"/>
        <v>1</v>
      </c>
      <c r="AT36" s="331">
        <f t="shared" si="3"/>
        <v>97</v>
      </c>
    </row>
    <row r="37" spans="1:46" ht="15.75" customHeight="1">
      <c r="A37" s="288"/>
      <c r="B37" s="880"/>
      <c r="C37" s="300" t="s">
        <v>149</v>
      </c>
      <c r="D37" s="18"/>
      <c r="E37" s="490"/>
      <c r="F37" s="490"/>
      <c r="G37" s="490"/>
      <c r="H37" s="490"/>
      <c r="I37" s="490"/>
      <c r="J37" s="490"/>
      <c r="K37" s="490">
        <v>1</v>
      </c>
      <c r="L37" s="490">
        <v>15</v>
      </c>
      <c r="M37" s="490">
        <v>392</v>
      </c>
      <c r="N37" s="490"/>
      <c r="O37" s="490"/>
      <c r="P37" s="490"/>
      <c r="Q37" s="490"/>
      <c r="R37" s="490"/>
      <c r="S37" s="490"/>
      <c r="T37" s="490"/>
      <c r="U37" s="490">
        <v>10</v>
      </c>
      <c r="V37" s="490">
        <v>30</v>
      </c>
      <c r="W37" s="490">
        <v>17</v>
      </c>
      <c r="X37" s="487"/>
      <c r="Y37" s="492"/>
      <c r="Z37" s="510"/>
      <c r="AA37" s="511">
        <v>209</v>
      </c>
      <c r="AB37" s="490">
        <v>0</v>
      </c>
      <c r="AC37" s="490">
        <v>0</v>
      </c>
      <c r="AD37" s="490">
        <v>1</v>
      </c>
      <c r="AE37" s="490">
        <v>171</v>
      </c>
      <c r="AF37" s="490">
        <v>41</v>
      </c>
      <c r="AG37" s="490">
        <v>0</v>
      </c>
      <c r="AH37" s="490">
        <v>0</v>
      </c>
      <c r="AI37" s="490">
        <v>0</v>
      </c>
      <c r="AJ37" s="490">
        <v>0</v>
      </c>
      <c r="AK37" s="490">
        <v>0</v>
      </c>
      <c r="AL37" s="490">
        <v>0</v>
      </c>
      <c r="AM37" s="490">
        <f>SUM(AA37:AL37)</f>
        <v>422</v>
      </c>
      <c r="AN37" s="490">
        <v>37</v>
      </c>
      <c r="AO37" s="490">
        <v>0</v>
      </c>
      <c r="AP37" s="490">
        <v>25</v>
      </c>
      <c r="AQ37" s="490">
        <v>0</v>
      </c>
      <c r="AR37" s="490">
        <v>0</v>
      </c>
      <c r="AS37" s="490">
        <v>1</v>
      </c>
      <c r="AT37" s="493">
        <f t="shared" si="3"/>
        <v>63</v>
      </c>
    </row>
    <row r="38" spans="1:46" ht="15.75" customHeight="1">
      <c r="A38" s="291"/>
      <c r="B38" s="881"/>
      <c r="C38" s="302" t="s">
        <v>280</v>
      </c>
      <c r="D38" s="44"/>
      <c r="E38" s="516"/>
      <c r="F38" s="516"/>
      <c r="G38" s="516"/>
      <c r="H38" s="516"/>
      <c r="I38" s="516"/>
      <c r="J38" s="516"/>
      <c r="K38" s="516">
        <v>1</v>
      </c>
      <c r="L38" s="516">
        <v>6</v>
      </c>
      <c r="M38" s="516">
        <v>101</v>
      </c>
      <c r="N38" s="516"/>
      <c r="O38" s="516"/>
      <c r="P38" s="516"/>
      <c r="Q38" s="516"/>
      <c r="R38" s="516"/>
      <c r="S38" s="516"/>
      <c r="T38" s="516"/>
      <c r="U38" s="516">
        <v>3</v>
      </c>
      <c r="V38" s="516">
        <v>4</v>
      </c>
      <c r="W38" s="516">
        <v>0</v>
      </c>
      <c r="X38" s="487"/>
      <c r="Y38" s="517"/>
      <c r="Z38" s="518"/>
      <c r="AA38" s="519">
        <v>70</v>
      </c>
      <c r="AB38" s="516">
        <v>0</v>
      </c>
      <c r="AC38" s="516">
        <v>0</v>
      </c>
      <c r="AD38" s="516">
        <v>1</v>
      </c>
      <c r="AE38" s="516">
        <v>64</v>
      </c>
      <c r="AF38" s="516">
        <v>8</v>
      </c>
      <c r="AG38" s="516">
        <v>0</v>
      </c>
      <c r="AH38" s="516">
        <v>0</v>
      </c>
      <c r="AI38" s="516">
        <v>1</v>
      </c>
      <c r="AJ38" s="516">
        <v>0</v>
      </c>
      <c r="AK38" s="516">
        <v>0</v>
      </c>
      <c r="AL38" s="516">
        <v>0</v>
      </c>
      <c r="AM38" s="516">
        <f>SUM(AA38:AL38)</f>
        <v>144</v>
      </c>
      <c r="AN38" s="516">
        <v>25</v>
      </c>
      <c r="AO38" s="516">
        <v>0</v>
      </c>
      <c r="AP38" s="516">
        <v>7</v>
      </c>
      <c r="AQ38" s="516">
        <v>2</v>
      </c>
      <c r="AR38" s="516">
        <v>0</v>
      </c>
      <c r="AS38" s="516">
        <v>0</v>
      </c>
      <c r="AT38" s="520">
        <f t="shared" si="3"/>
        <v>34</v>
      </c>
    </row>
    <row r="39" spans="1:46" ht="15.75" customHeight="1">
      <c r="A39" s="288"/>
      <c r="B39" s="892" t="s">
        <v>343</v>
      </c>
      <c r="C39" s="301" t="s">
        <v>274</v>
      </c>
      <c r="D39" s="313">
        <v>26801</v>
      </c>
      <c r="E39" s="485">
        <v>1</v>
      </c>
      <c r="F39" s="485">
        <v>1</v>
      </c>
      <c r="G39" s="485">
        <v>1</v>
      </c>
      <c r="H39" s="485">
        <v>36</v>
      </c>
      <c r="I39" s="485"/>
      <c r="J39" s="485">
        <v>1</v>
      </c>
      <c r="K39" s="485"/>
      <c r="L39" s="485"/>
      <c r="M39" s="485"/>
      <c r="N39" s="485">
        <v>3</v>
      </c>
      <c r="O39" s="485"/>
      <c r="P39" s="485"/>
      <c r="Q39" s="485"/>
      <c r="R39" s="485">
        <v>1</v>
      </c>
      <c r="S39" s="485"/>
      <c r="T39" s="485">
        <v>3</v>
      </c>
      <c r="U39" s="485"/>
      <c r="V39" s="485"/>
      <c r="W39" s="485"/>
      <c r="X39" s="487"/>
      <c r="Y39" s="488">
        <v>1</v>
      </c>
      <c r="Z39" s="502">
        <v>18</v>
      </c>
      <c r="AA39" s="503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9">
        <f t="shared" si="3"/>
        <v>0</v>
      </c>
    </row>
    <row r="40" spans="1:46" ht="15.75" customHeight="1">
      <c r="A40" s="288"/>
      <c r="B40" s="878"/>
      <c r="C40" s="882" t="s">
        <v>9</v>
      </c>
      <c r="D40" s="883"/>
      <c r="E40" s="329">
        <f>SUM(E41:E44)</f>
        <v>0</v>
      </c>
      <c r="F40" s="329">
        <f>SUM(F41:F44)</f>
        <v>0</v>
      </c>
      <c r="G40" s="329">
        <f>SUM(G41:G44)</f>
        <v>0</v>
      </c>
      <c r="H40" s="329">
        <f>SUM(H41:H44)</f>
        <v>0</v>
      </c>
      <c r="I40" s="329">
        <f aca="true" t="shared" si="16" ref="I40:AS40">SUM(I41:I44)</f>
        <v>0</v>
      </c>
      <c r="J40" s="329">
        <f t="shared" si="16"/>
        <v>0</v>
      </c>
      <c r="K40" s="329">
        <f t="shared" si="16"/>
        <v>4</v>
      </c>
      <c r="L40" s="329">
        <f t="shared" si="16"/>
        <v>23</v>
      </c>
      <c r="M40" s="329">
        <f t="shared" si="16"/>
        <v>714</v>
      </c>
      <c r="N40" s="329">
        <f t="shared" si="16"/>
        <v>0</v>
      </c>
      <c r="O40" s="329">
        <f t="shared" si="16"/>
        <v>0</v>
      </c>
      <c r="P40" s="329">
        <f t="shared" si="16"/>
        <v>0</v>
      </c>
      <c r="Q40" s="329">
        <f t="shared" si="16"/>
        <v>0</v>
      </c>
      <c r="R40" s="329">
        <f t="shared" si="16"/>
        <v>0</v>
      </c>
      <c r="S40" s="329">
        <f t="shared" si="16"/>
        <v>0</v>
      </c>
      <c r="T40" s="329">
        <f t="shared" si="16"/>
        <v>0</v>
      </c>
      <c r="U40" s="329">
        <f t="shared" si="16"/>
        <v>5</v>
      </c>
      <c r="V40" s="329">
        <f t="shared" si="16"/>
        <v>42</v>
      </c>
      <c r="W40" s="329">
        <f t="shared" si="16"/>
        <v>17</v>
      </c>
      <c r="X40" s="325"/>
      <c r="Y40" s="330">
        <f t="shared" si="16"/>
        <v>0</v>
      </c>
      <c r="Z40" s="332">
        <f t="shared" si="16"/>
        <v>0</v>
      </c>
      <c r="AA40" s="333">
        <f t="shared" si="16"/>
        <v>226</v>
      </c>
      <c r="AB40" s="329">
        <f t="shared" si="16"/>
        <v>0</v>
      </c>
      <c r="AC40" s="329">
        <f t="shared" si="16"/>
        <v>3</v>
      </c>
      <c r="AD40" s="329">
        <f t="shared" si="16"/>
        <v>13</v>
      </c>
      <c r="AE40" s="329">
        <f t="shared" si="16"/>
        <v>350</v>
      </c>
      <c r="AF40" s="329">
        <f t="shared" si="16"/>
        <v>67</v>
      </c>
      <c r="AG40" s="329">
        <f t="shared" si="16"/>
        <v>0</v>
      </c>
      <c r="AH40" s="329">
        <f t="shared" si="16"/>
        <v>0</v>
      </c>
      <c r="AI40" s="329">
        <f t="shared" si="16"/>
        <v>0</v>
      </c>
      <c r="AJ40" s="329">
        <f t="shared" si="16"/>
        <v>0</v>
      </c>
      <c r="AK40" s="329">
        <f t="shared" si="16"/>
        <v>0</v>
      </c>
      <c r="AL40" s="329">
        <f t="shared" si="16"/>
        <v>0</v>
      </c>
      <c r="AM40" s="329">
        <f t="shared" si="16"/>
        <v>659</v>
      </c>
      <c r="AN40" s="329">
        <f t="shared" si="16"/>
        <v>38</v>
      </c>
      <c r="AO40" s="329">
        <f t="shared" si="16"/>
        <v>0</v>
      </c>
      <c r="AP40" s="329">
        <f t="shared" si="16"/>
        <v>15</v>
      </c>
      <c r="AQ40" s="329">
        <f t="shared" si="16"/>
        <v>0</v>
      </c>
      <c r="AR40" s="329">
        <f t="shared" si="16"/>
        <v>0</v>
      </c>
      <c r="AS40" s="329">
        <f t="shared" si="16"/>
        <v>16</v>
      </c>
      <c r="AT40" s="331">
        <f t="shared" si="3"/>
        <v>69</v>
      </c>
    </row>
    <row r="41" spans="1:46" ht="15.75" customHeight="1">
      <c r="A41" s="288"/>
      <c r="B41" s="878"/>
      <c r="C41" s="300" t="s">
        <v>40</v>
      </c>
      <c r="D41" s="18"/>
      <c r="E41" s="490"/>
      <c r="F41" s="490"/>
      <c r="G41" s="490"/>
      <c r="H41" s="490"/>
      <c r="I41" s="490"/>
      <c r="J41" s="490"/>
      <c r="K41" s="490">
        <v>1</v>
      </c>
      <c r="L41" s="490">
        <v>6</v>
      </c>
      <c r="M41" s="490">
        <v>182</v>
      </c>
      <c r="N41" s="490"/>
      <c r="O41" s="490"/>
      <c r="P41" s="490"/>
      <c r="Q41" s="490"/>
      <c r="R41" s="490"/>
      <c r="S41" s="490"/>
      <c r="T41" s="490"/>
      <c r="U41" s="490">
        <v>3</v>
      </c>
      <c r="V41" s="490">
        <v>13</v>
      </c>
      <c r="W41" s="490">
        <v>4</v>
      </c>
      <c r="X41" s="487"/>
      <c r="Y41" s="492"/>
      <c r="Z41" s="510"/>
      <c r="AA41" s="511">
        <v>110</v>
      </c>
      <c r="AB41" s="490">
        <v>0</v>
      </c>
      <c r="AC41" s="490">
        <v>0</v>
      </c>
      <c r="AD41" s="490">
        <v>2</v>
      </c>
      <c r="AE41" s="490">
        <v>90</v>
      </c>
      <c r="AF41" s="490">
        <v>5</v>
      </c>
      <c r="AG41" s="490">
        <v>0</v>
      </c>
      <c r="AH41" s="490">
        <v>0</v>
      </c>
      <c r="AI41" s="490">
        <v>0</v>
      </c>
      <c r="AJ41" s="490">
        <v>0</v>
      </c>
      <c r="AK41" s="490">
        <v>0</v>
      </c>
      <c r="AL41" s="490">
        <v>0</v>
      </c>
      <c r="AM41" s="490">
        <f>SUM(AA41:AL41)</f>
        <v>207</v>
      </c>
      <c r="AN41" s="490">
        <v>10</v>
      </c>
      <c r="AO41" s="490">
        <v>0</v>
      </c>
      <c r="AP41" s="490">
        <v>4</v>
      </c>
      <c r="AQ41" s="490">
        <v>0</v>
      </c>
      <c r="AR41" s="490">
        <v>0</v>
      </c>
      <c r="AS41" s="490">
        <v>0</v>
      </c>
      <c r="AT41" s="493">
        <f t="shared" si="3"/>
        <v>14</v>
      </c>
    </row>
    <row r="42" spans="1:46" ht="15.75" customHeight="1">
      <c r="A42" s="288"/>
      <c r="B42" s="878"/>
      <c r="C42" s="300" t="s">
        <v>41</v>
      </c>
      <c r="D42" s="18"/>
      <c r="E42" s="490"/>
      <c r="F42" s="490"/>
      <c r="G42" s="490"/>
      <c r="H42" s="490"/>
      <c r="I42" s="490"/>
      <c r="J42" s="490"/>
      <c r="K42" s="490">
        <v>1</v>
      </c>
      <c r="L42" s="490">
        <v>7</v>
      </c>
      <c r="M42" s="490">
        <v>258</v>
      </c>
      <c r="N42" s="490"/>
      <c r="O42" s="490"/>
      <c r="P42" s="490"/>
      <c r="Q42" s="490"/>
      <c r="R42" s="490"/>
      <c r="S42" s="490"/>
      <c r="T42" s="490"/>
      <c r="U42" s="490">
        <v>0</v>
      </c>
      <c r="V42" s="490">
        <v>15</v>
      </c>
      <c r="W42" s="490">
        <v>1</v>
      </c>
      <c r="X42" s="487"/>
      <c r="Y42" s="492"/>
      <c r="Z42" s="510"/>
      <c r="AA42" s="511">
        <v>69</v>
      </c>
      <c r="AB42" s="490">
        <v>0</v>
      </c>
      <c r="AC42" s="490">
        <v>1</v>
      </c>
      <c r="AD42" s="490">
        <v>11</v>
      </c>
      <c r="AE42" s="490">
        <v>131</v>
      </c>
      <c r="AF42" s="490">
        <v>35</v>
      </c>
      <c r="AG42" s="490">
        <v>0</v>
      </c>
      <c r="AH42" s="490">
        <v>0</v>
      </c>
      <c r="AI42" s="490">
        <v>0</v>
      </c>
      <c r="AJ42" s="490">
        <v>0</v>
      </c>
      <c r="AK42" s="490">
        <v>0</v>
      </c>
      <c r="AL42" s="490">
        <v>0</v>
      </c>
      <c r="AM42" s="490">
        <f>SUM(AA42:AL42)</f>
        <v>247</v>
      </c>
      <c r="AN42" s="490">
        <v>17</v>
      </c>
      <c r="AO42" s="490">
        <v>0</v>
      </c>
      <c r="AP42" s="490">
        <v>2</v>
      </c>
      <c r="AQ42" s="490">
        <v>0</v>
      </c>
      <c r="AR42" s="490">
        <v>0</v>
      </c>
      <c r="AS42" s="490">
        <v>16</v>
      </c>
      <c r="AT42" s="493">
        <f t="shared" si="3"/>
        <v>35</v>
      </c>
    </row>
    <row r="43" spans="1:46" ht="15.75" customHeight="1">
      <c r="A43" s="288"/>
      <c r="B43" s="878"/>
      <c r="C43" s="300" t="s">
        <v>281</v>
      </c>
      <c r="D43" s="18"/>
      <c r="E43" s="490"/>
      <c r="F43" s="490"/>
      <c r="G43" s="490"/>
      <c r="H43" s="490"/>
      <c r="I43" s="490"/>
      <c r="J43" s="490"/>
      <c r="K43" s="490">
        <v>1</v>
      </c>
      <c r="L43" s="490">
        <v>9</v>
      </c>
      <c r="M43" s="490">
        <v>232</v>
      </c>
      <c r="N43" s="490"/>
      <c r="O43" s="490"/>
      <c r="P43" s="490"/>
      <c r="Q43" s="490"/>
      <c r="R43" s="490"/>
      <c r="S43" s="490"/>
      <c r="T43" s="490"/>
      <c r="U43" s="490">
        <v>2</v>
      </c>
      <c r="V43" s="490">
        <v>9</v>
      </c>
      <c r="W43" s="490">
        <v>12</v>
      </c>
      <c r="X43" s="487"/>
      <c r="Y43" s="492"/>
      <c r="Z43" s="510"/>
      <c r="AA43" s="511">
        <v>47</v>
      </c>
      <c r="AB43" s="490">
        <v>0</v>
      </c>
      <c r="AC43" s="490">
        <v>1</v>
      </c>
      <c r="AD43" s="490">
        <v>0</v>
      </c>
      <c r="AE43" s="490">
        <v>103</v>
      </c>
      <c r="AF43" s="490">
        <v>27</v>
      </c>
      <c r="AG43" s="490">
        <v>0</v>
      </c>
      <c r="AH43" s="490">
        <v>0</v>
      </c>
      <c r="AI43" s="490">
        <v>0</v>
      </c>
      <c r="AJ43" s="490">
        <v>0</v>
      </c>
      <c r="AK43" s="490">
        <v>0</v>
      </c>
      <c r="AL43" s="490">
        <v>0</v>
      </c>
      <c r="AM43" s="490">
        <f>SUM(AA43:AL43)</f>
        <v>178</v>
      </c>
      <c r="AN43" s="490">
        <v>11</v>
      </c>
      <c r="AO43" s="490">
        <v>0</v>
      </c>
      <c r="AP43" s="490">
        <v>7</v>
      </c>
      <c r="AQ43" s="490">
        <v>0</v>
      </c>
      <c r="AR43" s="490">
        <v>0</v>
      </c>
      <c r="AS43" s="490">
        <v>0</v>
      </c>
      <c r="AT43" s="493">
        <f t="shared" si="3"/>
        <v>18</v>
      </c>
    </row>
    <row r="44" spans="1:46" ht="15.75" customHeight="1">
      <c r="A44" s="288"/>
      <c r="B44" s="893"/>
      <c r="C44" s="302" t="s">
        <v>282</v>
      </c>
      <c r="D44" s="52"/>
      <c r="E44" s="504"/>
      <c r="F44" s="504"/>
      <c r="G44" s="504"/>
      <c r="H44" s="504"/>
      <c r="I44" s="504"/>
      <c r="J44" s="504"/>
      <c r="K44" s="504">
        <v>1</v>
      </c>
      <c r="L44" s="504">
        <v>1</v>
      </c>
      <c r="M44" s="504">
        <v>42</v>
      </c>
      <c r="N44" s="504"/>
      <c r="O44" s="504"/>
      <c r="P44" s="504"/>
      <c r="Q44" s="504"/>
      <c r="R44" s="504"/>
      <c r="S44" s="504"/>
      <c r="T44" s="504"/>
      <c r="U44" s="504">
        <v>0</v>
      </c>
      <c r="V44" s="504">
        <v>5</v>
      </c>
      <c r="W44" s="504">
        <v>0</v>
      </c>
      <c r="X44" s="487"/>
      <c r="Y44" s="504"/>
      <c r="Z44" s="512"/>
      <c r="AA44" s="513">
        <v>0</v>
      </c>
      <c r="AB44" s="504">
        <v>0</v>
      </c>
      <c r="AC44" s="504">
        <v>1</v>
      </c>
      <c r="AD44" s="504">
        <v>0</v>
      </c>
      <c r="AE44" s="504">
        <v>26</v>
      </c>
      <c r="AF44" s="504">
        <v>0</v>
      </c>
      <c r="AG44" s="504">
        <v>0</v>
      </c>
      <c r="AH44" s="504">
        <v>0</v>
      </c>
      <c r="AI44" s="504">
        <v>0</v>
      </c>
      <c r="AJ44" s="504">
        <v>0</v>
      </c>
      <c r="AK44" s="504">
        <v>0</v>
      </c>
      <c r="AL44" s="504">
        <v>0</v>
      </c>
      <c r="AM44" s="504">
        <f>SUM(AA44:AL44)</f>
        <v>27</v>
      </c>
      <c r="AN44" s="504">
        <v>0</v>
      </c>
      <c r="AO44" s="504">
        <v>0</v>
      </c>
      <c r="AP44" s="504">
        <v>2</v>
      </c>
      <c r="AQ44" s="504">
        <v>0</v>
      </c>
      <c r="AR44" s="504">
        <v>0</v>
      </c>
      <c r="AS44" s="504">
        <v>0</v>
      </c>
      <c r="AT44" s="509">
        <f t="shared" si="3"/>
        <v>2</v>
      </c>
    </row>
    <row r="45" spans="1:46" ht="15.75" customHeight="1">
      <c r="A45" s="288"/>
      <c r="B45" s="892" t="s">
        <v>344</v>
      </c>
      <c r="C45" s="301" t="s">
        <v>269</v>
      </c>
      <c r="D45" s="312">
        <v>26816</v>
      </c>
      <c r="E45" s="495">
        <v>1</v>
      </c>
      <c r="F45" s="495">
        <v>2</v>
      </c>
      <c r="G45" s="495">
        <v>1</v>
      </c>
      <c r="H45" s="495">
        <v>76</v>
      </c>
      <c r="I45" s="495"/>
      <c r="J45" s="495">
        <v>1</v>
      </c>
      <c r="K45" s="495"/>
      <c r="L45" s="495"/>
      <c r="M45" s="495"/>
      <c r="N45" s="495">
        <v>5</v>
      </c>
      <c r="O45" s="495">
        <v>1</v>
      </c>
      <c r="P45" s="495"/>
      <c r="Q45" s="495"/>
      <c r="R45" s="495">
        <v>1</v>
      </c>
      <c r="S45" s="495">
        <v>1</v>
      </c>
      <c r="T45" s="495">
        <v>5</v>
      </c>
      <c r="U45" s="495"/>
      <c r="V45" s="495"/>
      <c r="W45" s="495"/>
      <c r="X45" s="487"/>
      <c r="Y45" s="496">
        <v>5</v>
      </c>
      <c r="Z45" s="514">
        <v>101</v>
      </c>
      <c r="AA45" s="51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7">
        <f t="shared" si="3"/>
        <v>0</v>
      </c>
    </row>
    <row r="46" spans="1:46" ht="15.75" customHeight="1">
      <c r="A46" s="288"/>
      <c r="B46" s="878"/>
      <c r="C46" s="882" t="s">
        <v>9</v>
      </c>
      <c r="D46" s="883"/>
      <c r="E46" s="329">
        <f aca="true" t="shared" si="17" ref="E46:AS46">SUM(E47:E48)</f>
        <v>0</v>
      </c>
      <c r="F46" s="329">
        <f t="shared" si="17"/>
        <v>0</v>
      </c>
      <c r="G46" s="329">
        <f t="shared" si="17"/>
        <v>0</v>
      </c>
      <c r="H46" s="329">
        <f t="shared" si="17"/>
        <v>0</v>
      </c>
      <c r="I46" s="329">
        <f t="shared" si="17"/>
        <v>0</v>
      </c>
      <c r="J46" s="329">
        <f t="shared" si="17"/>
        <v>0</v>
      </c>
      <c r="K46" s="329">
        <f t="shared" si="17"/>
        <v>2</v>
      </c>
      <c r="L46" s="329">
        <f t="shared" si="17"/>
        <v>31</v>
      </c>
      <c r="M46" s="329">
        <f t="shared" si="17"/>
        <v>873</v>
      </c>
      <c r="N46" s="329">
        <f t="shared" si="17"/>
        <v>0</v>
      </c>
      <c r="O46" s="329">
        <f t="shared" si="17"/>
        <v>0</v>
      </c>
      <c r="P46" s="329">
        <f t="shared" si="17"/>
        <v>0</v>
      </c>
      <c r="Q46" s="329">
        <f t="shared" si="17"/>
        <v>0</v>
      </c>
      <c r="R46" s="329">
        <f t="shared" si="17"/>
        <v>0</v>
      </c>
      <c r="S46" s="329">
        <f t="shared" si="17"/>
        <v>0</v>
      </c>
      <c r="T46" s="329">
        <f t="shared" si="17"/>
        <v>0</v>
      </c>
      <c r="U46" s="329">
        <f t="shared" si="17"/>
        <v>12</v>
      </c>
      <c r="V46" s="329">
        <f t="shared" si="17"/>
        <v>51</v>
      </c>
      <c r="W46" s="329">
        <f t="shared" si="17"/>
        <v>11</v>
      </c>
      <c r="X46" s="325"/>
      <c r="Y46" s="330">
        <f t="shared" si="17"/>
        <v>0</v>
      </c>
      <c r="Z46" s="332">
        <f t="shared" si="17"/>
        <v>0</v>
      </c>
      <c r="AA46" s="333">
        <f t="shared" si="17"/>
        <v>767</v>
      </c>
      <c r="AB46" s="329">
        <f t="shared" si="17"/>
        <v>0</v>
      </c>
      <c r="AC46" s="329">
        <f t="shared" si="17"/>
        <v>1</v>
      </c>
      <c r="AD46" s="329">
        <f t="shared" si="17"/>
        <v>8</v>
      </c>
      <c r="AE46" s="329">
        <f t="shared" si="17"/>
        <v>285</v>
      </c>
      <c r="AF46" s="329">
        <f t="shared" si="17"/>
        <v>202</v>
      </c>
      <c r="AG46" s="329">
        <f t="shared" si="17"/>
        <v>0</v>
      </c>
      <c r="AH46" s="329">
        <f t="shared" si="17"/>
        <v>0</v>
      </c>
      <c r="AI46" s="329">
        <f t="shared" si="17"/>
        <v>0</v>
      </c>
      <c r="AJ46" s="329">
        <f t="shared" si="17"/>
        <v>3</v>
      </c>
      <c r="AK46" s="329">
        <f t="shared" si="17"/>
        <v>2</v>
      </c>
      <c r="AL46" s="329">
        <f t="shared" si="17"/>
        <v>0</v>
      </c>
      <c r="AM46" s="329">
        <f t="shared" si="17"/>
        <v>1268</v>
      </c>
      <c r="AN46" s="329">
        <f t="shared" si="17"/>
        <v>0</v>
      </c>
      <c r="AO46" s="329">
        <f t="shared" si="17"/>
        <v>0</v>
      </c>
      <c r="AP46" s="329">
        <f t="shared" si="17"/>
        <v>42</v>
      </c>
      <c r="AQ46" s="329">
        <f t="shared" si="17"/>
        <v>3</v>
      </c>
      <c r="AR46" s="329">
        <f t="shared" si="17"/>
        <v>0</v>
      </c>
      <c r="AS46" s="329">
        <f t="shared" si="17"/>
        <v>0</v>
      </c>
      <c r="AT46" s="331">
        <f t="shared" si="3"/>
        <v>45</v>
      </c>
    </row>
    <row r="47" spans="1:46" ht="15.75" customHeight="1">
      <c r="A47" s="288"/>
      <c r="B47" s="878"/>
      <c r="C47" s="300" t="s">
        <v>150</v>
      </c>
      <c r="D47" s="18"/>
      <c r="E47" s="490"/>
      <c r="F47" s="490"/>
      <c r="G47" s="490"/>
      <c r="H47" s="490"/>
      <c r="I47" s="490"/>
      <c r="J47" s="490"/>
      <c r="K47" s="490">
        <v>1</v>
      </c>
      <c r="L47" s="490">
        <v>17</v>
      </c>
      <c r="M47" s="490">
        <v>592</v>
      </c>
      <c r="N47" s="490"/>
      <c r="O47" s="490"/>
      <c r="P47" s="490"/>
      <c r="Q47" s="490"/>
      <c r="R47" s="490"/>
      <c r="S47" s="490"/>
      <c r="T47" s="490"/>
      <c r="U47" s="490">
        <v>8</v>
      </c>
      <c r="V47" s="490">
        <v>36</v>
      </c>
      <c r="W47" s="490">
        <v>11</v>
      </c>
      <c r="X47" s="487"/>
      <c r="Y47" s="492"/>
      <c r="Z47" s="510"/>
      <c r="AA47" s="511">
        <v>330</v>
      </c>
      <c r="AB47" s="490">
        <v>0</v>
      </c>
      <c r="AC47" s="490">
        <v>0</v>
      </c>
      <c r="AD47" s="490">
        <v>6</v>
      </c>
      <c r="AE47" s="490">
        <v>187</v>
      </c>
      <c r="AF47" s="490">
        <v>182</v>
      </c>
      <c r="AG47" s="490">
        <v>0</v>
      </c>
      <c r="AH47" s="490">
        <v>0</v>
      </c>
      <c r="AI47" s="490">
        <v>0</v>
      </c>
      <c r="AJ47" s="490">
        <v>0</v>
      </c>
      <c r="AK47" s="490">
        <v>0</v>
      </c>
      <c r="AL47" s="490">
        <v>0</v>
      </c>
      <c r="AM47" s="490">
        <f>SUM(AA47:AL47)</f>
        <v>705</v>
      </c>
      <c r="AN47" s="490">
        <v>0</v>
      </c>
      <c r="AO47" s="490">
        <v>0</v>
      </c>
      <c r="AP47" s="490">
        <v>31</v>
      </c>
      <c r="AQ47" s="490">
        <v>3</v>
      </c>
      <c r="AR47" s="490">
        <v>0</v>
      </c>
      <c r="AS47" s="490">
        <v>0</v>
      </c>
      <c r="AT47" s="493">
        <f t="shared" si="3"/>
        <v>34</v>
      </c>
    </row>
    <row r="48" spans="1:46" ht="15.75" customHeight="1">
      <c r="A48" s="288"/>
      <c r="B48" s="893"/>
      <c r="C48" s="302" t="s">
        <v>151</v>
      </c>
      <c r="D48" s="18"/>
      <c r="E48" s="490"/>
      <c r="F48" s="490"/>
      <c r="G48" s="490"/>
      <c r="H48" s="490"/>
      <c r="I48" s="490"/>
      <c r="J48" s="490"/>
      <c r="K48" s="490">
        <v>1</v>
      </c>
      <c r="L48" s="490">
        <v>14</v>
      </c>
      <c r="M48" s="490">
        <v>281</v>
      </c>
      <c r="N48" s="490"/>
      <c r="O48" s="490"/>
      <c r="P48" s="490"/>
      <c r="Q48" s="490"/>
      <c r="R48" s="490"/>
      <c r="S48" s="490"/>
      <c r="T48" s="490"/>
      <c r="U48" s="490">
        <v>4</v>
      </c>
      <c r="V48" s="490">
        <v>15</v>
      </c>
      <c r="W48" s="490">
        <v>0</v>
      </c>
      <c r="X48" s="487"/>
      <c r="Y48" s="492"/>
      <c r="Z48" s="510"/>
      <c r="AA48" s="511">
        <v>437</v>
      </c>
      <c r="AB48" s="490">
        <v>0</v>
      </c>
      <c r="AC48" s="490">
        <v>1</v>
      </c>
      <c r="AD48" s="490">
        <v>2</v>
      </c>
      <c r="AE48" s="490">
        <v>98</v>
      </c>
      <c r="AF48" s="490">
        <v>20</v>
      </c>
      <c r="AG48" s="490">
        <v>0</v>
      </c>
      <c r="AH48" s="490">
        <v>0</v>
      </c>
      <c r="AI48" s="490">
        <v>0</v>
      </c>
      <c r="AJ48" s="490">
        <v>3</v>
      </c>
      <c r="AK48" s="490">
        <v>2</v>
      </c>
      <c r="AL48" s="490">
        <v>0</v>
      </c>
      <c r="AM48" s="490">
        <f>SUM(AA48:AL48)</f>
        <v>563</v>
      </c>
      <c r="AN48" s="490">
        <v>0</v>
      </c>
      <c r="AO48" s="490">
        <v>0</v>
      </c>
      <c r="AP48" s="490">
        <v>11</v>
      </c>
      <c r="AQ48" s="490">
        <v>0</v>
      </c>
      <c r="AR48" s="490">
        <v>0</v>
      </c>
      <c r="AS48" s="490">
        <v>0</v>
      </c>
      <c r="AT48" s="493">
        <f t="shared" si="3"/>
        <v>11</v>
      </c>
    </row>
    <row r="49" spans="1:46" ht="15.75" customHeight="1">
      <c r="A49" s="288"/>
      <c r="B49" s="892" t="s">
        <v>345</v>
      </c>
      <c r="C49" s="301" t="s">
        <v>274</v>
      </c>
      <c r="D49" s="313">
        <v>27485</v>
      </c>
      <c r="E49" s="485">
        <v>1</v>
      </c>
      <c r="F49" s="485">
        <v>1</v>
      </c>
      <c r="G49" s="485">
        <v>2</v>
      </c>
      <c r="H49" s="486">
        <v>59</v>
      </c>
      <c r="I49" s="486"/>
      <c r="J49" s="486">
        <v>2</v>
      </c>
      <c r="K49" s="485"/>
      <c r="L49" s="485"/>
      <c r="M49" s="485"/>
      <c r="N49" s="485">
        <v>3</v>
      </c>
      <c r="O49" s="485"/>
      <c r="P49" s="485"/>
      <c r="Q49" s="485"/>
      <c r="R49" s="485"/>
      <c r="S49" s="485">
        <v>1</v>
      </c>
      <c r="T49" s="485">
        <v>6</v>
      </c>
      <c r="U49" s="485"/>
      <c r="V49" s="485"/>
      <c r="W49" s="485"/>
      <c r="X49" s="487"/>
      <c r="Y49" s="488">
        <v>7</v>
      </c>
      <c r="Z49" s="502">
        <v>52</v>
      </c>
      <c r="AA49" s="503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9"/>
    </row>
    <row r="50" spans="1:46" ht="15.75" customHeight="1">
      <c r="A50" s="288"/>
      <c r="B50" s="878"/>
      <c r="C50" s="882" t="s">
        <v>9</v>
      </c>
      <c r="D50" s="883"/>
      <c r="E50" s="329">
        <f aca="true" t="shared" si="18" ref="E50:AS50">SUM(E51:E53)</f>
        <v>0</v>
      </c>
      <c r="F50" s="329">
        <f t="shared" si="18"/>
        <v>0</v>
      </c>
      <c r="G50" s="329">
        <f t="shared" si="18"/>
        <v>0</v>
      </c>
      <c r="H50" s="329">
        <f t="shared" si="18"/>
        <v>0</v>
      </c>
      <c r="I50" s="329">
        <f t="shared" si="18"/>
        <v>0</v>
      </c>
      <c r="J50" s="329">
        <f t="shared" si="18"/>
        <v>0</v>
      </c>
      <c r="K50" s="329">
        <f t="shared" si="18"/>
        <v>3</v>
      </c>
      <c r="L50" s="329">
        <f t="shared" si="18"/>
        <v>19</v>
      </c>
      <c r="M50" s="329">
        <f t="shared" si="18"/>
        <v>766</v>
      </c>
      <c r="N50" s="329">
        <f t="shared" si="18"/>
        <v>0</v>
      </c>
      <c r="O50" s="329">
        <f t="shared" si="18"/>
        <v>0</v>
      </c>
      <c r="P50" s="329">
        <f t="shared" si="18"/>
        <v>0</v>
      </c>
      <c r="Q50" s="329">
        <f t="shared" si="18"/>
        <v>0</v>
      </c>
      <c r="R50" s="329">
        <f t="shared" si="18"/>
        <v>0</v>
      </c>
      <c r="S50" s="329">
        <f t="shared" si="18"/>
        <v>0</v>
      </c>
      <c r="T50" s="329">
        <f t="shared" si="18"/>
        <v>0</v>
      </c>
      <c r="U50" s="329">
        <f t="shared" si="18"/>
        <v>7</v>
      </c>
      <c r="V50" s="329">
        <f t="shared" si="18"/>
        <v>50</v>
      </c>
      <c r="W50" s="329">
        <f t="shared" si="18"/>
        <v>15</v>
      </c>
      <c r="X50" s="325"/>
      <c r="Y50" s="330">
        <f t="shared" si="18"/>
        <v>0</v>
      </c>
      <c r="Z50" s="332">
        <f t="shared" si="18"/>
        <v>0</v>
      </c>
      <c r="AA50" s="333">
        <f t="shared" si="18"/>
        <v>829</v>
      </c>
      <c r="AB50" s="329">
        <f t="shared" si="18"/>
        <v>0</v>
      </c>
      <c r="AC50" s="329">
        <f t="shared" si="18"/>
        <v>0</v>
      </c>
      <c r="AD50" s="329">
        <f t="shared" si="18"/>
        <v>2</v>
      </c>
      <c r="AE50" s="329">
        <f t="shared" si="18"/>
        <v>44</v>
      </c>
      <c r="AF50" s="329">
        <f t="shared" si="18"/>
        <v>314</v>
      </c>
      <c r="AG50" s="329">
        <f t="shared" si="18"/>
        <v>0</v>
      </c>
      <c r="AH50" s="329">
        <f t="shared" si="18"/>
        <v>0</v>
      </c>
      <c r="AI50" s="329">
        <f t="shared" si="18"/>
        <v>0</v>
      </c>
      <c r="AJ50" s="329">
        <f t="shared" si="18"/>
        <v>0</v>
      </c>
      <c r="AK50" s="329">
        <f t="shared" si="18"/>
        <v>0</v>
      </c>
      <c r="AL50" s="329">
        <f t="shared" si="18"/>
        <v>0</v>
      </c>
      <c r="AM50" s="329">
        <f t="shared" si="18"/>
        <v>1189</v>
      </c>
      <c r="AN50" s="329">
        <f t="shared" si="18"/>
        <v>63</v>
      </c>
      <c r="AO50" s="329">
        <f t="shared" si="18"/>
        <v>63</v>
      </c>
      <c r="AP50" s="452">
        <f t="shared" si="18"/>
        <v>32</v>
      </c>
      <c r="AQ50" s="452">
        <f t="shared" si="18"/>
        <v>23</v>
      </c>
      <c r="AR50" s="329">
        <f t="shared" si="18"/>
        <v>0</v>
      </c>
      <c r="AS50" s="329">
        <f t="shared" si="18"/>
        <v>62</v>
      </c>
      <c r="AT50" s="331">
        <f t="shared" si="3"/>
        <v>243</v>
      </c>
    </row>
    <row r="51" spans="1:46" ht="15.75" customHeight="1">
      <c r="A51" s="288"/>
      <c r="B51" s="878"/>
      <c r="C51" s="300" t="s">
        <v>283</v>
      </c>
      <c r="D51" s="18"/>
      <c r="E51" s="490"/>
      <c r="F51" s="490"/>
      <c r="G51" s="490"/>
      <c r="H51" s="490"/>
      <c r="I51" s="490"/>
      <c r="J51" s="490"/>
      <c r="K51" s="490">
        <v>1</v>
      </c>
      <c r="L51" s="490">
        <v>8</v>
      </c>
      <c r="M51" s="490">
        <v>488</v>
      </c>
      <c r="N51" s="490"/>
      <c r="O51" s="490"/>
      <c r="P51" s="490"/>
      <c r="Q51" s="490"/>
      <c r="R51" s="490"/>
      <c r="S51" s="490"/>
      <c r="T51" s="490"/>
      <c r="U51" s="490">
        <v>7</v>
      </c>
      <c r="V51" s="490">
        <v>27</v>
      </c>
      <c r="W51" s="490">
        <v>14</v>
      </c>
      <c r="X51" s="487"/>
      <c r="Y51" s="492"/>
      <c r="Z51" s="510"/>
      <c r="AA51" s="501">
        <v>590</v>
      </c>
      <c r="AB51" s="494"/>
      <c r="AC51" s="494"/>
      <c r="AD51" s="494">
        <v>2</v>
      </c>
      <c r="AE51" s="494">
        <v>37</v>
      </c>
      <c r="AF51" s="494">
        <v>233</v>
      </c>
      <c r="AG51" s="494"/>
      <c r="AH51" s="494"/>
      <c r="AI51" s="494"/>
      <c r="AJ51" s="494"/>
      <c r="AK51" s="494"/>
      <c r="AL51" s="494"/>
      <c r="AM51" s="494">
        <f>SUM(AA51:AL51)</f>
        <v>862</v>
      </c>
      <c r="AN51" s="494">
        <v>54</v>
      </c>
      <c r="AO51" s="494">
        <v>18</v>
      </c>
      <c r="AP51" s="494">
        <v>27</v>
      </c>
      <c r="AQ51" s="494">
        <v>20</v>
      </c>
      <c r="AR51" s="494"/>
      <c r="AS51" s="494"/>
      <c r="AT51" s="493">
        <v>119</v>
      </c>
    </row>
    <row r="52" spans="1:46" ht="15.75" customHeight="1">
      <c r="A52" s="288"/>
      <c r="B52" s="878"/>
      <c r="C52" s="300" t="s">
        <v>284</v>
      </c>
      <c r="D52" s="18"/>
      <c r="E52" s="490"/>
      <c r="F52" s="490"/>
      <c r="G52" s="490"/>
      <c r="H52" s="490"/>
      <c r="I52" s="490"/>
      <c r="J52" s="490"/>
      <c r="K52" s="490">
        <v>1</v>
      </c>
      <c r="L52" s="490">
        <v>7</v>
      </c>
      <c r="M52" s="490">
        <v>228</v>
      </c>
      <c r="N52" s="490"/>
      <c r="O52" s="490"/>
      <c r="P52" s="490"/>
      <c r="Q52" s="490"/>
      <c r="R52" s="490"/>
      <c r="S52" s="490"/>
      <c r="T52" s="490"/>
      <c r="U52" s="490">
        <v>0</v>
      </c>
      <c r="V52" s="490">
        <v>18</v>
      </c>
      <c r="W52" s="490">
        <v>1</v>
      </c>
      <c r="X52" s="487"/>
      <c r="Y52" s="492"/>
      <c r="Z52" s="510"/>
      <c r="AA52" s="501">
        <v>144</v>
      </c>
      <c r="AB52" s="494"/>
      <c r="AC52" s="494"/>
      <c r="AD52" s="494"/>
      <c r="AE52" s="494">
        <v>7</v>
      </c>
      <c r="AF52" s="494">
        <v>55</v>
      </c>
      <c r="AG52" s="494"/>
      <c r="AH52" s="494"/>
      <c r="AI52" s="494"/>
      <c r="AJ52" s="494"/>
      <c r="AK52" s="494"/>
      <c r="AL52" s="494"/>
      <c r="AM52" s="494">
        <f>SUM(AA52:AL52)</f>
        <v>206</v>
      </c>
      <c r="AN52" s="494">
        <v>9</v>
      </c>
      <c r="AO52" s="494">
        <v>45</v>
      </c>
      <c r="AP52" s="494">
        <v>5</v>
      </c>
      <c r="AQ52" s="494">
        <v>3</v>
      </c>
      <c r="AR52" s="494"/>
      <c r="AS52" s="494">
        <v>62</v>
      </c>
      <c r="AT52" s="493">
        <v>124</v>
      </c>
    </row>
    <row r="53" spans="1:46" ht="15.75" customHeight="1">
      <c r="A53" s="288"/>
      <c r="B53" s="893"/>
      <c r="C53" s="300" t="s">
        <v>285</v>
      </c>
      <c r="D53" s="52"/>
      <c r="E53" s="504"/>
      <c r="F53" s="504"/>
      <c r="G53" s="504"/>
      <c r="H53" s="504"/>
      <c r="I53" s="504"/>
      <c r="J53" s="504"/>
      <c r="K53" s="504">
        <v>1</v>
      </c>
      <c r="L53" s="504">
        <v>4</v>
      </c>
      <c r="M53" s="504">
        <v>50</v>
      </c>
      <c r="N53" s="504"/>
      <c r="O53" s="504"/>
      <c r="P53" s="504"/>
      <c r="Q53" s="504"/>
      <c r="R53" s="504"/>
      <c r="S53" s="504"/>
      <c r="T53" s="504"/>
      <c r="U53" s="504">
        <v>0</v>
      </c>
      <c r="V53" s="504">
        <v>5</v>
      </c>
      <c r="W53" s="504">
        <v>0</v>
      </c>
      <c r="X53" s="487"/>
      <c r="Y53" s="521"/>
      <c r="Z53" s="512"/>
      <c r="AA53" s="508">
        <v>95</v>
      </c>
      <c r="AB53" s="505"/>
      <c r="AC53" s="505"/>
      <c r="AD53" s="505"/>
      <c r="AE53" s="505"/>
      <c r="AF53" s="505">
        <v>26</v>
      </c>
      <c r="AG53" s="505"/>
      <c r="AH53" s="505"/>
      <c r="AI53" s="505"/>
      <c r="AJ53" s="505"/>
      <c r="AK53" s="505"/>
      <c r="AL53" s="505"/>
      <c r="AM53" s="505">
        <f>SUM(AA53:AL53)</f>
        <v>121</v>
      </c>
      <c r="AN53" s="505"/>
      <c r="AO53" s="505"/>
      <c r="AP53" s="505"/>
      <c r="AQ53" s="505"/>
      <c r="AR53" s="505"/>
      <c r="AS53" s="505"/>
      <c r="AT53" s="509">
        <v>0</v>
      </c>
    </row>
    <row r="54" spans="1:46" ht="15.75" customHeight="1">
      <c r="A54" s="288"/>
      <c r="B54" s="887" t="s">
        <v>26</v>
      </c>
      <c r="C54" s="888"/>
      <c r="D54" s="889"/>
      <c r="E54" s="320">
        <f aca="true" t="shared" si="19" ref="E54:AS54">SUM(E49:E50,E45:E46,E39:E40,E35:E36,E30:E31,E23:E24,E16:E17)</f>
        <v>7</v>
      </c>
      <c r="F54" s="320">
        <f t="shared" si="19"/>
        <v>9</v>
      </c>
      <c r="G54" s="320">
        <f t="shared" si="19"/>
        <v>11</v>
      </c>
      <c r="H54" s="320">
        <f t="shared" si="19"/>
        <v>449</v>
      </c>
      <c r="I54" s="320">
        <f t="shared" si="19"/>
        <v>0</v>
      </c>
      <c r="J54" s="320">
        <f t="shared" si="19"/>
        <v>4</v>
      </c>
      <c r="K54" s="320">
        <f t="shared" si="19"/>
        <v>24</v>
      </c>
      <c r="L54" s="320">
        <f t="shared" si="19"/>
        <v>163</v>
      </c>
      <c r="M54" s="320">
        <f t="shared" si="19"/>
        <v>4870</v>
      </c>
      <c r="N54" s="320">
        <f t="shared" si="19"/>
        <v>24</v>
      </c>
      <c r="O54" s="320">
        <f t="shared" si="19"/>
        <v>1</v>
      </c>
      <c r="P54" s="320">
        <f t="shared" si="19"/>
        <v>0</v>
      </c>
      <c r="Q54" s="320">
        <f t="shared" si="19"/>
        <v>0</v>
      </c>
      <c r="R54" s="320">
        <f t="shared" si="19"/>
        <v>3</v>
      </c>
      <c r="S54" s="320">
        <f t="shared" si="19"/>
        <v>5</v>
      </c>
      <c r="T54" s="320">
        <f t="shared" si="19"/>
        <v>32</v>
      </c>
      <c r="U54" s="320">
        <f t="shared" si="19"/>
        <v>86</v>
      </c>
      <c r="V54" s="320">
        <f t="shared" si="19"/>
        <v>303</v>
      </c>
      <c r="W54" s="320">
        <f t="shared" si="19"/>
        <v>93</v>
      </c>
      <c r="X54" s="325"/>
      <c r="Y54" s="320">
        <f t="shared" si="19"/>
        <v>23</v>
      </c>
      <c r="Z54" s="323">
        <f t="shared" si="19"/>
        <v>438</v>
      </c>
      <c r="AA54" s="324">
        <f t="shared" si="19"/>
        <v>3583</v>
      </c>
      <c r="AB54" s="320">
        <f t="shared" si="19"/>
        <v>41</v>
      </c>
      <c r="AC54" s="320">
        <f t="shared" si="19"/>
        <v>6</v>
      </c>
      <c r="AD54" s="320">
        <f t="shared" si="19"/>
        <v>42</v>
      </c>
      <c r="AE54" s="320">
        <f t="shared" si="19"/>
        <v>1666</v>
      </c>
      <c r="AF54" s="320">
        <f t="shared" si="19"/>
        <v>1145</v>
      </c>
      <c r="AG54" s="320">
        <f t="shared" si="19"/>
        <v>21</v>
      </c>
      <c r="AH54" s="320">
        <f t="shared" si="19"/>
        <v>0</v>
      </c>
      <c r="AI54" s="320">
        <f t="shared" si="19"/>
        <v>2</v>
      </c>
      <c r="AJ54" s="320">
        <f t="shared" si="19"/>
        <v>10</v>
      </c>
      <c r="AK54" s="320">
        <f t="shared" si="19"/>
        <v>2</v>
      </c>
      <c r="AL54" s="320">
        <f t="shared" si="19"/>
        <v>0</v>
      </c>
      <c r="AM54" s="320">
        <f t="shared" si="19"/>
        <v>6518</v>
      </c>
      <c r="AN54" s="320">
        <f t="shared" si="19"/>
        <v>200</v>
      </c>
      <c r="AO54" s="320">
        <f t="shared" si="19"/>
        <v>63</v>
      </c>
      <c r="AP54" s="320">
        <f t="shared" si="19"/>
        <v>149</v>
      </c>
      <c r="AQ54" s="320">
        <f t="shared" si="19"/>
        <v>33</v>
      </c>
      <c r="AR54" s="320">
        <f t="shared" si="19"/>
        <v>0</v>
      </c>
      <c r="AS54" s="320">
        <f t="shared" si="19"/>
        <v>113</v>
      </c>
      <c r="AT54" s="323">
        <f t="shared" si="3"/>
        <v>558</v>
      </c>
    </row>
    <row r="55" spans="1:46" ht="15.75" customHeight="1">
      <c r="A55" s="292"/>
      <c r="B55" s="890" t="s">
        <v>1</v>
      </c>
      <c r="C55" s="300" t="s">
        <v>286</v>
      </c>
      <c r="D55" s="11"/>
      <c r="E55" s="485"/>
      <c r="F55" s="485"/>
      <c r="G55" s="485"/>
      <c r="H55" s="485"/>
      <c r="I55" s="485"/>
      <c r="J55" s="485"/>
      <c r="K55" s="485">
        <v>1</v>
      </c>
      <c r="L55" s="485">
        <v>2</v>
      </c>
      <c r="M55" s="485">
        <v>100</v>
      </c>
      <c r="N55" s="485"/>
      <c r="O55" s="485"/>
      <c r="P55" s="485"/>
      <c r="Q55" s="485"/>
      <c r="R55" s="485"/>
      <c r="S55" s="485"/>
      <c r="T55" s="485"/>
      <c r="U55" s="485">
        <v>2</v>
      </c>
      <c r="V55" s="485">
        <v>9</v>
      </c>
      <c r="W55" s="485">
        <v>0</v>
      </c>
      <c r="X55" s="487"/>
      <c r="Y55" s="485"/>
      <c r="Z55" s="502"/>
      <c r="AA55" s="503">
        <v>12</v>
      </c>
      <c r="AB55" s="485">
        <v>0</v>
      </c>
      <c r="AC55" s="485">
        <v>1</v>
      </c>
      <c r="AD55" s="485">
        <v>0</v>
      </c>
      <c r="AE55" s="485">
        <v>35</v>
      </c>
      <c r="AF55" s="485">
        <v>10</v>
      </c>
      <c r="AG55" s="485">
        <v>1</v>
      </c>
      <c r="AH55" s="485">
        <v>0</v>
      </c>
      <c r="AI55" s="485">
        <v>0</v>
      </c>
      <c r="AJ55" s="485">
        <v>0</v>
      </c>
      <c r="AK55" s="485">
        <v>0</v>
      </c>
      <c r="AL55" s="485">
        <v>0</v>
      </c>
      <c r="AM55" s="485">
        <f>SUM(AA55:AL55)</f>
        <v>59</v>
      </c>
      <c r="AN55" s="485">
        <v>0</v>
      </c>
      <c r="AO55" s="485">
        <v>0</v>
      </c>
      <c r="AP55" s="485">
        <v>0</v>
      </c>
      <c r="AQ55" s="485">
        <v>0</v>
      </c>
      <c r="AR55" s="485">
        <v>0</v>
      </c>
      <c r="AS55" s="485">
        <v>1</v>
      </c>
      <c r="AT55" s="489">
        <f t="shared" si="3"/>
        <v>1</v>
      </c>
    </row>
    <row r="56" spans="1:46" ht="15.75" customHeight="1">
      <c r="A56" s="289"/>
      <c r="B56" s="891"/>
      <c r="C56" s="303" t="s">
        <v>287</v>
      </c>
      <c r="D56" s="52"/>
      <c r="E56" s="504"/>
      <c r="F56" s="504"/>
      <c r="G56" s="504"/>
      <c r="H56" s="504"/>
      <c r="I56" s="504"/>
      <c r="J56" s="504"/>
      <c r="K56" s="504">
        <v>1</v>
      </c>
      <c r="L56" s="504">
        <v>3</v>
      </c>
      <c r="M56" s="504">
        <v>82</v>
      </c>
      <c r="N56" s="504"/>
      <c r="O56" s="504"/>
      <c r="P56" s="504"/>
      <c r="Q56" s="504"/>
      <c r="R56" s="504"/>
      <c r="S56" s="504"/>
      <c r="T56" s="504"/>
      <c r="U56" s="504">
        <v>5</v>
      </c>
      <c r="V56" s="504">
        <v>3</v>
      </c>
      <c r="W56" s="504">
        <v>0</v>
      </c>
      <c r="X56" s="487"/>
      <c r="Y56" s="504"/>
      <c r="Z56" s="512"/>
      <c r="AA56" s="513">
        <v>116</v>
      </c>
      <c r="AB56" s="504">
        <v>0</v>
      </c>
      <c r="AC56" s="504">
        <v>0</v>
      </c>
      <c r="AD56" s="504">
        <v>0</v>
      </c>
      <c r="AE56" s="504">
        <v>55</v>
      </c>
      <c r="AF56" s="504">
        <v>31</v>
      </c>
      <c r="AG56" s="504">
        <v>0</v>
      </c>
      <c r="AH56" s="504">
        <v>0</v>
      </c>
      <c r="AI56" s="504">
        <v>0</v>
      </c>
      <c r="AJ56" s="504">
        <v>0</v>
      </c>
      <c r="AK56" s="504">
        <v>0</v>
      </c>
      <c r="AL56" s="504">
        <v>0</v>
      </c>
      <c r="AM56" s="504">
        <f>SUM(AA56:AL56)</f>
        <v>202</v>
      </c>
      <c r="AN56" s="504">
        <v>0</v>
      </c>
      <c r="AO56" s="504">
        <v>0</v>
      </c>
      <c r="AP56" s="504">
        <v>3</v>
      </c>
      <c r="AQ56" s="504">
        <v>1</v>
      </c>
      <c r="AR56" s="504">
        <v>0</v>
      </c>
      <c r="AS56" s="504">
        <v>0</v>
      </c>
      <c r="AT56" s="509">
        <f t="shared" si="3"/>
        <v>4</v>
      </c>
    </row>
    <row r="57" ht="10.5">
      <c r="X57" s="176"/>
    </row>
    <row r="58" ht="10.5">
      <c r="X58" s="176"/>
    </row>
    <row r="59" ht="10.5">
      <c r="X59" s="176"/>
    </row>
    <row r="60" ht="10.5">
      <c r="X60" s="176"/>
    </row>
  </sheetData>
  <sheetProtection/>
  <mergeCells count="68">
    <mergeCell ref="B54:D54"/>
    <mergeCell ref="B55:B56"/>
    <mergeCell ref="C50:D50"/>
    <mergeCell ref="C40:D40"/>
    <mergeCell ref="C46:D46"/>
    <mergeCell ref="B45:B48"/>
    <mergeCell ref="B49:B53"/>
    <mergeCell ref="B39:B44"/>
    <mergeCell ref="B23:B29"/>
    <mergeCell ref="B16:B22"/>
    <mergeCell ref="B35:B38"/>
    <mergeCell ref="C17:D17"/>
    <mergeCell ref="C24:D24"/>
    <mergeCell ref="C31:D31"/>
    <mergeCell ref="B30:B34"/>
    <mergeCell ref="C36:D36"/>
    <mergeCell ref="B7:B15"/>
    <mergeCell ref="J4:J5"/>
    <mergeCell ref="G4:G5"/>
    <mergeCell ref="F4:F5"/>
    <mergeCell ref="E4:E5"/>
    <mergeCell ref="B2:C5"/>
    <mergeCell ref="C15:D15"/>
    <mergeCell ref="B6:D6"/>
    <mergeCell ref="M4:M5"/>
    <mergeCell ref="N4:N5"/>
    <mergeCell ref="O4:O5"/>
    <mergeCell ref="H4:I4"/>
    <mergeCell ref="H2:M2"/>
    <mergeCell ref="A2:A5"/>
    <mergeCell ref="Y4:Y5"/>
    <mergeCell ref="AR4:AR5"/>
    <mergeCell ref="AA4:AA5"/>
    <mergeCell ref="E2:G3"/>
    <mergeCell ref="W4:W5"/>
    <mergeCell ref="P4:P5"/>
    <mergeCell ref="S4:S5"/>
    <mergeCell ref="L4:L5"/>
    <mergeCell ref="U4:U5"/>
    <mergeCell ref="K4:K5"/>
    <mergeCell ref="AO4:AO5"/>
    <mergeCell ref="AG4:AG5"/>
    <mergeCell ref="V4:V5"/>
    <mergeCell ref="AT4:AT5"/>
    <mergeCell ref="AM3:AM5"/>
    <mergeCell ref="Y3:Z3"/>
    <mergeCell ref="AC3:AG3"/>
    <mergeCell ref="AH3:AL3"/>
    <mergeCell ref="AC4:AF4"/>
    <mergeCell ref="AS4:AS5"/>
    <mergeCell ref="AQ4:AQ5"/>
    <mergeCell ref="AL4:AL5"/>
    <mergeCell ref="AH4:AK4"/>
    <mergeCell ref="AN4:AN5"/>
    <mergeCell ref="Q4:Q5"/>
    <mergeCell ref="R4:R5"/>
    <mergeCell ref="T4:T5"/>
    <mergeCell ref="AP4:AP5"/>
    <mergeCell ref="AB4:AB5"/>
    <mergeCell ref="Z4:Z5"/>
    <mergeCell ref="AA2:AT2"/>
    <mergeCell ref="AN3:AT3"/>
    <mergeCell ref="AA3:AB3"/>
    <mergeCell ref="H3:J3"/>
    <mergeCell ref="K3:M3"/>
    <mergeCell ref="N3:T3"/>
    <mergeCell ref="U3:W3"/>
    <mergeCell ref="N2:W2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3"/>
  <sheetViews>
    <sheetView view="pageBreakPreview" zoomScaleSheetLayoutView="100" zoomScalePageLayoutView="0" workbookViewId="0" topLeftCell="G1">
      <selection activeCell="U2" sqref="U2:AJ3"/>
    </sheetView>
  </sheetViews>
  <sheetFormatPr defaultColWidth="8.796875" defaultRowHeight="13.5" customHeight="1"/>
  <cols>
    <col min="1" max="1" width="1.59765625" style="1198" customWidth="1"/>
    <col min="2" max="2" width="4.09765625" style="1330" customWidth="1"/>
    <col min="3" max="3" width="3.59765625" style="1331" customWidth="1"/>
    <col min="4" max="4" width="29.8984375" style="1198" customWidth="1"/>
    <col min="5" max="5" width="4.59765625" style="1198" customWidth="1"/>
    <col min="6" max="17" width="4.09765625" style="1198" customWidth="1"/>
    <col min="18" max="18" width="15.59765625" style="1198" customWidth="1"/>
    <col min="19" max="19" width="4.3984375" style="1198" customWidth="1"/>
    <col min="20" max="20" width="3.3984375" style="1198" customWidth="1"/>
    <col min="21" max="21" width="30" style="1198" customWidth="1"/>
    <col min="22" max="22" width="4.59765625" style="1198" customWidth="1"/>
    <col min="23" max="36" width="4.09765625" style="1198" customWidth="1"/>
    <col min="37" max="16384" width="9" style="1198" customWidth="1"/>
  </cols>
  <sheetData>
    <row r="1" spans="2:34" ht="24" customHeight="1">
      <c r="B1" s="1196" t="s">
        <v>379</v>
      </c>
      <c r="C1" s="1197"/>
      <c r="F1" s="1199"/>
      <c r="G1" s="1200" t="s">
        <v>380</v>
      </c>
      <c r="H1" s="1200"/>
      <c r="I1" s="1200"/>
      <c r="J1" s="1200"/>
      <c r="K1" s="1200"/>
      <c r="L1" s="1200"/>
      <c r="M1" s="1199"/>
      <c r="N1" s="1199"/>
      <c r="O1" s="1199"/>
      <c r="P1" s="1199"/>
      <c r="Q1" s="1199"/>
      <c r="R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</row>
    <row r="2" spans="2:34" ht="15" customHeight="1">
      <c r="B2" s="1201"/>
      <c r="C2" s="1202"/>
      <c r="D2" s="1203" t="s">
        <v>381</v>
      </c>
      <c r="E2" s="1204" t="s">
        <v>36</v>
      </c>
      <c r="F2" s="1205" t="s">
        <v>57</v>
      </c>
      <c r="G2" s="1206" t="s">
        <v>58</v>
      </c>
      <c r="H2" s="1206" t="s">
        <v>59</v>
      </c>
      <c r="I2" s="1206" t="s">
        <v>60</v>
      </c>
      <c r="J2" s="1206" t="s">
        <v>61</v>
      </c>
      <c r="K2" s="1206" t="s">
        <v>62</v>
      </c>
      <c r="L2" s="1206" t="s">
        <v>63</v>
      </c>
      <c r="M2" s="1206" t="s">
        <v>64</v>
      </c>
      <c r="N2" s="1206" t="s">
        <v>65</v>
      </c>
      <c r="O2" s="1206" t="s">
        <v>66</v>
      </c>
      <c r="P2" s="1206" t="s">
        <v>67</v>
      </c>
      <c r="Q2" s="1207" t="s">
        <v>68</v>
      </c>
      <c r="R2" s="1199"/>
      <c r="S2" s="1201"/>
      <c r="T2" s="1202"/>
      <c r="U2" s="1203" t="s">
        <v>381</v>
      </c>
      <c r="V2" s="1204" t="s">
        <v>36</v>
      </c>
      <c r="W2" s="1208" t="s">
        <v>57</v>
      </c>
      <c r="X2" s="1209" t="s">
        <v>58</v>
      </c>
      <c r="Y2" s="1209" t="s">
        <v>59</v>
      </c>
      <c r="Z2" s="1209" t="s">
        <v>60</v>
      </c>
      <c r="AA2" s="1209" t="s">
        <v>61</v>
      </c>
      <c r="AB2" s="1209" t="s">
        <v>62</v>
      </c>
      <c r="AC2" s="1209" t="s">
        <v>63</v>
      </c>
      <c r="AD2" s="1209" t="s">
        <v>64</v>
      </c>
      <c r="AE2" s="1209" t="s">
        <v>65</v>
      </c>
      <c r="AF2" s="1209" t="s">
        <v>66</v>
      </c>
      <c r="AG2" s="1209" t="s">
        <v>67</v>
      </c>
      <c r="AH2" s="1210" t="s">
        <v>68</v>
      </c>
    </row>
    <row r="3" spans="2:34" ht="15" customHeight="1">
      <c r="B3" s="1211" t="s">
        <v>382</v>
      </c>
      <c r="C3" s="1212"/>
      <c r="D3" s="1213"/>
      <c r="E3" s="1214"/>
      <c r="F3" s="1215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7"/>
      <c r="R3" s="1199"/>
      <c r="S3" s="1211" t="s">
        <v>382</v>
      </c>
      <c r="T3" s="1212"/>
      <c r="U3" s="1213"/>
      <c r="V3" s="1218"/>
      <c r="W3" s="1219"/>
      <c r="X3" s="1220"/>
      <c r="Y3" s="1220"/>
      <c r="Z3" s="1220"/>
      <c r="AA3" s="1220"/>
      <c r="AB3" s="1220"/>
      <c r="AC3" s="1220"/>
      <c r="AD3" s="1220"/>
      <c r="AE3" s="1220"/>
      <c r="AF3" s="1220"/>
      <c r="AG3" s="1220"/>
      <c r="AH3" s="1221"/>
    </row>
    <row r="4" spans="2:34" ht="15" customHeight="1">
      <c r="B4" s="1222" t="s">
        <v>383</v>
      </c>
      <c r="C4" s="1223"/>
      <c r="D4" s="1224"/>
      <c r="E4" s="1225">
        <f>SUM(F4:Q5)</f>
        <v>266</v>
      </c>
      <c r="F4" s="1226">
        <f aca="true" t="shared" si="0" ref="F4:Q4">SUM(F6,F16,F23,W4,W11,W16,W23,W29,W31,W32)</f>
        <v>36</v>
      </c>
      <c r="G4" s="1227">
        <f t="shared" si="0"/>
        <v>36</v>
      </c>
      <c r="H4" s="1227">
        <f t="shared" si="0"/>
        <v>31</v>
      </c>
      <c r="I4" s="1227">
        <f t="shared" si="0"/>
        <v>18</v>
      </c>
      <c r="J4" s="1227">
        <f t="shared" si="0"/>
        <v>12</v>
      </c>
      <c r="K4" s="1227">
        <f t="shared" si="0"/>
        <v>16</v>
      </c>
      <c r="L4" s="1227">
        <f t="shared" si="0"/>
        <v>26</v>
      </c>
      <c r="M4" s="1227">
        <f>SUM(M6,M16,M23,AD4,AD11,AD16,AD23,AD29,AD31,AD32)</f>
        <v>29</v>
      </c>
      <c r="N4" s="1227">
        <f t="shared" si="0"/>
        <v>13</v>
      </c>
      <c r="O4" s="1227">
        <f t="shared" si="0"/>
        <v>12</v>
      </c>
      <c r="P4" s="1227">
        <f t="shared" si="0"/>
        <v>16</v>
      </c>
      <c r="Q4" s="1228">
        <f t="shared" si="0"/>
        <v>21</v>
      </c>
      <c r="S4" s="1229">
        <v>4</v>
      </c>
      <c r="T4" s="1230" t="s">
        <v>384</v>
      </c>
      <c r="U4" s="1231"/>
      <c r="V4" s="1225">
        <f>SUM(W4:AH5)</f>
        <v>119</v>
      </c>
      <c r="W4" s="1232">
        <f aca="true" t="shared" si="1" ref="W4:AH4">SUM(W6:W10)</f>
        <v>17</v>
      </c>
      <c r="X4" s="1233">
        <f t="shared" si="1"/>
        <v>17</v>
      </c>
      <c r="Y4" s="1233">
        <f t="shared" si="1"/>
        <v>16</v>
      </c>
      <c r="Z4" s="1233">
        <f t="shared" si="1"/>
        <v>8</v>
      </c>
      <c r="AA4" s="1233">
        <f t="shared" si="1"/>
        <v>4</v>
      </c>
      <c r="AB4" s="1233">
        <f t="shared" si="1"/>
        <v>6</v>
      </c>
      <c r="AC4" s="1233">
        <f t="shared" si="1"/>
        <v>12</v>
      </c>
      <c r="AD4" s="1233">
        <f t="shared" si="1"/>
        <v>15</v>
      </c>
      <c r="AE4" s="1233">
        <f t="shared" si="1"/>
        <v>3</v>
      </c>
      <c r="AF4" s="1233">
        <f t="shared" si="1"/>
        <v>9</v>
      </c>
      <c r="AG4" s="1233">
        <f t="shared" si="1"/>
        <v>6</v>
      </c>
      <c r="AH4" s="1234">
        <f t="shared" si="1"/>
        <v>6</v>
      </c>
    </row>
    <row r="5" spans="2:34" ht="15" customHeight="1" thickBot="1">
      <c r="B5" s="1235"/>
      <c r="C5" s="1236"/>
      <c r="D5" s="1237"/>
      <c r="E5" s="1238"/>
      <c r="F5" s="1239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1"/>
      <c r="S5" s="1242"/>
      <c r="T5" s="1243"/>
      <c r="U5" s="1244"/>
      <c r="V5" s="1238"/>
      <c r="W5" s="1245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7"/>
    </row>
    <row r="6" spans="2:34" ht="24" customHeight="1" thickTop="1">
      <c r="B6" s="1248">
        <v>1</v>
      </c>
      <c r="C6" s="1249" t="s">
        <v>385</v>
      </c>
      <c r="D6" s="1250"/>
      <c r="E6" s="1251">
        <f aca="true" t="shared" si="2" ref="E6:E29">SUM(F6:Q6)</f>
        <v>33</v>
      </c>
      <c r="F6" s="1252">
        <f aca="true" t="shared" si="3" ref="F6:Q6">SUM(F7:F15)</f>
        <v>2</v>
      </c>
      <c r="G6" s="1253">
        <f t="shared" si="3"/>
        <v>4</v>
      </c>
      <c r="H6" s="1253">
        <f t="shared" si="3"/>
        <v>1</v>
      </c>
      <c r="I6" s="1253">
        <f t="shared" si="3"/>
        <v>2</v>
      </c>
      <c r="J6" s="1253">
        <f t="shared" si="3"/>
        <v>2</v>
      </c>
      <c r="K6" s="1253">
        <f t="shared" si="3"/>
        <v>1</v>
      </c>
      <c r="L6" s="1253">
        <f t="shared" si="3"/>
        <v>7</v>
      </c>
      <c r="M6" s="1253">
        <f t="shared" si="3"/>
        <v>2</v>
      </c>
      <c r="N6" s="1253">
        <f t="shared" si="3"/>
        <v>3</v>
      </c>
      <c r="O6" s="1253">
        <f t="shared" si="3"/>
        <v>1</v>
      </c>
      <c r="P6" s="1253">
        <f t="shared" si="3"/>
        <v>1</v>
      </c>
      <c r="Q6" s="1254">
        <f t="shared" si="3"/>
        <v>7</v>
      </c>
      <c r="S6" s="1255"/>
      <c r="T6" s="1256">
        <v>1</v>
      </c>
      <c r="U6" s="1257" t="s">
        <v>386</v>
      </c>
      <c r="V6" s="1258">
        <f aca="true" t="shared" si="4" ref="V6:V32">SUM(W6:AH6)</f>
        <v>55</v>
      </c>
      <c r="W6" s="1259">
        <v>6</v>
      </c>
      <c r="X6" s="1260">
        <v>11</v>
      </c>
      <c r="Y6" s="1260">
        <v>8</v>
      </c>
      <c r="Z6" s="1260">
        <v>1</v>
      </c>
      <c r="AA6" s="1260">
        <v>2</v>
      </c>
      <c r="AB6" s="1260">
        <v>2</v>
      </c>
      <c r="AC6" s="1260">
        <v>6</v>
      </c>
      <c r="AD6" s="1260">
        <v>10</v>
      </c>
      <c r="AE6" s="1260">
        <v>1</v>
      </c>
      <c r="AF6" s="1260">
        <v>4</v>
      </c>
      <c r="AG6" s="1260">
        <v>1</v>
      </c>
      <c r="AH6" s="1261">
        <v>3</v>
      </c>
    </row>
    <row r="7" spans="2:34" ht="24" customHeight="1">
      <c r="B7" s="1262"/>
      <c r="C7" s="1256">
        <v>1</v>
      </c>
      <c r="D7" s="1263" t="s">
        <v>387</v>
      </c>
      <c r="E7" s="1264">
        <f t="shared" si="2"/>
        <v>6</v>
      </c>
      <c r="F7" s="1265">
        <v>1</v>
      </c>
      <c r="G7" s="1266">
        <v>2</v>
      </c>
      <c r="H7" s="1266">
        <v>0</v>
      </c>
      <c r="I7" s="1266">
        <v>1</v>
      </c>
      <c r="J7" s="1266">
        <v>1</v>
      </c>
      <c r="K7" s="1266">
        <v>0</v>
      </c>
      <c r="L7" s="1266">
        <v>0</v>
      </c>
      <c r="M7" s="1266">
        <v>1</v>
      </c>
      <c r="N7" s="1266">
        <v>0</v>
      </c>
      <c r="O7" s="1266">
        <v>0</v>
      </c>
      <c r="P7" s="1266">
        <v>0</v>
      </c>
      <c r="Q7" s="1267">
        <v>0</v>
      </c>
      <c r="S7" s="1255"/>
      <c r="T7" s="1268">
        <v>2</v>
      </c>
      <c r="U7" s="1269" t="s">
        <v>388</v>
      </c>
      <c r="V7" s="1264">
        <f t="shared" si="4"/>
        <v>50</v>
      </c>
      <c r="W7" s="1270">
        <v>6</v>
      </c>
      <c r="X7" s="1271">
        <v>6</v>
      </c>
      <c r="Y7" s="1271">
        <v>5</v>
      </c>
      <c r="Z7" s="1271">
        <v>6</v>
      </c>
      <c r="AA7" s="1271">
        <v>1</v>
      </c>
      <c r="AB7" s="1271">
        <v>4</v>
      </c>
      <c r="AC7" s="1271">
        <v>5</v>
      </c>
      <c r="AD7" s="1271">
        <v>3</v>
      </c>
      <c r="AE7" s="1271">
        <v>1</v>
      </c>
      <c r="AF7" s="1271">
        <v>5</v>
      </c>
      <c r="AG7" s="1271">
        <v>5</v>
      </c>
      <c r="AH7" s="1272">
        <v>3</v>
      </c>
    </row>
    <row r="8" spans="2:34" ht="24" customHeight="1">
      <c r="B8" s="1262"/>
      <c r="C8" s="1273">
        <v>2</v>
      </c>
      <c r="D8" s="1269" t="s">
        <v>389</v>
      </c>
      <c r="E8" s="1264">
        <f t="shared" si="2"/>
        <v>2</v>
      </c>
      <c r="F8" s="1265">
        <v>0</v>
      </c>
      <c r="G8" s="1266">
        <v>0</v>
      </c>
      <c r="H8" s="1266">
        <v>0</v>
      </c>
      <c r="I8" s="1266">
        <v>0</v>
      </c>
      <c r="J8" s="1266">
        <v>0</v>
      </c>
      <c r="K8" s="1266">
        <v>0</v>
      </c>
      <c r="L8" s="1266">
        <v>0</v>
      </c>
      <c r="M8" s="1266">
        <v>0</v>
      </c>
      <c r="N8" s="1266">
        <v>2</v>
      </c>
      <c r="O8" s="1266">
        <v>0</v>
      </c>
      <c r="P8" s="1266">
        <v>0</v>
      </c>
      <c r="Q8" s="1267">
        <v>0</v>
      </c>
      <c r="S8" s="1255"/>
      <c r="T8" s="1268">
        <v>3</v>
      </c>
      <c r="U8" s="1269" t="s">
        <v>390</v>
      </c>
      <c r="V8" s="1264">
        <f t="shared" si="4"/>
        <v>12</v>
      </c>
      <c r="W8" s="1270">
        <v>5</v>
      </c>
      <c r="X8" s="1271">
        <v>0</v>
      </c>
      <c r="Y8" s="1271">
        <v>2</v>
      </c>
      <c r="Z8" s="1271">
        <v>1</v>
      </c>
      <c r="AA8" s="1271">
        <v>1</v>
      </c>
      <c r="AB8" s="1271">
        <v>0</v>
      </c>
      <c r="AC8" s="1271">
        <v>0</v>
      </c>
      <c r="AD8" s="1271">
        <v>2</v>
      </c>
      <c r="AE8" s="1271">
        <v>1</v>
      </c>
      <c r="AF8" s="1271">
        <v>0</v>
      </c>
      <c r="AG8" s="1271">
        <v>0</v>
      </c>
      <c r="AH8" s="1272">
        <v>0</v>
      </c>
    </row>
    <row r="9" spans="2:34" ht="24" customHeight="1">
      <c r="B9" s="1262"/>
      <c r="C9" s="1274">
        <v>3</v>
      </c>
      <c r="D9" s="1275" t="s">
        <v>391</v>
      </c>
      <c r="E9" s="1264">
        <f t="shared" si="2"/>
        <v>9</v>
      </c>
      <c r="F9" s="1265">
        <v>1</v>
      </c>
      <c r="G9" s="1266">
        <v>0</v>
      </c>
      <c r="H9" s="1266">
        <v>0</v>
      </c>
      <c r="I9" s="1266">
        <v>0</v>
      </c>
      <c r="J9" s="1266">
        <v>0</v>
      </c>
      <c r="K9" s="1266">
        <v>0</v>
      </c>
      <c r="L9" s="1266">
        <v>4</v>
      </c>
      <c r="M9" s="1266">
        <v>0</v>
      </c>
      <c r="N9" s="1266">
        <v>1</v>
      </c>
      <c r="O9" s="1266">
        <v>0</v>
      </c>
      <c r="P9" s="1266">
        <v>0</v>
      </c>
      <c r="Q9" s="1267">
        <v>3</v>
      </c>
      <c r="S9" s="1255"/>
      <c r="T9" s="1273">
        <v>4</v>
      </c>
      <c r="U9" s="1269" t="s">
        <v>392</v>
      </c>
      <c r="V9" s="1264">
        <f t="shared" si="4"/>
        <v>2</v>
      </c>
      <c r="W9" s="1270">
        <v>0</v>
      </c>
      <c r="X9" s="1271">
        <v>0</v>
      </c>
      <c r="Y9" s="1271">
        <v>1</v>
      </c>
      <c r="Z9" s="1271">
        <v>0</v>
      </c>
      <c r="AA9" s="1271">
        <v>0</v>
      </c>
      <c r="AB9" s="1271">
        <v>0</v>
      </c>
      <c r="AC9" s="1271">
        <v>1</v>
      </c>
      <c r="AD9" s="1271">
        <v>0</v>
      </c>
      <c r="AE9" s="1271">
        <v>0</v>
      </c>
      <c r="AF9" s="1271">
        <v>0</v>
      </c>
      <c r="AG9" s="1271">
        <v>0</v>
      </c>
      <c r="AH9" s="1272">
        <v>0</v>
      </c>
    </row>
    <row r="10" spans="2:34" ht="24" customHeight="1">
      <c r="B10" s="1262"/>
      <c r="C10" s="1276">
        <v>4</v>
      </c>
      <c r="D10" s="1277" t="s">
        <v>393</v>
      </c>
      <c r="E10" s="1278">
        <f t="shared" si="2"/>
        <v>1</v>
      </c>
      <c r="F10" s="1279">
        <v>0</v>
      </c>
      <c r="G10" s="1280">
        <v>0</v>
      </c>
      <c r="H10" s="1280">
        <v>0</v>
      </c>
      <c r="I10" s="1280">
        <v>0</v>
      </c>
      <c r="J10" s="1266">
        <v>0</v>
      </c>
      <c r="K10" s="1266">
        <v>0</v>
      </c>
      <c r="L10" s="1266">
        <v>1</v>
      </c>
      <c r="M10" s="1266">
        <v>0</v>
      </c>
      <c r="N10" s="1266">
        <v>0</v>
      </c>
      <c r="O10" s="1266">
        <v>0</v>
      </c>
      <c r="P10" s="1266">
        <v>0</v>
      </c>
      <c r="Q10" s="1267">
        <v>0</v>
      </c>
      <c r="S10" s="1281"/>
      <c r="T10" s="1268">
        <v>9</v>
      </c>
      <c r="U10" s="1269" t="s">
        <v>1</v>
      </c>
      <c r="V10" s="1264">
        <f t="shared" si="4"/>
        <v>0</v>
      </c>
      <c r="W10" s="1270">
        <v>0</v>
      </c>
      <c r="X10" s="1271">
        <v>0</v>
      </c>
      <c r="Y10" s="1271">
        <v>0</v>
      </c>
      <c r="Z10" s="1271">
        <v>0</v>
      </c>
      <c r="AA10" s="1271">
        <v>0</v>
      </c>
      <c r="AB10" s="1271">
        <v>0</v>
      </c>
      <c r="AC10" s="1271">
        <v>0</v>
      </c>
      <c r="AD10" s="1271">
        <v>0</v>
      </c>
      <c r="AE10" s="1271">
        <v>0</v>
      </c>
      <c r="AF10" s="1271">
        <v>0</v>
      </c>
      <c r="AG10" s="1271">
        <v>0</v>
      </c>
      <c r="AH10" s="1272">
        <v>0</v>
      </c>
    </row>
    <row r="11" spans="2:34" ht="24" customHeight="1">
      <c r="B11" s="1262"/>
      <c r="C11" s="1276">
        <v>5</v>
      </c>
      <c r="D11" s="1277" t="s">
        <v>394</v>
      </c>
      <c r="E11" s="1278">
        <f t="shared" si="2"/>
        <v>9</v>
      </c>
      <c r="F11" s="1279">
        <v>0</v>
      </c>
      <c r="G11" s="1280">
        <v>1</v>
      </c>
      <c r="H11" s="1280">
        <v>1</v>
      </c>
      <c r="I11" s="1280">
        <v>1</v>
      </c>
      <c r="J11" s="1266">
        <v>0</v>
      </c>
      <c r="K11" s="1266">
        <v>0</v>
      </c>
      <c r="L11" s="1266">
        <v>1</v>
      </c>
      <c r="M11" s="1266">
        <v>1</v>
      </c>
      <c r="N11" s="1266">
        <v>0</v>
      </c>
      <c r="O11" s="1266">
        <v>1</v>
      </c>
      <c r="P11" s="1266">
        <v>0</v>
      </c>
      <c r="Q11" s="1267">
        <v>3</v>
      </c>
      <c r="S11" s="1262">
        <v>5</v>
      </c>
      <c r="T11" s="1282" t="s">
        <v>395</v>
      </c>
      <c r="U11" s="1283"/>
      <c r="V11" s="1284">
        <f t="shared" si="4"/>
        <v>9</v>
      </c>
      <c r="W11" s="1285">
        <f aca="true" t="shared" si="5" ref="W11:AH11">SUM(W12:W15)</f>
        <v>0</v>
      </c>
      <c r="X11" s="1286">
        <f t="shared" si="5"/>
        <v>1</v>
      </c>
      <c r="Y11" s="1286">
        <f t="shared" si="5"/>
        <v>2</v>
      </c>
      <c r="Z11" s="1286">
        <f t="shared" si="5"/>
        <v>0</v>
      </c>
      <c r="AA11" s="1286">
        <f t="shared" si="5"/>
        <v>0</v>
      </c>
      <c r="AB11" s="1286">
        <f t="shared" si="5"/>
        <v>0</v>
      </c>
      <c r="AC11" s="1286">
        <f t="shared" si="5"/>
        <v>0</v>
      </c>
      <c r="AD11" s="1286">
        <f t="shared" si="5"/>
        <v>2</v>
      </c>
      <c r="AE11" s="1286">
        <f t="shared" si="5"/>
        <v>1</v>
      </c>
      <c r="AF11" s="1286">
        <f t="shared" si="5"/>
        <v>0</v>
      </c>
      <c r="AG11" s="1286">
        <f t="shared" si="5"/>
        <v>3</v>
      </c>
      <c r="AH11" s="1287">
        <f t="shared" si="5"/>
        <v>0</v>
      </c>
    </row>
    <row r="12" spans="2:34" ht="24" customHeight="1">
      <c r="B12" s="1262"/>
      <c r="C12" s="1288">
        <v>6</v>
      </c>
      <c r="D12" s="1263" t="s">
        <v>396</v>
      </c>
      <c r="E12" s="1278">
        <f t="shared" si="2"/>
        <v>5</v>
      </c>
      <c r="F12" s="1279">
        <v>0</v>
      </c>
      <c r="G12" s="1280">
        <v>1</v>
      </c>
      <c r="H12" s="1280">
        <v>0</v>
      </c>
      <c r="I12" s="1280">
        <v>0</v>
      </c>
      <c r="J12" s="1266">
        <v>1</v>
      </c>
      <c r="K12" s="1266">
        <v>1</v>
      </c>
      <c r="L12" s="1266">
        <v>1</v>
      </c>
      <c r="M12" s="1266">
        <v>0</v>
      </c>
      <c r="N12" s="1266">
        <v>0</v>
      </c>
      <c r="O12" s="1266">
        <v>0</v>
      </c>
      <c r="P12" s="1266">
        <v>0</v>
      </c>
      <c r="Q12" s="1267">
        <v>1</v>
      </c>
      <c r="S12" s="1255"/>
      <c r="T12" s="1288">
        <v>1</v>
      </c>
      <c r="U12" s="1263" t="s">
        <v>397</v>
      </c>
      <c r="V12" s="1278">
        <f>SUM(W12:AH12)</f>
        <v>5</v>
      </c>
      <c r="W12" s="1279">
        <v>0</v>
      </c>
      <c r="X12" s="1280">
        <v>0</v>
      </c>
      <c r="Y12" s="1280">
        <v>2</v>
      </c>
      <c r="Z12" s="1280">
        <v>0</v>
      </c>
      <c r="AA12" s="1280">
        <v>0</v>
      </c>
      <c r="AB12" s="1280">
        <v>0</v>
      </c>
      <c r="AC12" s="1280">
        <v>0</v>
      </c>
      <c r="AD12" s="1280">
        <v>1</v>
      </c>
      <c r="AE12" s="1280">
        <v>1</v>
      </c>
      <c r="AF12" s="1280">
        <v>0</v>
      </c>
      <c r="AG12" s="1280">
        <v>1</v>
      </c>
      <c r="AH12" s="1289">
        <v>0</v>
      </c>
    </row>
    <row r="13" spans="2:34" ht="24" customHeight="1">
      <c r="B13" s="1262"/>
      <c r="C13" s="1273">
        <v>7</v>
      </c>
      <c r="D13" s="1269" t="s">
        <v>398</v>
      </c>
      <c r="E13" s="1264">
        <f t="shared" si="2"/>
        <v>1</v>
      </c>
      <c r="F13" s="1265">
        <v>0</v>
      </c>
      <c r="G13" s="1266">
        <v>0</v>
      </c>
      <c r="H13" s="1266">
        <v>0</v>
      </c>
      <c r="I13" s="1266">
        <v>0</v>
      </c>
      <c r="J13" s="1266">
        <v>0</v>
      </c>
      <c r="K13" s="1266">
        <v>0</v>
      </c>
      <c r="L13" s="1266">
        <v>0</v>
      </c>
      <c r="M13" s="1266">
        <v>0</v>
      </c>
      <c r="N13" s="1266">
        <v>0</v>
      </c>
      <c r="O13" s="1266">
        <v>0</v>
      </c>
      <c r="P13" s="1266">
        <v>1</v>
      </c>
      <c r="Q13" s="1267">
        <v>0</v>
      </c>
      <c r="S13" s="1255"/>
      <c r="T13" s="1273">
        <v>2</v>
      </c>
      <c r="U13" s="1269" t="s">
        <v>399</v>
      </c>
      <c r="V13" s="1264">
        <f>SUM(W13:AH13)</f>
        <v>4</v>
      </c>
      <c r="W13" s="1265">
        <v>0</v>
      </c>
      <c r="X13" s="1266">
        <v>1</v>
      </c>
      <c r="Y13" s="1266">
        <v>0</v>
      </c>
      <c r="Z13" s="1266">
        <v>0</v>
      </c>
      <c r="AA13" s="1266">
        <v>0</v>
      </c>
      <c r="AB13" s="1266">
        <v>0</v>
      </c>
      <c r="AC13" s="1266">
        <v>0</v>
      </c>
      <c r="AD13" s="1266">
        <v>1</v>
      </c>
      <c r="AE13" s="1266">
        <v>0</v>
      </c>
      <c r="AF13" s="1266">
        <v>0</v>
      </c>
      <c r="AG13" s="1266">
        <v>2</v>
      </c>
      <c r="AH13" s="1267">
        <v>0</v>
      </c>
    </row>
    <row r="14" spans="2:34" ht="24" customHeight="1">
      <c r="B14" s="1262"/>
      <c r="C14" s="1274">
        <v>8</v>
      </c>
      <c r="D14" s="1275" t="s">
        <v>400</v>
      </c>
      <c r="E14" s="1264">
        <f t="shared" si="2"/>
        <v>0</v>
      </c>
      <c r="F14" s="1265">
        <v>0</v>
      </c>
      <c r="G14" s="1266">
        <v>0</v>
      </c>
      <c r="H14" s="1266">
        <v>0</v>
      </c>
      <c r="I14" s="1266">
        <v>0</v>
      </c>
      <c r="J14" s="1266">
        <v>0</v>
      </c>
      <c r="K14" s="1266">
        <v>0</v>
      </c>
      <c r="L14" s="1266">
        <v>0</v>
      </c>
      <c r="M14" s="1266">
        <v>0</v>
      </c>
      <c r="N14" s="1266">
        <v>0</v>
      </c>
      <c r="O14" s="1266">
        <v>0</v>
      </c>
      <c r="P14" s="1266">
        <v>0</v>
      </c>
      <c r="Q14" s="1267">
        <v>0</v>
      </c>
      <c r="S14" s="1255"/>
      <c r="T14" s="1268">
        <v>3</v>
      </c>
      <c r="U14" s="1269" t="s">
        <v>395</v>
      </c>
      <c r="V14" s="1264">
        <f>SUM(W14:AH14)</f>
        <v>0</v>
      </c>
      <c r="W14" s="1265">
        <v>0</v>
      </c>
      <c r="X14" s="1266">
        <v>0</v>
      </c>
      <c r="Y14" s="1266">
        <v>0</v>
      </c>
      <c r="Z14" s="1266">
        <v>0</v>
      </c>
      <c r="AA14" s="1266">
        <v>0</v>
      </c>
      <c r="AB14" s="1266">
        <v>0</v>
      </c>
      <c r="AC14" s="1266">
        <v>0</v>
      </c>
      <c r="AD14" s="1266">
        <v>0</v>
      </c>
      <c r="AE14" s="1266">
        <v>0</v>
      </c>
      <c r="AF14" s="1266">
        <v>0</v>
      </c>
      <c r="AG14" s="1266">
        <v>0</v>
      </c>
      <c r="AH14" s="1267">
        <v>0</v>
      </c>
    </row>
    <row r="15" spans="2:34" ht="24" customHeight="1">
      <c r="B15" s="1262"/>
      <c r="C15" s="1288">
        <v>9</v>
      </c>
      <c r="D15" s="1263" t="s">
        <v>1</v>
      </c>
      <c r="E15" s="1278">
        <f t="shared" si="2"/>
        <v>0</v>
      </c>
      <c r="F15" s="1279">
        <v>0</v>
      </c>
      <c r="G15" s="1280">
        <v>0</v>
      </c>
      <c r="H15" s="1280">
        <v>0</v>
      </c>
      <c r="I15" s="1280">
        <v>0</v>
      </c>
      <c r="J15" s="1280">
        <v>0</v>
      </c>
      <c r="K15" s="1280">
        <v>0</v>
      </c>
      <c r="L15" s="1280">
        <v>0</v>
      </c>
      <c r="M15" s="1266">
        <v>0</v>
      </c>
      <c r="N15" s="1266">
        <v>0</v>
      </c>
      <c r="O15" s="1266">
        <v>0</v>
      </c>
      <c r="P15" s="1266">
        <v>0</v>
      </c>
      <c r="Q15" s="1267">
        <v>0</v>
      </c>
      <c r="S15" s="1255"/>
      <c r="T15" s="1268">
        <v>9</v>
      </c>
      <c r="U15" s="1269" t="s">
        <v>1</v>
      </c>
      <c r="V15" s="1264">
        <f>SUM(W15:AH15)</f>
        <v>0</v>
      </c>
      <c r="W15" s="1265">
        <v>0</v>
      </c>
      <c r="X15" s="1266">
        <v>0</v>
      </c>
      <c r="Y15" s="1266">
        <v>0</v>
      </c>
      <c r="Z15" s="1266">
        <v>0</v>
      </c>
      <c r="AA15" s="1266">
        <v>0</v>
      </c>
      <c r="AB15" s="1266">
        <v>0</v>
      </c>
      <c r="AC15" s="1266">
        <v>0</v>
      </c>
      <c r="AD15" s="1266">
        <v>0</v>
      </c>
      <c r="AE15" s="1266">
        <v>0</v>
      </c>
      <c r="AF15" s="1266">
        <v>0</v>
      </c>
      <c r="AG15" s="1266">
        <v>0</v>
      </c>
      <c r="AH15" s="1267">
        <v>0</v>
      </c>
    </row>
    <row r="16" spans="2:34" ht="24" customHeight="1">
      <c r="B16" s="1290">
        <v>2</v>
      </c>
      <c r="C16" s="1282" t="s">
        <v>401</v>
      </c>
      <c r="D16" s="1283"/>
      <c r="E16" s="1284">
        <f t="shared" si="2"/>
        <v>31</v>
      </c>
      <c r="F16" s="1285">
        <f aca="true" t="shared" si="6" ref="F16:Q16">SUM(F17:F22)</f>
        <v>6</v>
      </c>
      <c r="G16" s="1286">
        <f t="shared" si="6"/>
        <v>8</v>
      </c>
      <c r="H16" s="1286">
        <f t="shared" si="6"/>
        <v>2</v>
      </c>
      <c r="I16" s="1286">
        <f t="shared" si="6"/>
        <v>3</v>
      </c>
      <c r="J16" s="1286">
        <f t="shared" si="6"/>
        <v>2</v>
      </c>
      <c r="K16" s="1286">
        <f t="shared" si="6"/>
        <v>1</v>
      </c>
      <c r="L16" s="1286">
        <f t="shared" si="6"/>
        <v>2</v>
      </c>
      <c r="M16" s="1286">
        <f t="shared" si="6"/>
        <v>1</v>
      </c>
      <c r="N16" s="1286">
        <f t="shared" si="6"/>
        <v>0</v>
      </c>
      <c r="O16" s="1286">
        <f t="shared" si="6"/>
        <v>2</v>
      </c>
      <c r="P16" s="1286">
        <f t="shared" si="6"/>
        <v>2</v>
      </c>
      <c r="Q16" s="1287">
        <f t="shared" si="6"/>
        <v>2</v>
      </c>
      <c r="S16" s="1290">
        <v>6</v>
      </c>
      <c r="T16" s="1291" t="s">
        <v>402</v>
      </c>
      <c r="U16" s="1292"/>
      <c r="V16" s="1293">
        <f t="shared" si="4"/>
        <v>2</v>
      </c>
      <c r="W16" s="1294">
        <f aca="true" t="shared" si="7" ref="W16:AH16">SUM(W17:W22)</f>
        <v>0</v>
      </c>
      <c r="X16" s="1295">
        <f t="shared" si="7"/>
        <v>0</v>
      </c>
      <c r="Y16" s="1295">
        <f t="shared" si="7"/>
        <v>0</v>
      </c>
      <c r="Z16" s="1295">
        <f t="shared" si="7"/>
        <v>0</v>
      </c>
      <c r="AA16" s="1295">
        <f t="shared" si="7"/>
        <v>0</v>
      </c>
      <c r="AB16" s="1295">
        <f t="shared" si="7"/>
        <v>1</v>
      </c>
      <c r="AC16" s="1295">
        <f t="shared" si="7"/>
        <v>0</v>
      </c>
      <c r="AD16" s="1295">
        <f t="shared" si="7"/>
        <v>0</v>
      </c>
      <c r="AE16" s="1295">
        <f t="shared" si="7"/>
        <v>0</v>
      </c>
      <c r="AF16" s="1295">
        <f t="shared" si="7"/>
        <v>0</v>
      </c>
      <c r="AG16" s="1295">
        <f t="shared" si="7"/>
        <v>0</v>
      </c>
      <c r="AH16" s="1296">
        <f t="shared" si="7"/>
        <v>1</v>
      </c>
    </row>
    <row r="17" spans="2:34" ht="24" customHeight="1">
      <c r="B17" s="1255"/>
      <c r="C17" s="1297" t="s">
        <v>403</v>
      </c>
      <c r="D17" s="1298" t="s">
        <v>404</v>
      </c>
      <c r="E17" s="1293">
        <f t="shared" si="2"/>
        <v>22</v>
      </c>
      <c r="F17" s="1294">
        <v>5</v>
      </c>
      <c r="G17" s="1295">
        <v>5</v>
      </c>
      <c r="H17" s="1295">
        <v>1</v>
      </c>
      <c r="I17" s="1295">
        <v>2</v>
      </c>
      <c r="J17" s="1295">
        <v>2</v>
      </c>
      <c r="K17" s="1299">
        <v>1</v>
      </c>
      <c r="L17" s="1299">
        <v>1</v>
      </c>
      <c r="M17" s="1299">
        <v>1</v>
      </c>
      <c r="N17" s="1299">
        <v>0</v>
      </c>
      <c r="O17" s="1299">
        <v>2</v>
      </c>
      <c r="P17" s="1299">
        <v>1</v>
      </c>
      <c r="Q17" s="1300">
        <v>1</v>
      </c>
      <c r="S17" s="1255"/>
      <c r="T17" s="1301">
        <v>1</v>
      </c>
      <c r="U17" s="1257" t="s">
        <v>405</v>
      </c>
      <c r="V17" s="1293">
        <f t="shared" si="4"/>
        <v>0</v>
      </c>
      <c r="W17" s="1302">
        <v>0</v>
      </c>
      <c r="X17" s="1303">
        <v>0</v>
      </c>
      <c r="Y17" s="1303">
        <v>0</v>
      </c>
      <c r="Z17" s="1303">
        <v>0</v>
      </c>
      <c r="AA17" s="1303">
        <v>0</v>
      </c>
      <c r="AB17" s="1303">
        <v>0</v>
      </c>
      <c r="AC17" s="1303">
        <v>0</v>
      </c>
      <c r="AD17" s="1303">
        <v>0</v>
      </c>
      <c r="AE17" s="1303">
        <v>0</v>
      </c>
      <c r="AF17" s="1303">
        <v>0</v>
      </c>
      <c r="AG17" s="1303">
        <v>0</v>
      </c>
      <c r="AH17" s="1304">
        <v>0</v>
      </c>
    </row>
    <row r="18" spans="2:34" ht="24" customHeight="1">
      <c r="B18" s="1255"/>
      <c r="C18" s="1305" t="s">
        <v>406</v>
      </c>
      <c r="D18" s="1263" t="s">
        <v>407</v>
      </c>
      <c r="E18" s="1278">
        <f t="shared" si="2"/>
        <v>0</v>
      </c>
      <c r="F18" s="1306">
        <v>0</v>
      </c>
      <c r="G18" s="1307">
        <v>0</v>
      </c>
      <c r="H18" s="1307">
        <v>0</v>
      </c>
      <c r="I18" s="1307">
        <v>0</v>
      </c>
      <c r="J18" s="1307">
        <v>0</v>
      </c>
      <c r="K18" s="1271">
        <v>0</v>
      </c>
      <c r="L18" s="1271">
        <v>0</v>
      </c>
      <c r="M18" s="1271">
        <v>0</v>
      </c>
      <c r="N18" s="1271">
        <v>0</v>
      </c>
      <c r="O18" s="1271">
        <v>0</v>
      </c>
      <c r="P18" s="1271">
        <v>0</v>
      </c>
      <c r="Q18" s="1272">
        <v>0</v>
      </c>
      <c r="S18" s="1255"/>
      <c r="T18" s="1273">
        <v>2</v>
      </c>
      <c r="U18" s="1269" t="s">
        <v>408</v>
      </c>
      <c r="V18" s="1264">
        <f t="shared" si="4"/>
        <v>0</v>
      </c>
      <c r="W18" s="1265">
        <v>0</v>
      </c>
      <c r="X18" s="1266">
        <v>0</v>
      </c>
      <c r="Y18" s="1266">
        <v>0</v>
      </c>
      <c r="Z18" s="1266">
        <v>0</v>
      </c>
      <c r="AA18" s="1266">
        <v>0</v>
      </c>
      <c r="AB18" s="1266">
        <v>0</v>
      </c>
      <c r="AC18" s="1266">
        <v>0</v>
      </c>
      <c r="AD18" s="1266">
        <v>0</v>
      </c>
      <c r="AE18" s="1266">
        <v>0</v>
      </c>
      <c r="AF18" s="1266">
        <v>0</v>
      </c>
      <c r="AG18" s="1266">
        <v>0</v>
      </c>
      <c r="AH18" s="1267">
        <v>0</v>
      </c>
    </row>
    <row r="19" spans="2:34" ht="24" customHeight="1">
      <c r="B19" s="1255"/>
      <c r="C19" s="1273">
        <v>5</v>
      </c>
      <c r="D19" s="1269" t="s">
        <v>409</v>
      </c>
      <c r="E19" s="1264">
        <f t="shared" si="2"/>
        <v>3</v>
      </c>
      <c r="F19" s="1270">
        <v>0</v>
      </c>
      <c r="G19" s="1271">
        <v>1</v>
      </c>
      <c r="H19" s="1271">
        <v>1</v>
      </c>
      <c r="I19" s="1271">
        <v>0</v>
      </c>
      <c r="J19" s="1271">
        <v>0</v>
      </c>
      <c r="K19" s="1271">
        <v>0</v>
      </c>
      <c r="L19" s="1271">
        <v>1</v>
      </c>
      <c r="M19" s="1271">
        <v>0</v>
      </c>
      <c r="N19" s="1271">
        <v>0</v>
      </c>
      <c r="O19" s="1271">
        <v>0</v>
      </c>
      <c r="P19" s="1271">
        <v>0</v>
      </c>
      <c r="Q19" s="1272">
        <v>0</v>
      </c>
      <c r="S19" s="1308"/>
      <c r="T19" s="1273">
        <v>3</v>
      </c>
      <c r="U19" s="1269" t="s">
        <v>410</v>
      </c>
      <c r="V19" s="1264">
        <f t="shared" si="4"/>
        <v>0</v>
      </c>
      <c r="W19" s="1265">
        <v>0</v>
      </c>
      <c r="X19" s="1266">
        <v>0</v>
      </c>
      <c r="Y19" s="1266">
        <v>0</v>
      </c>
      <c r="Z19" s="1266">
        <v>0</v>
      </c>
      <c r="AA19" s="1266">
        <v>0</v>
      </c>
      <c r="AB19" s="1266">
        <v>0</v>
      </c>
      <c r="AC19" s="1266">
        <v>0</v>
      </c>
      <c r="AD19" s="1266">
        <v>0</v>
      </c>
      <c r="AE19" s="1266">
        <v>0</v>
      </c>
      <c r="AF19" s="1266">
        <v>0</v>
      </c>
      <c r="AG19" s="1266">
        <v>0</v>
      </c>
      <c r="AH19" s="1267">
        <v>0</v>
      </c>
    </row>
    <row r="20" spans="2:34" ht="24" customHeight="1">
      <c r="B20" s="1255"/>
      <c r="C20" s="1273">
        <v>6</v>
      </c>
      <c r="D20" s="1269" t="s">
        <v>411</v>
      </c>
      <c r="E20" s="1264">
        <f t="shared" si="2"/>
        <v>2</v>
      </c>
      <c r="F20" s="1265">
        <v>1</v>
      </c>
      <c r="G20" s="1266">
        <v>1</v>
      </c>
      <c r="H20" s="1266">
        <v>0</v>
      </c>
      <c r="I20" s="1266">
        <v>0</v>
      </c>
      <c r="J20" s="1266">
        <v>0</v>
      </c>
      <c r="K20" s="1266">
        <v>0</v>
      </c>
      <c r="L20" s="1266">
        <v>0</v>
      </c>
      <c r="M20" s="1266">
        <v>0</v>
      </c>
      <c r="N20" s="1266">
        <v>0</v>
      </c>
      <c r="O20" s="1266">
        <v>0</v>
      </c>
      <c r="P20" s="1266">
        <v>0</v>
      </c>
      <c r="Q20" s="1267">
        <v>0</v>
      </c>
      <c r="S20" s="1308"/>
      <c r="T20" s="1273">
        <v>4</v>
      </c>
      <c r="U20" s="1309" t="s">
        <v>412</v>
      </c>
      <c r="V20" s="1264">
        <f t="shared" si="4"/>
        <v>1</v>
      </c>
      <c r="W20" s="1265">
        <v>0</v>
      </c>
      <c r="X20" s="1266">
        <v>0</v>
      </c>
      <c r="Y20" s="1266">
        <v>0</v>
      </c>
      <c r="Z20" s="1266">
        <v>0</v>
      </c>
      <c r="AA20" s="1266">
        <v>0</v>
      </c>
      <c r="AB20" s="1266">
        <v>0</v>
      </c>
      <c r="AC20" s="1266">
        <v>0</v>
      </c>
      <c r="AD20" s="1266">
        <v>0</v>
      </c>
      <c r="AE20" s="1266">
        <v>0</v>
      </c>
      <c r="AF20" s="1266">
        <v>0</v>
      </c>
      <c r="AG20" s="1266">
        <v>0</v>
      </c>
      <c r="AH20" s="1267">
        <v>1</v>
      </c>
    </row>
    <row r="21" spans="2:34" ht="24" customHeight="1">
      <c r="B21" s="1255"/>
      <c r="C21" s="1274">
        <v>7</v>
      </c>
      <c r="D21" s="1275" t="s">
        <v>413</v>
      </c>
      <c r="E21" s="1264">
        <f t="shared" si="2"/>
        <v>4</v>
      </c>
      <c r="F21" s="1265">
        <v>0</v>
      </c>
      <c r="G21" s="1266">
        <v>1</v>
      </c>
      <c r="H21" s="1266">
        <v>0</v>
      </c>
      <c r="I21" s="1266">
        <v>1</v>
      </c>
      <c r="J21" s="1266">
        <v>0</v>
      </c>
      <c r="K21" s="1266">
        <v>0</v>
      </c>
      <c r="L21" s="1266">
        <v>0</v>
      </c>
      <c r="M21" s="1266">
        <v>0</v>
      </c>
      <c r="N21" s="1266">
        <v>0</v>
      </c>
      <c r="O21" s="1266">
        <v>0</v>
      </c>
      <c r="P21" s="1266">
        <v>1</v>
      </c>
      <c r="Q21" s="1267">
        <v>1</v>
      </c>
      <c r="S21" s="1308"/>
      <c r="T21" s="1268">
        <v>5</v>
      </c>
      <c r="U21" s="1269" t="s">
        <v>414</v>
      </c>
      <c r="V21" s="1264">
        <f t="shared" si="4"/>
        <v>1</v>
      </c>
      <c r="W21" s="1265">
        <v>0</v>
      </c>
      <c r="X21" s="1266">
        <v>0</v>
      </c>
      <c r="Y21" s="1266">
        <v>0</v>
      </c>
      <c r="Z21" s="1266">
        <v>0</v>
      </c>
      <c r="AA21" s="1266">
        <v>0</v>
      </c>
      <c r="AB21" s="1266">
        <v>1</v>
      </c>
      <c r="AC21" s="1266">
        <v>0</v>
      </c>
      <c r="AD21" s="1266">
        <v>0</v>
      </c>
      <c r="AE21" s="1266">
        <v>0</v>
      </c>
      <c r="AF21" s="1266">
        <v>0</v>
      </c>
      <c r="AG21" s="1266">
        <v>0</v>
      </c>
      <c r="AH21" s="1267">
        <v>0</v>
      </c>
    </row>
    <row r="22" spans="2:34" ht="24" customHeight="1">
      <c r="B22" s="1255"/>
      <c r="C22" s="1310">
        <v>9</v>
      </c>
      <c r="D22" s="1311" t="s">
        <v>1</v>
      </c>
      <c r="E22" s="1312">
        <f t="shared" si="2"/>
        <v>0</v>
      </c>
      <c r="F22" s="1313">
        <v>0</v>
      </c>
      <c r="G22" s="1314">
        <v>0</v>
      </c>
      <c r="H22" s="1314">
        <v>0</v>
      </c>
      <c r="I22" s="1314">
        <v>0</v>
      </c>
      <c r="J22" s="1314">
        <v>0</v>
      </c>
      <c r="K22" s="1314">
        <v>0</v>
      </c>
      <c r="L22" s="1314">
        <v>0</v>
      </c>
      <c r="M22" s="1315">
        <v>0</v>
      </c>
      <c r="N22" s="1315">
        <v>0</v>
      </c>
      <c r="O22" s="1315">
        <v>0</v>
      </c>
      <c r="P22" s="1315">
        <v>0</v>
      </c>
      <c r="Q22" s="1316">
        <v>0</v>
      </c>
      <c r="S22" s="1317"/>
      <c r="T22" s="1268">
        <v>9</v>
      </c>
      <c r="U22" s="1269" t="s">
        <v>1</v>
      </c>
      <c r="V22" s="1264">
        <f t="shared" si="4"/>
        <v>0</v>
      </c>
      <c r="W22" s="1265">
        <v>0</v>
      </c>
      <c r="X22" s="1266">
        <v>0</v>
      </c>
      <c r="Y22" s="1266">
        <v>0</v>
      </c>
      <c r="Z22" s="1266">
        <v>0</v>
      </c>
      <c r="AA22" s="1266">
        <v>0</v>
      </c>
      <c r="AB22" s="1266">
        <v>0</v>
      </c>
      <c r="AC22" s="1266">
        <v>0</v>
      </c>
      <c r="AD22" s="1266">
        <v>0</v>
      </c>
      <c r="AE22" s="1266">
        <v>0</v>
      </c>
      <c r="AF22" s="1266">
        <v>0</v>
      </c>
      <c r="AG22" s="1266">
        <v>0</v>
      </c>
      <c r="AH22" s="1267">
        <v>0</v>
      </c>
    </row>
    <row r="23" spans="2:34" ht="24" customHeight="1">
      <c r="B23" s="1290">
        <v>3</v>
      </c>
      <c r="C23" s="1318" t="s">
        <v>415</v>
      </c>
      <c r="D23" s="1319"/>
      <c r="E23" s="1284">
        <f t="shared" si="2"/>
        <v>6</v>
      </c>
      <c r="F23" s="1285">
        <f aca="true" t="shared" si="8" ref="F23:Q23">SUM(F24:F29)</f>
        <v>1</v>
      </c>
      <c r="G23" s="1286">
        <f t="shared" si="8"/>
        <v>0</v>
      </c>
      <c r="H23" s="1286">
        <f t="shared" si="8"/>
        <v>0</v>
      </c>
      <c r="I23" s="1286">
        <f t="shared" si="8"/>
        <v>1</v>
      </c>
      <c r="J23" s="1286">
        <f t="shared" si="8"/>
        <v>1</v>
      </c>
      <c r="K23" s="1286">
        <f t="shared" si="8"/>
        <v>0</v>
      </c>
      <c r="L23" s="1286">
        <f t="shared" si="8"/>
        <v>1</v>
      </c>
      <c r="M23" s="1286">
        <f t="shared" si="8"/>
        <v>0</v>
      </c>
      <c r="N23" s="1286">
        <f t="shared" si="8"/>
        <v>0</v>
      </c>
      <c r="O23" s="1286">
        <f t="shared" si="8"/>
        <v>0</v>
      </c>
      <c r="P23" s="1286">
        <f t="shared" si="8"/>
        <v>1</v>
      </c>
      <c r="Q23" s="1287">
        <f t="shared" si="8"/>
        <v>1</v>
      </c>
      <c r="S23" s="1262">
        <v>7</v>
      </c>
      <c r="T23" s="1230" t="s">
        <v>416</v>
      </c>
      <c r="U23" s="1231"/>
      <c r="V23" s="1284">
        <f t="shared" si="4"/>
        <v>2</v>
      </c>
      <c r="W23" s="1285">
        <f aca="true" t="shared" si="9" ref="W23:AH23">SUM(W24:W28)</f>
        <v>0</v>
      </c>
      <c r="X23" s="1286">
        <f t="shared" si="9"/>
        <v>0</v>
      </c>
      <c r="Y23" s="1286">
        <f t="shared" si="9"/>
        <v>0</v>
      </c>
      <c r="Z23" s="1286">
        <f t="shared" si="9"/>
        <v>0</v>
      </c>
      <c r="AA23" s="1286">
        <f t="shared" si="9"/>
        <v>0</v>
      </c>
      <c r="AB23" s="1286">
        <f t="shared" si="9"/>
        <v>0</v>
      </c>
      <c r="AC23" s="1286">
        <f t="shared" si="9"/>
        <v>1</v>
      </c>
      <c r="AD23" s="1286">
        <f t="shared" si="9"/>
        <v>1</v>
      </c>
      <c r="AE23" s="1286">
        <f t="shared" si="9"/>
        <v>0</v>
      </c>
      <c r="AF23" s="1286">
        <f t="shared" si="9"/>
        <v>0</v>
      </c>
      <c r="AG23" s="1286">
        <f t="shared" si="9"/>
        <v>0</v>
      </c>
      <c r="AH23" s="1287">
        <f t="shared" si="9"/>
        <v>0</v>
      </c>
    </row>
    <row r="24" spans="2:34" ht="24" customHeight="1">
      <c r="B24" s="1255"/>
      <c r="C24" s="1288">
        <v>1</v>
      </c>
      <c r="D24" s="1320" t="s">
        <v>417</v>
      </c>
      <c r="E24" s="1278">
        <f t="shared" si="2"/>
        <v>0</v>
      </c>
      <c r="F24" s="1279">
        <v>0</v>
      </c>
      <c r="G24" s="1280">
        <v>0</v>
      </c>
      <c r="H24" s="1280">
        <v>0</v>
      </c>
      <c r="I24" s="1280">
        <v>0</v>
      </c>
      <c r="J24" s="1280">
        <v>0</v>
      </c>
      <c r="K24" s="1280">
        <v>0</v>
      </c>
      <c r="L24" s="1280">
        <v>0</v>
      </c>
      <c r="M24" s="1280">
        <v>0</v>
      </c>
      <c r="N24" s="1280">
        <v>0</v>
      </c>
      <c r="O24" s="1280">
        <v>0</v>
      </c>
      <c r="P24" s="1280">
        <v>0</v>
      </c>
      <c r="Q24" s="1289">
        <v>0</v>
      </c>
      <c r="S24" s="1262"/>
      <c r="T24" s="1256">
        <v>1</v>
      </c>
      <c r="U24" s="1257" t="s">
        <v>418</v>
      </c>
      <c r="V24" s="1278">
        <f t="shared" si="4"/>
        <v>1</v>
      </c>
      <c r="W24" s="1279">
        <v>0</v>
      </c>
      <c r="X24" s="1280">
        <v>0</v>
      </c>
      <c r="Y24" s="1280">
        <v>0</v>
      </c>
      <c r="Z24" s="1280">
        <v>0</v>
      </c>
      <c r="AA24" s="1280">
        <v>0</v>
      </c>
      <c r="AB24" s="1280">
        <v>0</v>
      </c>
      <c r="AC24" s="1280">
        <v>0</v>
      </c>
      <c r="AD24" s="1280">
        <v>1</v>
      </c>
      <c r="AE24" s="1280">
        <v>0</v>
      </c>
      <c r="AF24" s="1280">
        <v>0</v>
      </c>
      <c r="AG24" s="1280">
        <v>0</v>
      </c>
      <c r="AH24" s="1289">
        <v>0</v>
      </c>
    </row>
    <row r="25" spans="2:34" ht="24" customHeight="1">
      <c r="B25" s="1255"/>
      <c r="C25" s="1273">
        <v>2</v>
      </c>
      <c r="D25" s="1321" t="s">
        <v>419</v>
      </c>
      <c r="E25" s="1264">
        <f t="shared" si="2"/>
        <v>6</v>
      </c>
      <c r="F25" s="1265">
        <v>1</v>
      </c>
      <c r="G25" s="1266">
        <v>0</v>
      </c>
      <c r="H25" s="1266">
        <v>0</v>
      </c>
      <c r="I25" s="1266">
        <v>1</v>
      </c>
      <c r="J25" s="1266">
        <v>1</v>
      </c>
      <c r="K25" s="1266">
        <v>0</v>
      </c>
      <c r="L25" s="1266">
        <v>1</v>
      </c>
      <c r="M25" s="1266">
        <v>0</v>
      </c>
      <c r="N25" s="1266">
        <v>0</v>
      </c>
      <c r="O25" s="1266">
        <v>0</v>
      </c>
      <c r="P25" s="1266">
        <v>1</v>
      </c>
      <c r="Q25" s="1267">
        <v>1</v>
      </c>
      <c r="S25" s="1262"/>
      <c r="T25" s="1274">
        <v>2</v>
      </c>
      <c r="U25" s="1275" t="s">
        <v>420</v>
      </c>
      <c r="V25" s="1264">
        <f t="shared" si="4"/>
        <v>0</v>
      </c>
      <c r="W25" s="1265">
        <v>0</v>
      </c>
      <c r="X25" s="1266">
        <v>0</v>
      </c>
      <c r="Y25" s="1266">
        <v>0</v>
      </c>
      <c r="Z25" s="1266">
        <v>0</v>
      </c>
      <c r="AA25" s="1266">
        <v>0</v>
      </c>
      <c r="AB25" s="1266">
        <v>0</v>
      </c>
      <c r="AC25" s="1266">
        <v>0</v>
      </c>
      <c r="AD25" s="1266">
        <v>0</v>
      </c>
      <c r="AE25" s="1266">
        <v>0</v>
      </c>
      <c r="AF25" s="1266">
        <v>0</v>
      </c>
      <c r="AG25" s="1266">
        <v>0</v>
      </c>
      <c r="AH25" s="1267">
        <v>0</v>
      </c>
    </row>
    <row r="26" spans="2:34" ht="24" customHeight="1">
      <c r="B26" s="1255"/>
      <c r="C26" s="1274">
        <v>3</v>
      </c>
      <c r="D26" s="1322" t="s">
        <v>421</v>
      </c>
      <c r="E26" s="1264">
        <f t="shared" si="2"/>
        <v>0</v>
      </c>
      <c r="F26" s="1265">
        <v>0</v>
      </c>
      <c r="G26" s="1266">
        <v>0</v>
      </c>
      <c r="H26" s="1266">
        <v>0</v>
      </c>
      <c r="I26" s="1266">
        <v>0</v>
      </c>
      <c r="J26" s="1266">
        <v>0</v>
      </c>
      <c r="K26" s="1266">
        <v>0</v>
      </c>
      <c r="L26" s="1266">
        <v>0</v>
      </c>
      <c r="M26" s="1266">
        <v>0</v>
      </c>
      <c r="N26" s="1266">
        <v>0</v>
      </c>
      <c r="O26" s="1266">
        <v>0</v>
      </c>
      <c r="P26" s="1266">
        <v>0</v>
      </c>
      <c r="Q26" s="1267">
        <v>0</v>
      </c>
      <c r="S26" s="1262"/>
      <c r="T26" s="1288">
        <v>3</v>
      </c>
      <c r="U26" s="1263" t="s">
        <v>422</v>
      </c>
      <c r="V26" s="1278">
        <f t="shared" si="4"/>
        <v>0</v>
      </c>
      <c r="W26" s="1279">
        <v>0</v>
      </c>
      <c r="X26" s="1266">
        <v>0</v>
      </c>
      <c r="Y26" s="1266">
        <v>0</v>
      </c>
      <c r="Z26" s="1266">
        <v>0</v>
      </c>
      <c r="AA26" s="1266">
        <v>0</v>
      </c>
      <c r="AB26" s="1266">
        <v>0</v>
      </c>
      <c r="AC26" s="1266">
        <v>0</v>
      </c>
      <c r="AD26" s="1266">
        <v>0</v>
      </c>
      <c r="AE26" s="1266">
        <v>0</v>
      </c>
      <c r="AF26" s="1266">
        <v>0</v>
      </c>
      <c r="AG26" s="1266">
        <v>0</v>
      </c>
      <c r="AH26" s="1267">
        <v>0</v>
      </c>
    </row>
    <row r="27" spans="2:34" ht="24" customHeight="1">
      <c r="B27" s="1255"/>
      <c r="C27" s="1274">
        <v>4</v>
      </c>
      <c r="D27" s="1275" t="s">
        <v>423</v>
      </c>
      <c r="E27" s="1264">
        <f t="shared" si="2"/>
        <v>0</v>
      </c>
      <c r="F27" s="1265">
        <v>0</v>
      </c>
      <c r="G27" s="1266">
        <v>0</v>
      </c>
      <c r="H27" s="1266">
        <v>0</v>
      </c>
      <c r="I27" s="1266">
        <v>0</v>
      </c>
      <c r="J27" s="1266">
        <v>0</v>
      </c>
      <c r="K27" s="1266">
        <v>0</v>
      </c>
      <c r="L27" s="1266">
        <v>0</v>
      </c>
      <c r="M27" s="1266">
        <v>0</v>
      </c>
      <c r="N27" s="1266">
        <v>0</v>
      </c>
      <c r="O27" s="1266">
        <v>0</v>
      </c>
      <c r="P27" s="1266">
        <v>0</v>
      </c>
      <c r="Q27" s="1267">
        <v>0</v>
      </c>
      <c r="S27" s="1262"/>
      <c r="T27" s="1273">
        <v>4</v>
      </c>
      <c r="U27" s="1269" t="s">
        <v>424</v>
      </c>
      <c r="V27" s="1264">
        <f t="shared" si="4"/>
        <v>0</v>
      </c>
      <c r="W27" s="1265">
        <v>0</v>
      </c>
      <c r="X27" s="1266">
        <v>0</v>
      </c>
      <c r="Y27" s="1266">
        <v>0</v>
      </c>
      <c r="Z27" s="1266">
        <v>0</v>
      </c>
      <c r="AA27" s="1266">
        <v>0</v>
      </c>
      <c r="AB27" s="1266">
        <v>0</v>
      </c>
      <c r="AC27" s="1266">
        <v>0</v>
      </c>
      <c r="AD27" s="1266">
        <v>0</v>
      </c>
      <c r="AE27" s="1266">
        <v>0</v>
      </c>
      <c r="AF27" s="1266">
        <v>0</v>
      </c>
      <c r="AG27" s="1266">
        <v>0</v>
      </c>
      <c r="AH27" s="1267">
        <v>0</v>
      </c>
    </row>
    <row r="28" spans="2:34" ht="24" customHeight="1">
      <c r="B28" s="1255"/>
      <c r="C28" s="1274">
        <v>5</v>
      </c>
      <c r="D28" s="1275" t="s">
        <v>425</v>
      </c>
      <c r="E28" s="1264">
        <f t="shared" si="2"/>
        <v>0</v>
      </c>
      <c r="F28" s="1265">
        <v>0</v>
      </c>
      <c r="G28" s="1266">
        <v>0</v>
      </c>
      <c r="H28" s="1266">
        <v>0</v>
      </c>
      <c r="I28" s="1266">
        <v>0</v>
      </c>
      <c r="J28" s="1266">
        <v>0</v>
      </c>
      <c r="K28" s="1266">
        <v>0</v>
      </c>
      <c r="L28" s="1266">
        <v>0</v>
      </c>
      <c r="M28" s="1266">
        <v>0</v>
      </c>
      <c r="N28" s="1266">
        <v>0</v>
      </c>
      <c r="O28" s="1266">
        <v>0</v>
      </c>
      <c r="P28" s="1266">
        <v>0</v>
      </c>
      <c r="Q28" s="1267">
        <v>0</v>
      </c>
      <c r="S28" s="1211"/>
      <c r="T28" s="1273">
        <v>9</v>
      </c>
      <c r="U28" s="1269" t="s">
        <v>1</v>
      </c>
      <c r="V28" s="1264">
        <f t="shared" si="4"/>
        <v>1</v>
      </c>
      <c r="W28" s="1265">
        <v>0</v>
      </c>
      <c r="X28" s="1266">
        <v>0</v>
      </c>
      <c r="Y28" s="1266">
        <v>0</v>
      </c>
      <c r="Z28" s="1266">
        <v>0</v>
      </c>
      <c r="AA28" s="1266">
        <v>0</v>
      </c>
      <c r="AB28" s="1266">
        <v>0</v>
      </c>
      <c r="AC28" s="1266">
        <v>1</v>
      </c>
      <c r="AD28" s="1266">
        <v>0</v>
      </c>
      <c r="AE28" s="1266">
        <v>0</v>
      </c>
      <c r="AF28" s="1266">
        <v>0</v>
      </c>
      <c r="AG28" s="1266">
        <v>0</v>
      </c>
      <c r="AH28" s="1267">
        <v>0</v>
      </c>
    </row>
    <row r="29" spans="2:34" ht="24" customHeight="1">
      <c r="B29" s="1281"/>
      <c r="C29" s="1323">
        <v>9</v>
      </c>
      <c r="D29" s="1311" t="s">
        <v>1</v>
      </c>
      <c r="E29" s="1312">
        <f t="shared" si="2"/>
        <v>0</v>
      </c>
      <c r="F29" s="1324">
        <v>0</v>
      </c>
      <c r="G29" s="1314">
        <v>0</v>
      </c>
      <c r="H29" s="1314">
        <v>0</v>
      </c>
      <c r="I29" s="1314">
        <v>0</v>
      </c>
      <c r="J29" s="1314">
        <v>0</v>
      </c>
      <c r="K29" s="1314">
        <v>0</v>
      </c>
      <c r="L29" s="1314">
        <v>0</v>
      </c>
      <c r="M29" s="1314">
        <v>0</v>
      </c>
      <c r="N29" s="1314">
        <v>0</v>
      </c>
      <c r="O29" s="1314">
        <v>0</v>
      </c>
      <c r="P29" s="1314">
        <v>0</v>
      </c>
      <c r="Q29" s="1325">
        <v>0</v>
      </c>
      <c r="S29" s="1290">
        <v>8</v>
      </c>
      <c r="T29" s="1230" t="s">
        <v>426</v>
      </c>
      <c r="U29" s="1231"/>
      <c r="V29" s="1258">
        <f t="shared" si="4"/>
        <v>0</v>
      </c>
      <c r="W29" s="1294"/>
      <c r="X29" s="1295"/>
      <c r="Y29" s="1295"/>
      <c r="Z29" s="1295"/>
      <c r="AA29" s="1295"/>
      <c r="AB29" s="1295"/>
      <c r="AC29" s="1295"/>
      <c r="AD29" s="1295"/>
      <c r="AE29" s="1295"/>
      <c r="AF29" s="1295"/>
      <c r="AG29" s="1295"/>
      <c r="AH29" s="1326"/>
    </row>
    <row r="30" spans="2:34" ht="24" customHeight="1">
      <c r="B30" s="1327"/>
      <c r="C30" s="1328"/>
      <c r="D30" s="1329"/>
      <c r="S30" s="1281"/>
      <c r="T30" s="1301">
        <v>1</v>
      </c>
      <c r="U30" s="1257" t="s">
        <v>427</v>
      </c>
      <c r="V30" s="1293">
        <f t="shared" si="4"/>
        <v>0</v>
      </c>
      <c r="W30" s="1302"/>
      <c r="X30" s="1303"/>
      <c r="Y30" s="1303"/>
      <c r="Z30" s="1303"/>
      <c r="AA30" s="1303"/>
      <c r="AB30" s="1303"/>
      <c r="AC30" s="1303"/>
      <c r="AD30" s="1303"/>
      <c r="AE30" s="1303"/>
      <c r="AF30" s="1303"/>
      <c r="AG30" s="1303"/>
      <c r="AH30" s="1304"/>
    </row>
    <row r="31" spans="19:34" ht="24" customHeight="1">
      <c r="S31" s="1262">
        <v>9</v>
      </c>
      <c r="T31" s="1230" t="s">
        <v>428</v>
      </c>
      <c r="U31" s="1231"/>
      <c r="V31" s="1293">
        <f t="shared" si="4"/>
        <v>64</v>
      </c>
      <c r="W31" s="1302">
        <v>10</v>
      </c>
      <c r="X31" s="1303">
        <v>6</v>
      </c>
      <c r="Y31" s="1303">
        <v>10</v>
      </c>
      <c r="Z31" s="1303">
        <v>4</v>
      </c>
      <c r="AA31" s="1303">
        <v>3</v>
      </c>
      <c r="AB31" s="1303">
        <v>7</v>
      </c>
      <c r="AC31" s="1303">
        <v>3</v>
      </c>
      <c r="AD31" s="1303">
        <v>8</v>
      </c>
      <c r="AE31" s="1303">
        <v>6</v>
      </c>
      <c r="AF31" s="1303">
        <v>0</v>
      </c>
      <c r="AG31" s="1303">
        <v>3</v>
      </c>
      <c r="AH31" s="1304">
        <v>4</v>
      </c>
    </row>
    <row r="32" spans="19:34" ht="24" customHeight="1">
      <c r="S32" s="1332">
        <v>10</v>
      </c>
      <c r="T32" s="1282" t="s">
        <v>1</v>
      </c>
      <c r="U32" s="1283"/>
      <c r="V32" s="1284">
        <f t="shared" si="4"/>
        <v>0</v>
      </c>
      <c r="W32" s="1333"/>
      <c r="X32" s="1334"/>
      <c r="Y32" s="1334"/>
      <c r="Z32" s="1334"/>
      <c r="AA32" s="1334"/>
      <c r="AB32" s="1334"/>
      <c r="AC32" s="1334"/>
      <c r="AD32" s="1334"/>
      <c r="AE32" s="1334"/>
      <c r="AF32" s="1334"/>
      <c r="AG32" s="1334"/>
      <c r="AH32" s="1335"/>
    </row>
    <row r="33" spans="19:20" ht="13.5" customHeight="1">
      <c r="S33" s="1330"/>
      <c r="T33" s="1331"/>
    </row>
  </sheetData>
  <sheetProtection/>
  <mergeCells count="65">
    <mergeCell ref="T31:U31"/>
    <mergeCell ref="T32:U32"/>
    <mergeCell ref="T11:U11"/>
    <mergeCell ref="C16:D16"/>
    <mergeCell ref="T16:U16"/>
    <mergeCell ref="C23:D23"/>
    <mergeCell ref="T23:U23"/>
    <mergeCell ref="T29:U29"/>
    <mergeCell ref="AD4:AD5"/>
    <mergeCell ref="AE4:AE5"/>
    <mergeCell ref="AF4:AF5"/>
    <mergeCell ref="AG4:AG5"/>
    <mergeCell ref="AH4:AH5"/>
    <mergeCell ref="C6:D6"/>
    <mergeCell ref="X4:X5"/>
    <mergeCell ref="Y4:Y5"/>
    <mergeCell ref="Z4:Z5"/>
    <mergeCell ref="AA4:AA5"/>
    <mergeCell ref="AB4:AB5"/>
    <mergeCell ref="AC4:AC5"/>
    <mergeCell ref="P4:P5"/>
    <mergeCell ref="Q4:Q5"/>
    <mergeCell ref="S4:S5"/>
    <mergeCell ref="T4:U5"/>
    <mergeCell ref="V4:V5"/>
    <mergeCell ref="W4:W5"/>
    <mergeCell ref="J4:J5"/>
    <mergeCell ref="K4:K5"/>
    <mergeCell ref="L4:L5"/>
    <mergeCell ref="M4:M5"/>
    <mergeCell ref="N4:N5"/>
    <mergeCell ref="O4:O5"/>
    <mergeCell ref="B4:D5"/>
    <mergeCell ref="E4:E5"/>
    <mergeCell ref="F4:F5"/>
    <mergeCell ref="G4:G5"/>
    <mergeCell ref="H4:H5"/>
    <mergeCell ref="I4:I5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V2:V3"/>
    <mergeCell ref="G1:L1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3937007874015748" right="0.3937007874015748" top="0.3937007874015748" bottom="0.3937007874015748" header="0.9055118110236221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Zeros="0" view="pageBreakPreview" zoomScaleSheetLayoutView="100" zoomScalePageLayoutView="0" workbookViewId="0" topLeftCell="A1">
      <selection activeCell="U2" sqref="U2:AJ3"/>
    </sheetView>
  </sheetViews>
  <sheetFormatPr defaultColWidth="8.796875" defaultRowHeight="14.25"/>
  <cols>
    <col min="1" max="1" width="1.59765625" style="1372" customWidth="1"/>
    <col min="2" max="2" width="12" style="1394" customWidth="1"/>
    <col min="3" max="4" width="9" style="1385" customWidth="1"/>
    <col min="5" max="5" width="12.3984375" style="1385" customWidth="1"/>
    <col min="6" max="6" width="12.5" style="1394" customWidth="1"/>
    <col min="7" max="7" width="15.09765625" style="1385" customWidth="1"/>
    <col min="8" max="8" width="13.59765625" style="1385" customWidth="1"/>
    <col min="9" max="9" width="19.59765625" style="1385" customWidth="1"/>
    <col min="10" max="14" width="6.59765625" style="1385" customWidth="1"/>
    <col min="15" max="15" width="10.09765625" style="1395" bestFit="1" customWidth="1"/>
    <col min="16" max="17" width="10.09765625" style="1395" customWidth="1"/>
    <col min="18" max="18" width="11.5" style="1385" bestFit="1" customWidth="1"/>
    <col min="19" max="19" width="7.3984375" style="1385" customWidth="1"/>
    <col min="20" max="20" width="7.3984375" style="1394" customWidth="1"/>
    <col min="21" max="22" width="7.3984375" style="1385" customWidth="1"/>
    <col min="23" max="16384" width="9" style="1385" customWidth="1"/>
  </cols>
  <sheetData>
    <row r="1" spans="1:21" s="1338" customFormat="1" ht="24" customHeight="1">
      <c r="A1" s="1336" t="s">
        <v>429</v>
      </c>
      <c r="B1" s="1337"/>
      <c r="C1" s="1337"/>
      <c r="D1" s="1337"/>
      <c r="E1" s="1337"/>
      <c r="F1" s="1337"/>
      <c r="G1" s="1337"/>
      <c r="H1" s="1337"/>
      <c r="O1" s="1339"/>
      <c r="P1" s="1339"/>
      <c r="Q1" s="1339"/>
      <c r="S1" s="1340"/>
      <c r="T1" s="1341"/>
      <c r="U1" s="1340"/>
    </row>
    <row r="2" spans="1:22" s="1338" customFormat="1" ht="21.75" customHeight="1">
      <c r="A2" s="1342"/>
      <c r="B2" s="1343" t="s">
        <v>430</v>
      </c>
      <c r="C2" s="1344"/>
      <c r="D2" s="1344"/>
      <c r="E2" s="1345" t="s">
        <v>431</v>
      </c>
      <c r="F2" s="1346" t="s">
        <v>432</v>
      </c>
      <c r="G2" s="1346"/>
      <c r="H2" s="1347"/>
      <c r="I2" s="1348"/>
      <c r="J2" s="1349" t="s">
        <v>433</v>
      </c>
      <c r="K2" s="1350"/>
      <c r="L2" s="1350"/>
      <c r="M2" s="1350"/>
      <c r="N2" s="1351"/>
      <c r="O2" s="1346" t="s">
        <v>434</v>
      </c>
      <c r="P2" s="1346"/>
      <c r="Q2" s="1346"/>
      <c r="R2" s="1346"/>
      <c r="S2" s="1352" t="s">
        <v>435</v>
      </c>
      <c r="T2" s="1352" t="s">
        <v>436</v>
      </c>
      <c r="U2" s="1353"/>
      <c r="V2" s="1354" t="s">
        <v>437</v>
      </c>
    </row>
    <row r="3" spans="1:22" s="1338" customFormat="1" ht="21.75" customHeight="1">
      <c r="A3" s="1342"/>
      <c r="B3" s="1355"/>
      <c r="C3" s="1356" t="s">
        <v>438</v>
      </c>
      <c r="D3" s="1356" t="s">
        <v>439</v>
      </c>
      <c r="E3" s="1357"/>
      <c r="F3" s="1343" t="s">
        <v>440</v>
      </c>
      <c r="G3" s="1345" t="s">
        <v>441</v>
      </c>
      <c r="H3" s="1347" t="s">
        <v>442</v>
      </c>
      <c r="I3" s="1348"/>
      <c r="J3" s="1355" t="s">
        <v>443</v>
      </c>
      <c r="K3" s="1345" t="s">
        <v>444</v>
      </c>
      <c r="L3" s="1344" t="s">
        <v>445</v>
      </c>
      <c r="M3" s="1344" t="s">
        <v>446</v>
      </c>
      <c r="N3" s="1344" t="s">
        <v>447</v>
      </c>
      <c r="O3" s="1358" t="s">
        <v>448</v>
      </c>
      <c r="P3" s="1358" t="s">
        <v>449</v>
      </c>
      <c r="Q3" s="1358" t="s">
        <v>450</v>
      </c>
      <c r="R3" s="1359" t="s">
        <v>74</v>
      </c>
      <c r="S3" s="1360"/>
      <c r="T3" s="1360"/>
      <c r="U3" s="1361" t="s">
        <v>451</v>
      </c>
      <c r="V3" s="1362"/>
    </row>
    <row r="4" spans="1:22" s="1338" customFormat="1" ht="21.75" customHeight="1">
      <c r="A4" s="1342"/>
      <c r="B4" s="1363"/>
      <c r="C4" s="1364"/>
      <c r="D4" s="1364"/>
      <c r="E4" s="1365"/>
      <c r="F4" s="1363"/>
      <c r="G4" s="1365"/>
      <c r="H4" s="1366"/>
      <c r="I4" s="1348"/>
      <c r="J4" s="1363"/>
      <c r="K4" s="1365"/>
      <c r="L4" s="1364" t="s">
        <v>452</v>
      </c>
      <c r="M4" s="1367" t="s">
        <v>453</v>
      </c>
      <c r="N4" s="1364" t="s">
        <v>454</v>
      </c>
      <c r="O4" s="1368"/>
      <c r="P4" s="1368"/>
      <c r="Q4" s="1368"/>
      <c r="R4" s="1369" t="s">
        <v>76</v>
      </c>
      <c r="S4" s="1102"/>
      <c r="T4" s="1102"/>
      <c r="U4" s="1370"/>
      <c r="V4" s="1371"/>
    </row>
    <row r="5" spans="2:22" ht="45" customHeight="1">
      <c r="B5" s="1373" t="s">
        <v>455</v>
      </c>
      <c r="C5" s="1374">
        <v>0.9722222222222222</v>
      </c>
      <c r="D5" s="1375">
        <v>0.07083333333333333</v>
      </c>
      <c r="E5" s="1376" t="s">
        <v>456</v>
      </c>
      <c r="F5" s="1377" t="s">
        <v>457</v>
      </c>
      <c r="G5" s="1378" t="s">
        <v>457</v>
      </c>
      <c r="H5" s="1378" t="s">
        <v>457</v>
      </c>
      <c r="I5" s="1379"/>
      <c r="J5" s="1380" t="s">
        <v>458</v>
      </c>
      <c r="K5" s="1381" t="s">
        <v>459</v>
      </c>
      <c r="L5" s="1380">
        <v>3</v>
      </c>
      <c r="M5" s="1380">
        <v>12</v>
      </c>
      <c r="N5" s="1380">
        <v>81</v>
      </c>
      <c r="O5" s="1382">
        <v>240</v>
      </c>
      <c r="P5" s="1382"/>
      <c r="Q5" s="1383"/>
      <c r="R5" s="1384">
        <v>51092</v>
      </c>
      <c r="S5" s="1380">
        <v>3</v>
      </c>
      <c r="T5" s="1380">
        <v>0</v>
      </c>
      <c r="U5" s="1380">
        <v>0</v>
      </c>
      <c r="V5" s="1380">
        <v>0</v>
      </c>
    </row>
    <row r="6" spans="2:22" ht="45" customHeight="1">
      <c r="B6" s="1373" t="s">
        <v>455</v>
      </c>
      <c r="C6" s="1374">
        <v>0.9659722222222222</v>
      </c>
      <c r="D6" s="1375">
        <v>0.05416666666666667</v>
      </c>
      <c r="E6" s="1376" t="s">
        <v>456</v>
      </c>
      <c r="F6" s="1377" t="s">
        <v>460</v>
      </c>
      <c r="G6" s="1378" t="s">
        <v>461</v>
      </c>
      <c r="H6" s="1378" t="s">
        <v>457</v>
      </c>
      <c r="I6" s="1379"/>
      <c r="J6" s="1380" t="s">
        <v>462</v>
      </c>
      <c r="K6" s="1381" t="s">
        <v>463</v>
      </c>
      <c r="L6" s="1380">
        <v>1</v>
      </c>
      <c r="M6" s="1386" t="s">
        <v>464</v>
      </c>
      <c r="N6" s="1380">
        <v>67</v>
      </c>
      <c r="O6" s="1382">
        <v>154</v>
      </c>
      <c r="P6" s="1382"/>
      <c r="Q6" s="1382"/>
      <c r="R6" s="1384">
        <v>10148</v>
      </c>
      <c r="S6" s="1380">
        <v>3</v>
      </c>
      <c r="T6" s="1380">
        <v>3</v>
      </c>
      <c r="U6" s="1380">
        <v>0</v>
      </c>
      <c r="V6" s="1380">
        <v>0</v>
      </c>
    </row>
    <row r="7" spans="2:22" ht="45" customHeight="1">
      <c r="B7" s="1373" t="s">
        <v>465</v>
      </c>
      <c r="C7" s="1374">
        <v>0.2708333333333333</v>
      </c>
      <c r="D7" s="1387">
        <v>0.3430555555555555</v>
      </c>
      <c r="E7" s="1376" t="s">
        <v>456</v>
      </c>
      <c r="F7" s="1377" t="s">
        <v>466</v>
      </c>
      <c r="G7" s="1378" t="s">
        <v>467</v>
      </c>
      <c r="H7" s="1378" t="s">
        <v>468</v>
      </c>
      <c r="I7" s="1379"/>
      <c r="J7" s="1380" t="s">
        <v>469</v>
      </c>
      <c r="K7" s="1381" t="s">
        <v>470</v>
      </c>
      <c r="L7" s="1380">
        <v>2</v>
      </c>
      <c r="M7" s="1380">
        <v>14</v>
      </c>
      <c r="N7" s="1380">
        <v>90</v>
      </c>
      <c r="O7" s="1382">
        <v>65</v>
      </c>
      <c r="P7" s="1382"/>
      <c r="Q7" s="1382"/>
      <c r="R7" s="1384">
        <v>12800</v>
      </c>
      <c r="S7" s="1380">
        <v>7</v>
      </c>
      <c r="T7" s="1380">
        <v>5</v>
      </c>
      <c r="U7" s="1380">
        <v>0</v>
      </c>
      <c r="V7" s="1380">
        <v>0</v>
      </c>
    </row>
    <row r="8" spans="2:22" ht="45" customHeight="1">
      <c r="B8" s="1373" t="s">
        <v>465</v>
      </c>
      <c r="C8" s="1374">
        <v>0.2638888888888889</v>
      </c>
      <c r="D8" s="1375">
        <v>0.3611111111111111</v>
      </c>
      <c r="E8" s="1376" t="s">
        <v>456</v>
      </c>
      <c r="F8" s="1377" t="s">
        <v>471</v>
      </c>
      <c r="G8" s="1378" t="s">
        <v>472</v>
      </c>
      <c r="H8" s="1378" t="s">
        <v>473</v>
      </c>
      <c r="I8" s="1379"/>
      <c r="J8" s="1380" t="s">
        <v>458</v>
      </c>
      <c r="K8" s="1381" t="s">
        <v>459</v>
      </c>
      <c r="L8" s="1380">
        <v>6</v>
      </c>
      <c r="M8" s="1386">
        <v>17</v>
      </c>
      <c r="N8" s="1380">
        <v>85</v>
      </c>
      <c r="O8" s="1382">
        <v>106</v>
      </c>
      <c r="P8" s="1382"/>
      <c r="Q8" s="1382"/>
      <c r="R8" s="1384">
        <v>14332</v>
      </c>
      <c r="S8" s="1380">
        <v>1</v>
      </c>
      <c r="T8" s="1380">
        <v>1</v>
      </c>
      <c r="U8" s="1380">
        <v>0</v>
      </c>
      <c r="V8" s="1380">
        <v>0</v>
      </c>
    </row>
    <row r="9" spans="2:22" ht="45" customHeight="1">
      <c r="B9" s="1373" t="s">
        <v>61</v>
      </c>
      <c r="C9" s="1374">
        <v>0.5076388888888889</v>
      </c>
      <c r="D9" s="1387">
        <v>0.6048611111111112</v>
      </c>
      <c r="E9" s="1376" t="s">
        <v>456</v>
      </c>
      <c r="F9" s="1377" t="s">
        <v>457</v>
      </c>
      <c r="G9" s="1378" t="s">
        <v>457</v>
      </c>
      <c r="H9" s="1378" t="s">
        <v>457</v>
      </c>
      <c r="I9" s="1379"/>
      <c r="J9" s="1380" t="s">
        <v>474</v>
      </c>
      <c r="K9" s="1381" t="s">
        <v>475</v>
      </c>
      <c r="L9" s="1380">
        <v>2</v>
      </c>
      <c r="M9" s="1380">
        <v>16</v>
      </c>
      <c r="N9" s="1380">
        <v>92</v>
      </c>
      <c r="O9" s="1382">
        <v>233</v>
      </c>
      <c r="P9" s="1382"/>
      <c r="Q9" s="1382"/>
      <c r="R9" s="1384">
        <v>21380</v>
      </c>
      <c r="S9" s="1380">
        <v>1</v>
      </c>
      <c r="T9" s="1380">
        <v>2</v>
      </c>
      <c r="U9" s="1380">
        <v>0</v>
      </c>
      <c r="V9" s="1380">
        <v>1</v>
      </c>
    </row>
    <row r="10" spans="2:22" ht="45" customHeight="1">
      <c r="B10" s="1373" t="s">
        <v>61</v>
      </c>
      <c r="C10" s="1374">
        <v>0.6354166666666666</v>
      </c>
      <c r="D10" s="1375">
        <v>0.7083333333333334</v>
      </c>
      <c r="E10" s="1376" t="s">
        <v>456</v>
      </c>
      <c r="F10" s="1377" t="s">
        <v>457</v>
      </c>
      <c r="G10" s="1378" t="s">
        <v>476</v>
      </c>
      <c r="H10" s="1378" t="s">
        <v>457</v>
      </c>
      <c r="I10" s="1379"/>
      <c r="J10" s="1380" t="s">
        <v>469</v>
      </c>
      <c r="K10" s="1381" t="s">
        <v>477</v>
      </c>
      <c r="L10" s="1380">
        <v>5</v>
      </c>
      <c r="M10" s="1380">
        <v>23</v>
      </c>
      <c r="N10" s="1380">
        <v>68</v>
      </c>
      <c r="O10" s="1382">
        <v>179</v>
      </c>
      <c r="P10" s="1382"/>
      <c r="Q10" s="1383"/>
      <c r="R10" s="1384">
        <v>14520</v>
      </c>
      <c r="S10" s="1380">
        <v>4</v>
      </c>
      <c r="T10" s="1380">
        <v>1</v>
      </c>
      <c r="U10" s="1380">
        <v>0</v>
      </c>
      <c r="V10" s="1380">
        <v>0</v>
      </c>
    </row>
    <row r="11" spans="2:22" ht="45" customHeight="1">
      <c r="B11" s="1373" t="s">
        <v>61</v>
      </c>
      <c r="C11" s="1374">
        <v>0.8680555555555555</v>
      </c>
      <c r="D11" s="1375">
        <v>0.970138888888889</v>
      </c>
      <c r="E11" s="1376" t="s">
        <v>456</v>
      </c>
      <c r="F11" s="1377" t="s">
        <v>457</v>
      </c>
      <c r="G11" s="1378" t="s">
        <v>457</v>
      </c>
      <c r="H11" s="1378" t="s">
        <v>457</v>
      </c>
      <c r="I11" s="1379"/>
      <c r="J11" s="1380" t="s">
        <v>469</v>
      </c>
      <c r="K11" s="1381" t="s">
        <v>478</v>
      </c>
      <c r="L11" s="1380">
        <v>1</v>
      </c>
      <c r="M11" s="1380">
        <v>20</v>
      </c>
      <c r="N11" s="1380">
        <v>81</v>
      </c>
      <c r="O11" s="1382">
        <v>114</v>
      </c>
      <c r="P11" s="1382"/>
      <c r="Q11" s="1382"/>
      <c r="R11" s="1384">
        <v>35060</v>
      </c>
      <c r="S11" s="1380">
        <v>2</v>
      </c>
      <c r="T11" s="1380">
        <v>0</v>
      </c>
      <c r="U11" s="1380">
        <v>0</v>
      </c>
      <c r="V11" s="1380">
        <v>0</v>
      </c>
    </row>
    <row r="12" spans="2:22" ht="45" customHeight="1">
      <c r="B12" s="1373" t="s">
        <v>479</v>
      </c>
      <c r="C12" s="1374">
        <v>0.8055555555555555</v>
      </c>
      <c r="D12" s="1387">
        <v>0.9340277777777778</v>
      </c>
      <c r="E12" s="1376" t="s">
        <v>456</v>
      </c>
      <c r="F12" s="1377" t="s">
        <v>480</v>
      </c>
      <c r="G12" s="1378" t="s">
        <v>481</v>
      </c>
      <c r="H12" s="1378" t="s">
        <v>482</v>
      </c>
      <c r="I12" s="1379"/>
      <c r="J12" s="1380" t="s">
        <v>469</v>
      </c>
      <c r="K12" s="1381" t="s">
        <v>483</v>
      </c>
      <c r="L12" s="1380">
        <v>3</v>
      </c>
      <c r="M12" s="1380">
        <v>28</v>
      </c>
      <c r="N12" s="1380">
        <v>82</v>
      </c>
      <c r="O12" s="1382">
        <v>161</v>
      </c>
      <c r="P12" s="1382">
        <v>42</v>
      </c>
      <c r="Q12" s="1382"/>
      <c r="R12" s="1384">
        <v>20581</v>
      </c>
      <c r="S12" s="1380">
        <v>2</v>
      </c>
      <c r="T12" s="1380">
        <v>0</v>
      </c>
      <c r="U12" s="1380">
        <v>0</v>
      </c>
      <c r="V12" s="1380">
        <v>0</v>
      </c>
    </row>
    <row r="13" spans="2:22" ht="45" customHeight="1">
      <c r="B13" s="1373" t="s">
        <v>484</v>
      </c>
      <c r="C13" s="1374">
        <v>0.09027777777777778</v>
      </c>
      <c r="D13" s="1375">
        <v>0.22152777777777777</v>
      </c>
      <c r="E13" s="1376" t="s">
        <v>456</v>
      </c>
      <c r="F13" s="1377" t="s">
        <v>457</v>
      </c>
      <c r="G13" s="1378" t="s">
        <v>457</v>
      </c>
      <c r="H13" s="1378" t="s">
        <v>457</v>
      </c>
      <c r="I13" s="1379"/>
      <c r="J13" s="1380" t="s">
        <v>469</v>
      </c>
      <c r="K13" s="1381" t="s">
        <v>485</v>
      </c>
      <c r="L13" s="1380">
        <v>1</v>
      </c>
      <c r="M13" s="1386">
        <v>24</v>
      </c>
      <c r="N13" s="1380">
        <v>82</v>
      </c>
      <c r="O13" s="1382">
        <v>729</v>
      </c>
      <c r="P13" s="1382"/>
      <c r="Q13" s="1382"/>
      <c r="R13" s="1384">
        <v>81712</v>
      </c>
      <c r="S13" s="1380">
        <v>10</v>
      </c>
      <c r="T13" s="1380">
        <v>3</v>
      </c>
      <c r="U13" s="1380">
        <v>0</v>
      </c>
      <c r="V13" s="1380">
        <v>0</v>
      </c>
    </row>
    <row r="14" spans="2:22" ht="45" customHeight="1">
      <c r="B14" s="1373" t="s">
        <v>486</v>
      </c>
      <c r="C14" s="1374">
        <v>0.5270833333333333</v>
      </c>
      <c r="D14" s="1387">
        <v>0.5756944444444444</v>
      </c>
      <c r="E14" s="1376" t="s">
        <v>456</v>
      </c>
      <c r="F14" s="1377" t="s">
        <v>457</v>
      </c>
      <c r="G14" s="1378" t="s">
        <v>457</v>
      </c>
      <c r="H14" s="1378" t="s">
        <v>457</v>
      </c>
      <c r="I14" s="1379"/>
      <c r="J14" s="1380" t="s">
        <v>469</v>
      </c>
      <c r="K14" s="1381" t="s">
        <v>487</v>
      </c>
      <c r="L14" s="1380">
        <v>3</v>
      </c>
      <c r="M14" s="1380">
        <v>28</v>
      </c>
      <c r="N14" s="1380">
        <v>97</v>
      </c>
      <c r="O14" s="1382">
        <v>68</v>
      </c>
      <c r="P14" s="1382"/>
      <c r="Q14" s="1382"/>
      <c r="R14" s="1384">
        <v>12858</v>
      </c>
      <c r="S14" s="1380">
        <v>1</v>
      </c>
      <c r="T14" s="1380">
        <v>1</v>
      </c>
      <c r="U14" s="1380">
        <v>0</v>
      </c>
      <c r="V14" s="1380">
        <v>0</v>
      </c>
    </row>
    <row r="15" spans="2:22" ht="45" customHeight="1">
      <c r="B15" s="1373" t="s">
        <v>488</v>
      </c>
      <c r="C15" s="1374">
        <v>0.6979166666666666</v>
      </c>
      <c r="D15" s="1387">
        <v>0.7673611111111112</v>
      </c>
      <c r="E15" s="1376" t="s">
        <v>456</v>
      </c>
      <c r="F15" s="1377" t="s">
        <v>457</v>
      </c>
      <c r="G15" s="1378" t="s">
        <v>476</v>
      </c>
      <c r="H15" s="1378" t="s">
        <v>489</v>
      </c>
      <c r="I15" s="1379"/>
      <c r="J15" s="1380" t="s">
        <v>469</v>
      </c>
      <c r="K15" s="1381" t="s">
        <v>475</v>
      </c>
      <c r="L15" s="1386">
        <v>3</v>
      </c>
      <c r="M15" s="1380">
        <v>17</v>
      </c>
      <c r="N15" s="1380">
        <v>94</v>
      </c>
      <c r="O15" s="1382">
        <v>128</v>
      </c>
      <c r="P15" s="1382"/>
      <c r="Q15" s="1382"/>
      <c r="R15" s="1384">
        <v>11449</v>
      </c>
      <c r="S15" s="1380">
        <v>2</v>
      </c>
      <c r="T15" s="1380">
        <v>1</v>
      </c>
      <c r="U15" s="1380">
        <v>1</v>
      </c>
      <c r="V15" s="1380">
        <v>0</v>
      </c>
    </row>
    <row r="16" spans="2:22" ht="45" customHeight="1">
      <c r="B16" s="1373" t="s">
        <v>490</v>
      </c>
      <c r="C16" s="1374">
        <v>0.5590277777777778</v>
      </c>
      <c r="D16" s="1375">
        <v>0.6430555555555556</v>
      </c>
      <c r="E16" s="1376" t="s">
        <v>456</v>
      </c>
      <c r="F16" s="1378" t="s">
        <v>491</v>
      </c>
      <c r="G16" s="1378" t="s">
        <v>492</v>
      </c>
      <c r="H16" s="1378" t="s">
        <v>493</v>
      </c>
      <c r="I16" s="1379"/>
      <c r="J16" s="1380" t="s">
        <v>469</v>
      </c>
      <c r="K16" s="1381" t="s">
        <v>470</v>
      </c>
      <c r="L16" s="1380">
        <v>4</v>
      </c>
      <c r="M16" s="1380">
        <v>18</v>
      </c>
      <c r="N16" s="1380">
        <v>69</v>
      </c>
      <c r="O16" s="1382">
        <v>120</v>
      </c>
      <c r="P16" s="1382"/>
      <c r="Q16" s="1382"/>
      <c r="R16" s="1384">
        <v>25466</v>
      </c>
      <c r="S16" s="1380">
        <v>1</v>
      </c>
      <c r="T16" s="1380">
        <v>1</v>
      </c>
      <c r="U16" s="1380">
        <v>0</v>
      </c>
      <c r="V16" s="1380">
        <v>0</v>
      </c>
    </row>
    <row r="17" spans="2:8" ht="19.5" customHeight="1">
      <c r="B17" s="1388" t="s">
        <v>494</v>
      </c>
      <c r="C17" s="1388"/>
      <c r="D17" s="1388"/>
      <c r="E17" s="1388"/>
      <c r="F17" s="1388"/>
      <c r="G17" s="1388"/>
      <c r="H17" s="1388"/>
    </row>
    <row r="18" spans="2:8" ht="19.5" customHeight="1">
      <c r="B18" s="1389" t="s">
        <v>495</v>
      </c>
      <c r="C18" s="1390"/>
      <c r="D18" s="1390"/>
      <c r="E18" s="1390"/>
      <c r="F18" s="1390"/>
      <c r="G18" s="1391"/>
      <c r="H18" s="1390"/>
    </row>
    <row r="19" spans="2:8" ht="13.5">
      <c r="B19" s="1392"/>
      <c r="C19" s="1393"/>
      <c r="D19" s="1393"/>
      <c r="E19" s="1393"/>
      <c r="F19" s="1392"/>
      <c r="H19" s="1393"/>
    </row>
    <row r="20" spans="2:8" ht="13.5">
      <c r="B20" s="1392"/>
      <c r="C20" s="1393"/>
      <c r="D20" s="1393"/>
      <c r="E20" s="1393"/>
      <c r="F20" s="1392"/>
      <c r="G20" s="1393"/>
      <c r="H20" s="1393"/>
    </row>
    <row r="21" spans="2:8" ht="13.5">
      <c r="B21" s="1392"/>
      <c r="C21" s="1393"/>
      <c r="D21" s="1393"/>
      <c r="E21" s="1393"/>
      <c r="F21" s="1392"/>
      <c r="G21" s="1393"/>
      <c r="H21" s="1393"/>
    </row>
    <row r="22" spans="2:8" ht="13.5">
      <c r="B22" s="1392"/>
      <c r="C22" s="1393"/>
      <c r="D22" s="1393"/>
      <c r="E22" s="1393"/>
      <c r="F22" s="1392"/>
      <c r="G22" s="1393"/>
      <c r="H22" s="1393"/>
    </row>
    <row r="23" spans="2:8" ht="13.5">
      <c r="B23" s="1392"/>
      <c r="C23" s="1393"/>
      <c r="D23" s="1393"/>
      <c r="E23" s="1393"/>
      <c r="F23" s="1392"/>
      <c r="G23" s="1393"/>
      <c r="H23" s="1393"/>
    </row>
    <row r="24" spans="2:8" ht="13.5">
      <c r="B24" s="1392"/>
      <c r="C24" s="1393"/>
      <c r="D24" s="1393"/>
      <c r="E24" s="1393"/>
      <c r="F24" s="1392"/>
      <c r="G24" s="1393"/>
      <c r="H24" s="1393"/>
    </row>
    <row r="25" spans="2:8" ht="13.5">
      <c r="B25" s="1392"/>
      <c r="C25" s="1393"/>
      <c r="D25" s="1393"/>
      <c r="E25" s="1393"/>
      <c r="F25" s="1392"/>
      <c r="G25" s="1393"/>
      <c r="H25" s="1393"/>
    </row>
    <row r="26" spans="2:8" ht="13.5">
      <c r="B26" s="1392"/>
      <c r="C26" s="1393"/>
      <c r="D26" s="1393"/>
      <c r="E26" s="1393"/>
      <c r="F26" s="1392"/>
      <c r="G26" s="1393"/>
      <c r="H26" s="1393"/>
    </row>
    <row r="27" spans="2:8" ht="13.5">
      <c r="B27" s="1392"/>
      <c r="C27" s="1393"/>
      <c r="D27" s="1393"/>
      <c r="E27" s="1393"/>
      <c r="F27" s="1392"/>
      <c r="G27" s="1393"/>
      <c r="H27" s="1393"/>
    </row>
    <row r="28" spans="2:8" ht="13.5">
      <c r="B28" s="1392"/>
      <c r="C28" s="1393"/>
      <c r="D28" s="1393"/>
      <c r="E28" s="1393"/>
      <c r="F28" s="1392"/>
      <c r="G28" s="1393"/>
      <c r="H28" s="1393"/>
    </row>
    <row r="29" spans="2:8" ht="13.5">
      <c r="B29" s="1392"/>
      <c r="C29" s="1393"/>
      <c r="D29" s="1393"/>
      <c r="E29" s="1393"/>
      <c r="F29" s="1392"/>
      <c r="G29" s="1393"/>
      <c r="H29" s="1393"/>
    </row>
    <row r="30" spans="2:8" ht="13.5">
      <c r="B30" s="1392"/>
      <c r="C30" s="1393"/>
      <c r="D30" s="1393"/>
      <c r="E30" s="1393"/>
      <c r="F30" s="1392"/>
      <c r="G30" s="1393"/>
      <c r="H30" s="1393"/>
    </row>
  </sheetData>
  <sheetProtection/>
  <mergeCells count="17">
    <mergeCell ref="B17:H17"/>
    <mergeCell ref="T2:T4"/>
    <mergeCell ref="V2:V4"/>
    <mergeCell ref="F3:F4"/>
    <mergeCell ref="G3:G4"/>
    <mergeCell ref="H3:H4"/>
    <mergeCell ref="J3:J4"/>
    <mergeCell ref="K3:K4"/>
    <mergeCell ref="O3:O4"/>
    <mergeCell ref="P3:P4"/>
    <mergeCell ref="Q3:Q4"/>
    <mergeCell ref="B2:B4"/>
    <mergeCell ref="E2:E4"/>
    <mergeCell ref="F2:H2"/>
    <mergeCell ref="J2:N2"/>
    <mergeCell ref="O2:R2"/>
    <mergeCell ref="S2:S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U2" sqref="U2:AJ3"/>
    </sheetView>
  </sheetViews>
  <sheetFormatPr defaultColWidth="8.796875" defaultRowHeight="14.25"/>
  <cols>
    <col min="1" max="1" width="1.59765625" style="1198" customWidth="1"/>
    <col min="2" max="3" width="3.59765625" style="1198" customWidth="1"/>
    <col min="4" max="4" width="4.59765625" style="1198" customWidth="1"/>
    <col min="5" max="5" width="15.59765625" style="1198" customWidth="1"/>
    <col min="6" max="16" width="5.59765625" style="1198" customWidth="1"/>
    <col min="17" max="17" width="1.59765625" style="1198" customWidth="1"/>
    <col min="18" max="47" width="4.59765625" style="1198" customWidth="1"/>
    <col min="48" max="16384" width="9" style="1198" customWidth="1"/>
  </cols>
  <sheetData>
    <row r="1" spans="2:15" ht="24" customHeight="1">
      <c r="B1" s="1396" t="s">
        <v>496</v>
      </c>
      <c r="C1" s="1396"/>
      <c r="D1" s="1396"/>
      <c r="E1" s="1396"/>
      <c r="F1" s="1396"/>
      <c r="G1" s="1396"/>
      <c r="H1" s="1396"/>
      <c r="I1" s="1136" t="s">
        <v>497</v>
      </c>
      <c r="J1" s="1136"/>
      <c r="K1" s="1136"/>
      <c r="L1" s="1136"/>
      <c r="M1" s="1136"/>
      <c r="N1" s="1136"/>
      <c r="O1" s="1136"/>
    </row>
    <row r="2" spans="2:16" ht="15" customHeight="1">
      <c r="B2" s="1397"/>
      <c r="C2" s="1398"/>
      <c r="D2" s="1398"/>
      <c r="E2" s="1398" t="s">
        <v>498</v>
      </c>
      <c r="F2" s="1399">
        <v>19</v>
      </c>
      <c r="G2" s="1399">
        <v>20</v>
      </c>
      <c r="H2" s="1399">
        <v>21</v>
      </c>
      <c r="I2" s="1399">
        <v>22</v>
      </c>
      <c r="J2" s="1399">
        <v>23</v>
      </c>
      <c r="K2" s="1399">
        <v>24</v>
      </c>
      <c r="L2" s="1399">
        <v>25</v>
      </c>
      <c r="M2" s="1399">
        <v>26</v>
      </c>
      <c r="N2" s="1399">
        <v>27</v>
      </c>
      <c r="O2" s="1399">
        <v>28</v>
      </c>
      <c r="P2" s="1400" t="s">
        <v>499</v>
      </c>
    </row>
    <row r="3" spans="2:16" ht="15" customHeight="1">
      <c r="B3" s="1401" t="s">
        <v>500</v>
      </c>
      <c r="C3" s="1402"/>
      <c r="D3" s="1402"/>
      <c r="E3" s="1402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4"/>
    </row>
    <row r="4" spans="2:16" ht="21.75" customHeight="1">
      <c r="B4" s="1405" t="s">
        <v>501</v>
      </c>
      <c r="C4" s="1406"/>
      <c r="D4" s="1407"/>
      <c r="E4" s="1407" t="s">
        <v>502</v>
      </c>
      <c r="F4" s="1408">
        <f>SUM(F7:F11)+F5</f>
        <v>17</v>
      </c>
      <c r="G4" s="1408">
        <f aca="true" t="shared" si="0" ref="G4:O4">SUM(G7:G11)+G5</f>
        <v>16</v>
      </c>
      <c r="H4" s="1408">
        <f t="shared" si="0"/>
        <v>19</v>
      </c>
      <c r="I4" s="1408">
        <f t="shared" si="0"/>
        <v>14</v>
      </c>
      <c r="J4" s="1406">
        <f t="shared" si="0"/>
        <v>14</v>
      </c>
      <c r="K4" s="1406">
        <f t="shared" si="0"/>
        <v>15</v>
      </c>
      <c r="L4" s="1406">
        <f t="shared" si="0"/>
        <v>19</v>
      </c>
      <c r="M4" s="1408">
        <f t="shared" si="0"/>
        <v>20</v>
      </c>
      <c r="N4" s="1408">
        <f>SUM(N7:N11)+N5</f>
        <v>16</v>
      </c>
      <c r="O4" s="1409">
        <f t="shared" si="0"/>
        <v>11</v>
      </c>
      <c r="P4" s="1284">
        <f>SUM(F4:O4)</f>
        <v>161</v>
      </c>
    </row>
    <row r="5" spans="2:16" ht="21.75" customHeight="1">
      <c r="B5" s="1410"/>
      <c r="C5" s="1411" t="s">
        <v>503</v>
      </c>
      <c r="D5" s="1412" t="s">
        <v>504</v>
      </c>
      <c r="E5" s="1413"/>
      <c r="F5" s="1414">
        <v>9</v>
      </c>
      <c r="G5" s="1414">
        <v>13</v>
      </c>
      <c r="H5" s="1414">
        <v>15</v>
      </c>
      <c r="I5" s="1414">
        <v>8</v>
      </c>
      <c r="J5" s="1295">
        <v>9</v>
      </c>
      <c r="K5" s="1295">
        <v>13</v>
      </c>
      <c r="L5" s="1295">
        <v>14</v>
      </c>
      <c r="M5" s="1295">
        <v>15</v>
      </c>
      <c r="N5" s="1295">
        <v>11</v>
      </c>
      <c r="O5" s="1415">
        <v>8</v>
      </c>
      <c r="P5" s="1293">
        <f aca="true" t="shared" si="1" ref="P5:P11">SUM(F5:O5)</f>
        <v>115</v>
      </c>
    </row>
    <row r="6" spans="2:16" ht="21.75" customHeight="1">
      <c r="B6" s="1410"/>
      <c r="C6" s="1416"/>
      <c r="D6" s="1414"/>
      <c r="E6" s="1417" t="s">
        <v>505</v>
      </c>
      <c r="F6" s="1418">
        <v>-9</v>
      </c>
      <c r="G6" s="1418">
        <v>-11</v>
      </c>
      <c r="H6" s="1418">
        <v>-15</v>
      </c>
      <c r="I6" s="1418">
        <v>-6</v>
      </c>
      <c r="J6" s="1418">
        <v>-7</v>
      </c>
      <c r="K6" s="1418">
        <v>-11</v>
      </c>
      <c r="L6" s="1418">
        <v>-12</v>
      </c>
      <c r="M6" s="1418">
        <v>-14</v>
      </c>
      <c r="N6" s="1418">
        <v>-11</v>
      </c>
      <c r="O6" s="1419">
        <v>-8</v>
      </c>
      <c r="P6" s="1420">
        <f t="shared" si="1"/>
        <v>-104</v>
      </c>
    </row>
    <row r="7" spans="2:16" ht="21.75" customHeight="1">
      <c r="B7" s="1410"/>
      <c r="C7" s="1416"/>
      <c r="D7" s="1299" t="s">
        <v>506</v>
      </c>
      <c r="E7" s="1417"/>
      <c r="F7" s="1299">
        <v>7</v>
      </c>
      <c r="G7" s="1299">
        <v>2</v>
      </c>
      <c r="H7" s="1299">
        <v>2</v>
      </c>
      <c r="I7" s="1299">
        <v>5</v>
      </c>
      <c r="J7" s="1299">
        <v>4</v>
      </c>
      <c r="K7" s="1299">
        <v>2</v>
      </c>
      <c r="L7" s="1299">
        <v>3</v>
      </c>
      <c r="M7" s="1299">
        <v>3</v>
      </c>
      <c r="N7" s="1299">
        <v>4</v>
      </c>
      <c r="O7" s="1421">
        <v>3</v>
      </c>
      <c r="P7" s="1264">
        <f t="shared" si="1"/>
        <v>35</v>
      </c>
    </row>
    <row r="8" spans="2:16" ht="21.75" customHeight="1">
      <c r="B8" s="1410"/>
      <c r="C8" s="1416"/>
      <c r="D8" s="1299" t="s">
        <v>507</v>
      </c>
      <c r="E8" s="1417"/>
      <c r="F8" s="1299">
        <v>1</v>
      </c>
      <c r="G8" s="1299">
        <v>1</v>
      </c>
      <c r="H8" s="1299">
        <v>1</v>
      </c>
      <c r="I8" s="1299">
        <v>1</v>
      </c>
      <c r="J8" s="1299"/>
      <c r="K8" s="1299"/>
      <c r="L8" s="1299">
        <v>1</v>
      </c>
      <c r="M8" s="1299">
        <v>2</v>
      </c>
      <c r="N8" s="1299">
        <v>1</v>
      </c>
      <c r="O8" s="1421"/>
      <c r="P8" s="1264">
        <f t="shared" si="1"/>
        <v>8</v>
      </c>
    </row>
    <row r="9" spans="2:16" ht="21.75" customHeight="1">
      <c r="B9" s="1410"/>
      <c r="C9" s="1416"/>
      <c r="D9" s="1299" t="s">
        <v>508</v>
      </c>
      <c r="E9" s="1417"/>
      <c r="F9" s="1299"/>
      <c r="G9" s="1299"/>
      <c r="H9" s="1299"/>
      <c r="I9" s="1299"/>
      <c r="J9" s="1299">
        <v>1</v>
      </c>
      <c r="K9" s="1299"/>
      <c r="L9" s="1299"/>
      <c r="M9" s="1299"/>
      <c r="N9" s="1299"/>
      <c r="O9" s="1421"/>
      <c r="P9" s="1264">
        <f t="shared" si="1"/>
        <v>1</v>
      </c>
    </row>
    <row r="10" spans="2:16" ht="21.75" customHeight="1">
      <c r="B10" s="1410"/>
      <c r="C10" s="1416"/>
      <c r="D10" s="1299" t="s">
        <v>509</v>
      </c>
      <c r="E10" s="1417"/>
      <c r="F10" s="1299"/>
      <c r="G10" s="1299"/>
      <c r="H10" s="1299"/>
      <c r="I10" s="1299"/>
      <c r="J10" s="1299"/>
      <c r="K10" s="1299"/>
      <c r="L10" s="1299">
        <v>1</v>
      </c>
      <c r="M10" s="1299"/>
      <c r="N10" s="1299"/>
      <c r="O10" s="1421"/>
      <c r="P10" s="1264">
        <f t="shared" si="1"/>
        <v>1</v>
      </c>
    </row>
    <row r="11" spans="2:16" ht="21.75" customHeight="1">
      <c r="B11" s="1422"/>
      <c r="C11" s="1423"/>
      <c r="D11" s="1424" t="s">
        <v>510</v>
      </c>
      <c r="E11" s="1425"/>
      <c r="F11" s="1424"/>
      <c r="G11" s="1424"/>
      <c r="H11" s="1424">
        <v>1</v>
      </c>
      <c r="I11" s="1424"/>
      <c r="J11" s="1424"/>
      <c r="K11" s="1424"/>
      <c r="L11" s="1424"/>
      <c r="M11" s="1424"/>
      <c r="N11" s="1424"/>
      <c r="O11" s="1426"/>
      <c r="P11" s="1427">
        <f t="shared" si="1"/>
        <v>1</v>
      </c>
    </row>
    <row r="12" spans="2:16" ht="25.5" customHeight="1">
      <c r="B12" s="1428" t="s">
        <v>511</v>
      </c>
      <c r="C12" s="1429"/>
      <c r="D12" s="1429"/>
      <c r="E12" s="1430"/>
      <c r="F12" s="1431">
        <v>40</v>
      </c>
      <c r="G12" s="1431">
        <v>71</v>
      </c>
      <c r="H12" s="1431">
        <v>61</v>
      </c>
      <c r="I12" s="1431">
        <v>38</v>
      </c>
      <c r="J12" s="1431">
        <v>47</v>
      </c>
      <c r="K12" s="1431">
        <v>38</v>
      </c>
      <c r="L12" s="1431">
        <v>58</v>
      </c>
      <c r="M12" s="1431">
        <v>43</v>
      </c>
      <c r="N12" s="1431">
        <v>33</v>
      </c>
      <c r="O12" s="1432">
        <v>37</v>
      </c>
      <c r="P12" s="1284">
        <f>SUM(F12:O12)</f>
        <v>466</v>
      </c>
    </row>
    <row r="13" ht="36" customHeight="1"/>
    <row r="14" spans="2:15" ht="24" customHeight="1">
      <c r="B14" s="1433"/>
      <c r="C14" s="1434" t="s">
        <v>512</v>
      </c>
      <c r="D14" s="1434"/>
      <c r="E14" s="1434"/>
      <c r="F14" s="1434"/>
      <c r="G14" s="1434"/>
      <c r="H14" s="1434"/>
      <c r="I14" s="1434"/>
      <c r="J14" s="1199"/>
      <c r="K14" s="1199"/>
      <c r="L14" s="1199"/>
      <c r="M14" s="1199"/>
      <c r="N14" s="1199"/>
      <c r="O14" s="1199"/>
    </row>
    <row r="15" spans="2:16" ht="15" customHeight="1">
      <c r="B15" s="1397"/>
      <c r="C15" s="1398"/>
      <c r="D15" s="1398"/>
      <c r="E15" s="1398" t="s">
        <v>498</v>
      </c>
      <c r="F15" s="1399">
        <v>19</v>
      </c>
      <c r="G15" s="1399">
        <v>20</v>
      </c>
      <c r="H15" s="1399">
        <v>21</v>
      </c>
      <c r="I15" s="1399">
        <v>22</v>
      </c>
      <c r="J15" s="1399">
        <v>23</v>
      </c>
      <c r="K15" s="1399">
        <v>24</v>
      </c>
      <c r="L15" s="1399">
        <v>25</v>
      </c>
      <c r="M15" s="1399">
        <v>26</v>
      </c>
      <c r="N15" s="1399">
        <v>27</v>
      </c>
      <c r="O15" s="1399">
        <v>28</v>
      </c>
      <c r="P15" s="1435" t="s">
        <v>499</v>
      </c>
    </row>
    <row r="16" spans="2:16" ht="15" customHeight="1">
      <c r="B16" s="1401" t="s">
        <v>500</v>
      </c>
      <c r="C16" s="1402"/>
      <c r="D16" s="1402"/>
      <c r="E16" s="1402"/>
      <c r="F16" s="1403"/>
      <c r="G16" s="1403"/>
      <c r="H16" s="1403"/>
      <c r="I16" s="1403"/>
      <c r="J16" s="1403"/>
      <c r="K16" s="1403"/>
      <c r="L16" s="1403"/>
      <c r="M16" s="1403"/>
      <c r="N16" s="1403"/>
      <c r="O16" s="1403"/>
      <c r="P16" s="1436"/>
    </row>
    <row r="17" spans="2:16" ht="21.75" customHeight="1">
      <c r="B17" s="1405" t="s">
        <v>501</v>
      </c>
      <c r="C17" s="1406"/>
      <c r="D17" s="1407"/>
      <c r="E17" s="1407" t="s">
        <v>502</v>
      </c>
      <c r="F17" s="1408">
        <f>SUM(F20:F24)+F18</f>
        <v>11</v>
      </c>
      <c r="G17" s="1408">
        <f aca="true" t="shared" si="2" ref="G17:O17">SUM(G20:G24)+G18</f>
        <v>12</v>
      </c>
      <c r="H17" s="1408">
        <f t="shared" si="2"/>
        <v>19</v>
      </c>
      <c r="I17" s="1408">
        <f t="shared" si="2"/>
        <v>8</v>
      </c>
      <c r="J17" s="1406">
        <f t="shared" si="2"/>
        <v>10</v>
      </c>
      <c r="K17" s="1406">
        <f t="shared" si="2"/>
        <v>13</v>
      </c>
      <c r="L17" s="1406">
        <f t="shared" si="2"/>
        <v>15</v>
      </c>
      <c r="M17" s="1406">
        <f t="shared" si="2"/>
        <v>17</v>
      </c>
      <c r="N17" s="1406">
        <f t="shared" si="2"/>
        <v>12</v>
      </c>
      <c r="O17" s="1408">
        <f t="shared" si="2"/>
        <v>7</v>
      </c>
      <c r="P17" s="1284">
        <f>SUM(F17:O17)</f>
        <v>124</v>
      </c>
    </row>
    <row r="18" spans="2:16" ht="21.75" customHeight="1">
      <c r="B18" s="1410"/>
      <c r="C18" s="1411" t="s">
        <v>503</v>
      </c>
      <c r="D18" s="1412" t="s">
        <v>504</v>
      </c>
      <c r="E18" s="1413"/>
      <c r="F18" s="1414">
        <v>7</v>
      </c>
      <c r="G18" s="1414">
        <v>11</v>
      </c>
      <c r="H18" s="1414">
        <v>15</v>
      </c>
      <c r="I18" s="1414">
        <v>5</v>
      </c>
      <c r="J18" s="1295">
        <v>7</v>
      </c>
      <c r="K18" s="1295">
        <v>12</v>
      </c>
      <c r="L18" s="1295">
        <v>11</v>
      </c>
      <c r="M18" s="1295">
        <v>15</v>
      </c>
      <c r="N18" s="1414">
        <v>9</v>
      </c>
      <c r="O18" s="1414">
        <v>6</v>
      </c>
      <c r="P18" s="1293">
        <f aca="true" t="shared" si="3" ref="P18:P24">SUM(F18:O18)</f>
        <v>98</v>
      </c>
    </row>
    <row r="19" spans="2:16" ht="21.75" customHeight="1">
      <c r="B19" s="1410"/>
      <c r="C19" s="1416"/>
      <c r="D19" s="1414"/>
      <c r="E19" s="1417" t="s">
        <v>513</v>
      </c>
      <c r="F19" s="1418">
        <v>-7</v>
      </c>
      <c r="G19" s="1418">
        <v>-10</v>
      </c>
      <c r="H19" s="1418">
        <v>-14</v>
      </c>
      <c r="I19" s="1418">
        <v>-4</v>
      </c>
      <c r="J19" s="1418">
        <v>-5</v>
      </c>
      <c r="K19" s="1418">
        <v>-11</v>
      </c>
      <c r="L19" s="1418">
        <v>-10</v>
      </c>
      <c r="M19" s="1418">
        <v>-14</v>
      </c>
      <c r="N19" s="1418">
        <v>-9</v>
      </c>
      <c r="O19" s="1418">
        <v>-6</v>
      </c>
      <c r="P19" s="1437">
        <f t="shared" si="3"/>
        <v>-90</v>
      </c>
    </row>
    <row r="20" spans="2:16" ht="21.75" customHeight="1">
      <c r="B20" s="1410"/>
      <c r="C20" s="1416"/>
      <c r="D20" s="1299" t="s">
        <v>506</v>
      </c>
      <c r="E20" s="1417"/>
      <c r="F20" s="1299">
        <v>4</v>
      </c>
      <c r="G20" s="1299">
        <v>1</v>
      </c>
      <c r="H20" s="1299">
        <v>2</v>
      </c>
      <c r="I20" s="1299">
        <v>2</v>
      </c>
      <c r="J20" s="1299">
        <v>2</v>
      </c>
      <c r="K20" s="1299">
        <v>1</v>
      </c>
      <c r="L20" s="1299">
        <v>2</v>
      </c>
      <c r="M20" s="1299">
        <v>2</v>
      </c>
      <c r="N20" s="1299">
        <v>3</v>
      </c>
      <c r="O20" s="1299">
        <v>1</v>
      </c>
      <c r="P20" s="1264">
        <f t="shared" si="3"/>
        <v>20</v>
      </c>
    </row>
    <row r="21" spans="2:16" ht="21.75" customHeight="1">
      <c r="B21" s="1410"/>
      <c r="C21" s="1416"/>
      <c r="D21" s="1299" t="s">
        <v>507</v>
      </c>
      <c r="E21" s="1417"/>
      <c r="F21" s="1299"/>
      <c r="G21" s="1299"/>
      <c r="H21" s="1299">
        <v>1</v>
      </c>
      <c r="I21" s="1299">
        <v>1</v>
      </c>
      <c r="J21" s="1299"/>
      <c r="K21" s="1299"/>
      <c r="L21" s="1299">
        <v>1</v>
      </c>
      <c r="M21" s="1299"/>
      <c r="N21" s="1299"/>
      <c r="O21" s="1299"/>
      <c r="P21" s="1264">
        <f t="shared" si="3"/>
        <v>3</v>
      </c>
    </row>
    <row r="22" spans="2:16" ht="21.75" customHeight="1">
      <c r="B22" s="1410"/>
      <c r="C22" s="1416"/>
      <c r="D22" s="1299" t="s">
        <v>508</v>
      </c>
      <c r="E22" s="1417"/>
      <c r="F22" s="1299"/>
      <c r="G22" s="1299"/>
      <c r="H22" s="1299"/>
      <c r="I22" s="1299"/>
      <c r="J22" s="1299">
        <v>1</v>
      </c>
      <c r="K22" s="1299"/>
      <c r="L22" s="1299"/>
      <c r="M22" s="1299"/>
      <c r="N22" s="1299"/>
      <c r="O22" s="1299"/>
      <c r="P22" s="1264">
        <f t="shared" si="3"/>
        <v>1</v>
      </c>
    </row>
    <row r="23" spans="2:16" ht="21.75" customHeight="1">
      <c r="B23" s="1410"/>
      <c r="C23" s="1416"/>
      <c r="D23" s="1299" t="s">
        <v>509</v>
      </c>
      <c r="E23" s="1417"/>
      <c r="F23" s="1299"/>
      <c r="G23" s="1299"/>
      <c r="H23" s="1299"/>
      <c r="I23" s="1299"/>
      <c r="J23" s="1299"/>
      <c r="K23" s="1299"/>
      <c r="L23" s="1299">
        <v>1</v>
      </c>
      <c r="M23" s="1299"/>
      <c r="N23" s="1299"/>
      <c r="O23" s="1299"/>
      <c r="P23" s="1264">
        <f t="shared" si="3"/>
        <v>1</v>
      </c>
    </row>
    <row r="24" spans="2:16" ht="21.75" customHeight="1">
      <c r="B24" s="1422"/>
      <c r="C24" s="1423"/>
      <c r="D24" s="1424" t="s">
        <v>510</v>
      </c>
      <c r="E24" s="1425"/>
      <c r="F24" s="1424"/>
      <c r="G24" s="1424"/>
      <c r="H24" s="1424">
        <v>1</v>
      </c>
      <c r="I24" s="1424"/>
      <c r="J24" s="1424"/>
      <c r="K24" s="1424"/>
      <c r="L24" s="1424"/>
      <c r="M24" s="1424"/>
      <c r="N24" s="1424"/>
      <c r="O24" s="1424"/>
      <c r="P24" s="1427">
        <f t="shared" si="3"/>
        <v>1</v>
      </c>
    </row>
  </sheetData>
  <sheetProtection/>
  <mergeCells count="30">
    <mergeCell ref="B17:B24"/>
    <mergeCell ref="C18:C24"/>
    <mergeCell ref="K15:K16"/>
    <mergeCell ref="L15:L16"/>
    <mergeCell ref="M15:M16"/>
    <mergeCell ref="N15:N16"/>
    <mergeCell ref="O15:O16"/>
    <mergeCell ref="P15:P16"/>
    <mergeCell ref="C14:I14"/>
    <mergeCell ref="F15:F16"/>
    <mergeCell ref="G15:G16"/>
    <mergeCell ref="H15:H16"/>
    <mergeCell ref="I15:I16"/>
    <mergeCell ref="J15:J16"/>
    <mergeCell ref="N2:N3"/>
    <mergeCell ref="O2:O3"/>
    <mergeCell ref="P2:P3"/>
    <mergeCell ref="B4:B11"/>
    <mergeCell ref="C5:C11"/>
    <mergeCell ref="B12:E12"/>
    <mergeCell ref="B1:H1"/>
    <mergeCell ref="I1:O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5905511811023623" right="0.3937007874015748" top="0.8267716535433072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U2" sqref="U2:AJ3"/>
    </sheetView>
  </sheetViews>
  <sheetFormatPr defaultColWidth="8.796875" defaultRowHeight="14.25"/>
  <cols>
    <col min="1" max="1" width="1.59765625" style="1198" customWidth="1"/>
    <col min="2" max="2" width="52.59765625" style="1198" customWidth="1"/>
    <col min="3" max="3" width="31.5" style="1198" bestFit="1" customWidth="1"/>
    <col min="4" max="4" width="7.5" style="1199" customWidth="1"/>
    <col min="5" max="5" width="1.59765625" style="1198" customWidth="1"/>
    <col min="6" max="16384" width="9" style="1198" customWidth="1"/>
  </cols>
  <sheetData>
    <row r="1" spans="2:3" ht="24" customHeight="1">
      <c r="B1" s="1433" t="s">
        <v>514</v>
      </c>
      <c r="C1" s="1199"/>
    </row>
    <row r="2" spans="2:4" ht="19.5" customHeight="1">
      <c r="B2" s="1438" t="s">
        <v>515</v>
      </c>
      <c r="C2" s="1439" t="s">
        <v>516</v>
      </c>
      <c r="D2" s="1440" t="s">
        <v>451</v>
      </c>
    </row>
    <row r="3" spans="2:4" ht="19.5" customHeight="1">
      <c r="B3" s="1441" t="s">
        <v>517</v>
      </c>
      <c r="C3" s="1442" t="s">
        <v>518</v>
      </c>
      <c r="D3" s="1443"/>
    </row>
    <row r="4" spans="2:4" ht="19.5" customHeight="1">
      <c r="B4" s="1444"/>
      <c r="C4" s="1445" t="s">
        <v>519</v>
      </c>
      <c r="D4" s="1446"/>
    </row>
    <row r="5" spans="2:4" ht="19.5" customHeight="1">
      <c r="B5" s="1444"/>
      <c r="C5" s="1445" t="s">
        <v>520</v>
      </c>
      <c r="D5" s="1446"/>
    </row>
    <row r="6" spans="2:4" ht="19.5" customHeight="1">
      <c r="B6" s="1447"/>
      <c r="C6" s="1448" t="s">
        <v>1</v>
      </c>
      <c r="D6" s="1449"/>
    </row>
    <row r="7" spans="2:4" ht="19.5" customHeight="1">
      <c r="B7" s="1441" t="s">
        <v>521</v>
      </c>
      <c r="C7" s="1442" t="s">
        <v>522</v>
      </c>
      <c r="D7" s="1443"/>
    </row>
    <row r="8" spans="2:4" ht="19.5" customHeight="1">
      <c r="B8" s="1444"/>
      <c r="C8" s="1445" t="s">
        <v>519</v>
      </c>
      <c r="D8" s="1446"/>
    </row>
    <row r="9" spans="2:4" ht="19.5" customHeight="1">
      <c r="B9" s="1444"/>
      <c r="C9" s="1445" t="s">
        <v>520</v>
      </c>
      <c r="D9" s="1446"/>
    </row>
    <row r="10" spans="2:4" ht="19.5" customHeight="1">
      <c r="B10" s="1444"/>
      <c r="C10" s="1445" t="s">
        <v>523</v>
      </c>
      <c r="D10" s="1446"/>
    </row>
    <row r="11" spans="2:10" ht="19.5" customHeight="1">
      <c r="B11" s="1447"/>
      <c r="C11" s="1448" t="s">
        <v>1</v>
      </c>
      <c r="D11" s="1449"/>
      <c r="G11" s="1331"/>
      <c r="H11" s="1331"/>
      <c r="I11" s="1331"/>
      <c r="J11" s="1331"/>
    </row>
    <row r="12" spans="2:4" ht="19.5" customHeight="1">
      <c r="B12" s="1441" t="s">
        <v>524</v>
      </c>
      <c r="C12" s="1442" t="s">
        <v>525</v>
      </c>
      <c r="D12" s="1443"/>
    </row>
    <row r="13" spans="2:4" ht="19.5" customHeight="1">
      <c r="B13" s="1444"/>
      <c r="C13" s="1445" t="s">
        <v>526</v>
      </c>
      <c r="D13" s="1446"/>
    </row>
    <row r="14" spans="2:4" ht="19.5" customHeight="1">
      <c r="B14" s="1447"/>
      <c r="C14" s="1448" t="s">
        <v>1</v>
      </c>
      <c r="D14" s="1449"/>
    </row>
    <row r="15" spans="2:4" ht="19.5" customHeight="1">
      <c r="B15" s="1441" t="s">
        <v>527</v>
      </c>
      <c r="C15" s="1442" t="s">
        <v>528</v>
      </c>
      <c r="D15" s="1443"/>
    </row>
    <row r="16" spans="2:4" ht="19.5" customHeight="1">
      <c r="B16" s="1444"/>
      <c r="C16" s="1445" t="s">
        <v>529</v>
      </c>
      <c r="D16" s="1446"/>
    </row>
    <row r="17" spans="2:4" ht="19.5" customHeight="1">
      <c r="B17" s="1444"/>
      <c r="C17" s="1445" t="s">
        <v>530</v>
      </c>
      <c r="D17" s="1446"/>
    </row>
    <row r="18" spans="2:4" ht="19.5" customHeight="1">
      <c r="B18" s="1444"/>
      <c r="C18" s="1445" t="s">
        <v>531</v>
      </c>
      <c r="D18" s="1446"/>
    </row>
    <row r="19" spans="2:4" ht="19.5" customHeight="1">
      <c r="B19" s="1444"/>
      <c r="C19" s="1445" t="s">
        <v>532</v>
      </c>
      <c r="D19" s="1446"/>
    </row>
    <row r="20" spans="2:4" ht="19.5" customHeight="1">
      <c r="B20" s="1447"/>
      <c r="C20" s="1448" t="s">
        <v>1</v>
      </c>
      <c r="D20" s="1449"/>
    </row>
    <row r="21" spans="2:4" ht="19.5" customHeight="1">
      <c r="B21" s="1441" t="s">
        <v>533</v>
      </c>
      <c r="C21" s="1442" t="s">
        <v>534</v>
      </c>
      <c r="D21" s="1443">
        <v>1</v>
      </c>
    </row>
    <row r="22" spans="2:4" ht="19.5" customHeight="1">
      <c r="B22" s="1444"/>
      <c r="C22" s="1445" t="s">
        <v>535</v>
      </c>
      <c r="D22" s="1446">
        <v>1</v>
      </c>
    </row>
    <row r="23" spans="2:4" ht="19.5" customHeight="1">
      <c r="B23" s="1444"/>
      <c r="C23" s="1445" t="s">
        <v>536</v>
      </c>
      <c r="D23" s="1446"/>
    </row>
    <row r="24" spans="2:4" ht="19.5" customHeight="1">
      <c r="B24" s="1444"/>
      <c r="C24" s="1445" t="s">
        <v>537</v>
      </c>
      <c r="D24" s="1446"/>
    </row>
    <row r="25" spans="2:4" ht="19.5" customHeight="1">
      <c r="B25" s="1447"/>
      <c r="C25" s="1448" t="s">
        <v>1</v>
      </c>
      <c r="D25" s="1449"/>
    </row>
    <row r="26" spans="2:4" ht="19.5" customHeight="1">
      <c r="B26" s="1441" t="s">
        <v>538</v>
      </c>
      <c r="C26" s="1442" t="s">
        <v>539</v>
      </c>
      <c r="D26" s="1443"/>
    </row>
    <row r="27" spans="2:4" ht="19.5" customHeight="1">
      <c r="B27" s="1444"/>
      <c r="C27" s="1445" t="s">
        <v>540</v>
      </c>
      <c r="D27" s="1446"/>
    </row>
    <row r="28" spans="2:4" ht="19.5" customHeight="1">
      <c r="B28" s="1447"/>
      <c r="C28" s="1448" t="s">
        <v>1</v>
      </c>
      <c r="D28" s="1449"/>
    </row>
    <row r="29" spans="2:4" ht="19.5" customHeight="1">
      <c r="B29" s="1441" t="s">
        <v>541</v>
      </c>
      <c r="C29" s="1442" t="s">
        <v>542</v>
      </c>
      <c r="D29" s="1443"/>
    </row>
    <row r="30" spans="2:4" ht="19.5" customHeight="1">
      <c r="B30" s="1444"/>
      <c r="C30" s="1445" t="s">
        <v>543</v>
      </c>
      <c r="D30" s="1446"/>
    </row>
    <row r="31" spans="2:4" ht="19.5" customHeight="1">
      <c r="B31" s="1444"/>
      <c r="C31" s="1445" t="s">
        <v>544</v>
      </c>
      <c r="D31" s="1446"/>
    </row>
    <row r="32" spans="2:4" ht="19.5" customHeight="1">
      <c r="B32" s="1444"/>
      <c r="C32" s="1445" t="s">
        <v>545</v>
      </c>
      <c r="D32" s="1446"/>
    </row>
    <row r="33" spans="2:4" ht="19.5" customHeight="1">
      <c r="B33" s="1444"/>
      <c r="C33" s="1445" t="s">
        <v>546</v>
      </c>
      <c r="D33" s="1446"/>
    </row>
    <row r="34" spans="2:4" ht="19.5" customHeight="1">
      <c r="B34" s="1444"/>
      <c r="C34" s="1445" t="s">
        <v>547</v>
      </c>
      <c r="D34" s="1446"/>
    </row>
    <row r="35" spans="2:4" ht="19.5" customHeight="1">
      <c r="B35" s="1447"/>
      <c r="C35" s="1448" t="s">
        <v>1</v>
      </c>
      <c r="D35" s="1449"/>
    </row>
    <row r="36" spans="2:4" ht="19.5" customHeight="1">
      <c r="B36" s="1450" t="s">
        <v>548</v>
      </c>
      <c r="C36" s="1451"/>
      <c r="D36" s="1452">
        <v>4</v>
      </c>
    </row>
    <row r="37" spans="2:4" ht="19.5" customHeight="1">
      <c r="B37" s="1450" t="s">
        <v>549</v>
      </c>
      <c r="C37" s="1451"/>
      <c r="D37" s="1452"/>
    </row>
    <row r="38" spans="2:4" ht="19.5" customHeight="1">
      <c r="B38" s="1450" t="s">
        <v>550</v>
      </c>
      <c r="C38" s="1451"/>
      <c r="D38" s="1452"/>
    </row>
    <row r="39" spans="2:4" ht="19.5" customHeight="1">
      <c r="B39" s="1450" t="s">
        <v>1</v>
      </c>
      <c r="C39" s="1451"/>
      <c r="D39" s="1452"/>
    </row>
    <row r="40" spans="2:4" ht="19.5" customHeight="1">
      <c r="B40" s="1450" t="s">
        <v>428</v>
      </c>
      <c r="C40" s="1451"/>
      <c r="D40" s="1452">
        <v>5</v>
      </c>
    </row>
    <row r="41" spans="2:4" ht="19.5" customHeight="1">
      <c r="B41" s="1428" t="s">
        <v>37</v>
      </c>
      <c r="C41" s="1430"/>
      <c r="D41" s="1452">
        <f>SUM(D3:D40)</f>
        <v>11</v>
      </c>
    </row>
  </sheetData>
  <sheetProtection/>
  <mergeCells count="8">
    <mergeCell ref="B29:B35"/>
    <mergeCell ref="B41:C41"/>
    <mergeCell ref="B3:B6"/>
    <mergeCell ref="B7:B11"/>
    <mergeCell ref="B12:B14"/>
    <mergeCell ref="B15:B20"/>
    <mergeCell ref="B21:B25"/>
    <mergeCell ref="B26:B2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4"/>
  <sheetViews>
    <sheetView view="pageBreakPreview" zoomScaleNormal="75" zoomScaleSheetLayoutView="100" zoomScalePageLayoutView="0" workbookViewId="0" topLeftCell="A1">
      <pane xSplit="3" ySplit="2" topLeftCell="F3" activePane="bottomRight" state="frozen"/>
      <selection pane="topLeft" activeCell="U2" sqref="U2:AJ3"/>
      <selection pane="topRight" activeCell="U2" sqref="U2:AJ3"/>
      <selection pane="bottomLeft" activeCell="U2" sqref="U2:AJ3"/>
      <selection pane="bottomRight" activeCell="U2" sqref="U2:AJ3"/>
    </sheetView>
  </sheetViews>
  <sheetFormatPr defaultColWidth="8.796875" defaultRowHeight="14.25"/>
  <cols>
    <col min="1" max="1" width="2.5" style="1199" customWidth="1"/>
    <col min="2" max="2" width="5.09765625" style="1199" customWidth="1"/>
    <col min="3" max="3" width="15.59765625" style="1199" customWidth="1"/>
    <col min="4" max="4" width="12.59765625" style="1199" customWidth="1"/>
    <col min="5" max="5" width="12.59765625" style="1453" customWidth="1"/>
    <col min="6" max="6" width="8.59765625" style="1453" customWidth="1"/>
    <col min="7" max="7" width="22.59765625" style="1199" customWidth="1"/>
    <col min="8" max="8" width="20.59765625" style="1453" customWidth="1"/>
    <col min="9" max="9" width="10.59765625" style="1199" customWidth="1"/>
    <col min="10" max="10" width="18.59765625" style="1454" customWidth="1"/>
    <col min="11" max="12" width="5.59765625" style="1199" customWidth="1"/>
    <col min="13" max="13" width="45.59765625" style="1453" customWidth="1"/>
    <col min="14" max="16384" width="9" style="1199" customWidth="1"/>
  </cols>
  <sheetData>
    <row r="1" spans="2:6" ht="24" customHeight="1">
      <c r="B1" s="1433" t="s">
        <v>551</v>
      </c>
      <c r="F1" s="1199" t="s">
        <v>552</v>
      </c>
    </row>
    <row r="2" spans="2:13" ht="34.5" customHeight="1">
      <c r="B2" s="1455" t="s">
        <v>553</v>
      </c>
      <c r="C2" s="1456" t="s">
        <v>554</v>
      </c>
      <c r="D2" s="1455" t="s">
        <v>555</v>
      </c>
      <c r="E2" s="1455" t="s">
        <v>556</v>
      </c>
      <c r="F2" s="1457" t="s">
        <v>431</v>
      </c>
      <c r="G2" s="1455" t="s">
        <v>557</v>
      </c>
      <c r="H2" s="1458"/>
      <c r="I2" s="1457" t="s">
        <v>558</v>
      </c>
      <c r="J2" s="1456" t="s">
        <v>559</v>
      </c>
      <c r="K2" s="1455" t="s">
        <v>560</v>
      </c>
      <c r="L2" s="1455" t="s">
        <v>561</v>
      </c>
      <c r="M2" s="1455" t="s">
        <v>562</v>
      </c>
    </row>
    <row r="3" spans="2:13" ht="19.5" customHeight="1">
      <c r="B3" s="1459">
        <v>1</v>
      </c>
      <c r="C3" s="1460" t="s">
        <v>57</v>
      </c>
      <c r="D3" s="1461" t="s">
        <v>563</v>
      </c>
      <c r="E3" s="1461" t="s">
        <v>564</v>
      </c>
      <c r="F3" s="1462" t="s">
        <v>42</v>
      </c>
      <c r="G3" s="1459" t="s">
        <v>565</v>
      </c>
      <c r="H3" s="1463"/>
      <c r="I3" s="1459" t="s">
        <v>566</v>
      </c>
      <c r="J3" s="1464" t="s">
        <v>82</v>
      </c>
      <c r="K3" s="1459" t="s">
        <v>567</v>
      </c>
      <c r="L3" s="1459">
        <v>50</v>
      </c>
      <c r="M3" s="1465" t="s">
        <v>428</v>
      </c>
    </row>
    <row r="4" spans="2:13" ht="19.5" customHeight="1">
      <c r="B4" s="1466"/>
      <c r="C4" s="1467">
        <v>0.8923611111111112</v>
      </c>
      <c r="D4" s="1467">
        <v>0.9006944444444445</v>
      </c>
      <c r="E4" s="1467">
        <v>0.0020833333333333333</v>
      </c>
      <c r="F4" s="1468"/>
      <c r="G4" s="1466"/>
      <c r="H4" s="1463"/>
      <c r="I4" s="1466"/>
      <c r="J4" s="1469"/>
      <c r="K4" s="1466"/>
      <c r="L4" s="1466"/>
      <c r="M4" s="1470"/>
    </row>
    <row r="5" spans="2:13" ht="19.5" customHeight="1">
      <c r="B5" s="1459">
        <v>2</v>
      </c>
      <c r="C5" s="1460" t="s">
        <v>568</v>
      </c>
      <c r="D5" s="1461" t="s">
        <v>563</v>
      </c>
      <c r="E5" s="1461" t="s">
        <v>563</v>
      </c>
      <c r="F5" s="1462" t="s">
        <v>42</v>
      </c>
      <c r="G5" s="1459" t="s">
        <v>565</v>
      </c>
      <c r="H5" s="1463"/>
      <c r="I5" s="1459" t="s">
        <v>569</v>
      </c>
      <c r="J5" s="1464" t="s">
        <v>570</v>
      </c>
      <c r="K5" s="1459" t="s">
        <v>571</v>
      </c>
      <c r="L5" s="1459">
        <v>84</v>
      </c>
      <c r="M5" s="1465" t="s">
        <v>428</v>
      </c>
    </row>
    <row r="6" spans="2:13" ht="19.5" customHeight="1">
      <c r="B6" s="1466"/>
      <c r="C6" s="1471">
        <v>0.12152777777777778</v>
      </c>
      <c r="D6" s="1467">
        <v>0.13125</v>
      </c>
      <c r="E6" s="1467">
        <v>0.2111111111111111</v>
      </c>
      <c r="F6" s="1468"/>
      <c r="G6" s="1466"/>
      <c r="H6" s="1463"/>
      <c r="I6" s="1466"/>
      <c r="J6" s="1469"/>
      <c r="K6" s="1466"/>
      <c r="L6" s="1466"/>
      <c r="M6" s="1470"/>
    </row>
    <row r="7" spans="2:13" ht="19.5" customHeight="1">
      <c r="B7" s="1459">
        <v>3</v>
      </c>
      <c r="C7" s="1460" t="s">
        <v>572</v>
      </c>
      <c r="D7" s="1461" t="s">
        <v>563</v>
      </c>
      <c r="E7" s="1461" t="s">
        <v>563</v>
      </c>
      <c r="F7" s="1462" t="s">
        <v>42</v>
      </c>
      <c r="G7" s="1459" t="s">
        <v>565</v>
      </c>
      <c r="H7" s="1463"/>
      <c r="I7" s="1459" t="s">
        <v>566</v>
      </c>
      <c r="J7" s="1464" t="s">
        <v>573</v>
      </c>
      <c r="K7" s="1459" t="s">
        <v>571</v>
      </c>
      <c r="L7" s="1459">
        <v>84</v>
      </c>
      <c r="M7" s="1465" t="s">
        <v>574</v>
      </c>
    </row>
    <row r="8" spans="2:13" ht="19.5" customHeight="1">
      <c r="B8" s="1466"/>
      <c r="C8" s="1467">
        <v>0.6875</v>
      </c>
      <c r="D8" s="1467">
        <v>0.7368055555555556</v>
      </c>
      <c r="E8" s="1467">
        <v>0.7548611111111111</v>
      </c>
      <c r="F8" s="1468"/>
      <c r="G8" s="1466"/>
      <c r="H8" s="1463"/>
      <c r="I8" s="1466"/>
      <c r="J8" s="1469"/>
      <c r="K8" s="1466"/>
      <c r="L8" s="1466"/>
      <c r="M8" s="1470"/>
    </row>
    <row r="9" spans="2:13" ht="19.5" customHeight="1">
      <c r="B9" s="1459">
        <v>4</v>
      </c>
      <c r="C9" s="1460" t="s">
        <v>575</v>
      </c>
      <c r="D9" s="1461" t="s">
        <v>563</v>
      </c>
      <c r="E9" s="1461" t="s">
        <v>563</v>
      </c>
      <c r="F9" s="1462" t="s">
        <v>42</v>
      </c>
      <c r="G9" s="1459" t="s">
        <v>565</v>
      </c>
      <c r="H9" s="1463"/>
      <c r="I9" s="1459" t="s">
        <v>566</v>
      </c>
      <c r="J9" s="1472" t="s">
        <v>576</v>
      </c>
      <c r="K9" s="1459" t="s">
        <v>567</v>
      </c>
      <c r="L9" s="1459">
        <v>67</v>
      </c>
      <c r="M9" s="1465" t="s">
        <v>428</v>
      </c>
    </row>
    <row r="10" spans="2:13" ht="19.5" customHeight="1">
      <c r="B10" s="1466"/>
      <c r="C10" s="1467">
        <v>0.5729166666666666</v>
      </c>
      <c r="D10" s="1467">
        <v>0.5875</v>
      </c>
      <c r="E10" s="1467">
        <v>0.6458333333333334</v>
      </c>
      <c r="F10" s="1468"/>
      <c r="G10" s="1466"/>
      <c r="H10" s="1463"/>
      <c r="I10" s="1466"/>
      <c r="J10" s="1473"/>
      <c r="K10" s="1466"/>
      <c r="L10" s="1466"/>
      <c r="M10" s="1470"/>
    </row>
    <row r="11" spans="2:13" ht="19.5" customHeight="1">
      <c r="B11" s="1459">
        <v>5</v>
      </c>
      <c r="C11" s="1460" t="s">
        <v>577</v>
      </c>
      <c r="D11" s="1461" t="s">
        <v>563</v>
      </c>
      <c r="E11" s="1461" t="s">
        <v>563</v>
      </c>
      <c r="F11" s="1462" t="s">
        <v>42</v>
      </c>
      <c r="G11" s="1459" t="s">
        <v>565</v>
      </c>
      <c r="H11" s="1463"/>
      <c r="I11" s="1459" t="s">
        <v>569</v>
      </c>
      <c r="J11" s="1464" t="s">
        <v>578</v>
      </c>
      <c r="K11" s="1459" t="s">
        <v>571</v>
      </c>
      <c r="L11" s="1459">
        <v>78</v>
      </c>
      <c r="M11" s="1465" t="s">
        <v>579</v>
      </c>
    </row>
    <row r="12" spans="2:13" ht="19.5" customHeight="1">
      <c r="B12" s="1466"/>
      <c r="C12" s="1471">
        <v>0.6701388888888888</v>
      </c>
      <c r="D12" s="1467">
        <v>0.68125</v>
      </c>
      <c r="E12" s="1467">
        <v>0.7444444444444445</v>
      </c>
      <c r="F12" s="1468"/>
      <c r="G12" s="1466"/>
      <c r="H12" s="1463"/>
      <c r="I12" s="1466"/>
      <c r="J12" s="1469"/>
      <c r="K12" s="1466"/>
      <c r="L12" s="1466"/>
      <c r="M12" s="1470"/>
    </row>
    <row r="13" spans="2:13" ht="19.5" customHeight="1">
      <c r="B13" s="1459">
        <v>6</v>
      </c>
      <c r="C13" s="1460" t="s">
        <v>580</v>
      </c>
      <c r="D13" s="1461" t="s">
        <v>563</v>
      </c>
      <c r="E13" s="1461" t="s">
        <v>563</v>
      </c>
      <c r="F13" s="1462" t="s">
        <v>42</v>
      </c>
      <c r="G13" s="1459" t="s">
        <v>565</v>
      </c>
      <c r="H13" s="1463"/>
      <c r="I13" s="1459" t="s">
        <v>569</v>
      </c>
      <c r="J13" s="1464" t="s">
        <v>82</v>
      </c>
      <c r="K13" s="1459" t="s">
        <v>571</v>
      </c>
      <c r="L13" s="1459">
        <v>77</v>
      </c>
      <c r="M13" s="1465" t="s">
        <v>428</v>
      </c>
    </row>
    <row r="14" spans="2:13" ht="19.5" customHeight="1">
      <c r="B14" s="1466"/>
      <c r="C14" s="1474">
        <v>0.3368055555555556</v>
      </c>
      <c r="D14" s="1467">
        <v>0.3458333333333334</v>
      </c>
      <c r="E14" s="1467">
        <v>0.4354166666666666</v>
      </c>
      <c r="F14" s="1468"/>
      <c r="G14" s="1466"/>
      <c r="H14" s="1463"/>
      <c r="I14" s="1466"/>
      <c r="J14" s="1469"/>
      <c r="K14" s="1466"/>
      <c r="L14" s="1466"/>
      <c r="M14" s="1470"/>
    </row>
    <row r="15" spans="2:13" ht="19.5" customHeight="1">
      <c r="B15" s="1459">
        <v>7</v>
      </c>
      <c r="C15" s="1460" t="s">
        <v>580</v>
      </c>
      <c r="D15" s="1461" t="s">
        <v>563</v>
      </c>
      <c r="E15" s="1461" t="s">
        <v>563</v>
      </c>
      <c r="F15" s="1462" t="s">
        <v>581</v>
      </c>
      <c r="G15" s="1459" t="s">
        <v>582</v>
      </c>
      <c r="H15" s="1463"/>
      <c r="I15" s="1459" t="s">
        <v>583</v>
      </c>
      <c r="J15" s="1464" t="s">
        <v>584</v>
      </c>
      <c r="K15" s="1459" t="s">
        <v>567</v>
      </c>
      <c r="L15" s="1459">
        <v>50</v>
      </c>
      <c r="M15" s="1465" t="s">
        <v>585</v>
      </c>
    </row>
    <row r="16" spans="2:13" ht="19.5" customHeight="1">
      <c r="B16" s="1466"/>
      <c r="C16" s="1471">
        <v>0.40972222222222227</v>
      </c>
      <c r="D16" s="1467">
        <v>0.4138888888888889</v>
      </c>
      <c r="E16" s="1467">
        <v>0.43263888888888885</v>
      </c>
      <c r="F16" s="1468"/>
      <c r="G16" s="1466"/>
      <c r="H16" s="1463"/>
      <c r="I16" s="1466"/>
      <c r="J16" s="1469"/>
      <c r="K16" s="1466"/>
      <c r="L16" s="1466"/>
      <c r="M16" s="1470"/>
    </row>
    <row r="17" spans="2:13" ht="19.5" customHeight="1">
      <c r="B17" s="1459">
        <v>8</v>
      </c>
      <c r="C17" s="1460" t="s">
        <v>586</v>
      </c>
      <c r="D17" s="1461" t="s">
        <v>563</v>
      </c>
      <c r="E17" s="1461" t="s">
        <v>563</v>
      </c>
      <c r="F17" s="1462" t="s">
        <v>42</v>
      </c>
      <c r="G17" s="1459" t="s">
        <v>565</v>
      </c>
      <c r="H17" s="1463"/>
      <c r="I17" s="1459" t="s">
        <v>566</v>
      </c>
      <c r="J17" s="1464" t="s">
        <v>82</v>
      </c>
      <c r="K17" s="1459" t="s">
        <v>571</v>
      </c>
      <c r="L17" s="1459">
        <v>72</v>
      </c>
      <c r="M17" s="1465" t="s">
        <v>585</v>
      </c>
    </row>
    <row r="18" spans="2:13" ht="19.5" customHeight="1">
      <c r="B18" s="1466"/>
      <c r="C18" s="1471">
        <v>0.6979166666666666</v>
      </c>
      <c r="D18" s="1467">
        <v>0.7041666666666666</v>
      </c>
      <c r="E18" s="1467">
        <v>0.7673611111111112</v>
      </c>
      <c r="F18" s="1468"/>
      <c r="G18" s="1466"/>
      <c r="H18" s="1463"/>
      <c r="I18" s="1466"/>
      <c r="J18" s="1469"/>
      <c r="K18" s="1466"/>
      <c r="L18" s="1466"/>
      <c r="M18" s="1470"/>
    </row>
    <row r="19" spans="2:13" ht="19.5" customHeight="1">
      <c r="B19" s="1459">
        <v>9</v>
      </c>
      <c r="C19" s="1460" t="s">
        <v>586</v>
      </c>
      <c r="D19" s="1461" t="s">
        <v>563</v>
      </c>
      <c r="E19" s="1461" t="s">
        <v>563</v>
      </c>
      <c r="F19" s="1462" t="s">
        <v>42</v>
      </c>
      <c r="G19" s="1459" t="s">
        <v>565</v>
      </c>
      <c r="H19" s="1463"/>
      <c r="I19" s="1464" t="s">
        <v>566</v>
      </c>
      <c r="J19" s="1464" t="s">
        <v>82</v>
      </c>
      <c r="K19" s="1459" t="s">
        <v>567</v>
      </c>
      <c r="L19" s="1459">
        <v>75</v>
      </c>
      <c r="M19" s="1465" t="s">
        <v>428</v>
      </c>
    </row>
    <row r="20" spans="2:13" ht="19.5" customHeight="1">
      <c r="B20" s="1466"/>
      <c r="C20" s="1467">
        <v>0.7083333333333334</v>
      </c>
      <c r="D20" s="1467">
        <v>0.7256944444444445</v>
      </c>
      <c r="E20" s="1467">
        <v>0.7777777777777778</v>
      </c>
      <c r="F20" s="1468"/>
      <c r="G20" s="1466"/>
      <c r="H20" s="1463"/>
      <c r="I20" s="1466"/>
      <c r="J20" s="1469"/>
      <c r="K20" s="1466"/>
      <c r="L20" s="1466"/>
      <c r="M20" s="1470"/>
    </row>
    <row r="21" spans="2:13" ht="19.5" customHeight="1">
      <c r="B21" s="1459">
        <v>10</v>
      </c>
      <c r="C21" s="1460" t="s">
        <v>586</v>
      </c>
      <c r="D21" s="1461" t="s">
        <v>563</v>
      </c>
      <c r="E21" s="1461" t="s">
        <v>563</v>
      </c>
      <c r="F21" s="1462" t="s">
        <v>581</v>
      </c>
      <c r="G21" s="1459" t="s">
        <v>582</v>
      </c>
      <c r="H21" s="1463"/>
      <c r="I21" s="1459" t="s">
        <v>583</v>
      </c>
      <c r="J21" s="1464" t="s">
        <v>584</v>
      </c>
      <c r="K21" s="1459" t="s">
        <v>571</v>
      </c>
      <c r="L21" s="1459">
        <v>68</v>
      </c>
      <c r="M21" s="1465" t="s">
        <v>585</v>
      </c>
    </row>
    <row r="22" spans="2:13" ht="19.5" customHeight="1">
      <c r="B22" s="1466"/>
      <c r="C22" s="1471">
        <v>0.11805555555555557</v>
      </c>
      <c r="D22" s="1467">
        <v>0.3368055555555556</v>
      </c>
      <c r="E22" s="1467" t="s">
        <v>82</v>
      </c>
      <c r="F22" s="1468"/>
      <c r="G22" s="1466"/>
      <c r="H22" s="1463"/>
      <c r="I22" s="1466"/>
      <c r="J22" s="1469"/>
      <c r="K22" s="1466"/>
      <c r="L22" s="1466"/>
      <c r="M22" s="1470"/>
    </row>
    <row r="23" spans="2:13" ht="19.5" customHeight="1">
      <c r="B23" s="1459">
        <v>11</v>
      </c>
      <c r="C23" s="1460" t="s">
        <v>587</v>
      </c>
      <c r="D23" s="1475" t="s">
        <v>563</v>
      </c>
      <c r="E23" s="1475" t="s">
        <v>563</v>
      </c>
      <c r="F23" s="1462" t="s">
        <v>42</v>
      </c>
      <c r="G23" s="1459" t="s">
        <v>565</v>
      </c>
      <c r="H23" s="1476"/>
      <c r="I23" s="1459" t="s">
        <v>588</v>
      </c>
      <c r="J23" s="1472" t="s">
        <v>82</v>
      </c>
      <c r="K23" s="1459" t="s">
        <v>571</v>
      </c>
      <c r="L23" s="1459">
        <v>56</v>
      </c>
      <c r="M23" s="1465" t="s">
        <v>585</v>
      </c>
    </row>
    <row r="24" spans="2:13" ht="19.5" customHeight="1">
      <c r="B24" s="1466"/>
      <c r="C24" s="1467">
        <v>0.5625</v>
      </c>
      <c r="D24" s="1467">
        <v>0.5680555555555555</v>
      </c>
      <c r="E24" s="1467">
        <v>0.6604166666666667</v>
      </c>
      <c r="F24" s="1468"/>
      <c r="G24" s="1466"/>
      <c r="H24" s="1476"/>
      <c r="I24" s="1466"/>
      <c r="J24" s="1473"/>
      <c r="K24" s="1466"/>
      <c r="L24" s="1466"/>
      <c r="M24" s="1470"/>
    </row>
  </sheetData>
  <sheetProtection/>
  <mergeCells count="88">
    <mergeCell ref="L23:L24"/>
    <mergeCell ref="M23:M24"/>
    <mergeCell ref="B23:B24"/>
    <mergeCell ref="F23:F24"/>
    <mergeCell ref="G23:G24"/>
    <mergeCell ref="I23:I24"/>
    <mergeCell ref="J23:J24"/>
    <mergeCell ref="K23:K24"/>
    <mergeCell ref="L19:L20"/>
    <mergeCell ref="M19:M20"/>
    <mergeCell ref="B21:B22"/>
    <mergeCell ref="F21:F22"/>
    <mergeCell ref="G21:G22"/>
    <mergeCell ref="I21:I22"/>
    <mergeCell ref="J21:J22"/>
    <mergeCell ref="K21:K22"/>
    <mergeCell ref="L21:L22"/>
    <mergeCell ref="M21:M22"/>
    <mergeCell ref="B19:B20"/>
    <mergeCell ref="F19:F20"/>
    <mergeCell ref="G19:G20"/>
    <mergeCell ref="I19:I20"/>
    <mergeCell ref="J19:J20"/>
    <mergeCell ref="K19:K20"/>
    <mergeCell ref="L15:L16"/>
    <mergeCell ref="M15:M16"/>
    <mergeCell ref="B17:B18"/>
    <mergeCell ref="F17:F18"/>
    <mergeCell ref="G17:G18"/>
    <mergeCell ref="I17:I18"/>
    <mergeCell ref="J17:J18"/>
    <mergeCell ref="K17:K18"/>
    <mergeCell ref="L17:L18"/>
    <mergeCell ref="M17:M18"/>
    <mergeCell ref="B15:B16"/>
    <mergeCell ref="F15:F16"/>
    <mergeCell ref="G15:G16"/>
    <mergeCell ref="I15:I16"/>
    <mergeCell ref="J15:J16"/>
    <mergeCell ref="K15:K16"/>
    <mergeCell ref="L11:L12"/>
    <mergeCell ref="M11:M12"/>
    <mergeCell ref="B13:B14"/>
    <mergeCell ref="F13:F14"/>
    <mergeCell ref="G13:G14"/>
    <mergeCell ref="I13:I14"/>
    <mergeCell ref="J13:J14"/>
    <mergeCell ref="K13:K14"/>
    <mergeCell ref="L13:L14"/>
    <mergeCell ref="M13:M14"/>
    <mergeCell ref="B11:B12"/>
    <mergeCell ref="F11:F12"/>
    <mergeCell ref="G11:G12"/>
    <mergeCell ref="I11:I12"/>
    <mergeCell ref="J11:J12"/>
    <mergeCell ref="K11:K12"/>
    <mergeCell ref="L7:L8"/>
    <mergeCell ref="M7:M8"/>
    <mergeCell ref="B9:B10"/>
    <mergeCell ref="F9:F10"/>
    <mergeCell ref="G9:G10"/>
    <mergeCell ref="I9:I10"/>
    <mergeCell ref="J9:J10"/>
    <mergeCell ref="K9:K10"/>
    <mergeCell ref="L9:L10"/>
    <mergeCell ref="M9:M10"/>
    <mergeCell ref="B7:B8"/>
    <mergeCell ref="F7:F8"/>
    <mergeCell ref="G7:G8"/>
    <mergeCell ref="I7:I8"/>
    <mergeCell ref="J7:J8"/>
    <mergeCell ref="K7:K8"/>
    <mergeCell ref="L3:L4"/>
    <mergeCell ref="M3:M4"/>
    <mergeCell ref="B5:B6"/>
    <mergeCell ref="F5:F6"/>
    <mergeCell ref="G5:G6"/>
    <mergeCell ref="I5:I6"/>
    <mergeCell ref="J5:J6"/>
    <mergeCell ref="K5:K6"/>
    <mergeCell ref="L5:L6"/>
    <mergeCell ref="M5:M6"/>
    <mergeCell ref="B3:B4"/>
    <mergeCell ref="F3:F4"/>
    <mergeCell ref="G3:G4"/>
    <mergeCell ref="I3:I4"/>
    <mergeCell ref="J3:J4"/>
    <mergeCell ref="K3:K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25"/>
  <sheetViews>
    <sheetView zoomScalePageLayoutView="0" workbookViewId="0" topLeftCell="A1">
      <pane xSplit="5" ySplit="8" topLeftCell="F16" activePane="bottomRight" state="frozen"/>
      <selection pane="topLeft" activeCell="U2" sqref="U2:AJ3"/>
      <selection pane="topRight" activeCell="U2" sqref="U2:AJ3"/>
      <selection pane="bottomLeft" activeCell="U2" sqref="U2:AJ3"/>
      <selection pane="bottomRight" activeCell="U2" sqref="U2:AJ3"/>
    </sheetView>
  </sheetViews>
  <sheetFormatPr defaultColWidth="8.796875" defaultRowHeight="14.25"/>
  <cols>
    <col min="1" max="1" width="1.59765625" style="162" customWidth="1"/>
    <col min="2" max="2" width="3.09765625" style="162" customWidth="1"/>
    <col min="3" max="3" width="20.59765625" style="162" customWidth="1"/>
    <col min="4" max="4" width="5.59765625" style="162" customWidth="1"/>
    <col min="5" max="5" width="5.8984375" style="162" customWidth="1"/>
    <col min="6" max="6" width="5.59765625" style="162" customWidth="1"/>
    <col min="7" max="11" width="5.8984375" style="162" customWidth="1"/>
    <col min="12" max="12" width="5.09765625" style="162" customWidth="1"/>
    <col min="13" max="15" width="4.59765625" style="162" customWidth="1"/>
    <col min="16" max="16" width="5.09765625" style="162" customWidth="1"/>
    <col min="17" max="17" width="15.59765625" style="162" customWidth="1"/>
    <col min="18" max="28" width="7.09765625" style="162" customWidth="1"/>
    <col min="29" max="16384" width="9" style="162" customWidth="1"/>
  </cols>
  <sheetData>
    <row r="1" spans="2:5" s="221" customFormat="1" ht="24" customHeight="1">
      <c r="B1" s="153" t="s">
        <v>589</v>
      </c>
      <c r="E1" s="319" t="s">
        <v>590</v>
      </c>
    </row>
    <row r="2" spans="2:29" ht="18" customHeight="1">
      <c r="B2" s="1477"/>
      <c r="C2" s="1478"/>
      <c r="D2" s="999" t="s">
        <v>591</v>
      </c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80"/>
      <c r="Q2" s="435"/>
      <c r="R2" s="999" t="s">
        <v>592</v>
      </c>
      <c r="S2" s="1479"/>
      <c r="T2" s="1479"/>
      <c r="U2" s="1479"/>
      <c r="V2" s="1479"/>
      <c r="W2" s="1479"/>
      <c r="X2" s="1479"/>
      <c r="Y2" s="1479"/>
      <c r="Z2" s="1479"/>
      <c r="AA2" s="1479"/>
      <c r="AB2" s="1480"/>
      <c r="AC2" s="435"/>
    </row>
    <row r="3" spans="2:29" ht="18" customHeight="1">
      <c r="B3" s="1481"/>
      <c r="C3" s="1482"/>
      <c r="D3" s="1061" t="s">
        <v>593</v>
      </c>
      <c r="E3" s="1483"/>
      <c r="F3" s="1483"/>
      <c r="G3" s="1483"/>
      <c r="H3" s="1483"/>
      <c r="I3" s="1483"/>
      <c r="J3" s="1483"/>
      <c r="K3" s="1483"/>
      <c r="L3" s="1484"/>
      <c r="M3" s="933" t="s">
        <v>594</v>
      </c>
      <c r="N3" s="934"/>
      <c r="O3" s="934"/>
      <c r="P3" s="935"/>
      <c r="Q3" s="435"/>
      <c r="R3" s="1061" t="s">
        <v>595</v>
      </c>
      <c r="S3" s="1483"/>
      <c r="T3" s="1483"/>
      <c r="U3" s="1483"/>
      <c r="V3" s="1485"/>
      <c r="W3" s="1061" t="s">
        <v>596</v>
      </c>
      <c r="X3" s="1483"/>
      <c r="Y3" s="1483"/>
      <c r="Z3" s="1483"/>
      <c r="AA3" s="1484"/>
      <c r="AB3" s="1486" t="s">
        <v>597</v>
      </c>
      <c r="AC3" s="435"/>
    </row>
    <row r="4" spans="2:29" ht="15" customHeight="1">
      <c r="B4" s="1481"/>
      <c r="C4" s="1482"/>
      <c r="D4" s="1487" t="s">
        <v>598</v>
      </c>
      <c r="E4" s="1488"/>
      <c r="F4" s="1097" t="s">
        <v>599</v>
      </c>
      <c r="G4" s="1097"/>
      <c r="H4" s="1489" t="s">
        <v>600</v>
      </c>
      <c r="I4" s="1489"/>
      <c r="J4" s="1097" t="s">
        <v>601</v>
      </c>
      <c r="K4" s="1097"/>
      <c r="L4" s="1490" t="s">
        <v>602</v>
      </c>
      <c r="M4" s="1487" t="s">
        <v>598</v>
      </c>
      <c r="N4" s="1097" t="s">
        <v>603</v>
      </c>
      <c r="O4" s="1097" t="s">
        <v>604</v>
      </c>
      <c r="P4" s="1491" t="s">
        <v>605</v>
      </c>
      <c r="Q4" s="1492"/>
      <c r="R4" s="1493" t="s">
        <v>606</v>
      </c>
      <c r="S4" s="1097" t="s">
        <v>607</v>
      </c>
      <c r="T4" s="1097" t="s">
        <v>608</v>
      </c>
      <c r="U4" s="1097"/>
      <c r="V4" s="973" t="s">
        <v>598</v>
      </c>
      <c r="W4" s="1493" t="s">
        <v>606</v>
      </c>
      <c r="X4" s="1097" t="s">
        <v>607</v>
      </c>
      <c r="Y4" s="1097" t="s">
        <v>608</v>
      </c>
      <c r="Z4" s="1097"/>
      <c r="AA4" s="1494" t="s">
        <v>598</v>
      </c>
      <c r="AB4" s="1495"/>
      <c r="AC4" s="435"/>
    </row>
    <row r="5" spans="2:29" ht="15" customHeight="1">
      <c r="B5" s="1481"/>
      <c r="C5" s="1482"/>
      <c r="D5" s="1487"/>
      <c r="E5" s="1488"/>
      <c r="F5" s="1097" t="s">
        <v>609</v>
      </c>
      <c r="G5" s="1097"/>
      <c r="H5" s="1489" t="s">
        <v>610</v>
      </c>
      <c r="I5" s="1489"/>
      <c r="J5" s="1097" t="s">
        <v>611</v>
      </c>
      <c r="K5" s="1097"/>
      <c r="L5" s="1490"/>
      <c r="M5" s="1496"/>
      <c r="N5" s="1497"/>
      <c r="O5" s="1497"/>
      <c r="P5" s="1491" t="s">
        <v>612</v>
      </c>
      <c r="Q5" s="1492"/>
      <c r="R5" s="1498"/>
      <c r="S5" s="1497" t="s">
        <v>607</v>
      </c>
      <c r="T5" s="1097" t="s">
        <v>613</v>
      </c>
      <c r="U5" s="1097"/>
      <c r="V5" s="1499" t="s">
        <v>598</v>
      </c>
      <c r="W5" s="1498" t="s">
        <v>606</v>
      </c>
      <c r="X5" s="1497" t="s">
        <v>607</v>
      </c>
      <c r="Y5" s="1097" t="s">
        <v>613</v>
      </c>
      <c r="Z5" s="1097"/>
      <c r="AA5" s="1500" t="s">
        <v>598</v>
      </c>
      <c r="AB5" s="1495"/>
      <c r="AC5" s="435"/>
    </row>
    <row r="6" spans="2:29" ht="15" customHeight="1">
      <c r="B6" s="1481"/>
      <c r="C6" s="1482"/>
      <c r="D6" s="1501" t="s">
        <v>614</v>
      </c>
      <c r="E6" s="1502" t="s">
        <v>615</v>
      </c>
      <c r="F6" s="1503" t="s">
        <v>614</v>
      </c>
      <c r="G6" s="1504" t="s">
        <v>615</v>
      </c>
      <c r="H6" s="1503" t="s">
        <v>614</v>
      </c>
      <c r="I6" s="1504" t="s">
        <v>615</v>
      </c>
      <c r="J6" s="1503" t="s">
        <v>614</v>
      </c>
      <c r="K6" s="1504" t="s">
        <v>615</v>
      </c>
      <c r="L6" s="1505"/>
      <c r="M6" s="1496"/>
      <c r="N6" s="1497"/>
      <c r="O6" s="1497"/>
      <c r="P6" s="1506"/>
      <c r="Q6" s="1492"/>
      <c r="R6" s="1498"/>
      <c r="S6" s="1497"/>
      <c r="T6" s="1097" t="s">
        <v>616</v>
      </c>
      <c r="U6" s="1097" t="s">
        <v>617</v>
      </c>
      <c r="V6" s="1499"/>
      <c r="W6" s="1498"/>
      <c r="X6" s="1497"/>
      <c r="Y6" s="1097" t="s">
        <v>616</v>
      </c>
      <c r="Z6" s="1097" t="s">
        <v>617</v>
      </c>
      <c r="AA6" s="1500"/>
      <c r="AB6" s="1495"/>
      <c r="AC6" s="435"/>
    </row>
    <row r="7" spans="2:29" ht="15" customHeight="1">
      <c r="B7" s="1507"/>
      <c r="C7" s="1508"/>
      <c r="D7" s="1509"/>
      <c r="E7" s="1510"/>
      <c r="F7" s="1511"/>
      <c r="G7" s="1512"/>
      <c r="H7" s="1511"/>
      <c r="I7" s="1512"/>
      <c r="J7" s="1511"/>
      <c r="K7" s="1512"/>
      <c r="L7" s="1513" t="s">
        <v>618</v>
      </c>
      <c r="M7" s="1514"/>
      <c r="N7" s="1045"/>
      <c r="O7" s="1045"/>
      <c r="P7" s="1515" t="s">
        <v>619</v>
      </c>
      <c r="Q7" s="1516"/>
      <c r="R7" s="1517"/>
      <c r="S7" s="1518"/>
      <c r="T7" s="1518"/>
      <c r="U7" s="1518"/>
      <c r="V7" s="1519"/>
      <c r="W7" s="1517"/>
      <c r="X7" s="1518"/>
      <c r="Y7" s="1518"/>
      <c r="Z7" s="1518"/>
      <c r="AA7" s="1520"/>
      <c r="AB7" s="1521"/>
      <c r="AC7" s="221"/>
    </row>
    <row r="8" spans="2:29" ht="36" customHeight="1">
      <c r="B8" s="1522" t="s">
        <v>620</v>
      </c>
      <c r="C8" s="1523"/>
      <c r="D8" s="1524">
        <f aca="true" t="shared" si="0" ref="D8:P8">D17+D25</f>
        <v>68</v>
      </c>
      <c r="E8" s="1525">
        <f t="shared" si="0"/>
        <v>18</v>
      </c>
      <c r="F8" s="1526">
        <f t="shared" si="0"/>
        <v>3</v>
      </c>
      <c r="G8" s="1525">
        <f t="shared" si="0"/>
        <v>0</v>
      </c>
      <c r="H8" s="1526">
        <f t="shared" si="0"/>
        <v>16</v>
      </c>
      <c r="I8" s="1525">
        <f t="shared" si="0"/>
        <v>0</v>
      </c>
      <c r="J8" s="366">
        <f t="shared" si="0"/>
        <v>49</v>
      </c>
      <c r="K8" s="1525">
        <f>K17+K25</f>
        <v>18</v>
      </c>
      <c r="L8" s="1527">
        <f t="shared" si="0"/>
        <v>63</v>
      </c>
      <c r="M8" s="367">
        <f t="shared" si="0"/>
        <v>869</v>
      </c>
      <c r="N8" s="366">
        <f t="shared" si="0"/>
        <v>70</v>
      </c>
      <c r="O8" s="366">
        <f t="shared" si="0"/>
        <v>799</v>
      </c>
      <c r="P8" s="1528">
        <f t="shared" si="0"/>
        <v>271</v>
      </c>
      <c r="Q8" s="1529"/>
      <c r="R8" s="367">
        <f aca="true" t="shared" si="1" ref="R8:AB8">R17+R25</f>
        <v>12</v>
      </c>
      <c r="S8" s="366">
        <f t="shared" si="1"/>
        <v>2</v>
      </c>
      <c r="T8" s="366">
        <f t="shared" si="1"/>
        <v>23</v>
      </c>
      <c r="U8" s="366">
        <f t="shared" si="1"/>
        <v>2</v>
      </c>
      <c r="V8" s="1530">
        <f t="shared" si="1"/>
        <v>39</v>
      </c>
      <c r="W8" s="367">
        <f t="shared" si="1"/>
        <v>24</v>
      </c>
      <c r="X8" s="366">
        <f t="shared" si="1"/>
        <v>6</v>
      </c>
      <c r="Y8" s="366">
        <f t="shared" si="1"/>
        <v>92</v>
      </c>
      <c r="Z8" s="366">
        <f t="shared" si="1"/>
        <v>452</v>
      </c>
      <c r="AA8" s="368">
        <f t="shared" si="1"/>
        <v>574</v>
      </c>
      <c r="AB8" s="1531">
        <f t="shared" si="1"/>
        <v>613</v>
      </c>
      <c r="AC8" s="435"/>
    </row>
    <row r="9" spans="2:29" ht="33" customHeight="1">
      <c r="B9" s="1532" t="s">
        <v>621</v>
      </c>
      <c r="C9" s="1533" t="s">
        <v>622</v>
      </c>
      <c r="D9" s="1534">
        <v>13</v>
      </c>
      <c r="E9" s="1535">
        <v>3</v>
      </c>
      <c r="F9" s="1536">
        <v>2</v>
      </c>
      <c r="G9" s="1536"/>
      <c r="H9" s="1536">
        <v>2</v>
      </c>
      <c r="I9" s="1536"/>
      <c r="J9" s="1536">
        <v>9</v>
      </c>
      <c r="K9" s="1537">
        <v>3</v>
      </c>
      <c r="L9" s="1538">
        <v>13</v>
      </c>
      <c r="M9" s="1539">
        <f aca="true" t="shared" si="2" ref="M9:M16">N9+O9</f>
        <v>239</v>
      </c>
      <c r="N9" s="1536">
        <v>36</v>
      </c>
      <c r="O9" s="1536">
        <v>203</v>
      </c>
      <c r="P9" s="1540">
        <v>51</v>
      </c>
      <c r="Q9" s="1541"/>
      <c r="R9" s="1542">
        <v>3</v>
      </c>
      <c r="S9" s="1536">
        <v>1</v>
      </c>
      <c r="T9" s="1536">
        <v>12</v>
      </c>
      <c r="U9" s="1536">
        <v>1</v>
      </c>
      <c r="V9" s="1543">
        <f>SUM(R9:U9)</f>
        <v>17</v>
      </c>
      <c r="W9" s="1542">
        <v>10</v>
      </c>
      <c r="X9" s="1536">
        <v>4</v>
      </c>
      <c r="Y9" s="1536">
        <v>48</v>
      </c>
      <c r="Z9" s="1536">
        <v>268</v>
      </c>
      <c r="AA9" s="1540">
        <f>SUM(W9:Z9)</f>
        <v>330</v>
      </c>
      <c r="AB9" s="1544">
        <f aca="true" t="shared" si="3" ref="AB9:AB16">V9+AA9</f>
        <v>347</v>
      </c>
      <c r="AC9" s="435"/>
    </row>
    <row r="10" spans="2:29" ht="33" customHeight="1">
      <c r="B10" s="1545"/>
      <c r="C10" s="1546" t="s">
        <v>623</v>
      </c>
      <c r="D10" s="1534">
        <v>4</v>
      </c>
      <c r="E10" s="1547">
        <v>1</v>
      </c>
      <c r="F10" s="1548"/>
      <c r="G10" s="1548"/>
      <c r="H10" s="1548"/>
      <c r="I10" s="1548"/>
      <c r="J10" s="1548">
        <v>4</v>
      </c>
      <c r="K10" s="1537">
        <v>1</v>
      </c>
      <c r="L10" s="1549">
        <v>4</v>
      </c>
      <c r="M10" s="1534">
        <f t="shared" si="2"/>
        <v>42</v>
      </c>
      <c r="N10" s="1548">
        <v>14</v>
      </c>
      <c r="O10" s="1548">
        <v>28</v>
      </c>
      <c r="P10" s="1550">
        <v>13</v>
      </c>
      <c r="Q10" s="1541"/>
      <c r="R10" s="1551">
        <v>0</v>
      </c>
      <c r="S10" s="1548">
        <v>0</v>
      </c>
      <c r="T10" s="1548">
        <v>0</v>
      </c>
      <c r="U10" s="1548">
        <v>0</v>
      </c>
      <c r="V10" s="1552">
        <f aca="true" t="shared" si="4" ref="V10:V16">SUM(R10:U10)</f>
        <v>0</v>
      </c>
      <c r="W10" s="1551">
        <v>0</v>
      </c>
      <c r="X10" s="1548">
        <v>0</v>
      </c>
      <c r="Y10" s="1548">
        <v>3</v>
      </c>
      <c r="Z10" s="1548">
        <v>7</v>
      </c>
      <c r="AA10" s="1550">
        <f aca="true" t="shared" si="5" ref="AA10:AA16">SUM(W10:Z10)</f>
        <v>10</v>
      </c>
      <c r="AB10" s="1553">
        <f t="shared" si="3"/>
        <v>10</v>
      </c>
      <c r="AC10" s="435"/>
    </row>
    <row r="11" spans="2:29" ht="33" customHeight="1">
      <c r="B11" s="1545"/>
      <c r="C11" s="1546" t="s">
        <v>624</v>
      </c>
      <c r="D11" s="1534">
        <v>3</v>
      </c>
      <c r="E11" s="1547">
        <v>1</v>
      </c>
      <c r="F11" s="1548"/>
      <c r="G11" s="1548"/>
      <c r="H11" s="1548">
        <v>2</v>
      </c>
      <c r="I11" s="1548"/>
      <c r="J11" s="1548">
        <v>1</v>
      </c>
      <c r="K11" s="1537">
        <v>1</v>
      </c>
      <c r="L11" s="1549">
        <v>3</v>
      </c>
      <c r="M11" s="1534">
        <f t="shared" si="2"/>
        <v>31</v>
      </c>
      <c r="N11" s="1548">
        <v>0</v>
      </c>
      <c r="O11" s="1548">
        <v>31</v>
      </c>
      <c r="P11" s="1550">
        <v>12</v>
      </c>
      <c r="Q11" s="1541"/>
      <c r="R11" s="1551">
        <v>1</v>
      </c>
      <c r="S11" s="1548">
        <v>0</v>
      </c>
      <c r="T11" s="1548">
        <v>1</v>
      </c>
      <c r="U11" s="1548">
        <v>0</v>
      </c>
      <c r="V11" s="1552">
        <f t="shared" si="4"/>
        <v>2</v>
      </c>
      <c r="W11" s="1551">
        <v>0</v>
      </c>
      <c r="X11" s="1548">
        <v>0</v>
      </c>
      <c r="Y11" s="1548">
        <v>1</v>
      </c>
      <c r="Z11" s="1548">
        <v>13</v>
      </c>
      <c r="AA11" s="1550">
        <f t="shared" si="5"/>
        <v>14</v>
      </c>
      <c r="AB11" s="1553">
        <f t="shared" si="3"/>
        <v>16</v>
      </c>
      <c r="AC11" s="221"/>
    </row>
    <row r="12" spans="2:29" ht="33" customHeight="1">
      <c r="B12" s="1545"/>
      <c r="C12" s="1546" t="s">
        <v>625</v>
      </c>
      <c r="D12" s="1534">
        <v>3</v>
      </c>
      <c r="E12" s="1547">
        <v>1</v>
      </c>
      <c r="F12" s="1548"/>
      <c r="G12" s="1548"/>
      <c r="H12" s="1548"/>
      <c r="I12" s="1548"/>
      <c r="J12" s="1548">
        <v>3</v>
      </c>
      <c r="K12" s="1537">
        <v>1</v>
      </c>
      <c r="L12" s="1549">
        <v>2</v>
      </c>
      <c r="M12" s="1534">
        <f t="shared" si="2"/>
        <v>31</v>
      </c>
      <c r="N12" s="1548">
        <v>0</v>
      </c>
      <c r="O12" s="1548">
        <v>31</v>
      </c>
      <c r="P12" s="1550">
        <v>9</v>
      </c>
      <c r="Q12" s="1541"/>
      <c r="R12" s="1551">
        <v>0</v>
      </c>
      <c r="S12" s="1548">
        <v>0</v>
      </c>
      <c r="T12" s="1548">
        <v>1</v>
      </c>
      <c r="U12" s="1548">
        <v>0</v>
      </c>
      <c r="V12" s="1552">
        <f t="shared" si="4"/>
        <v>1</v>
      </c>
      <c r="W12" s="1551">
        <v>0</v>
      </c>
      <c r="X12" s="1548">
        <v>0</v>
      </c>
      <c r="Y12" s="1548">
        <v>1</v>
      </c>
      <c r="Z12" s="1548">
        <v>16</v>
      </c>
      <c r="AA12" s="1550">
        <f t="shared" si="5"/>
        <v>17</v>
      </c>
      <c r="AB12" s="1553">
        <f t="shared" si="3"/>
        <v>18</v>
      </c>
      <c r="AC12" s="221"/>
    </row>
    <row r="13" spans="2:29" ht="33" customHeight="1">
      <c r="B13" s="1545"/>
      <c r="C13" s="1546" t="s">
        <v>626</v>
      </c>
      <c r="D13" s="1534">
        <v>3</v>
      </c>
      <c r="E13" s="1547">
        <v>1</v>
      </c>
      <c r="F13" s="1548"/>
      <c r="G13" s="1548"/>
      <c r="H13" s="1548"/>
      <c r="I13" s="1548"/>
      <c r="J13" s="1548">
        <v>3</v>
      </c>
      <c r="K13" s="1537">
        <v>1</v>
      </c>
      <c r="L13" s="1549">
        <v>3</v>
      </c>
      <c r="M13" s="1534">
        <f t="shared" si="2"/>
        <v>48</v>
      </c>
      <c r="N13" s="1548">
        <v>3</v>
      </c>
      <c r="O13" s="1548">
        <v>45</v>
      </c>
      <c r="P13" s="1550">
        <v>17</v>
      </c>
      <c r="Q13" s="1541"/>
      <c r="R13" s="1551">
        <v>0</v>
      </c>
      <c r="S13" s="1548">
        <v>0</v>
      </c>
      <c r="T13" s="1548">
        <v>0</v>
      </c>
      <c r="U13" s="1548">
        <v>1</v>
      </c>
      <c r="V13" s="1552">
        <f t="shared" si="4"/>
        <v>1</v>
      </c>
      <c r="W13" s="1551">
        <v>0</v>
      </c>
      <c r="X13" s="1548">
        <v>0</v>
      </c>
      <c r="Y13" s="1548">
        <v>5</v>
      </c>
      <c r="Z13" s="1548">
        <v>14</v>
      </c>
      <c r="AA13" s="1550">
        <f t="shared" si="5"/>
        <v>19</v>
      </c>
      <c r="AB13" s="1553">
        <f t="shared" si="3"/>
        <v>20</v>
      </c>
      <c r="AC13" s="221"/>
    </row>
    <row r="14" spans="2:29" ht="33" customHeight="1">
      <c r="B14" s="1545"/>
      <c r="C14" s="1546" t="s">
        <v>627</v>
      </c>
      <c r="D14" s="1534">
        <v>4</v>
      </c>
      <c r="E14" s="1547">
        <v>1</v>
      </c>
      <c r="F14" s="1548"/>
      <c r="G14" s="1548"/>
      <c r="H14" s="1548">
        <v>1</v>
      </c>
      <c r="I14" s="1548"/>
      <c r="J14" s="1548">
        <v>3</v>
      </c>
      <c r="K14" s="1537">
        <v>1</v>
      </c>
      <c r="L14" s="1549">
        <v>3</v>
      </c>
      <c r="M14" s="1534">
        <f t="shared" si="2"/>
        <v>53</v>
      </c>
      <c r="N14" s="1548">
        <v>13</v>
      </c>
      <c r="O14" s="1548">
        <v>40</v>
      </c>
      <c r="P14" s="1550">
        <v>15</v>
      </c>
      <c r="Q14" s="1541"/>
      <c r="R14" s="1551">
        <v>1</v>
      </c>
      <c r="S14" s="1548">
        <v>1</v>
      </c>
      <c r="T14" s="1548">
        <v>1</v>
      </c>
      <c r="U14" s="1548">
        <v>0</v>
      </c>
      <c r="V14" s="1552">
        <f t="shared" si="4"/>
        <v>3</v>
      </c>
      <c r="W14" s="1551">
        <v>0</v>
      </c>
      <c r="X14" s="1548">
        <v>0</v>
      </c>
      <c r="Y14" s="1548">
        <v>5</v>
      </c>
      <c r="Z14" s="1548">
        <v>34</v>
      </c>
      <c r="AA14" s="1550">
        <f t="shared" si="5"/>
        <v>39</v>
      </c>
      <c r="AB14" s="1553">
        <f t="shared" si="3"/>
        <v>42</v>
      </c>
      <c r="AC14" s="435"/>
    </row>
    <row r="15" spans="2:29" ht="33" customHeight="1">
      <c r="B15" s="1545"/>
      <c r="C15" s="1546" t="s">
        <v>628</v>
      </c>
      <c r="D15" s="1534">
        <v>3</v>
      </c>
      <c r="E15" s="1547">
        <v>0</v>
      </c>
      <c r="F15" s="1548"/>
      <c r="G15" s="1548"/>
      <c r="H15" s="1548">
        <v>2</v>
      </c>
      <c r="I15" s="1548"/>
      <c r="J15" s="1548">
        <v>1</v>
      </c>
      <c r="K15" s="1548"/>
      <c r="L15" s="1549">
        <v>3</v>
      </c>
      <c r="M15" s="1534">
        <f t="shared" si="2"/>
        <v>36</v>
      </c>
      <c r="N15" s="1548">
        <v>0</v>
      </c>
      <c r="O15" s="1548">
        <v>36</v>
      </c>
      <c r="P15" s="1550">
        <v>13</v>
      </c>
      <c r="Q15" s="1541"/>
      <c r="R15" s="1551">
        <v>1</v>
      </c>
      <c r="S15" s="1548">
        <v>0</v>
      </c>
      <c r="T15" s="1548">
        <v>0</v>
      </c>
      <c r="U15" s="1548">
        <v>0</v>
      </c>
      <c r="V15" s="1552">
        <f t="shared" si="4"/>
        <v>1</v>
      </c>
      <c r="W15" s="1551">
        <v>0</v>
      </c>
      <c r="X15" s="1548">
        <v>0</v>
      </c>
      <c r="Y15" s="1548">
        <v>2</v>
      </c>
      <c r="Z15" s="1548">
        <v>14</v>
      </c>
      <c r="AA15" s="1550">
        <f t="shared" si="5"/>
        <v>16</v>
      </c>
      <c r="AB15" s="1553">
        <f t="shared" si="3"/>
        <v>17</v>
      </c>
      <c r="AC15" s="221"/>
    </row>
    <row r="16" spans="2:29" ht="33" customHeight="1">
      <c r="B16" s="1545"/>
      <c r="C16" s="1554" t="s">
        <v>629</v>
      </c>
      <c r="D16" s="1534">
        <v>3</v>
      </c>
      <c r="E16" s="1555">
        <v>0</v>
      </c>
      <c r="F16" s="1556"/>
      <c r="G16" s="1556"/>
      <c r="H16" s="1556">
        <v>1</v>
      </c>
      <c r="I16" s="1556"/>
      <c r="J16" s="1556">
        <v>2</v>
      </c>
      <c r="K16" s="1556"/>
      <c r="L16" s="1557">
        <v>3</v>
      </c>
      <c r="M16" s="1558">
        <f t="shared" si="2"/>
        <v>30</v>
      </c>
      <c r="N16" s="1556">
        <v>0</v>
      </c>
      <c r="O16" s="1556">
        <v>30</v>
      </c>
      <c r="P16" s="1559">
        <v>11</v>
      </c>
      <c r="Q16" s="1541"/>
      <c r="R16" s="1560">
        <v>0</v>
      </c>
      <c r="S16" s="1556">
        <v>0</v>
      </c>
      <c r="T16" s="1556">
        <v>1</v>
      </c>
      <c r="U16" s="1556">
        <v>0</v>
      </c>
      <c r="V16" s="1561">
        <f t="shared" si="4"/>
        <v>1</v>
      </c>
      <c r="W16" s="1560">
        <v>0</v>
      </c>
      <c r="X16" s="1556">
        <v>0</v>
      </c>
      <c r="Y16" s="1556">
        <v>3</v>
      </c>
      <c r="Z16" s="1556">
        <v>3</v>
      </c>
      <c r="AA16" s="1559">
        <f t="shared" si="5"/>
        <v>6</v>
      </c>
      <c r="AB16" s="1562">
        <f t="shared" si="3"/>
        <v>7</v>
      </c>
      <c r="AC16" s="435"/>
    </row>
    <row r="17" spans="2:29" ht="33" customHeight="1">
      <c r="B17" s="1563"/>
      <c r="C17" s="1564" t="s">
        <v>598</v>
      </c>
      <c r="D17" s="367">
        <f aca="true" t="shared" si="6" ref="D17:P17">SUM(D9:D16)</f>
        <v>36</v>
      </c>
      <c r="E17" s="1525">
        <f t="shared" si="6"/>
        <v>8</v>
      </c>
      <c r="F17" s="366">
        <f t="shared" si="6"/>
        <v>2</v>
      </c>
      <c r="G17" s="1525">
        <f t="shared" si="6"/>
        <v>0</v>
      </c>
      <c r="H17" s="366">
        <f t="shared" si="6"/>
        <v>8</v>
      </c>
      <c r="I17" s="1525">
        <f t="shared" si="6"/>
        <v>0</v>
      </c>
      <c r="J17" s="366">
        <f t="shared" si="6"/>
        <v>26</v>
      </c>
      <c r="K17" s="1525">
        <f t="shared" si="6"/>
        <v>8</v>
      </c>
      <c r="L17" s="1527">
        <f t="shared" si="6"/>
        <v>34</v>
      </c>
      <c r="M17" s="367">
        <f t="shared" si="6"/>
        <v>510</v>
      </c>
      <c r="N17" s="366">
        <f t="shared" si="6"/>
        <v>66</v>
      </c>
      <c r="O17" s="366">
        <f t="shared" si="6"/>
        <v>444</v>
      </c>
      <c r="P17" s="1528">
        <f t="shared" si="6"/>
        <v>141</v>
      </c>
      <c r="Q17" s="1529"/>
      <c r="R17" s="367">
        <f aca="true" t="shared" si="7" ref="R17:AB17">SUM(R9:R16)</f>
        <v>6</v>
      </c>
      <c r="S17" s="366">
        <f t="shared" si="7"/>
        <v>2</v>
      </c>
      <c r="T17" s="366">
        <f t="shared" si="7"/>
        <v>16</v>
      </c>
      <c r="U17" s="366">
        <f t="shared" si="7"/>
        <v>2</v>
      </c>
      <c r="V17" s="1530">
        <f t="shared" si="7"/>
        <v>26</v>
      </c>
      <c r="W17" s="367">
        <f t="shared" si="7"/>
        <v>10</v>
      </c>
      <c r="X17" s="366">
        <f t="shared" si="7"/>
        <v>4</v>
      </c>
      <c r="Y17" s="366">
        <f t="shared" si="7"/>
        <v>68</v>
      </c>
      <c r="Z17" s="366">
        <f t="shared" si="7"/>
        <v>369</v>
      </c>
      <c r="AA17" s="368">
        <f t="shared" si="7"/>
        <v>451</v>
      </c>
      <c r="AB17" s="373">
        <f t="shared" si="7"/>
        <v>477</v>
      </c>
      <c r="AC17" s="435"/>
    </row>
    <row r="18" spans="2:29" ht="33" customHeight="1">
      <c r="B18" s="1532" t="s">
        <v>630</v>
      </c>
      <c r="C18" s="1565" t="s">
        <v>631</v>
      </c>
      <c r="D18" s="1566">
        <v>8</v>
      </c>
      <c r="E18" s="1567">
        <v>1</v>
      </c>
      <c r="F18" s="1568"/>
      <c r="G18" s="1568"/>
      <c r="H18" s="1568">
        <v>3</v>
      </c>
      <c r="I18" s="1568"/>
      <c r="J18" s="1536">
        <v>5</v>
      </c>
      <c r="K18" s="1537">
        <v>1</v>
      </c>
      <c r="L18" s="1569">
        <v>7</v>
      </c>
      <c r="M18" s="1566">
        <f aca="true" t="shared" si="8" ref="M18:M24">N18+O18</f>
        <v>114</v>
      </c>
      <c r="N18" s="1568">
        <v>0</v>
      </c>
      <c r="O18" s="1568">
        <v>114</v>
      </c>
      <c r="P18" s="1570">
        <v>41</v>
      </c>
      <c r="Q18" s="1541"/>
      <c r="R18" s="1542">
        <v>1</v>
      </c>
      <c r="S18" s="1536">
        <v>0</v>
      </c>
      <c r="T18" s="1536">
        <v>2</v>
      </c>
      <c r="U18" s="1536">
        <v>0</v>
      </c>
      <c r="V18" s="1543">
        <f aca="true" t="shared" si="9" ref="V18:V24">SUM(R18:U18)</f>
        <v>3</v>
      </c>
      <c r="W18" s="1542">
        <v>3</v>
      </c>
      <c r="X18" s="1536">
        <v>1</v>
      </c>
      <c r="Y18" s="1536">
        <v>6</v>
      </c>
      <c r="Z18" s="1536">
        <v>21</v>
      </c>
      <c r="AA18" s="1540">
        <f aca="true" t="shared" si="10" ref="AA18:AA24">SUM(W18:Z18)</f>
        <v>31</v>
      </c>
      <c r="AB18" s="1544">
        <f aca="true" t="shared" si="11" ref="AB18:AB24">V18+AA18</f>
        <v>34</v>
      </c>
      <c r="AC18" s="435"/>
    </row>
    <row r="19" spans="2:29" ht="33" customHeight="1">
      <c r="B19" s="1545"/>
      <c r="C19" s="1546" t="s">
        <v>632</v>
      </c>
      <c r="D19" s="1534">
        <v>3</v>
      </c>
      <c r="E19" s="1547">
        <v>1</v>
      </c>
      <c r="F19" s="1548"/>
      <c r="G19" s="1548"/>
      <c r="H19" s="1548">
        <v>1</v>
      </c>
      <c r="I19" s="1548"/>
      <c r="J19" s="1536">
        <v>2</v>
      </c>
      <c r="K19" s="1537">
        <v>1</v>
      </c>
      <c r="L19" s="1549">
        <v>3</v>
      </c>
      <c r="M19" s="1534">
        <f t="shared" si="8"/>
        <v>30</v>
      </c>
      <c r="N19" s="1548">
        <v>0</v>
      </c>
      <c r="O19" s="1548">
        <v>30</v>
      </c>
      <c r="P19" s="1550">
        <v>12</v>
      </c>
      <c r="Q19" s="1541"/>
      <c r="R19" s="1551">
        <v>0</v>
      </c>
      <c r="S19" s="1548">
        <v>0</v>
      </c>
      <c r="T19" s="1548">
        <v>1</v>
      </c>
      <c r="U19" s="1548">
        <v>0</v>
      </c>
      <c r="V19" s="1552">
        <f t="shared" si="9"/>
        <v>1</v>
      </c>
      <c r="W19" s="1551">
        <v>1</v>
      </c>
      <c r="X19" s="1548">
        <v>0</v>
      </c>
      <c r="Y19" s="1548">
        <v>0</v>
      </c>
      <c r="Z19" s="1548">
        <v>6</v>
      </c>
      <c r="AA19" s="1550">
        <f t="shared" si="10"/>
        <v>7</v>
      </c>
      <c r="AB19" s="1553">
        <f t="shared" si="11"/>
        <v>8</v>
      </c>
      <c r="AC19" s="435"/>
    </row>
    <row r="20" spans="2:29" ht="33" customHeight="1">
      <c r="B20" s="1545"/>
      <c r="C20" s="1571" t="s">
        <v>633</v>
      </c>
      <c r="D20" s="1534">
        <v>3</v>
      </c>
      <c r="E20" s="1547">
        <v>1</v>
      </c>
      <c r="F20" s="1548"/>
      <c r="G20" s="1548"/>
      <c r="H20" s="1548">
        <v>1</v>
      </c>
      <c r="I20" s="1548"/>
      <c r="J20" s="1536">
        <v>2</v>
      </c>
      <c r="K20" s="1537">
        <v>1</v>
      </c>
      <c r="L20" s="1549">
        <v>3</v>
      </c>
      <c r="M20" s="1534">
        <f t="shared" si="8"/>
        <v>34</v>
      </c>
      <c r="N20" s="1548">
        <v>4</v>
      </c>
      <c r="O20" s="1548">
        <v>30</v>
      </c>
      <c r="P20" s="1550">
        <v>13</v>
      </c>
      <c r="Q20" s="1541"/>
      <c r="R20" s="1551">
        <v>1</v>
      </c>
      <c r="S20" s="1548">
        <v>0</v>
      </c>
      <c r="T20" s="1548">
        <v>4</v>
      </c>
      <c r="U20" s="1548">
        <v>0</v>
      </c>
      <c r="V20" s="1552">
        <f t="shared" si="9"/>
        <v>5</v>
      </c>
      <c r="W20" s="1551">
        <v>3</v>
      </c>
      <c r="X20" s="1548">
        <v>0</v>
      </c>
      <c r="Y20" s="1548">
        <v>2</v>
      </c>
      <c r="Z20" s="1548">
        <v>7</v>
      </c>
      <c r="AA20" s="1550">
        <f t="shared" si="10"/>
        <v>12</v>
      </c>
      <c r="AB20" s="1553">
        <f t="shared" si="11"/>
        <v>17</v>
      </c>
      <c r="AC20" s="435"/>
    </row>
    <row r="21" spans="2:29" ht="33" customHeight="1">
      <c r="B21" s="1545"/>
      <c r="C21" s="1572" t="s">
        <v>634</v>
      </c>
      <c r="D21" s="1534">
        <v>4</v>
      </c>
      <c r="E21" s="1547">
        <v>1</v>
      </c>
      <c r="F21" s="1548"/>
      <c r="G21" s="1548"/>
      <c r="H21" s="1548">
        <v>1</v>
      </c>
      <c r="I21" s="1548"/>
      <c r="J21" s="1536">
        <v>3</v>
      </c>
      <c r="K21" s="1537">
        <v>1</v>
      </c>
      <c r="L21" s="1549">
        <v>4</v>
      </c>
      <c r="M21" s="1534">
        <f t="shared" si="8"/>
        <v>45</v>
      </c>
      <c r="N21" s="1548">
        <v>0</v>
      </c>
      <c r="O21" s="1548">
        <v>45</v>
      </c>
      <c r="P21" s="1550">
        <v>15</v>
      </c>
      <c r="Q21" s="1541"/>
      <c r="R21" s="1551">
        <v>1</v>
      </c>
      <c r="S21" s="1548">
        <v>0</v>
      </c>
      <c r="T21" s="1548">
        <v>0</v>
      </c>
      <c r="U21" s="1548">
        <v>0</v>
      </c>
      <c r="V21" s="1552">
        <f t="shared" si="9"/>
        <v>1</v>
      </c>
      <c r="W21" s="1551">
        <v>2</v>
      </c>
      <c r="X21" s="1548">
        <v>0</v>
      </c>
      <c r="Y21" s="1548">
        <v>4</v>
      </c>
      <c r="Z21" s="1548">
        <v>13</v>
      </c>
      <c r="AA21" s="1550">
        <f t="shared" si="10"/>
        <v>19</v>
      </c>
      <c r="AB21" s="1553">
        <f t="shared" si="11"/>
        <v>20</v>
      </c>
      <c r="AC21" s="435"/>
    </row>
    <row r="22" spans="2:29" ht="33" customHeight="1">
      <c r="B22" s="1545"/>
      <c r="C22" s="1571" t="s">
        <v>635</v>
      </c>
      <c r="D22" s="1534">
        <v>3</v>
      </c>
      <c r="E22" s="1547">
        <v>1</v>
      </c>
      <c r="F22" s="1548"/>
      <c r="G22" s="1548"/>
      <c r="H22" s="1548"/>
      <c r="I22" s="1548"/>
      <c r="J22" s="1548">
        <v>3</v>
      </c>
      <c r="K22" s="1537">
        <v>1</v>
      </c>
      <c r="L22" s="1549">
        <v>3</v>
      </c>
      <c r="M22" s="1534">
        <f t="shared" si="8"/>
        <v>28</v>
      </c>
      <c r="N22" s="1548">
        <v>0</v>
      </c>
      <c r="O22" s="1548">
        <v>28</v>
      </c>
      <c r="P22" s="1550">
        <v>8</v>
      </c>
      <c r="Q22" s="1541"/>
      <c r="R22" s="1551">
        <v>1</v>
      </c>
      <c r="S22" s="1548">
        <v>0</v>
      </c>
      <c r="T22" s="1548">
        <v>0</v>
      </c>
      <c r="U22" s="1548">
        <v>0</v>
      </c>
      <c r="V22" s="1552">
        <f t="shared" si="9"/>
        <v>1</v>
      </c>
      <c r="W22" s="1551">
        <v>1</v>
      </c>
      <c r="X22" s="1548">
        <v>0</v>
      </c>
      <c r="Y22" s="1548">
        <v>2</v>
      </c>
      <c r="Z22" s="1548">
        <v>3</v>
      </c>
      <c r="AA22" s="1550">
        <f t="shared" si="10"/>
        <v>6</v>
      </c>
      <c r="AB22" s="1553">
        <f t="shared" si="11"/>
        <v>7</v>
      </c>
      <c r="AC22" s="435"/>
    </row>
    <row r="23" spans="2:29" ht="33" customHeight="1">
      <c r="B23" s="1545"/>
      <c r="C23" s="1546" t="s">
        <v>636</v>
      </c>
      <c r="D23" s="1534">
        <v>5</v>
      </c>
      <c r="E23" s="1547">
        <v>2</v>
      </c>
      <c r="F23" s="1548">
        <v>1</v>
      </c>
      <c r="G23" s="1548"/>
      <c r="H23" s="1548">
        <v>1</v>
      </c>
      <c r="I23" s="1548"/>
      <c r="J23" s="1548">
        <v>3</v>
      </c>
      <c r="K23" s="1537">
        <v>2</v>
      </c>
      <c r="L23" s="1549">
        <v>5</v>
      </c>
      <c r="M23" s="1534">
        <f t="shared" si="8"/>
        <v>59</v>
      </c>
      <c r="N23" s="1548">
        <v>0</v>
      </c>
      <c r="O23" s="1548">
        <v>59</v>
      </c>
      <c r="P23" s="1550">
        <v>20</v>
      </c>
      <c r="Q23" s="1541"/>
      <c r="R23" s="1551">
        <v>0</v>
      </c>
      <c r="S23" s="1548">
        <v>0</v>
      </c>
      <c r="T23" s="1548">
        <v>0</v>
      </c>
      <c r="U23" s="1548">
        <v>0</v>
      </c>
      <c r="V23" s="1552">
        <f t="shared" si="9"/>
        <v>0</v>
      </c>
      <c r="W23" s="1551">
        <v>3</v>
      </c>
      <c r="X23" s="1548">
        <v>0</v>
      </c>
      <c r="Y23" s="1548">
        <v>7</v>
      </c>
      <c r="Z23" s="1548">
        <v>21</v>
      </c>
      <c r="AA23" s="1550">
        <f t="shared" si="10"/>
        <v>31</v>
      </c>
      <c r="AB23" s="1553">
        <f t="shared" si="11"/>
        <v>31</v>
      </c>
      <c r="AC23" s="435"/>
    </row>
    <row r="24" spans="2:29" ht="33" customHeight="1">
      <c r="B24" s="1545"/>
      <c r="C24" s="1554" t="s">
        <v>637</v>
      </c>
      <c r="D24" s="1558">
        <v>6</v>
      </c>
      <c r="E24" s="1555">
        <v>3</v>
      </c>
      <c r="F24" s="1556"/>
      <c r="G24" s="1556"/>
      <c r="H24" s="1556">
        <v>1</v>
      </c>
      <c r="I24" s="1556"/>
      <c r="J24" s="1556">
        <v>5</v>
      </c>
      <c r="K24" s="1537">
        <v>3</v>
      </c>
      <c r="L24" s="1557">
        <v>4</v>
      </c>
      <c r="M24" s="1558">
        <f t="shared" si="8"/>
        <v>49</v>
      </c>
      <c r="N24" s="1556">
        <v>0</v>
      </c>
      <c r="O24" s="1556">
        <v>49</v>
      </c>
      <c r="P24" s="1559">
        <v>21</v>
      </c>
      <c r="Q24" s="1541"/>
      <c r="R24" s="1560">
        <v>2</v>
      </c>
      <c r="S24" s="1556">
        <v>0</v>
      </c>
      <c r="T24" s="1556">
        <v>0</v>
      </c>
      <c r="U24" s="1556">
        <v>0</v>
      </c>
      <c r="V24" s="1561">
        <f t="shared" si="9"/>
        <v>2</v>
      </c>
      <c r="W24" s="1560">
        <v>1</v>
      </c>
      <c r="X24" s="1556">
        <v>1</v>
      </c>
      <c r="Y24" s="1556">
        <v>3</v>
      </c>
      <c r="Z24" s="1556">
        <v>12</v>
      </c>
      <c r="AA24" s="1559">
        <f t="shared" si="10"/>
        <v>17</v>
      </c>
      <c r="AB24" s="1562">
        <f t="shared" si="11"/>
        <v>19</v>
      </c>
      <c r="AC24" s="435"/>
    </row>
    <row r="25" spans="2:28" ht="33" customHeight="1">
      <c r="B25" s="1573"/>
      <c r="C25" s="1574" t="s">
        <v>598</v>
      </c>
      <c r="D25" s="367">
        <f aca="true" t="shared" si="12" ref="D25:P25">SUM(D18:D24)</f>
        <v>32</v>
      </c>
      <c r="E25" s="1525">
        <f t="shared" si="12"/>
        <v>10</v>
      </c>
      <c r="F25" s="366">
        <f t="shared" si="12"/>
        <v>1</v>
      </c>
      <c r="G25" s="1525">
        <f t="shared" si="12"/>
        <v>0</v>
      </c>
      <c r="H25" s="366">
        <f t="shared" si="12"/>
        <v>8</v>
      </c>
      <c r="I25" s="1525">
        <f t="shared" si="12"/>
        <v>0</v>
      </c>
      <c r="J25" s="366">
        <f t="shared" si="12"/>
        <v>23</v>
      </c>
      <c r="K25" s="1525">
        <f t="shared" si="12"/>
        <v>10</v>
      </c>
      <c r="L25" s="1527">
        <f t="shared" si="12"/>
        <v>29</v>
      </c>
      <c r="M25" s="367">
        <f t="shared" si="12"/>
        <v>359</v>
      </c>
      <c r="N25" s="366">
        <f t="shared" si="12"/>
        <v>4</v>
      </c>
      <c r="O25" s="366">
        <f t="shared" si="12"/>
        <v>355</v>
      </c>
      <c r="P25" s="1528">
        <f t="shared" si="12"/>
        <v>130</v>
      </c>
      <c r="Q25" s="388"/>
      <c r="R25" s="367">
        <f aca="true" t="shared" si="13" ref="R25:AB25">SUM(R18:R24)</f>
        <v>6</v>
      </c>
      <c r="S25" s="366">
        <f t="shared" si="13"/>
        <v>0</v>
      </c>
      <c r="T25" s="366">
        <f t="shared" si="13"/>
        <v>7</v>
      </c>
      <c r="U25" s="366">
        <f t="shared" si="13"/>
        <v>0</v>
      </c>
      <c r="V25" s="1530">
        <f t="shared" si="13"/>
        <v>13</v>
      </c>
      <c r="W25" s="367">
        <f t="shared" si="13"/>
        <v>14</v>
      </c>
      <c r="X25" s="366">
        <f t="shared" si="13"/>
        <v>2</v>
      </c>
      <c r="Y25" s="366">
        <f t="shared" si="13"/>
        <v>24</v>
      </c>
      <c r="Z25" s="366">
        <f t="shared" si="13"/>
        <v>83</v>
      </c>
      <c r="AA25" s="368">
        <f t="shared" si="13"/>
        <v>123</v>
      </c>
      <c r="AB25" s="373">
        <f t="shared" si="13"/>
        <v>136</v>
      </c>
    </row>
  </sheetData>
  <sheetProtection/>
  <mergeCells count="40">
    <mergeCell ref="Y6:Y7"/>
    <mergeCell ref="Z6:Z7"/>
    <mergeCell ref="B8:C8"/>
    <mergeCell ref="B9:B17"/>
    <mergeCell ref="B18:B25"/>
    <mergeCell ref="X4:X7"/>
    <mergeCell ref="Y4:Z5"/>
    <mergeCell ref="AA4:AA7"/>
    <mergeCell ref="D6:D7"/>
    <mergeCell ref="E6:E7"/>
    <mergeCell ref="F6:F7"/>
    <mergeCell ref="G6:G7"/>
    <mergeCell ref="H6:H7"/>
    <mergeCell ref="I6:I7"/>
    <mergeCell ref="J6:J7"/>
    <mergeCell ref="P4:P6"/>
    <mergeCell ref="R4:R7"/>
    <mergeCell ref="S4:S7"/>
    <mergeCell ref="T4:U5"/>
    <mergeCell ref="V4:V7"/>
    <mergeCell ref="W4:W7"/>
    <mergeCell ref="T6:T7"/>
    <mergeCell ref="U6:U7"/>
    <mergeCell ref="H4:I5"/>
    <mergeCell ref="J4:K5"/>
    <mergeCell ref="L4:L6"/>
    <mergeCell ref="M4:M7"/>
    <mergeCell ref="N4:N7"/>
    <mergeCell ref="O4:O7"/>
    <mergeCell ref="K6:K7"/>
    <mergeCell ref="B2:C7"/>
    <mergeCell ref="D2:P2"/>
    <mergeCell ref="R2:AB2"/>
    <mergeCell ref="D3:L3"/>
    <mergeCell ref="M3:P3"/>
    <mergeCell ref="R3:V3"/>
    <mergeCell ref="W3:AA3"/>
    <mergeCell ref="AB3:AB7"/>
    <mergeCell ref="D4:E5"/>
    <mergeCell ref="F4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F35"/>
  <sheetViews>
    <sheetView view="pageBreakPreview" zoomScaleSheetLayoutView="100" zoomScalePageLayoutView="0" workbookViewId="0" topLeftCell="A1">
      <pane xSplit="4" ySplit="10" topLeftCell="E20" activePane="bottomRight" state="frozen"/>
      <selection pane="topLeft" activeCell="U2" sqref="U2:AJ3"/>
      <selection pane="topRight" activeCell="U2" sqref="U2:AJ3"/>
      <selection pane="bottomLeft" activeCell="U2" sqref="U2:AJ3"/>
      <selection pane="bottomRight" activeCell="U2" sqref="U2:AJ3"/>
    </sheetView>
  </sheetViews>
  <sheetFormatPr defaultColWidth="8.796875" defaultRowHeight="14.25"/>
  <cols>
    <col min="1" max="1" width="3.09765625" style="95" customWidth="1"/>
    <col min="2" max="2" width="3.3984375" style="95" customWidth="1"/>
    <col min="3" max="3" width="20.59765625" style="95" customWidth="1"/>
    <col min="4" max="4" width="6.09765625" style="95" customWidth="1"/>
    <col min="5" max="7" width="5.59765625" style="95" customWidth="1"/>
    <col min="8" max="8" width="5.8984375" style="95" customWidth="1"/>
    <col min="9" max="10" width="5.59765625" style="95" customWidth="1"/>
    <col min="11" max="11" width="5.8984375" style="95" customWidth="1"/>
    <col min="12" max="13" width="5.59765625" style="95" customWidth="1"/>
    <col min="14" max="14" width="6.09765625" style="95" customWidth="1"/>
    <col min="15" max="15" width="15.59765625" style="95" customWidth="1"/>
    <col min="16" max="19" width="5.59765625" style="95" customWidth="1"/>
    <col min="20" max="20" width="6.09765625" style="95" customWidth="1"/>
    <col min="21" max="27" width="5.59765625" style="95" customWidth="1"/>
    <col min="28" max="28" width="5.5" style="95" customWidth="1"/>
    <col min="29" max="29" width="5.59765625" style="95" customWidth="1"/>
    <col min="30" max="30" width="6.09765625" style="95" customWidth="1"/>
    <col min="31" max="31" width="5.59765625" style="95" customWidth="1"/>
    <col min="32" max="16384" width="9" style="95" customWidth="1"/>
  </cols>
  <sheetData>
    <row r="1" spans="2:31" s="319" customFormat="1" ht="24" customHeight="1">
      <c r="B1" s="153" t="s">
        <v>638</v>
      </c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</row>
    <row r="2" spans="2:31" s="319" customFormat="1" ht="15" customHeight="1">
      <c r="B2" s="946"/>
      <c r="C2" s="1575"/>
      <c r="D2" s="1576" t="s">
        <v>639</v>
      </c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435"/>
      <c r="P2" s="434"/>
      <c r="Q2" s="434"/>
      <c r="R2" s="434"/>
      <c r="S2" s="434"/>
      <c r="T2" s="1061" t="s">
        <v>640</v>
      </c>
      <c r="U2" s="1578"/>
      <c r="V2" s="1578"/>
      <c r="W2" s="1578"/>
      <c r="X2" s="1578"/>
      <c r="Y2" s="1578"/>
      <c r="Z2" s="1578"/>
      <c r="AA2" s="1578"/>
      <c r="AB2" s="1578"/>
      <c r="AC2" s="1578"/>
      <c r="AD2" s="1578"/>
      <c r="AE2" s="1579"/>
    </row>
    <row r="3" spans="2:31" s="319" customFormat="1" ht="15" customHeight="1">
      <c r="B3" s="1580"/>
      <c r="C3" s="1581"/>
      <c r="D3" s="1582"/>
      <c r="E3" s="1583"/>
      <c r="F3" s="253"/>
      <c r="G3" s="253"/>
      <c r="H3" s="253"/>
      <c r="I3" s="253"/>
      <c r="J3" s="253"/>
      <c r="K3" s="253"/>
      <c r="L3" s="253"/>
      <c r="M3" s="253"/>
      <c r="N3" s="285"/>
      <c r="O3" s="435"/>
      <c r="P3" s="1097" t="s">
        <v>641</v>
      </c>
      <c r="Q3" s="1097"/>
      <c r="R3" s="1097"/>
      <c r="S3" s="973"/>
      <c r="T3" s="1584"/>
      <c r="U3" s="708"/>
      <c r="V3" s="285"/>
      <c r="W3" s="285"/>
      <c r="X3" s="285"/>
      <c r="Y3" s="285"/>
      <c r="Z3" s="285"/>
      <c r="AA3" s="285"/>
      <c r="AB3" s="285"/>
      <c r="AC3" s="285"/>
      <c r="AD3" s="285"/>
      <c r="AE3" s="1585"/>
    </row>
    <row r="4" spans="2:31" s="319" customFormat="1" ht="15" customHeight="1">
      <c r="B4" s="1580"/>
      <c r="C4" s="1581"/>
      <c r="D4" s="1586" t="s">
        <v>598</v>
      </c>
      <c r="E4" s="1587" t="s">
        <v>642</v>
      </c>
      <c r="F4" s="955" t="s">
        <v>643</v>
      </c>
      <c r="G4" s="955" t="s">
        <v>644</v>
      </c>
      <c r="H4" s="955" t="s">
        <v>645</v>
      </c>
      <c r="I4" s="955" t="s">
        <v>646</v>
      </c>
      <c r="J4" s="955" t="s">
        <v>647</v>
      </c>
      <c r="K4" s="955" t="s">
        <v>648</v>
      </c>
      <c r="L4" s="955" t="s">
        <v>649</v>
      </c>
      <c r="M4" s="955" t="s">
        <v>650</v>
      </c>
      <c r="N4" s="955" t="s">
        <v>651</v>
      </c>
      <c r="O4" s="1588"/>
      <c r="P4" s="955" t="s">
        <v>652</v>
      </c>
      <c r="Q4" s="955" t="s">
        <v>653</v>
      </c>
      <c r="R4" s="1589" t="s">
        <v>654</v>
      </c>
      <c r="S4" s="966" t="s">
        <v>655</v>
      </c>
      <c r="T4" s="1590"/>
      <c r="U4" s="1587" t="s">
        <v>642</v>
      </c>
      <c r="V4" s="955" t="s">
        <v>643</v>
      </c>
      <c r="W4" s="955" t="s">
        <v>644</v>
      </c>
      <c r="X4" s="955" t="s">
        <v>645</v>
      </c>
      <c r="Y4" s="955" t="s">
        <v>646</v>
      </c>
      <c r="Z4" s="955" t="s">
        <v>647</v>
      </c>
      <c r="AA4" s="955" t="s">
        <v>648</v>
      </c>
      <c r="AB4" s="955" t="s">
        <v>649</v>
      </c>
      <c r="AC4" s="955" t="s">
        <v>650</v>
      </c>
      <c r="AD4" s="955" t="s">
        <v>651</v>
      </c>
      <c r="AE4" s="958" t="s">
        <v>655</v>
      </c>
    </row>
    <row r="5" spans="2:31" s="319" customFormat="1" ht="15" customHeight="1">
      <c r="B5" s="1580"/>
      <c r="C5" s="1581"/>
      <c r="D5" s="1586"/>
      <c r="E5" s="1587"/>
      <c r="F5" s="955"/>
      <c r="G5" s="955"/>
      <c r="H5" s="955"/>
      <c r="I5" s="955"/>
      <c r="J5" s="955"/>
      <c r="K5" s="955"/>
      <c r="L5" s="955"/>
      <c r="M5" s="955"/>
      <c r="N5" s="955"/>
      <c r="O5" s="1588"/>
      <c r="P5" s="955"/>
      <c r="Q5" s="955"/>
      <c r="R5" s="1589"/>
      <c r="S5" s="966"/>
      <c r="T5" s="1590"/>
      <c r="U5" s="1587"/>
      <c r="V5" s="955"/>
      <c r="W5" s="955"/>
      <c r="X5" s="955"/>
      <c r="Y5" s="955"/>
      <c r="Z5" s="955"/>
      <c r="AA5" s="955"/>
      <c r="AB5" s="955"/>
      <c r="AC5" s="955"/>
      <c r="AD5" s="955"/>
      <c r="AE5" s="958" t="s">
        <v>656</v>
      </c>
    </row>
    <row r="6" spans="2:31" s="319" customFormat="1" ht="15" customHeight="1">
      <c r="B6" s="1580"/>
      <c r="C6" s="1581"/>
      <c r="D6" s="1586"/>
      <c r="E6" s="1587"/>
      <c r="F6" s="955"/>
      <c r="G6" s="955"/>
      <c r="H6" s="955"/>
      <c r="I6" s="955"/>
      <c r="J6" s="955"/>
      <c r="K6" s="955"/>
      <c r="L6" s="955"/>
      <c r="M6" s="955"/>
      <c r="N6" s="955"/>
      <c r="O6" s="1588"/>
      <c r="P6" s="955"/>
      <c r="Q6" s="955"/>
      <c r="R6" s="1589"/>
      <c r="S6" s="966"/>
      <c r="T6" s="1590" t="s">
        <v>598</v>
      </c>
      <c r="U6" s="1587"/>
      <c r="V6" s="955"/>
      <c r="W6" s="955"/>
      <c r="X6" s="955"/>
      <c r="Y6" s="955"/>
      <c r="Z6" s="955"/>
      <c r="AA6" s="955"/>
      <c r="AB6" s="955"/>
      <c r="AC6" s="955"/>
      <c r="AD6" s="955"/>
      <c r="AE6" s="958" t="s">
        <v>657</v>
      </c>
    </row>
    <row r="7" spans="2:32" s="319" customFormat="1" ht="15" customHeight="1">
      <c r="B7" s="1580"/>
      <c r="C7" s="1581"/>
      <c r="D7" s="1586"/>
      <c r="E7" s="1587"/>
      <c r="F7" s="955"/>
      <c r="G7" s="955"/>
      <c r="H7" s="955"/>
      <c r="I7" s="955"/>
      <c r="J7" s="955"/>
      <c r="K7" s="955"/>
      <c r="L7" s="955"/>
      <c r="M7" s="955"/>
      <c r="N7" s="955"/>
      <c r="O7" s="1588"/>
      <c r="P7" s="955"/>
      <c r="Q7" s="955"/>
      <c r="R7" s="1589"/>
      <c r="S7" s="966"/>
      <c r="T7" s="1590"/>
      <c r="U7" s="1587"/>
      <c r="V7" s="955"/>
      <c r="W7" s="955"/>
      <c r="X7" s="955"/>
      <c r="Y7" s="955"/>
      <c r="Z7" s="955"/>
      <c r="AA7" s="955"/>
      <c r="AB7" s="955"/>
      <c r="AC7" s="955"/>
      <c r="AD7" s="955"/>
      <c r="AE7" s="958"/>
      <c r="AF7" s="722"/>
    </row>
    <row r="8" spans="2:32" s="319" customFormat="1" ht="15" customHeight="1">
      <c r="B8" s="1580"/>
      <c r="C8" s="1581"/>
      <c r="D8" s="1590"/>
      <c r="E8" s="1587"/>
      <c r="F8" s="955"/>
      <c r="G8" s="955"/>
      <c r="H8" s="955"/>
      <c r="I8" s="955"/>
      <c r="J8" s="955"/>
      <c r="K8" s="955"/>
      <c r="L8" s="955"/>
      <c r="M8" s="955"/>
      <c r="N8" s="955"/>
      <c r="O8" s="1588"/>
      <c r="P8" s="955"/>
      <c r="Q8" s="955"/>
      <c r="R8" s="1589"/>
      <c r="S8" s="966"/>
      <c r="T8" s="1590"/>
      <c r="U8" s="1587"/>
      <c r="V8" s="955"/>
      <c r="W8" s="955"/>
      <c r="X8" s="955"/>
      <c r="Y8" s="955"/>
      <c r="Z8" s="955"/>
      <c r="AA8" s="955"/>
      <c r="AB8" s="955"/>
      <c r="AC8" s="955"/>
      <c r="AD8" s="955"/>
      <c r="AE8" s="958"/>
      <c r="AF8" s="722"/>
    </row>
    <row r="9" spans="2:32" ht="13.5" customHeight="1">
      <c r="B9" s="1591"/>
      <c r="C9" s="1592"/>
      <c r="D9" s="1590"/>
      <c r="E9" s="1593"/>
      <c r="F9" s="808"/>
      <c r="G9" s="808"/>
      <c r="H9" s="808"/>
      <c r="I9" s="808"/>
      <c r="J9" s="808"/>
      <c r="K9" s="808"/>
      <c r="L9" s="808"/>
      <c r="M9" s="808"/>
      <c r="N9" s="808"/>
      <c r="O9" s="1588"/>
      <c r="P9" s="808"/>
      <c r="Q9" s="808"/>
      <c r="R9" s="1594"/>
      <c r="S9" s="811"/>
      <c r="T9" s="1590"/>
      <c r="U9" s="1593"/>
      <c r="V9" s="808"/>
      <c r="W9" s="808"/>
      <c r="X9" s="808"/>
      <c r="Y9" s="808"/>
      <c r="Z9" s="808"/>
      <c r="AA9" s="808"/>
      <c r="AB9" s="808"/>
      <c r="AC9" s="808"/>
      <c r="AD9" s="808"/>
      <c r="AE9" s="810"/>
      <c r="AF9" s="1595"/>
    </row>
    <row r="10" spans="2:32" ht="36" customHeight="1">
      <c r="B10" s="1596" t="s">
        <v>658</v>
      </c>
      <c r="C10" s="1597"/>
      <c r="D10" s="1598">
        <f aca="true" t="shared" si="0" ref="D10:N10">D19+D27</f>
        <v>40463</v>
      </c>
      <c r="E10" s="1599">
        <f t="shared" si="0"/>
        <v>55</v>
      </c>
      <c r="F10" s="336">
        <f t="shared" si="0"/>
        <v>3</v>
      </c>
      <c r="G10" s="336">
        <f t="shared" si="0"/>
        <v>53</v>
      </c>
      <c r="H10" s="336">
        <f t="shared" si="0"/>
        <v>3201</v>
      </c>
      <c r="I10" s="336">
        <f t="shared" si="0"/>
        <v>318</v>
      </c>
      <c r="J10" s="336">
        <f t="shared" si="0"/>
        <v>208</v>
      </c>
      <c r="K10" s="336">
        <f t="shared" si="0"/>
        <v>6511</v>
      </c>
      <c r="L10" s="336">
        <f t="shared" si="0"/>
        <v>169</v>
      </c>
      <c r="M10" s="336">
        <f t="shared" si="0"/>
        <v>355</v>
      </c>
      <c r="N10" s="336">
        <f t="shared" si="0"/>
        <v>25043</v>
      </c>
      <c r="O10" s="1600"/>
      <c r="P10" s="1601">
        <f aca="true" t="shared" si="1" ref="P10:AE10">P19+P27</f>
        <v>4416</v>
      </c>
      <c r="Q10" s="336">
        <f t="shared" si="1"/>
        <v>14</v>
      </c>
      <c r="R10" s="336">
        <f t="shared" si="1"/>
        <v>1</v>
      </c>
      <c r="S10" s="335">
        <f t="shared" si="1"/>
        <v>116</v>
      </c>
      <c r="T10" s="1598">
        <f t="shared" si="1"/>
        <v>37608</v>
      </c>
      <c r="U10" s="1599">
        <f t="shared" si="1"/>
        <v>25</v>
      </c>
      <c r="V10" s="336">
        <f t="shared" si="1"/>
        <v>3</v>
      </c>
      <c r="W10" s="336">
        <f t="shared" si="1"/>
        <v>26</v>
      </c>
      <c r="X10" s="336">
        <f t="shared" si="1"/>
        <v>3118</v>
      </c>
      <c r="Y10" s="336">
        <f t="shared" si="1"/>
        <v>303</v>
      </c>
      <c r="Z10" s="336">
        <f t="shared" si="1"/>
        <v>206</v>
      </c>
      <c r="AA10" s="336">
        <f t="shared" si="1"/>
        <v>6104</v>
      </c>
      <c r="AB10" s="1601">
        <f t="shared" si="1"/>
        <v>139</v>
      </c>
      <c r="AC10" s="336">
        <f t="shared" si="1"/>
        <v>261</v>
      </c>
      <c r="AD10" s="336">
        <f t="shared" si="1"/>
        <v>23009</v>
      </c>
      <c r="AE10" s="335">
        <f t="shared" si="1"/>
        <v>4414</v>
      </c>
      <c r="AF10" s="1595"/>
    </row>
    <row r="11" spans="2:31" ht="26.25" customHeight="1">
      <c r="B11" s="939" t="s">
        <v>621</v>
      </c>
      <c r="C11" s="1602" t="s">
        <v>622</v>
      </c>
      <c r="D11" s="1603">
        <f>SUM(E11:S11)</f>
        <v>17841</v>
      </c>
      <c r="E11" s="1604">
        <v>41</v>
      </c>
      <c r="F11" s="1605">
        <v>2</v>
      </c>
      <c r="G11" s="1605">
        <v>13</v>
      </c>
      <c r="H11" s="1605">
        <v>1641</v>
      </c>
      <c r="I11" s="1605">
        <v>104</v>
      </c>
      <c r="J11" s="1605">
        <v>107</v>
      </c>
      <c r="K11" s="1605">
        <v>2666</v>
      </c>
      <c r="L11" s="1605">
        <v>107</v>
      </c>
      <c r="M11" s="1605">
        <v>179</v>
      </c>
      <c r="N11" s="1605">
        <v>11379</v>
      </c>
      <c r="O11" s="1606"/>
      <c r="P11" s="1605">
        <v>1556</v>
      </c>
      <c r="Q11" s="1605">
        <v>5</v>
      </c>
      <c r="R11" s="1605">
        <v>0</v>
      </c>
      <c r="S11" s="1607">
        <v>41</v>
      </c>
      <c r="T11" s="1603">
        <f aca="true" t="shared" si="2" ref="T11:T18">SUM(U11:AE11)</f>
        <v>16272</v>
      </c>
      <c r="U11" s="1604">
        <v>15</v>
      </c>
      <c r="V11" s="1605">
        <v>2</v>
      </c>
      <c r="W11" s="1605">
        <v>6</v>
      </c>
      <c r="X11" s="1605">
        <v>1570</v>
      </c>
      <c r="Y11" s="1605">
        <v>102</v>
      </c>
      <c r="Z11" s="1605">
        <v>105</v>
      </c>
      <c r="AA11" s="1605">
        <v>2483</v>
      </c>
      <c r="AB11" s="1605">
        <v>84</v>
      </c>
      <c r="AC11" s="1605">
        <v>141</v>
      </c>
      <c r="AD11" s="1605">
        <v>10207</v>
      </c>
      <c r="AE11" s="1608">
        <v>1557</v>
      </c>
    </row>
    <row r="12" spans="2:31" ht="26.25" customHeight="1">
      <c r="B12" s="938"/>
      <c r="C12" s="1609" t="s">
        <v>623</v>
      </c>
      <c r="D12" s="1610">
        <f>SUM(E12:S12)</f>
        <v>1228</v>
      </c>
      <c r="E12" s="1611">
        <v>0</v>
      </c>
      <c r="F12" s="1612">
        <v>0</v>
      </c>
      <c r="G12" s="1612">
        <v>3</v>
      </c>
      <c r="H12" s="1612">
        <v>65</v>
      </c>
      <c r="I12" s="1612">
        <v>15</v>
      </c>
      <c r="J12" s="1612">
        <v>2</v>
      </c>
      <c r="K12" s="1612">
        <v>203</v>
      </c>
      <c r="L12" s="1612">
        <v>6</v>
      </c>
      <c r="M12" s="1612">
        <v>8</v>
      </c>
      <c r="N12" s="1612">
        <v>836</v>
      </c>
      <c r="O12" s="1606"/>
      <c r="P12" s="1612">
        <v>90</v>
      </c>
      <c r="Q12" s="1612">
        <v>0</v>
      </c>
      <c r="R12" s="1612">
        <v>0</v>
      </c>
      <c r="S12" s="1613">
        <v>0</v>
      </c>
      <c r="T12" s="1610">
        <f t="shared" si="2"/>
        <v>1151</v>
      </c>
      <c r="U12" s="1611">
        <v>0</v>
      </c>
      <c r="V12" s="1612">
        <v>0</v>
      </c>
      <c r="W12" s="1612">
        <v>3</v>
      </c>
      <c r="X12" s="1612">
        <v>58</v>
      </c>
      <c r="Y12" s="1612">
        <v>12</v>
      </c>
      <c r="Z12" s="1612">
        <v>2</v>
      </c>
      <c r="AA12" s="1612">
        <v>197</v>
      </c>
      <c r="AB12" s="1612">
        <v>3</v>
      </c>
      <c r="AC12" s="1612">
        <v>6</v>
      </c>
      <c r="AD12" s="1612">
        <v>781</v>
      </c>
      <c r="AE12" s="1614">
        <v>89</v>
      </c>
    </row>
    <row r="13" spans="2:31" ht="26.25" customHeight="1">
      <c r="B13" s="938"/>
      <c r="C13" s="1609" t="s">
        <v>624</v>
      </c>
      <c r="D13" s="1610">
        <f aca="true" t="shared" si="3" ref="D13:D18">SUM(E13:S13)</f>
        <v>1585</v>
      </c>
      <c r="E13" s="1611">
        <v>4</v>
      </c>
      <c r="F13" s="1612">
        <v>0</v>
      </c>
      <c r="G13" s="1612">
        <v>2</v>
      </c>
      <c r="H13" s="1612">
        <v>111</v>
      </c>
      <c r="I13" s="1612">
        <v>15</v>
      </c>
      <c r="J13" s="1612">
        <v>8</v>
      </c>
      <c r="K13" s="1612">
        <v>228</v>
      </c>
      <c r="L13" s="1612">
        <v>5</v>
      </c>
      <c r="M13" s="1612">
        <v>9</v>
      </c>
      <c r="N13" s="1612">
        <v>848</v>
      </c>
      <c r="O13" s="1606"/>
      <c r="P13" s="1612">
        <v>351</v>
      </c>
      <c r="Q13" s="1612">
        <v>0</v>
      </c>
      <c r="R13" s="1612">
        <v>0</v>
      </c>
      <c r="S13" s="1613">
        <v>4</v>
      </c>
      <c r="T13" s="1610">
        <f t="shared" si="2"/>
        <v>1526</v>
      </c>
      <c r="U13" s="1611">
        <v>3</v>
      </c>
      <c r="V13" s="1612">
        <v>0</v>
      </c>
      <c r="W13" s="1612">
        <v>0</v>
      </c>
      <c r="X13" s="1612">
        <v>116</v>
      </c>
      <c r="Y13" s="1612">
        <v>15</v>
      </c>
      <c r="Z13" s="1612">
        <v>8</v>
      </c>
      <c r="AA13" s="1612">
        <v>218</v>
      </c>
      <c r="AB13" s="1612">
        <v>5</v>
      </c>
      <c r="AC13" s="1612">
        <v>7</v>
      </c>
      <c r="AD13" s="1612">
        <v>801</v>
      </c>
      <c r="AE13" s="1614">
        <v>353</v>
      </c>
    </row>
    <row r="14" spans="2:31" ht="26.25" customHeight="1">
      <c r="B14" s="938"/>
      <c r="C14" s="1609" t="s">
        <v>625</v>
      </c>
      <c r="D14" s="1610">
        <f t="shared" si="3"/>
        <v>1672</v>
      </c>
      <c r="E14" s="1611">
        <v>0</v>
      </c>
      <c r="F14" s="1612">
        <v>0</v>
      </c>
      <c r="G14" s="1612">
        <v>4</v>
      </c>
      <c r="H14" s="1612">
        <v>142</v>
      </c>
      <c r="I14" s="1612">
        <v>7</v>
      </c>
      <c r="J14" s="1612">
        <v>10</v>
      </c>
      <c r="K14" s="1612">
        <v>296</v>
      </c>
      <c r="L14" s="1612">
        <v>6</v>
      </c>
      <c r="M14" s="1612">
        <v>22</v>
      </c>
      <c r="N14" s="1612">
        <v>1003</v>
      </c>
      <c r="O14" s="1606"/>
      <c r="P14" s="1612">
        <v>181</v>
      </c>
      <c r="Q14" s="1612">
        <v>0</v>
      </c>
      <c r="R14" s="1612">
        <v>0</v>
      </c>
      <c r="S14" s="1613">
        <v>1</v>
      </c>
      <c r="T14" s="1610">
        <f t="shared" si="2"/>
        <v>1486</v>
      </c>
      <c r="U14" s="1611">
        <v>0</v>
      </c>
      <c r="V14" s="1612">
        <v>0</v>
      </c>
      <c r="W14" s="1612">
        <v>3</v>
      </c>
      <c r="X14" s="1612">
        <v>133</v>
      </c>
      <c r="Y14" s="1612">
        <v>6</v>
      </c>
      <c r="Z14" s="1612">
        <v>9</v>
      </c>
      <c r="AA14" s="1612">
        <v>262</v>
      </c>
      <c r="AB14" s="1612">
        <v>5</v>
      </c>
      <c r="AC14" s="1612">
        <v>11</v>
      </c>
      <c r="AD14" s="1612">
        <v>880</v>
      </c>
      <c r="AE14" s="1614">
        <v>177</v>
      </c>
    </row>
    <row r="15" spans="2:31" ht="26.25" customHeight="1">
      <c r="B15" s="938"/>
      <c r="C15" s="1609" t="s">
        <v>626</v>
      </c>
      <c r="D15" s="1610">
        <f t="shared" si="3"/>
        <v>1629</v>
      </c>
      <c r="E15" s="1611">
        <v>1</v>
      </c>
      <c r="F15" s="1612">
        <v>0</v>
      </c>
      <c r="G15" s="1612">
        <v>1</v>
      </c>
      <c r="H15" s="1612">
        <v>99</v>
      </c>
      <c r="I15" s="1612">
        <v>15</v>
      </c>
      <c r="J15" s="1612">
        <v>3</v>
      </c>
      <c r="K15" s="1612">
        <v>309</v>
      </c>
      <c r="L15" s="1612">
        <v>5</v>
      </c>
      <c r="M15" s="1612">
        <v>9</v>
      </c>
      <c r="N15" s="1612">
        <v>1035</v>
      </c>
      <c r="O15" s="1606"/>
      <c r="P15" s="1612">
        <v>149</v>
      </c>
      <c r="Q15" s="1612">
        <v>0</v>
      </c>
      <c r="R15" s="1612">
        <v>0</v>
      </c>
      <c r="S15" s="1613">
        <v>3</v>
      </c>
      <c r="T15" s="1610">
        <f t="shared" si="2"/>
        <v>1548</v>
      </c>
      <c r="U15" s="1611">
        <v>0</v>
      </c>
      <c r="V15" s="1612">
        <v>0</v>
      </c>
      <c r="W15" s="1612">
        <v>1</v>
      </c>
      <c r="X15" s="1612">
        <v>98</v>
      </c>
      <c r="Y15" s="1612">
        <v>15</v>
      </c>
      <c r="Z15" s="1612">
        <v>3</v>
      </c>
      <c r="AA15" s="1612">
        <v>297</v>
      </c>
      <c r="AB15" s="1612">
        <v>4</v>
      </c>
      <c r="AC15" s="1612">
        <v>7</v>
      </c>
      <c r="AD15" s="1612">
        <v>975</v>
      </c>
      <c r="AE15" s="1614">
        <v>148</v>
      </c>
    </row>
    <row r="16" spans="2:31" ht="26.25" customHeight="1">
      <c r="B16" s="938"/>
      <c r="C16" s="1609" t="s">
        <v>627</v>
      </c>
      <c r="D16" s="1610">
        <f t="shared" si="3"/>
        <v>2450</v>
      </c>
      <c r="E16" s="1611">
        <v>0</v>
      </c>
      <c r="F16" s="1612">
        <v>0</v>
      </c>
      <c r="G16" s="1612">
        <v>2</v>
      </c>
      <c r="H16" s="1612">
        <v>224</v>
      </c>
      <c r="I16" s="1612">
        <v>30</v>
      </c>
      <c r="J16" s="1612">
        <v>27</v>
      </c>
      <c r="K16" s="1612">
        <v>428</v>
      </c>
      <c r="L16" s="1612">
        <v>7</v>
      </c>
      <c r="M16" s="1612">
        <v>12</v>
      </c>
      <c r="N16" s="1612">
        <v>1453</v>
      </c>
      <c r="O16" s="1606"/>
      <c r="P16" s="1612">
        <v>262</v>
      </c>
      <c r="Q16" s="1612">
        <v>0</v>
      </c>
      <c r="R16" s="1612">
        <v>0</v>
      </c>
      <c r="S16" s="1613">
        <v>5</v>
      </c>
      <c r="T16" s="1610">
        <f t="shared" si="2"/>
        <v>2278</v>
      </c>
      <c r="U16" s="1611">
        <v>0</v>
      </c>
      <c r="V16" s="1612">
        <v>0</v>
      </c>
      <c r="W16" s="1612">
        <v>1</v>
      </c>
      <c r="X16" s="1612">
        <v>212</v>
      </c>
      <c r="Y16" s="1612">
        <v>29</v>
      </c>
      <c r="Z16" s="1612">
        <v>28</v>
      </c>
      <c r="AA16" s="1612">
        <v>394</v>
      </c>
      <c r="AB16" s="1612">
        <v>6</v>
      </c>
      <c r="AC16" s="1612">
        <v>9</v>
      </c>
      <c r="AD16" s="1612">
        <v>1339</v>
      </c>
      <c r="AE16" s="1614">
        <v>260</v>
      </c>
    </row>
    <row r="17" spans="2:31" ht="26.25" customHeight="1">
      <c r="B17" s="938"/>
      <c r="C17" s="1609" t="s">
        <v>628</v>
      </c>
      <c r="D17" s="1610">
        <f t="shared" si="3"/>
        <v>1567</v>
      </c>
      <c r="E17" s="1611">
        <v>0</v>
      </c>
      <c r="F17" s="1612">
        <v>0</v>
      </c>
      <c r="G17" s="1612">
        <v>2</v>
      </c>
      <c r="H17" s="1612">
        <v>120</v>
      </c>
      <c r="I17" s="1612">
        <v>12</v>
      </c>
      <c r="J17" s="1612">
        <v>10</v>
      </c>
      <c r="K17" s="1612">
        <v>263</v>
      </c>
      <c r="L17" s="1612">
        <v>2</v>
      </c>
      <c r="M17" s="1612">
        <v>6</v>
      </c>
      <c r="N17" s="1612">
        <v>1023</v>
      </c>
      <c r="O17" s="1606"/>
      <c r="P17" s="1612">
        <v>128</v>
      </c>
      <c r="Q17" s="1612">
        <v>0</v>
      </c>
      <c r="R17" s="1612">
        <v>0</v>
      </c>
      <c r="S17" s="1613">
        <v>1</v>
      </c>
      <c r="T17" s="1610">
        <f t="shared" si="2"/>
        <v>1537</v>
      </c>
      <c r="U17" s="1611">
        <v>0</v>
      </c>
      <c r="V17" s="1612">
        <v>0</v>
      </c>
      <c r="W17" s="1612">
        <v>2</v>
      </c>
      <c r="X17" s="1612">
        <v>125</v>
      </c>
      <c r="Y17" s="1612">
        <v>12</v>
      </c>
      <c r="Z17" s="1612">
        <v>10</v>
      </c>
      <c r="AA17" s="1612">
        <v>259</v>
      </c>
      <c r="AB17" s="1612">
        <v>2</v>
      </c>
      <c r="AC17" s="1612">
        <v>5</v>
      </c>
      <c r="AD17" s="1612">
        <v>994</v>
      </c>
      <c r="AE17" s="1614">
        <v>128</v>
      </c>
    </row>
    <row r="18" spans="2:31" ht="26.25" customHeight="1">
      <c r="B18" s="938"/>
      <c r="C18" s="1615" t="s">
        <v>629</v>
      </c>
      <c r="D18" s="1616">
        <f t="shared" si="3"/>
        <v>821</v>
      </c>
      <c r="E18" s="1617">
        <v>2</v>
      </c>
      <c r="F18" s="1618">
        <v>0</v>
      </c>
      <c r="G18" s="1618">
        <v>4</v>
      </c>
      <c r="H18" s="1618">
        <v>39</v>
      </c>
      <c r="I18" s="1618">
        <v>8</v>
      </c>
      <c r="J18" s="1618">
        <v>1</v>
      </c>
      <c r="K18" s="1618">
        <v>152</v>
      </c>
      <c r="L18" s="1618">
        <v>1</v>
      </c>
      <c r="M18" s="1618">
        <v>9</v>
      </c>
      <c r="N18" s="1618">
        <v>518</v>
      </c>
      <c r="O18" s="1606"/>
      <c r="P18" s="1618">
        <v>85</v>
      </c>
      <c r="Q18" s="1618">
        <v>0</v>
      </c>
      <c r="R18" s="1618">
        <v>0</v>
      </c>
      <c r="S18" s="1619">
        <v>2</v>
      </c>
      <c r="T18" s="1616">
        <f t="shared" si="2"/>
        <v>790</v>
      </c>
      <c r="U18" s="1617">
        <v>1</v>
      </c>
      <c r="V18" s="1618">
        <v>0</v>
      </c>
      <c r="W18" s="1618">
        <v>3</v>
      </c>
      <c r="X18" s="1618">
        <v>43</v>
      </c>
      <c r="Y18" s="1618">
        <v>8</v>
      </c>
      <c r="Z18" s="1618">
        <v>1</v>
      </c>
      <c r="AA18" s="1618">
        <v>143</v>
      </c>
      <c r="AB18" s="1618">
        <v>1</v>
      </c>
      <c r="AC18" s="1618">
        <v>6</v>
      </c>
      <c r="AD18" s="1618">
        <v>498</v>
      </c>
      <c r="AE18" s="1620">
        <v>86</v>
      </c>
    </row>
    <row r="19" spans="2:31" ht="26.25" customHeight="1">
      <c r="B19" s="938"/>
      <c r="C19" s="1621" t="s">
        <v>598</v>
      </c>
      <c r="D19" s="1622">
        <f aca="true" t="shared" si="4" ref="D19:N19">SUM(D11:D18)</f>
        <v>28793</v>
      </c>
      <c r="E19" s="1623">
        <f t="shared" si="4"/>
        <v>48</v>
      </c>
      <c r="F19" s="1624">
        <f t="shared" si="4"/>
        <v>2</v>
      </c>
      <c r="G19" s="1624">
        <f t="shared" si="4"/>
        <v>31</v>
      </c>
      <c r="H19" s="1624">
        <f t="shared" si="4"/>
        <v>2441</v>
      </c>
      <c r="I19" s="1624">
        <f t="shared" si="4"/>
        <v>206</v>
      </c>
      <c r="J19" s="1624">
        <f t="shared" si="4"/>
        <v>168</v>
      </c>
      <c r="K19" s="1624">
        <f t="shared" si="4"/>
        <v>4545</v>
      </c>
      <c r="L19" s="1624">
        <f t="shared" si="4"/>
        <v>139</v>
      </c>
      <c r="M19" s="1624">
        <f t="shared" si="4"/>
        <v>254</v>
      </c>
      <c r="N19" s="1624">
        <f t="shared" si="4"/>
        <v>18095</v>
      </c>
      <c r="O19" s="1600"/>
      <c r="P19" s="336">
        <f aca="true" t="shared" si="5" ref="P19:AE19">SUM(P11:P18)</f>
        <v>2802</v>
      </c>
      <c r="Q19" s="336">
        <f t="shared" si="5"/>
        <v>5</v>
      </c>
      <c r="R19" s="336">
        <f t="shared" si="5"/>
        <v>0</v>
      </c>
      <c r="S19" s="1625">
        <f t="shared" si="5"/>
        <v>57</v>
      </c>
      <c r="T19" s="1598">
        <f t="shared" si="5"/>
        <v>26588</v>
      </c>
      <c r="U19" s="1599">
        <f t="shared" si="5"/>
        <v>19</v>
      </c>
      <c r="V19" s="336">
        <f t="shared" si="5"/>
        <v>2</v>
      </c>
      <c r="W19" s="336">
        <f t="shared" si="5"/>
        <v>19</v>
      </c>
      <c r="X19" s="336">
        <f t="shared" si="5"/>
        <v>2355</v>
      </c>
      <c r="Y19" s="336">
        <f t="shared" si="5"/>
        <v>199</v>
      </c>
      <c r="Z19" s="336">
        <f t="shared" si="5"/>
        <v>166</v>
      </c>
      <c r="AA19" s="336">
        <f t="shared" si="5"/>
        <v>4253</v>
      </c>
      <c r="AB19" s="336">
        <f t="shared" si="5"/>
        <v>110</v>
      </c>
      <c r="AC19" s="336">
        <f t="shared" si="5"/>
        <v>192</v>
      </c>
      <c r="AD19" s="336">
        <f t="shared" si="5"/>
        <v>16475</v>
      </c>
      <c r="AE19" s="335">
        <f t="shared" si="5"/>
        <v>2798</v>
      </c>
    </row>
    <row r="20" spans="2:31" ht="26.25" customHeight="1">
      <c r="B20" s="939" t="s">
        <v>630</v>
      </c>
      <c r="C20" s="1626" t="s">
        <v>631</v>
      </c>
      <c r="D20" s="1627">
        <f aca="true" t="shared" si="6" ref="D20:D26">SUM(E20:S20)</f>
        <v>3220</v>
      </c>
      <c r="E20" s="1628">
        <v>2</v>
      </c>
      <c r="F20" s="1629">
        <v>0</v>
      </c>
      <c r="G20" s="1629">
        <v>4</v>
      </c>
      <c r="H20" s="1629">
        <v>186</v>
      </c>
      <c r="I20" s="1629">
        <v>39</v>
      </c>
      <c r="J20" s="1629">
        <v>9</v>
      </c>
      <c r="K20" s="1629">
        <v>515</v>
      </c>
      <c r="L20" s="1629">
        <v>11</v>
      </c>
      <c r="M20" s="1629">
        <v>26</v>
      </c>
      <c r="N20" s="1629">
        <v>1918</v>
      </c>
      <c r="O20" s="1606"/>
      <c r="P20" s="1605">
        <v>490</v>
      </c>
      <c r="Q20" s="1605">
        <v>0</v>
      </c>
      <c r="R20" s="1605">
        <v>0</v>
      </c>
      <c r="S20" s="1607">
        <v>20</v>
      </c>
      <c r="T20" s="1603">
        <f aca="true" t="shared" si="7" ref="T20:T26">SUM(U20:AE20)</f>
        <v>3034</v>
      </c>
      <c r="U20" s="1604">
        <v>2</v>
      </c>
      <c r="V20" s="1605">
        <v>0</v>
      </c>
      <c r="W20" s="1605">
        <v>2</v>
      </c>
      <c r="X20" s="1605">
        <v>181</v>
      </c>
      <c r="Y20" s="1605">
        <v>36</v>
      </c>
      <c r="Z20" s="1605">
        <v>9</v>
      </c>
      <c r="AA20" s="1605">
        <v>479</v>
      </c>
      <c r="AB20" s="1605">
        <v>10</v>
      </c>
      <c r="AC20" s="1605">
        <v>19</v>
      </c>
      <c r="AD20" s="1605">
        <v>1807</v>
      </c>
      <c r="AE20" s="1608">
        <v>489</v>
      </c>
    </row>
    <row r="21" spans="2:31" ht="26.25" customHeight="1">
      <c r="B21" s="938"/>
      <c r="C21" s="1609" t="s">
        <v>632</v>
      </c>
      <c r="D21" s="1610">
        <f t="shared" si="6"/>
        <v>818</v>
      </c>
      <c r="E21" s="1611">
        <v>0</v>
      </c>
      <c r="F21" s="1612">
        <v>0</v>
      </c>
      <c r="G21" s="1612">
        <v>1</v>
      </c>
      <c r="H21" s="1612">
        <v>44</v>
      </c>
      <c r="I21" s="1612">
        <v>8</v>
      </c>
      <c r="J21" s="1612">
        <v>1</v>
      </c>
      <c r="K21" s="1612">
        <v>156</v>
      </c>
      <c r="L21" s="1612">
        <v>5</v>
      </c>
      <c r="M21" s="1612">
        <v>5</v>
      </c>
      <c r="N21" s="1612">
        <v>472</v>
      </c>
      <c r="O21" s="1606"/>
      <c r="P21" s="1612">
        <v>122</v>
      </c>
      <c r="Q21" s="1612">
        <v>1</v>
      </c>
      <c r="R21" s="1612">
        <v>0</v>
      </c>
      <c r="S21" s="1613">
        <v>3</v>
      </c>
      <c r="T21" s="1610">
        <f t="shared" si="7"/>
        <v>794</v>
      </c>
      <c r="U21" s="1611">
        <v>0</v>
      </c>
      <c r="V21" s="1612">
        <v>0</v>
      </c>
      <c r="W21" s="1612">
        <v>0</v>
      </c>
      <c r="X21" s="1612">
        <v>46</v>
      </c>
      <c r="Y21" s="1612">
        <v>8</v>
      </c>
      <c r="Z21" s="1612">
        <v>1</v>
      </c>
      <c r="AA21" s="1612">
        <v>150</v>
      </c>
      <c r="AB21" s="1612">
        <v>3</v>
      </c>
      <c r="AC21" s="1612">
        <v>5</v>
      </c>
      <c r="AD21" s="1612">
        <v>460</v>
      </c>
      <c r="AE21" s="1614">
        <v>121</v>
      </c>
    </row>
    <row r="22" spans="2:31" ht="26.25" customHeight="1">
      <c r="B22" s="938"/>
      <c r="C22" s="1609" t="s">
        <v>633</v>
      </c>
      <c r="D22" s="1610">
        <f t="shared" si="6"/>
        <v>1549</v>
      </c>
      <c r="E22" s="1611">
        <v>1</v>
      </c>
      <c r="F22" s="1612">
        <v>0</v>
      </c>
      <c r="G22" s="1612">
        <v>5</v>
      </c>
      <c r="H22" s="1612">
        <v>50</v>
      </c>
      <c r="I22" s="1612">
        <v>7</v>
      </c>
      <c r="J22" s="1612">
        <v>2</v>
      </c>
      <c r="K22" s="1612">
        <v>262</v>
      </c>
      <c r="L22" s="1612">
        <v>2</v>
      </c>
      <c r="M22" s="1612">
        <v>13</v>
      </c>
      <c r="N22" s="1612">
        <v>862</v>
      </c>
      <c r="O22" s="1606"/>
      <c r="P22" s="1612">
        <v>341</v>
      </c>
      <c r="Q22" s="1612">
        <v>2</v>
      </c>
      <c r="R22" s="1612">
        <v>0</v>
      </c>
      <c r="S22" s="1613">
        <v>2</v>
      </c>
      <c r="T22" s="1610">
        <f t="shared" si="7"/>
        <v>1464</v>
      </c>
      <c r="U22" s="1611">
        <v>1</v>
      </c>
      <c r="V22" s="1612">
        <v>0</v>
      </c>
      <c r="W22" s="1612">
        <v>0</v>
      </c>
      <c r="X22" s="1612">
        <v>48</v>
      </c>
      <c r="Y22" s="1612">
        <v>7</v>
      </c>
      <c r="Z22" s="1612">
        <v>2</v>
      </c>
      <c r="AA22" s="1612">
        <v>247</v>
      </c>
      <c r="AB22" s="1612">
        <v>2</v>
      </c>
      <c r="AC22" s="1612">
        <v>9</v>
      </c>
      <c r="AD22" s="1612">
        <v>809</v>
      </c>
      <c r="AE22" s="1614">
        <v>339</v>
      </c>
    </row>
    <row r="23" spans="2:31" ht="26.25" customHeight="1">
      <c r="B23" s="938"/>
      <c r="C23" s="1630" t="s">
        <v>634</v>
      </c>
      <c r="D23" s="1610">
        <f t="shared" si="6"/>
        <v>1544</v>
      </c>
      <c r="E23" s="1611">
        <v>2</v>
      </c>
      <c r="F23" s="1612">
        <v>0</v>
      </c>
      <c r="G23" s="1612">
        <v>3</v>
      </c>
      <c r="H23" s="1612">
        <v>146</v>
      </c>
      <c r="I23" s="1612">
        <v>21</v>
      </c>
      <c r="J23" s="1612">
        <v>8</v>
      </c>
      <c r="K23" s="1612">
        <v>263</v>
      </c>
      <c r="L23" s="1612">
        <v>2</v>
      </c>
      <c r="M23" s="1612">
        <v>7</v>
      </c>
      <c r="N23" s="1612">
        <v>962</v>
      </c>
      <c r="O23" s="1606"/>
      <c r="P23" s="1612">
        <v>127</v>
      </c>
      <c r="Q23" s="1612">
        <v>0</v>
      </c>
      <c r="R23" s="1612">
        <v>0</v>
      </c>
      <c r="S23" s="1613">
        <v>3</v>
      </c>
      <c r="T23" s="1610">
        <f t="shared" si="7"/>
        <v>1450</v>
      </c>
      <c r="U23" s="1611">
        <v>2</v>
      </c>
      <c r="V23" s="1612">
        <v>0</v>
      </c>
      <c r="W23" s="1612">
        <v>1</v>
      </c>
      <c r="X23" s="1612">
        <v>154</v>
      </c>
      <c r="Y23" s="1612">
        <v>18</v>
      </c>
      <c r="Z23" s="1612">
        <v>8</v>
      </c>
      <c r="AA23" s="1612">
        <v>240</v>
      </c>
      <c r="AB23" s="1612">
        <v>3</v>
      </c>
      <c r="AC23" s="1612">
        <v>5</v>
      </c>
      <c r="AD23" s="1612">
        <v>890</v>
      </c>
      <c r="AE23" s="1614">
        <v>129</v>
      </c>
    </row>
    <row r="24" spans="2:31" ht="26.25" customHeight="1">
      <c r="B24" s="938"/>
      <c r="C24" s="1609" t="s">
        <v>635</v>
      </c>
      <c r="D24" s="1610">
        <f t="shared" si="6"/>
        <v>849</v>
      </c>
      <c r="E24" s="1611">
        <v>0</v>
      </c>
      <c r="F24" s="1612">
        <v>0</v>
      </c>
      <c r="G24" s="1612">
        <v>2</v>
      </c>
      <c r="H24" s="1612">
        <v>59</v>
      </c>
      <c r="I24" s="1612">
        <v>10</v>
      </c>
      <c r="J24" s="1612">
        <v>3</v>
      </c>
      <c r="K24" s="1612">
        <v>149</v>
      </c>
      <c r="L24" s="1612">
        <v>2</v>
      </c>
      <c r="M24" s="1612">
        <v>6</v>
      </c>
      <c r="N24" s="1612">
        <v>464</v>
      </c>
      <c r="O24" s="1606"/>
      <c r="P24" s="1612">
        <v>151</v>
      </c>
      <c r="Q24" s="1612">
        <v>0</v>
      </c>
      <c r="R24" s="1612">
        <v>0</v>
      </c>
      <c r="S24" s="1613">
        <v>3</v>
      </c>
      <c r="T24" s="1610">
        <f t="shared" si="7"/>
        <v>798</v>
      </c>
      <c r="U24" s="1611">
        <v>0</v>
      </c>
      <c r="V24" s="1612">
        <v>0</v>
      </c>
      <c r="W24" s="1612">
        <v>2</v>
      </c>
      <c r="X24" s="1612">
        <v>53</v>
      </c>
      <c r="Y24" s="1612">
        <v>8</v>
      </c>
      <c r="Z24" s="1612">
        <v>3</v>
      </c>
      <c r="AA24" s="1612">
        <v>139</v>
      </c>
      <c r="AB24" s="1612">
        <v>2</v>
      </c>
      <c r="AC24" s="1612">
        <v>2</v>
      </c>
      <c r="AD24" s="1612">
        <v>438</v>
      </c>
      <c r="AE24" s="1614">
        <v>151</v>
      </c>
    </row>
    <row r="25" spans="2:31" ht="26.25" customHeight="1">
      <c r="B25" s="938"/>
      <c r="C25" s="1609" t="s">
        <v>636</v>
      </c>
      <c r="D25" s="1610">
        <f t="shared" si="6"/>
        <v>2172</v>
      </c>
      <c r="E25" s="1611">
        <v>1</v>
      </c>
      <c r="F25" s="1612">
        <v>0</v>
      </c>
      <c r="G25" s="1612">
        <v>3</v>
      </c>
      <c r="H25" s="1612">
        <v>161</v>
      </c>
      <c r="I25" s="1612">
        <v>19</v>
      </c>
      <c r="J25" s="1612">
        <v>15</v>
      </c>
      <c r="K25" s="1612">
        <v>352</v>
      </c>
      <c r="L25" s="1612">
        <v>6</v>
      </c>
      <c r="M25" s="1612">
        <v>25</v>
      </c>
      <c r="N25" s="1612">
        <v>1330</v>
      </c>
      <c r="O25" s="1606"/>
      <c r="P25" s="1612">
        <v>239</v>
      </c>
      <c r="Q25" s="1612">
        <v>5</v>
      </c>
      <c r="R25" s="1612">
        <v>1</v>
      </c>
      <c r="S25" s="1613">
        <v>15</v>
      </c>
      <c r="T25" s="1610">
        <f t="shared" si="7"/>
        <v>2023</v>
      </c>
      <c r="U25" s="1611">
        <v>0</v>
      </c>
      <c r="V25" s="1612">
        <v>0</v>
      </c>
      <c r="W25" s="1612">
        <v>1</v>
      </c>
      <c r="X25" s="1612">
        <v>163</v>
      </c>
      <c r="Y25" s="1612">
        <v>19</v>
      </c>
      <c r="Z25" s="1612">
        <v>15</v>
      </c>
      <c r="AA25" s="1612">
        <v>337</v>
      </c>
      <c r="AB25" s="1612">
        <v>7</v>
      </c>
      <c r="AC25" s="1612">
        <v>16</v>
      </c>
      <c r="AD25" s="1612">
        <v>1223</v>
      </c>
      <c r="AE25" s="1614">
        <v>242</v>
      </c>
    </row>
    <row r="26" spans="2:31" ht="26.25" customHeight="1">
      <c r="B26" s="938"/>
      <c r="C26" s="1615" t="s">
        <v>637</v>
      </c>
      <c r="D26" s="1631">
        <f t="shared" si="6"/>
        <v>1518</v>
      </c>
      <c r="E26" s="1632">
        <v>1</v>
      </c>
      <c r="F26" s="1633">
        <v>1</v>
      </c>
      <c r="G26" s="1633">
        <v>4</v>
      </c>
      <c r="H26" s="1633">
        <v>114</v>
      </c>
      <c r="I26" s="1633">
        <v>8</v>
      </c>
      <c r="J26" s="1633">
        <v>2</v>
      </c>
      <c r="K26" s="1633">
        <v>269</v>
      </c>
      <c r="L26" s="1633">
        <v>2</v>
      </c>
      <c r="M26" s="1633">
        <v>19</v>
      </c>
      <c r="N26" s="1633">
        <v>940</v>
      </c>
      <c r="O26" s="1606"/>
      <c r="P26" s="1618">
        <v>144</v>
      </c>
      <c r="Q26" s="1618">
        <v>1</v>
      </c>
      <c r="R26" s="1618">
        <v>0</v>
      </c>
      <c r="S26" s="1619">
        <v>13</v>
      </c>
      <c r="T26" s="1616">
        <f t="shared" si="7"/>
        <v>1457</v>
      </c>
      <c r="U26" s="1617">
        <v>1</v>
      </c>
      <c r="V26" s="1618">
        <v>1</v>
      </c>
      <c r="W26" s="1618">
        <v>1</v>
      </c>
      <c r="X26" s="1618">
        <v>118</v>
      </c>
      <c r="Y26" s="1618">
        <v>8</v>
      </c>
      <c r="Z26" s="1618">
        <v>2</v>
      </c>
      <c r="AA26" s="1618">
        <v>259</v>
      </c>
      <c r="AB26" s="1618">
        <v>2</v>
      </c>
      <c r="AC26" s="1618">
        <v>13</v>
      </c>
      <c r="AD26" s="1618">
        <v>907</v>
      </c>
      <c r="AE26" s="1620">
        <v>145</v>
      </c>
    </row>
    <row r="27" spans="2:31" ht="26.25" customHeight="1">
      <c r="B27" s="1634"/>
      <c r="C27" s="1635" t="s">
        <v>598</v>
      </c>
      <c r="D27" s="1636">
        <f aca="true" t="shared" si="8" ref="D27:N27">SUM(D20:D26)</f>
        <v>11670</v>
      </c>
      <c r="E27" s="1637">
        <f t="shared" si="8"/>
        <v>7</v>
      </c>
      <c r="F27" s="353">
        <f t="shared" si="8"/>
        <v>1</v>
      </c>
      <c r="G27" s="353">
        <f t="shared" si="8"/>
        <v>22</v>
      </c>
      <c r="H27" s="353">
        <f t="shared" si="8"/>
        <v>760</v>
      </c>
      <c r="I27" s="353">
        <f t="shared" si="8"/>
        <v>112</v>
      </c>
      <c r="J27" s="353">
        <f t="shared" si="8"/>
        <v>40</v>
      </c>
      <c r="K27" s="353">
        <f t="shared" si="8"/>
        <v>1966</v>
      </c>
      <c r="L27" s="353">
        <f t="shared" si="8"/>
        <v>30</v>
      </c>
      <c r="M27" s="353">
        <f t="shared" si="8"/>
        <v>101</v>
      </c>
      <c r="N27" s="353">
        <f t="shared" si="8"/>
        <v>6948</v>
      </c>
      <c r="O27" s="1600"/>
      <c r="P27" s="336">
        <f>SUM(P20:P26)</f>
        <v>1614</v>
      </c>
      <c r="Q27" s="336">
        <f>SUM(Q20:Q26)</f>
        <v>9</v>
      </c>
      <c r="R27" s="336">
        <f>SUM(R20:R26)</f>
        <v>1</v>
      </c>
      <c r="S27" s="1625">
        <f>SUM(S20:S26)</f>
        <v>59</v>
      </c>
      <c r="T27" s="1598">
        <f aca="true" t="shared" si="9" ref="T27:AE27">SUM(T20:T26)</f>
        <v>11020</v>
      </c>
      <c r="U27" s="1599">
        <f t="shared" si="9"/>
        <v>6</v>
      </c>
      <c r="V27" s="336">
        <f t="shared" si="9"/>
        <v>1</v>
      </c>
      <c r="W27" s="336">
        <f t="shared" si="9"/>
        <v>7</v>
      </c>
      <c r="X27" s="336">
        <f t="shared" si="9"/>
        <v>763</v>
      </c>
      <c r="Y27" s="336">
        <f t="shared" si="9"/>
        <v>104</v>
      </c>
      <c r="Z27" s="336">
        <f t="shared" si="9"/>
        <v>40</v>
      </c>
      <c r="AA27" s="336">
        <f t="shared" si="9"/>
        <v>1851</v>
      </c>
      <c r="AB27" s="336">
        <f t="shared" si="9"/>
        <v>29</v>
      </c>
      <c r="AC27" s="336">
        <f t="shared" si="9"/>
        <v>69</v>
      </c>
      <c r="AD27" s="336">
        <f t="shared" si="9"/>
        <v>6534</v>
      </c>
      <c r="AE27" s="335">
        <f t="shared" si="9"/>
        <v>1616</v>
      </c>
    </row>
    <row r="28" ht="13.5">
      <c r="O28" s="722"/>
    </row>
    <row r="29" ht="13.5">
      <c r="O29" s="722"/>
    </row>
    <row r="30" ht="13.5">
      <c r="O30" s="722"/>
    </row>
    <row r="31" ht="13.5">
      <c r="O31" s="722"/>
    </row>
    <row r="32" ht="13.5">
      <c r="O32" s="722"/>
    </row>
    <row r="33" ht="13.5">
      <c r="O33" s="1595"/>
    </row>
    <row r="34" ht="13.5">
      <c r="O34" s="1595"/>
    </row>
    <row r="35" ht="13.5">
      <c r="O35" s="1595"/>
    </row>
  </sheetData>
  <sheetProtection/>
  <mergeCells count="33">
    <mergeCell ref="AD4:AD8"/>
    <mergeCell ref="AE4:AE8"/>
    <mergeCell ref="B10:C10"/>
    <mergeCell ref="B11:B19"/>
    <mergeCell ref="B20:B27"/>
    <mergeCell ref="X4:X8"/>
    <mergeCell ref="Y4:Y8"/>
    <mergeCell ref="Z4:Z8"/>
    <mergeCell ref="AA4:AA8"/>
    <mergeCell ref="AB4:AB8"/>
    <mergeCell ref="AC4:AC8"/>
    <mergeCell ref="Q4:Q8"/>
    <mergeCell ref="R4:R8"/>
    <mergeCell ref="S4:S8"/>
    <mergeCell ref="U4:U8"/>
    <mergeCell ref="V4:V8"/>
    <mergeCell ref="W4:W8"/>
    <mergeCell ref="J4:J8"/>
    <mergeCell ref="K4:K8"/>
    <mergeCell ref="L4:L8"/>
    <mergeCell ref="M4:M8"/>
    <mergeCell ref="N4:N8"/>
    <mergeCell ref="P4:P8"/>
    <mergeCell ref="B2:C9"/>
    <mergeCell ref="D2:N2"/>
    <mergeCell ref="T2:AE2"/>
    <mergeCell ref="P3:S3"/>
    <mergeCell ref="D4:D7"/>
    <mergeCell ref="E4:E8"/>
    <mergeCell ref="F4:F8"/>
    <mergeCell ref="G4:G8"/>
    <mergeCell ref="H4:H8"/>
    <mergeCell ref="I4:I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U2" sqref="U2:AJ3"/>
      <selection pane="topRight" activeCell="U2" sqref="U2:AJ3"/>
      <selection pane="bottomLeft" activeCell="U2" sqref="U2:AJ3"/>
      <selection pane="bottomRight" activeCell="U2" sqref="U2:AJ3"/>
    </sheetView>
  </sheetViews>
  <sheetFormatPr defaultColWidth="8.796875" defaultRowHeight="14.25"/>
  <cols>
    <col min="1" max="1" width="1.1015625" style="95" customWidth="1"/>
    <col min="2" max="2" width="4.59765625" style="95" customWidth="1"/>
    <col min="3" max="3" width="10.09765625" style="95" customWidth="1"/>
    <col min="4" max="11" width="8.09765625" style="95" customWidth="1"/>
    <col min="12" max="12" width="25.59765625" style="95" customWidth="1"/>
    <col min="13" max="13" width="4.59765625" style="95" customWidth="1"/>
    <col min="14" max="14" width="9" style="95" customWidth="1"/>
    <col min="15" max="22" width="8.09765625" style="95" customWidth="1"/>
    <col min="23" max="16384" width="9" style="95" customWidth="1"/>
  </cols>
  <sheetData>
    <row r="1" spans="2:11" s="319" customFormat="1" ht="24" customHeight="1">
      <c r="B1" s="153" t="s">
        <v>659</v>
      </c>
      <c r="C1" s="153"/>
      <c r="D1" s="722"/>
      <c r="E1" s="722"/>
      <c r="F1" s="722"/>
      <c r="G1" s="722"/>
      <c r="H1" s="722"/>
      <c r="I1" s="722"/>
      <c r="J1" s="435"/>
      <c r="K1" s="722"/>
    </row>
    <row r="2" spans="2:22" s="319" customFormat="1" ht="19.5" customHeight="1">
      <c r="B2" s="1638"/>
      <c r="C2" s="903"/>
      <c r="D2" s="1639" t="s">
        <v>660</v>
      </c>
      <c r="E2" s="972"/>
      <c r="F2" s="1639" t="s">
        <v>661</v>
      </c>
      <c r="G2" s="972"/>
      <c r="H2" s="1639" t="s">
        <v>662</v>
      </c>
      <c r="I2" s="972"/>
      <c r="J2" s="1639" t="s">
        <v>663</v>
      </c>
      <c r="K2" s="972"/>
      <c r="M2" s="1638"/>
      <c r="N2" s="903"/>
      <c r="O2" s="1639" t="s">
        <v>660</v>
      </c>
      <c r="P2" s="972"/>
      <c r="Q2" s="1639" t="s">
        <v>661</v>
      </c>
      <c r="R2" s="972"/>
      <c r="S2" s="1639" t="s">
        <v>662</v>
      </c>
      <c r="T2" s="972"/>
      <c r="U2" s="1639" t="s">
        <v>663</v>
      </c>
      <c r="V2" s="972"/>
    </row>
    <row r="3" spans="2:22" s="319" customFormat="1" ht="19.5" customHeight="1">
      <c r="B3" s="904"/>
      <c r="C3" s="905"/>
      <c r="D3" s="1640" t="s">
        <v>664</v>
      </c>
      <c r="E3" s="1641" t="s">
        <v>665</v>
      </c>
      <c r="F3" s="805" t="s">
        <v>664</v>
      </c>
      <c r="G3" s="804" t="s">
        <v>665</v>
      </c>
      <c r="H3" s="1640" t="s">
        <v>664</v>
      </c>
      <c r="I3" s="1641" t="s">
        <v>665</v>
      </c>
      <c r="J3" s="805" t="s">
        <v>664</v>
      </c>
      <c r="K3" s="1641" t="s">
        <v>665</v>
      </c>
      <c r="M3" s="904"/>
      <c r="N3" s="905"/>
      <c r="O3" s="1642" t="s">
        <v>664</v>
      </c>
      <c r="P3" s="806" t="s">
        <v>665</v>
      </c>
      <c r="Q3" s="1643" t="s">
        <v>664</v>
      </c>
      <c r="R3" s="1644" t="s">
        <v>665</v>
      </c>
      <c r="S3" s="1642" t="s">
        <v>664</v>
      </c>
      <c r="T3" s="806" t="s">
        <v>665</v>
      </c>
      <c r="U3" s="1643" t="s">
        <v>664</v>
      </c>
      <c r="V3" s="806" t="s">
        <v>665</v>
      </c>
    </row>
    <row r="4" spans="1:22" ht="27.75" customHeight="1">
      <c r="A4" s="319"/>
      <c r="B4" s="1645" t="s">
        <v>620</v>
      </c>
      <c r="C4" s="1646"/>
      <c r="D4" s="1647">
        <f>D13+O23+O26</f>
        <v>294</v>
      </c>
      <c r="E4" s="1648">
        <f aca="true" t="shared" si="0" ref="E4:K4">E13+P23+P26</f>
        <v>16886</v>
      </c>
      <c r="F4" s="1649">
        <f>F13+Q23+Q26</f>
        <v>156</v>
      </c>
      <c r="G4" s="1650">
        <f>G13+R23+R26</f>
        <v>12964</v>
      </c>
      <c r="H4" s="1647">
        <f>H13+S23+S26</f>
        <v>35</v>
      </c>
      <c r="I4" s="1648">
        <f t="shared" si="0"/>
        <v>705</v>
      </c>
      <c r="J4" s="1649">
        <f t="shared" si="0"/>
        <v>103</v>
      </c>
      <c r="K4" s="1648">
        <f t="shared" si="0"/>
        <v>3217</v>
      </c>
      <c r="M4" s="1651" t="s">
        <v>666</v>
      </c>
      <c r="N4" s="1652" t="s">
        <v>667</v>
      </c>
      <c r="O4" s="1653">
        <f aca="true" t="shared" si="1" ref="O4:P8">Q4+S4+U4</f>
        <v>9</v>
      </c>
      <c r="P4" s="1654">
        <f t="shared" si="1"/>
        <v>338</v>
      </c>
      <c r="Q4" s="1655">
        <f aca="true" t="shared" si="2" ref="Q4:V4">SUM(Q5:Q7)</f>
        <v>2</v>
      </c>
      <c r="R4" s="1656">
        <f t="shared" si="2"/>
        <v>138</v>
      </c>
      <c r="S4" s="1653">
        <f t="shared" si="2"/>
        <v>0</v>
      </c>
      <c r="T4" s="1654">
        <f t="shared" si="2"/>
        <v>0</v>
      </c>
      <c r="U4" s="1655">
        <f t="shared" si="2"/>
        <v>7</v>
      </c>
      <c r="V4" s="1654">
        <f t="shared" si="2"/>
        <v>200</v>
      </c>
    </row>
    <row r="5" spans="1:22" ht="27.75" customHeight="1">
      <c r="A5" s="319"/>
      <c r="B5" s="1657"/>
      <c r="C5" s="1602" t="s">
        <v>668</v>
      </c>
      <c r="D5" s="1658">
        <f>F5+H5+J5</f>
        <v>86</v>
      </c>
      <c r="E5" s="1659">
        <f>G5+I5+K5</f>
        <v>8852</v>
      </c>
      <c r="F5" s="1660">
        <v>76</v>
      </c>
      <c r="G5" s="1661">
        <v>8639</v>
      </c>
      <c r="H5" s="1658">
        <v>3</v>
      </c>
      <c r="I5" s="1659">
        <v>85</v>
      </c>
      <c r="J5" s="1660">
        <v>7</v>
      </c>
      <c r="K5" s="1659">
        <v>128</v>
      </c>
      <c r="M5" s="1662"/>
      <c r="N5" s="1609" t="s">
        <v>669</v>
      </c>
      <c r="O5" s="1663">
        <f t="shared" si="1"/>
        <v>5</v>
      </c>
      <c r="P5" s="1664">
        <f t="shared" si="1"/>
        <v>156</v>
      </c>
      <c r="Q5" s="1665">
        <v>0</v>
      </c>
      <c r="R5" s="1666">
        <v>0</v>
      </c>
      <c r="S5" s="1667">
        <v>0</v>
      </c>
      <c r="T5" s="1668">
        <v>0</v>
      </c>
      <c r="U5" s="1665">
        <v>5</v>
      </c>
      <c r="V5" s="1668">
        <v>156</v>
      </c>
    </row>
    <row r="6" spans="1:22" ht="27.75" customHeight="1">
      <c r="A6" s="319"/>
      <c r="B6" s="1669" t="s">
        <v>670</v>
      </c>
      <c r="C6" s="1609" t="s">
        <v>671</v>
      </c>
      <c r="D6" s="1658">
        <f aca="true" t="shared" si="3" ref="D6:E20">F6+H6+J6</f>
        <v>14</v>
      </c>
      <c r="E6" s="1659">
        <f t="shared" si="3"/>
        <v>343</v>
      </c>
      <c r="F6" s="1670">
        <v>12</v>
      </c>
      <c r="G6" s="1671">
        <v>315</v>
      </c>
      <c r="H6" s="1672">
        <v>0</v>
      </c>
      <c r="I6" s="1673">
        <v>0</v>
      </c>
      <c r="J6" s="1670">
        <v>2</v>
      </c>
      <c r="K6" s="1673">
        <v>28</v>
      </c>
      <c r="M6" s="1662"/>
      <c r="N6" s="1609" t="s">
        <v>672</v>
      </c>
      <c r="O6" s="1663">
        <f t="shared" si="1"/>
        <v>1</v>
      </c>
      <c r="P6" s="1664">
        <f t="shared" si="1"/>
        <v>20</v>
      </c>
      <c r="Q6" s="1665">
        <v>0</v>
      </c>
      <c r="R6" s="1666">
        <v>0</v>
      </c>
      <c r="S6" s="1667">
        <v>0</v>
      </c>
      <c r="T6" s="1668">
        <v>0</v>
      </c>
      <c r="U6" s="1665">
        <v>1</v>
      </c>
      <c r="V6" s="1668">
        <v>20</v>
      </c>
    </row>
    <row r="7" spans="1:22" ht="27.75" customHeight="1">
      <c r="A7" s="319"/>
      <c r="B7" s="1669"/>
      <c r="C7" s="1609" t="s">
        <v>673</v>
      </c>
      <c r="D7" s="1658">
        <f t="shared" si="3"/>
        <v>11</v>
      </c>
      <c r="E7" s="1659">
        <f t="shared" si="3"/>
        <v>545</v>
      </c>
      <c r="F7" s="1670">
        <v>10</v>
      </c>
      <c r="G7" s="1671">
        <v>467</v>
      </c>
      <c r="H7" s="1672">
        <v>0</v>
      </c>
      <c r="I7" s="1673">
        <v>0</v>
      </c>
      <c r="J7" s="1670">
        <v>1</v>
      </c>
      <c r="K7" s="1673">
        <v>78</v>
      </c>
      <c r="M7" s="1674"/>
      <c r="N7" s="1609" t="s">
        <v>674</v>
      </c>
      <c r="O7" s="1663">
        <f t="shared" si="1"/>
        <v>3</v>
      </c>
      <c r="P7" s="1664">
        <f t="shared" si="1"/>
        <v>162</v>
      </c>
      <c r="Q7" s="1665">
        <v>2</v>
      </c>
      <c r="R7" s="1666">
        <v>138</v>
      </c>
      <c r="S7" s="1667">
        <v>0</v>
      </c>
      <c r="T7" s="1668">
        <v>0</v>
      </c>
      <c r="U7" s="1665">
        <v>1</v>
      </c>
      <c r="V7" s="1668">
        <v>24</v>
      </c>
    </row>
    <row r="8" spans="1:22" ht="27.75" customHeight="1">
      <c r="A8" s="319"/>
      <c r="B8" s="1669"/>
      <c r="C8" s="1609" t="s">
        <v>625</v>
      </c>
      <c r="D8" s="1658">
        <f t="shared" si="3"/>
        <v>26</v>
      </c>
      <c r="E8" s="1659">
        <f t="shared" si="3"/>
        <v>1824</v>
      </c>
      <c r="F8" s="1670">
        <v>16</v>
      </c>
      <c r="G8" s="1671">
        <v>1046</v>
      </c>
      <c r="H8" s="1672">
        <v>5</v>
      </c>
      <c r="I8" s="1673">
        <v>128</v>
      </c>
      <c r="J8" s="1670">
        <v>5</v>
      </c>
      <c r="K8" s="1673">
        <v>650</v>
      </c>
      <c r="M8" s="1675" t="s">
        <v>634</v>
      </c>
      <c r="N8" s="1676" t="s">
        <v>667</v>
      </c>
      <c r="O8" s="1677">
        <f t="shared" si="1"/>
        <v>21</v>
      </c>
      <c r="P8" s="1678">
        <f t="shared" si="1"/>
        <v>827</v>
      </c>
      <c r="Q8" s="1679">
        <v>14</v>
      </c>
      <c r="R8" s="1680">
        <v>688</v>
      </c>
      <c r="S8" s="1677">
        <v>2</v>
      </c>
      <c r="T8" s="1678">
        <v>49</v>
      </c>
      <c r="U8" s="1679">
        <v>5</v>
      </c>
      <c r="V8" s="1678">
        <v>90</v>
      </c>
    </row>
    <row r="9" spans="1:22" ht="27.75" customHeight="1">
      <c r="A9" s="319"/>
      <c r="B9" s="1669"/>
      <c r="C9" s="1609" t="s">
        <v>626</v>
      </c>
      <c r="D9" s="1658">
        <f t="shared" si="3"/>
        <v>2</v>
      </c>
      <c r="E9" s="1659">
        <f t="shared" si="3"/>
        <v>170</v>
      </c>
      <c r="F9" s="1670">
        <v>1</v>
      </c>
      <c r="G9" s="1671">
        <v>146</v>
      </c>
      <c r="H9" s="1672">
        <v>0</v>
      </c>
      <c r="I9" s="1673">
        <v>0</v>
      </c>
      <c r="J9" s="1670">
        <v>1</v>
      </c>
      <c r="K9" s="1673">
        <v>24</v>
      </c>
      <c r="M9" s="1681"/>
      <c r="N9" s="1609" t="s">
        <v>675</v>
      </c>
      <c r="O9" s="1663"/>
      <c r="P9" s="1664"/>
      <c r="Q9" s="1682"/>
      <c r="R9" s="1683"/>
      <c r="S9" s="1663"/>
      <c r="T9" s="1664"/>
      <c r="U9" s="1682"/>
      <c r="V9" s="1664"/>
    </row>
    <row r="10" spans="1:22" ht="27.75" customHeight="1">
      <c r="A10" s="319"/>
      <c r="B10" s="1669"/>
      <c r="C10" s="1609" t="s">
        <v>627</v>
      </c>
      <c r="D10" s="1658">
        <f t="shared" si="3"/>
        <v>35</v>
      </c>
      <c r="E10" s="1659">
        <f t="shared" si="3"/>
        <v>764</v>
      </c>
      <c r="F10" s="1670">
        <v>6</v>
      </c>
      <c r="G10" s="1671">
        <v>231</v>
      </c>
      <c r="H10" s="1672">
        <v>13</v>
      </c>
      <c r="I10" s="1673">
        <v>40</v>
      </c>
      <c r="J10" s="1670">
        <v>16</v>
      </c>
      <c r="K10" s="1673">
        <v>493</v>
      </c>
      <c r="M10" s="1684"/>
      <c r="N10" s="1685" t="s">
        <v>676</v>
      </c>
      <c r="O10" s="1686"/>
      <c r="P10" s="1687"/>
      <c r="Q10" s="1688"/>
      <c r="R10" s="1689"/>
      <c r="S10" s="1686"/>
      <c r="T10" s="1687"/>
      <c r="U10" s="1688"/>
      <c r="V10" s="1687"/>
    </row>
    <row r="11" spans="1:22" ht="27.75" customHeight="1">
      <c r="A11" s="319"/>
      <c r="B11" s="1669"/>
      <c r="C11" s="1609" t="s">
        <v>628</v>
      </c>
      <c r="D11" s="1658">
        <f t="shared" si="3"/>
        <v>2</v>
      </c>
      <c r="E11" s="1659">
        <f t="shared" si="3"/>
        <v>21</v>
      </c>
      <c r="F11" s="1670">
        <v>0</v>
      </c>
      <c r="G11" s="1671">
        <v>0</v>
      </c>
      <c r="H11" s="1672">
        <v>0</v>
      </c>
      <c r="I11" s="1673">
        <v>0</v>
      </c>
      <c r="J11" s="1670">
        <v>2</v>
      </c>
      <c r="K11" s="1673">
        <v>21</v>
      </c>
      <c r="M11" s="1690" t="s">
        <v>677</v>
      </c>
      <c r="N11" s="1652" t="s">
        <v>667</v>
      </c>
      <c r="O11" s="1653">
        <f>Q11+S11+U11</f>
        <v>3</v>
      </c>
      <c r="P11" s="1654">
        <f>R11+T11+V11</f>
        <v>83</v>
      </c>
      <c r="Q11" s="1655">
        <f aca="true" t="shared" si="4" ref="Q11:V11">SUM(Q12:Q15)</f>
        <v>1</v>
      </c>
      <c r="R11" s="1656">
        <f t="shared" si="4"/>
        <v>10</v>
      </c>
      <c r="S11" s="1653">
        <f t="shared" si="4"/>
        <v>0</v>
      </c>
      <c r="T11" s="1654">
        <f t="shared" si="4"/>
        <v>0</v>
      </c>
      <c r="U11" s="1655">
        <f t="shared" si="4"/>
        <v>2</v>
      </c>
      <c r="V11" s="1654">
        <f t="shared" si="4"/>
        <v>73</v>
      </c>
    </row>
    <row r="12" spans="1:22" ht="27.75" customHeight="1">
      <c r="A12" s="319"/>
      <c r="B12" s="1669"/>
      <c r="C12" s="1609" t="s">
        <v>629</v>
      </c>
      <c r="D12" s="1658">
        <f t="shared" si="3"/>
        <v>7</v>
      </c>
      <c r="E12" s="1659">
        <f t="shared" si="3"/>
        <v>102</v>
      </c>
      <c r="F12" s="1670">
        <v>0</v>
      </c>
      <c r="G12" s="1671">
        <v>0</v>
      </c>
      <c r="H12" s="1672">
        <v>0</v>
      </c>
      <c r="I12" s="1673">
        <v>0</v>
      </c>
      <c r="J12" s="1670">
        <v>7</v>
      </c>
      <c r="K12" s="1673">
        <v>102</v>
      </c>
      <c r="M12" s="1691"/>
      <c r="N12" s="1609" t="s">
        <v>678</v>
      </c>
      <c r="O12" s="1663"/>
      <c r="P12" s="1664"/>
      <c r="Q12" s="1682"/>
      <c r="R12" s="1683"/>
      <c r="S12" s="1663"/>
      <c r="T12" s="1664"/>
      <c r="U12" s="1682"/>
      <c r="V12" s="1664"/>
    </row>
    <row r="13" spans="1:22" ht="27.75" customHeight="1">
      <c r="A13" s="319"/>
      <c r="B13" s="1692"/>
      <c r="C13" s="1693" t="s">
        <v>598</v>
      </c>
      <c r="D13" s="1694">
        <f t="shared" si="3"/>
        <v>183</v>
      </c>
      <c r="E13" s="1695">
        <f t="shared" si="3"/>
        <v>12621</v>
      </c>
      <c r="F13" s="1696">
        <f aca="true" t="shared" si="5" ref="F13:K13">SUM(F5:F12)</f>
        <v>121</v>
      </c>
      <c r="G13" s="1697">
        <f>SUM(G5:G12)</f>
        <v>10844</v>
      </c>
      <c r="H13" s="1694">
        <f t="shared" si="5"/>
        <v>21</v>
      </c>
      <c r="I13" s="1695">
        <f t="shared" si="5"/>
        <v>253</v>
      </c>
      <c r="J13" s="1696">
        <f t="shared" si="5"/>
        <v>41</v>
      </c>
      <c r="K13" s="1695">
        <f t="shared" si="5"/>
        <v>1524</v>
      </c>
      <c r="M13" s="1691"/>
      <c r="N13" s="1609" t="s">
        <v>679</v>
      </c>
      <c r="O13" s="1663">
        <f aca="true" t="shared" si="6" ref="O13:P19">Q13+S13+U13</f>
        <v>1</v>
      </c>
      <c r="P13" s="1664">
        <f t="shared" si="6"/>
        <v>63</v>
      </c>
      <c r="Q13" s="1665"/>
      <c r="R13" s="1666"/>
      <c r="S13" s="1667"/>
      <c r="T13" s="1668"/>
      <c r="U13" s="1665">
        <v>1</v>
      </c>
      <c r="V13" s="1668">
        <v>63</v>
      </c>
    </row>
    <row r="14" spans="1:22" ht="27.75" customHeight="1">
      <c r="A14" s="319"/>
      <c r="B14" s="1698" t="s">
        <v>680</v>
      </c>
      <c r="C14" s="1652" t="s">
        <v>667</v>
      </c>
      <c r="D14" s="1699">
        <f t="shared" si="3"/>
        <v>29</v>
      </c>
      <c r="E14" s="1678">
        <f t="shared" si="3"/>
        <v>1613</v>
      </c>
      <c r="F14" s="1655">
        <f aca="true" t="shared" si="7" ref="F14:K14">SUM(F15:F19)</f>
        <v>17</v>
      </c>
      <c r="G14" s="1656">
        <f>SUM(G15:G19)</f>
        <v>1113</v>
      </c>
      <c r="H14" s="1653">
        <f t="shared" si="7"/>
        <v>6</v>
      </c>
      <c r="I14" s="1654">
        <f t="shared" si="7"/>
        <v>321</v>
      </c>
      <c r="J14" s="1655">
        <f t="shared" si="7"/>
        <v>6</v>
      </c>
      <c r="K14" s="1654">
        <f t="shared" si="7"/>
        <v>179</v>
      </c>
      <c r="M14" s="1691"/>
      <c r="N14" s="1609" t="s">
        <v>681</v>
      </c>
      <c r="O14" s="1663">
        <f t="shared" si="6"/>
        <v>1</v>
      </c>
      <c r="P14" s="1664">
        <f t="shared" si="6"/>
        <v>10</v>
      </c>
      <c r="Q14" s="1665"/>
      <c r="R14" s="1666"/>
      <c r="S14" s="1667"/>
      <c r="T14" s="1668"/>
      <c r="U14" s="1665">
        <v>1</v>
      </c>
      <c r="V14" s="1668">
        <v>10</v>
      </c>
    </row>
    <row r="15" spans="1:22" ht="27.75" customHeight="1">
      <c r="A15" s="319"/>
      <c r="B15" s="1700"/>
      <c r="C15" s="1609" t="s">
        <v>682</v>
      </c>
      <c r="D15" s="1701">
        <f>F15+H15+J15</f>
        <v>1</v>
      </c>
      <c r="E15" s="1702">
        <f>G15+I15+K15</f>
        <v>121</v>
      </c>
      <c r="F15" s="1665">
        <v>1</v>
      </c>
      <c r="G15" s="1666">
        <v>121</v>
      </c>
      <c r="H15" s="1667">
        <v>0</v>
      </c>
      <c r="I15" s="1668">
        <v>0</v>
      </c>
      <c r="J15" s="1665">
        <v>0</v>
      </c>
      <c r="K15" s="1668">
        <v>0</v>
      </c>
      <c r="M15" s="1691"/>
      <c r="N15" s="1609" t="s">
        <v>683</v>
      </c>
      <c r="O15" s="1663">
        <f t="shared" si="6"/>
        <v>1</v>
      </c>
      <c r="P15" s="1664">
        <f t="shared" si="6"/>
        <v>10</v>
      </c>
      <c r="Q15" s="1665">
        <v>1</v>
      </c>
      <c r="R15" s="1666">
        <v>10</v>
      </c>
      <c r="S15" s="1667"/>
      <c r="T15" s="1668"/>
      <c r="U15" s="1665">
        <v>0</v>
      </c>
      <c r="V15" s="1668">
        <v>0</v>
      </c>
    </row>
    <row r="16" spans="1:22" ht="27.75" customHeight="1">
      <c r="A16" s="319"/>
      <c r="B16" s="1700"/>
      <c r="C16" s="1609" t="s">
        <v>684</v>
      </c>
      <c r="D16" s="1701">
        <f t="shared" si="3"/>
        <v>3</v>
      </c>
      <c r="E16" s="1702">
        <f t="shared" si="3"/>
        <v>160</v>
      </c>
      <c r="F16" s="1665">
        <v>2</v>
      </c>
      <c r="G16" s="1666">
        <v>148</v>
      </c>
      <c r="H16" s="1667">
        <v>0</v>
      </c>
      <c r="I16" s="1668">
        <v>0</v>
      </c>
      <c r="J16" s="1665">
        <v>1</v>
      </c>
      <c r="K16" s="1668">
        <v>12</v>
      </c>
      <c r="M16" s="1651" t="s">
        <v>685</v>
      </c>
      <c r="N16" s="1676" t="s">
        <v>667</v>
      </c>
      <c r="O16" s="1677">
        <f t="shared" si="6"/>
        <v>23</v>
      </c>
      <c r="P16" s="1678">
        <f t="shared" si="6"/>
        <v>810</v>
      </c>
      <c r="Q16" s="1679">
        <v>1</v>
      </c>
      <c r="R16" s="1680">
        <v>171</v>
      </c>
      <c r="S16" s="1677">
        <v>4</v>
      </c>
      <c r="T16" s="1678">
        <v>78</v>
      </c>
      <c r="U16" s="1679">
        <v>18</v>
      </c>
      <c r="V16" s="1678">
        <v>561</v>
      </c>
    </row>
    <row r="17" spans="1:22" ht="27.75" customHeight="1">
      <c r="A17" s="319"/>
      <c r="B17" s="1700"/>
      <c r="C17" s="1609" t="s">
        <v>146</v>
      </c>
      <c r="D17" s="1701">
        <f t="shared" si="3"/>
        <v>17</v>
      </c>
      <c r="E17" s="1702">
        <f t="shared" si="3"/>
        <v>680</v>
      </c>
      <c r="F17" s="1665">
        <v>10</v>
      </c>
      <c r="G17" s="1666">
        <v>444</v>
      </c>
      <c r="H17" s="1667">
        <v>4</v>
      </c>
      <c r="I17" s="1668">
        <v>114</v>
      </c>
      <c r="J17" s="1665">
        <v>3</v>
      </c>
      <c r="K17" s="1668">
        <v>122</v>
      </c>
      <c r="M17" s="1703"/>
      <c r="N17" s="1609" t="s">
        <v>686</v>
      </c>
      <c r="O17" s="1663"/>
      <c r="P17" s="1664"/>
      <c r="Q17" s="1682"/>
      <c r="R17" s="1683"/>
      <c r="S17" s="1663"/>
      <c r="T17" s="1664"/>
      <c r="U17" s="1682"/>
      <c r="V17" s="1664"/>
    </row>
    <row r="18" spans="1:22" ht="27.75" customHeight="1">
      <c r="A18" s="319"/>
      <c r="B18" s="1700"/>
      <c r="C18" s="1609" t="s">
        <v>147</v>
      </c>
      <c r="D18" s="1701">
        <f t="shared" si="3"/>
        <v>3</v>
      </c>
      <c r="E18" s="1702">
        <f t="shared" si="3"/>
        <v>96</v>
      </c>
      <c r="F18" s="1665">
        <v>2</v>
      </c>
      <c r="G18" s="1666">
        <v>76</v>
      </c>
      <c r="H18" s="1667">
        <v>0</v>
      </c>
      <c r="I18" s="1668">
        <v>0</v>
      </c>
      <c r="J18" s="1665">
        <v>1</v>
      </c>
      <c r="K18" s="1668">
        <v>20</v>
      </c>
      <c r="M18" s="1704"/>
      <c r="N18" s="1609" t="s">
        <v>687</v>
      </c>
      <c r="O18" s="1663"/>
      <c r="P18" s="1664"/>
      <c r="Q18" s="1682"/>
      <c r="R18" s="1683"/>
      <c r="S18" s="1663"/>
      <c r="T18" s="1664"/>
      <c r="U18" s="1682"/>
      <c r="V18" s="1664"/>
    </row>
    <row r="19" spans="1:22" ht="27.75" customHeight="1">
      <c r="A19" s="319"/>
      <c r="B19" s="1705"/>
      <c r="C19" s="1609" t="s">
        <v>688</v>
      </c>
      <c r="D19" s="1701">
        <f t="shared" si="3"/>
        <v>5</v>
      </c>
      <c r="E19" s="1702">
        <f t="shared" si="3"/>
        <v>556</v>
      </c>
      <c r="F19" s="1665">
        <v>2</v>
      </c>
      <c r="G19" s="1666">
        <v>324</v>
      </c>
      <c r="H19" s="1667">
        <v>2</v>
      </c>
      <c r="I19" s="1668">
        <v>207</v>
      </c>
      <c r="J19" s="1665">
        <v>1</v>
      </c>
      <c r="K19" s="1668">
        <v>25</v>
      </c>
      <c r="M19" s="1651" t="s">
        <v>637</v>
      </c>
      <c r="N19" s="1676" t="s">
        <v>667</v>
      </c>
      <c r="O19" s="1677">
        <f t="shared" si="6"/>
        <v>19</v>
      </c>
      <c r="P19" s="1678">
        <f t="shared" si="6"/>
        <v>338</v>
      </c>
      <c r="Q19" s="1679"/>
      <c r="R19" s="1680"/>
      <c r="S19" s="1677">
        <v>2</v>
      </c>
      <c r="T19" s="1678">
        <v>4</v>
      </c>
      <c r="U19" s="1679">
        <v>17</v>
      </c>
      <c r="V19" s="1678">
        <v>334</v>
      </c>
    </row>
    <row r="20" spans="1:22" ht="27.75" customHeight="1">
      <c r="A20" s="319"/>
      <c r="B20" s="1675" t="s">
        <v>689</v>
      </c>
      <c r="C20" s="1676" t="s">
        <v>667</v>
      </c>
      <c r="D20" s="1677">
        <f t="shared" si="3"/>
        <v>5</v>
      </c>
      <c r="E20" s="1678">
        <f t="shared" si="3"/>
        <v>92</v>
      </c>
      <c r="F20" s="1679">
        <v>0</v>
      </c>
      <c r="G20" s="1680">
        <v>0</v>
      </c>
      <c r="H20" s="1677">
        <v>0</v>
      </c>
      <c r="I20" s="1678">
        <v>0</v>
      </c>
      <c r="J20" s="1680">
        <v>5</v>
      </c>
      <c r="K20" s="1678">
        <v>92</v>
      </c>
      <c r="M20" s="1662"/>
      <c r="N20" s="1609" t="s">
        <v>690</v>
      </c>
      <c r="O20" s="1663"/>
      <c r="P20" s="1664"/>
      <c r="Q20" s="1682"/>
      <c r="R20" s="1683"/>
      <c r="S20" s="1663"/>
      <c r="T20" s="1664"/>
      <c r="U20" s="1682"/>
      <c r="V20" s="1664"/>
    </row>
    <row r="21" spans="1:22" ht="27.75" customHeight="1">
      <c r="A21" s="319"/>
      <c r="B21" s="1681" t="s">
        <v>691</v>
      </c>
      <c r="C21" s="1609" t="s">
        <v>15</v>
      </c>
      <c r="D21" s="1663"/>
      <c r="E21" s="1664"/>
      <c r="F21" s="1682"/>
      <c r="G21" s="1683"/>
      <c r="H21" s="1663"/>
      <c r="I21" s="1664"/>
      <c r="J21" s="1682"/>
      <c r="K21" s="1664"/>
      <c r="M21" s="1662"/>
      <c r="N21" s="1609" t="s">
        <v>692</v>
      </c>
      <c r="O21" s="1663"/>
      <c r="P21" s="1664"/>
      <c r="Q21" s="1682"/>
      <c r="R21" s="1683"/>
      <c r="S21" s="1663"/>
      <c r="T21" s="1664"/>
      <c r="U21" s="1682"/>
      <c r="V21" s="1664"/>
    </row>
    <row r="22" spans="1:22" ht="27.75" customHeight="1">
      <c r="A22" s="319"/>
      <c r="B22" s="1681" t="s">
        <v>693</v>
      </c>
      <c r="C22" s="1609" t="s">
        <v>694</v>
      </c>
      <c r="D22" s="1663"/>
      <c r="E22" s="1664"/>
      <c r="F22" s="1682"/>
      <c r="G22" s="1683"/>
      <c r="H22" s="1663"/>
      <c r="I22" s="1664"/>
      <c r="J22" s="1682"/>
      <c r="K22" s="1664"/>
      <c r="M22" s="1674"/>
      <c r="N22" s="1685" t="s">
        <v>695</v>
      </c>
      <c r="O22" s="1686"/>
      <c r="P22" s="1687"/>
      <c r="Q22" s="1688"/>
      <c r="R22" s="1689"/>
      <c r="S22" s="1686"/>
      <c r="T22" s="1687"/>
      <c r="U22" s="1688"/>
      <c r="V22" s="1687"/>
    </row>
    <row r="23" spans="1:22" ht="27.75" customHeight="1">
      <c r="A23" s="319"/>
      <c r="B23" s="1681" t="s">
        <v>696</v>
      </c>
      <c r="C23" s="1609" t="s">
        <v>13</v>
      </c>
      <c r="D23" s="1663"/>
      <c r="E23" s="1664"/>
      <c r="F23" s="1682"/>
      <c r="G23" s="1683"/>
      <c r="H23" s="1663"/>
      <c r="I23" s="1664"/>
      <c r="J23" s="1682"/>
      <c r="K23" s="1664"/>
      <c r="M23" s="1645" t="s">
        <v>697</v>
      </c>
      <c r="N23" s="1706"/>
      <c r="O23" s="1647">
        <f aca="true" t="shared" si="8" ref="O23:V23">D14+D20+O4+O8+O11+O16+O19</f>
        <v>109</v>
      </c>
      <c r="P23" s="1650">
        <f t="shared" si="8"/>
        <v>4101</v>
      </c>
      <c r="Q23" s="1647">
        <f>F14+F20+Q4+Q8+Q11+Q16+Q19</f>
        <v>35</v>
      </c>
      <c r="R23" s="1648">
        <f>G14+G20+R4+R8+R11+R16+R19</f>
        <v>2120</v>
      </c>
      <c r="S23" s="1647">
        <f>H14+H20+S4+S8+S11+S16+S19</f>
        <v>14</v>
      </c>
      <c r="T23" s="1647">
        <f>I14+I20+T4+T8+T11+T16+T19</f>
        <v>452</v>
      </c>
      <c r="U23" s="1649">
        <f t="shared" si="8"/>
        <v>60</v>
      </c>
      <c r="V23" s="1648">
        <f t="shared" si="8"/>
        <v>1529</v>
      </c>
    </row>
    <row r="24" spans="1:22" ht="27.75" customHeight="1">
      <c r="A24" s="319"/>
      <c r="B24" s="1681" t="s">
        <v>698</v>
      </c>
      <c r="C24" s="1609" t="s">
        <v>699</v>
      </c>
      <c r="D24" s="1663"/>
      <c r="E24" s="1664"/>
      <c r="F24" s="1682"/>
      <c r="G24" s="1683"/>
      <c r="H24" s="1663"/>
      <c r="I24" s="1664"/>
      <c r="J24" s="1682"/>
      <c r="K24" s="1664"/>
      <c r="M24" s="1651" t="s">
        <v>655</v>
      </c>
      <c r="N24" s="1602" t="s">
        <v>700</v>
      </c>
      <c r="O24" s="1701"/>
      <c r="P24" s="1702"/>
      <c r="Q24" s="1707"/>
      <c r="R24" s="1708"/>
      <c r="S24" s="1701"/>
      <c r="T24" s="1702"/>
      <c r="U24" s="1707">
        <v>2</v>
      </c>
      <c r="V24" s="1702">
        <v>164</v>
      </c>
    </row>
    <row r="25" spans="1:22" ht="27.75" customHeight="1">
      <c r="A25" s="319"/>
      <c r="B25" s="1684" t="s">
        <v>701</v>
      </c>
      <c r="C25" s="1685" t="s">
        <v>702</v>
      </c>
      <c r="D25" s="1686"/>
      <c r="E25" s="1687"/>
      <c r="F25" s="1688"/>
      <c r="G25" s="1689"/>
      <c r="H25" s="1686"/>
      <c r="I25" s="1687"/>
      <c r="J25" s="1688"/>
      <c r="K25" s="1687"/>
      <c r="M25" s="1703"/>
      <c r="N25" s="1609" t="s">
        <v>703</v>
      </c>
      <c r="O25" s="1663"/>
      <c r="P25" s="1664"/>
      <c r="Q25" s="1682"/>
      <c r="R25" s="1683"/>
      <c r="S25" s="1663"/>
      <c r="T25" s="1664"/>
      <c r="U25" s="1682"/>
      <c r="V25" s="1664"/>
    </row>
    <row r="26" spans="1:22" ht="27.75" customHeight="1">
      <c r="A26" s="319"/>
      <c r="M26" s="1704"/>
      <c r="N26" s="1709" t="s">
        <v>704</v>
      </c>
      <c r="O26" s="1710">
        <f>Q26+S26+U26</f>
        <v>2</v>
      </c>
      <c r="P26" s="1711">
        <f>R26+T26+V26</f>
        <v>164</v>
      </c>
      <c r="Q26" s="1712">
        <f aca="true" t="shared" si="9" ref="Q26:V26">SUM(Q24:Q25)</f>
        <v>0</v>
      </c>
      <c r="R26" s="1713">
        <f t="shared" si="9"/>
        <v>0</v>
      </c>
      <c r="S26" s="1710">
        <f t="shared" si="9"/>
        <v>0</v>
      </c>
      <c r="T26" s="1711">
        <f t="shared" si="9"/>
        <v>0</v>
      </c>
      <c r="U26" s="1712">
        <f t="shared" si="9"/>
        <v>2</v>
      </c>
      <c r="V26" s="1711">
        <f t="shared" si="9"/>
        <v>164</v>
      </c>
    </row>
    <row r="27" ht="18" customHeight="1">
      <c r="A27" s="319"/>
    </row>
    <row r="28" ht="22.5" customHeight="1">
      <c r="A28" s="319"/>
    </row>
    <row r="29" ht="22.5" customHeight="1">
      <c r="A29" s="319"/>
    </row>
    <row r="30" ht="22.5" customHeight="1">
      <c r="A30" s="319"/>
    </row>
    <row r="31" ht="22.5" customHeight="1">
      <c r="A31" s="319"/>
    </row>
    <row r="32" ht="22.5" customHeight="1">
      <c r="A32" s="319"/>
    </row>
    <row r="33" ht="22.5" customHeight="1">
      <c r="A33" s="319"/>
    </row>
    <row r="34" ht="22.5" customHeight="1">
      <c r="A34" s="319"/>
    </row>
    <row r="35" ht="22.5" customHeight="1">
      <c r="A35" s="319"/>
    </row>
    <row r="36" ht="22.5" customHeight="1">
      <c r="A36" s="319"/>
    </row>
    <row r="37" ht="22.5" customHeight="1">
      <c r="A37" s="319"/>
    </row>
    <row r="38" ht="22.5" customHeight="1">
      <c r="A38" s="319"/>
    </row>
    <row r="39" ht="22.5" customHeight="1">
      <c r="A39" s="319"/>
    </row>
    <row r="40" ht="22.5" customHeight="1">
      <c r="A40" s="319"/>
    </row>
    <row r="41" ht="22.5" customHeight="1">
      <c r="A41" s="319"/>
    </row>
    <row r="42" ht="22.5" customHeight="1">
      <c r="A42" s="319"/>
    </row>
    <row r="43" ht="22.5" customHeight="1">
      <c r="A43" s="319"/>
    </row>
    <row r="44" ht="22.5" customHeight="1">
      <c r="A44" s="319"/>
    </row>
    <row r="45" ht="22.5" customHeight="1">
      <c r="A45" s="319"/>
    </row>
    <row r="46" spans="1:12" ht="22.5" customHeight="1">
      <c r="A46" s="319"/>
      <c r="L46" s="319"/>
    </row>
    <row r="47" ht="22.5" customHeight="1">
      <c r="A47" s="319"/>
    </row>
    <row r="48" ht="22.5" customHeight="1">
      <c r="A48" s="319"/>
    </row>
    <row r="49" ht="22.5" customHeight="1">
      <c r="A49" s="319"/>
    </row>
    <row r="50" ht="22.5" customHeight="1">
      <c r="A50" s="319"/>
    </row>
    <row r="51" spans="1:11" ht="21" customHeight="1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21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</row>
    <row r="53" spans="1:11" ht="21" customHeight="1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</row>
    <row r="54" spans="1:11" ht="21" customHeight="1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</row>
    <row r="55" spans="1:11" ht="21" customHeight="1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</row>
    <row r="56" spans="1:11" ht="21" customHeight="1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</row>
    <row r="57" spans="1:11" ht="13.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</row>
    <row r="58" spans="1:11" ht="13.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</row>
    <row r="59" spans="1:11" ht="13.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</row>
    <row r="60" spans="1:11" ht="13.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</row>
    <row r="61" spans="1:11" ht="13.5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</row>
    <row r="62" spans="1:11" ht="13.5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</row>
    <row r="63" spans="1:11" ht="13.5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</row>
    <row r="64" spans="1:11" ht="13.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</row>
    <row r="65" spans="1:11" ht="13.5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</row>
    <row r="66" spans="1:11" ht="13.5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</row>
    <row r="67" spans="1:11" ht="13.5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</row>
    <row r="68" spans="1:11" ht="13.5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</row>
    <row r="69" spans="1:11" ht="13.5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</row>
    <row r="70" spans="1:11" ht="13.5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</row>
    <row r="71" spans="1:11" ht="13.5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spans="1:11" ht="13.5">
      <c r="A72" s="319"/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3.5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1:11" ht="13.5">
      <c r="A74" s="319"/>
      <c r="B74" s="319"/>
      <c r="C74" s="319"/>
      <c r="D74" s="319"/>
      <c r="E74" s="319"/>
      <c r="F74" s="319"/>
      <c r="G74" s="319"/>
      <c r="H74" s="319"/>
      <c r="I74" s="319"/>
      <c r="J74" s="319"/>
      <c r="K74" s="319"/>
    </row>
    <row r="75" spans="1:11" ht="13.5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</row>
    <row r="76" spans="1:11" ht="13.5">
      <c r="A76" s="319"/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3.5">
      <c r="A77" s="319"/>
      <c r="B77" s="319"/>
      <c r="C77" s="319"/>
      <c r="D77" s="319"/>
      <c r="E77" s="319"/>
      <c r="F77" s="319"/>
      <c r="G77" s="319"/>
      <c r="H77" s="319"/>
      <c r="I77" s="319"/>
      <c r="J77" s="319"/>
      <c r="K77" s="319"/>
    </row>
    <row r="78" spans="1:11" ht="13.5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</row>
    <row r="79" spans="1:11" ht="13.5">
      <c r="A79" s="319"/>
      <c r="B79" s="319"/>
      <c r="C79" s="319"/>
      <c r="D79" s="319"/>
      <c r="E79" s="319"/>
      <c r="F79" s="319"/>
      <c r="G79" s="319"/>
      <c r="H79" s="319"/>
      <c r="I79" s="319"/>
      <c r="J79" s="319"/>
      <c r="K79" s="319"/>
    </row>
    <row r="80" spans="1:11" ht="13.5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3.5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</row>
    <row r="82" spans="1:11" ht="13.5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</row>
    <row r="83" spans="1:11" ht="13.5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</row>
    <row r="84" spans="1:11" ht="13.5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3.5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</row>
    <row r="86" spans="1:11" ht="13.5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</row>
    <row r="87" spans="1:1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</row>
    <row r="88" spans="1:11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</row>
    <row r="90" spans="1:11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</row>
    <row r="91" spans="1:11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</row>
    <row r="92" spans="1:11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</row>
    <row r="93" spans="1:11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</row>
    <row r="94" spans="1:1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</row>
    <row r="95" spans="1:1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</row>
    <row r="96" spans="1:11" ht="13.5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</row>
    <row r="97" spans="1:1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</row>
    <row r="98" spans="1:1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</row>
    <row r="99" spans="1:1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</row>
    <row r="100" spans="1:1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1:1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</row>
    <row r="102" spans="1:1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</row>
    <row r="103" spans="1:11" ht="13.5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</row>
    <row r="104" spans="1:1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</row>
    <row r="105" spans="1:11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</row>
    <row r="106" spans="1:11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</row>
    <row r="107" spans="1:11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</row>
    <row r="108" spans="1:11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</row>
    <row r="109" spans="1:11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</row>
    <row r="110" spans="1:11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</row>
    <row r="111" spans="1:11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</row>
    <row r="112" spans="1:11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</row>
    <row r="113" spans="1:11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</row>
    <row r="114" spans="1:11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</row>
    <row r="115" spans="1:11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</row>
    <row r="116" spans="1:11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</row>
    <row r="117" spans="1:11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</row>
    <row r="118" spans="1:11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</row>
    <row r="119" spans="1:11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</row>
    <row r="120" spans="1:11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1:11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</row>
    <row r="122" spans="1:11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</row>
    <row r="123" spans="1:11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</row>
    <row r="124" spans="1:11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</row>
    <row r="125" spans="1:11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</row>
    <row r="126" spans="1:11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</row>
    <row r="127" spans="1:11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</row>
    <row r="128" spans="1:11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</row>
    <row r="129" spans="1:11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</row>
    <row r="130" spans="1:11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</row>
    <row r="131" spans="1:11" ht="13.5">
      <c r="A131" s="319"/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</row>
    <row r="132" spans="1:11" ht="13.5">
      <c r="A132" s="319"/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</row>
    <row r="133" spans="1:11" ht="13.5">
      <c r="A133" s="319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</row>
    <row r="134" spans="1:11" ht="13.5">
      <c r="A134" s="319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</row>
    <row r="135" spans="1:11" ht="13.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</row>
    <row r="136" spans="1:11" ht="13.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</row>
    <row r="137" spans="1:11" ht="13.5">
      <c r="A137" s="319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</row>
    <row r="138" spans="1:11" ht="13.5">
      <c r="A138" s="319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</row>
    <row r="139" spans="1:11" ht="13.5">
      <c r="A139" s="319"/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</row>
    <row r="140" spans="1:11" ht="13.5">
      <c r="A140" s="319"/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</row>
    <row r="141" spans="1:11" ht="13.5">
      <c r="A141" s="319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</row>
    <row r="142" spans="1:11" ht="13.5">
      <c r="A142" s="319"/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</row>
    <row r="143" spans="1:11" ht="13.5">
      <c r="A143" s="319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</row>
    <row r="144" spans="1:11" ht="13.5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</row>
    <row r="145" spans="1:11" ht="13.5">
      <c r="A145" s="319"/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1:11" ht="13.5">
      <c r="A146" s="319"/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</row>
    <row r="147" spans="1:11" ht="13.5">
      <c r="A147" s="319"/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</row>
    <row r="148" spans="1:11" ht="13.5">
      <c r="A148" s="319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</row>
    <row r="149" spans="1:11" ht="13.5">
      <c r="A149" s="319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</row>
    <row r="150" spans="1:11" ht="13.5">
      <c r="A150" s="319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</row>
    <row r="151" spans="1:11" ht="13.5">
      <c r="A151" s="319"/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</row>
    <row r="152" spans="1:11" ht="13.5">
      <c r="A152" s="319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</row>
    <row r="153" spans="1:11" ht="13.5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</row>
    <row r="154" spans="1:11" ht="13.5">
      <c r="A154" s="319"/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</row>
    <row r="155" spans="1:11" ht="13.5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</row>
    <row r="156" spans="2:11" ht="13.5"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</row>
    <row r="157" spans="2:11" ht="13.5"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</row>
    <row r="158" spans="2:11" ht="13.5"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</row>
    <row r="159" spans="2:11" ht="13.5"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</row>
    <row r="160" spans="2:11" ht="13.5"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</row>
    <row r="161" spans="2:11" ht="13.5"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</row>
    <row r="162" spans="2:11" ht="13.5"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</row>
    <row r="163" spans="2:11" ht="13.5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ht="13.5"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</row>
    <row r="165" spans="2:11" ht="13.5"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</row>
    <row r="166" spans="2:11" ht="13.5"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</row>
    <row r="167" spans="2:11" ht="13.5"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</row>
    <row r="168" spans="2:11" ht="13.5"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</row>
    <row r="169" spans="2:11" ht="13.5"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</row>
    <row r="170" spans="2:11" ht="13.5"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</row>
    <row r="171" spans="2:11" ht="13.5"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</row>
    <row r="172" spans="2:11" ht="13.5"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</row>
    <row r="173" spans="2:11" ht="13.5"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</row>
    <row r="174" spans="2:11" ht="13.5"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</row>
    <row r="175" spans="2:11" ht="13.5"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</row>
    <row r="176" spans="2:11" ht="13.5"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</row>
    <row r="177" spans="2:11" ht="13.5"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</row>
    <row r="178" spans="2:11" ht="13.5"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</row>
    <row r="179" spans="2:11" ht="13.5"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</row>
    <row r="180" spans="2:11" ht="13.5"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</row>
    <row r="181" spans="2:11" ht="13.5"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</row>
    <row r="182" spans="2:11" ht="13.5"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</row>
    <row r="183" spans="2:11" ht="13.5"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</row>
    <row r="184" spans="2:11" ht="13.5"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</row>
    <row r="185" spans="2:11" ht="13.5"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</row>
    <row r="186" spans="2:11" ht="13.5"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</row>
    <row r="187" spans="2:11" ht="13.5"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</row>
    <row r="188" spans="2:11" ht="13.5"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</row>
    <row r="189" spans="2:11" ht="13.5"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</row>
    <row r="190" spans="2:11" ht="13.5"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</row>
    <row r="191" spans="2:11" ht="13.5">
      <c r="B191" s="319"/>
      <c r="C191" s="319"/>
      <c r="D191" s="319"/>
      <c r="E191" s="319"/>
      <c r="F191" s="319"/>
      <c r="G191" s="319"/>
      <c r="H191" s="319"/>
      <c r="I191" s="319"/>
      <c r="J191" s="319"/>
      <c r="K191" s="319"/>
    </row>
    <row r="192" spans="2:11" ht="13.5"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</row>
    <row r="193" spans="2:11" ht="13.5"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</row>
    <row r="194" spans="2:11" ht="13.5">
      <c r="B194" s="319"/>
      <c r="C194" s="319"/>
      <c r="D194" s="319"/>
      <c r="E194" s="319"/>
      <c r="F194" s="319"/>
      <c r="G194" s="319"/>
      <c r="H194" s="319"/>
      <c r="I194" s="319"/>
      <c r="J194" s="319"/>
      <c r="K194" s="319"/>
    </row>
    <row r="195" spans="2:11" ht="13.5"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</row>
    <row r="196" spans="2:11" ht="13.5"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</row>
    <row r="197" spans="2:11" ht="13.5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ht="13.5"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</row>
    <row r="199" spans="2:11" ht="13.5"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</row>
    <row r="200" spans="2:11" ht="13.5"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</row>
    <row r="201" spans="2:11" ht="13.5">
      <c r="B201" s="319"/>
      <c r="C201" s="319"/>
      <c r="D201" s="319"/>
      <c r="E201" s="319"/>
      <c r="F201" s="319"/>
      <c r="G201" s="319"/>
      <c r="H201" s="319"/>
      <c r="I201" s="319"/>
      <c r="J201" s="319"/>
      <c r="K201" s="319"/>
    </row>
    <row r="202" spans="2:11" ht="13.5"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</row>
    <row r="203" spans="2:11" ht="13.5"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</row>
    <row r="204" spans="2:11" ht="13.5"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</row>
    <row r="205" spans="2:11" ht="13.5"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</row>
    <row r="206" spans="2:11" ht="13.5"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</row>
    <row r="207" spans="2:11" ht="13.5"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</row>
    <row r="208" spans="2:11" ht="13.5">
      <c r="B208" s="319"/>
      <c r="C208" s="319"/>
      <c r="D208" s="319"/>
      <c r="E208" s="319"/>
      <c r="F208" s="319"/>
      <c r="G208" s="319"/>
      <c r="H208" s="319"/>
      <c r="I208" s="319"/>
      <c r="J208" s="319"/>
      <c r="K208" s="319"/>
    </row>
    <row r="209" spans="2:11" ht="13.5"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</row>
    <row r="210" spans="2:11" ht="13.5"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</row>
    <row r="211" spans="2:11" ht="13.5"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</row>
    <row r="212" spans="2:11" ht="13.5"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</row>
    <row r="213" spans="2:11" ht="13.5"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</row>
    <row r="214" spans="2:11" ht="13.5"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</row>
    <row r="215" spans="2:11" ht="13.5">
      <c r="B215" s="319"/>
      <c r="C215" s="319"/>
      <c r="D215" s="319"/>
      <c r="E215" s="319"/>
      <c r="F215" s="319"/>
      <c r="G215" s="319"/>
      <c r="H215" s="319"/>
      <c r="I215" s="319"/>
      <c r="J215" s="319"/>
      <c r="K215" s="319"/>
    </row>
    <row r="216" spans="2:11" ht="13.5">
      <c r="B216" s="319"/>
      <c r="C216" s="319"/>
      <c r="D216" s="319"/>
      <c r="E216" s="319"/>
      <c r="F216" s="319"/>
      <c r="G216" s="319"/>
      <c r="H216" s="319"/>
      <c r="I216" s="319"/>
      <c r="J216" s="319"/>
      <c r="K216" s="319"/>
    </row>
    <row r="217" spans="2:11" ht="13.5">
      <c r="B217" s="319"/>
      <c r="C217" s="319"/>
      <c r="D217" s="319"/>
      <c r="E217" s="319"/>
      <c r="F217" s="319"/>
      <c r="G217" s="319"/>
      <c r="H217" s="319"/>
      <c r="I217" s="319"/>
      <c r="J217" s="319"/>
      <c r="K217" s="319"/>
    </row>
    <row r="218" spans="2:11" ht="13.5">
      <c r="B218" s="319"/>
      <c r="C218" s="319"/>
      <c r="D218" s="319"/>
      <c r="E218" s="319"/>
      <c r="F218" s="319"/>
      <c r="G218" s="319"/>
      <c r="H218" s="319"/>
      <c r="I218" s="319"/>
      <c r="J218" s="319"/>
      <c r="K218" s="319"/>
    </row>
    <row r="219" spans="2:11" ht="13.5"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</row>
    <row r="220" spans="2:11" ht="13.5">
      <c r="B220" s="319"/>
      <c r="C220" s="319"/>
      <c r="D220" s="319"/>
      <c r="E220" s="319"/>
      <c r="F220" s="319"/>
      <c r="G220" s="319"/>
      <c r="H220" s="319"/>
      <c r="I220" s="319"/>
      <c r="J220" s="319"/>
      <c r="K220" s="319"/>
    </row>
    <row r="221" spans="2:11" ht="13.5">
      <c r="B221" s="319"/>
      <c r="C221" s="319"/>
      <c r="D221" s="319"/>
      <c r="E221" s="319"/>
      <c r="F221" s="319"/>
      <c r="G221" s="319"/>
      <c r="H221" s="319"/>
      <c r="I221" s="319"/>
      <c r="J221" s="319"/>
      <c r="K221" s="319"/>
    </row>
    <row r="222" spans="2:11" ht="13.5">
      <c r="B222" s="319"/>
      <c r="C222" s="319"/>
      <c r="D222" s="319"/>
      <c r="E222" s="319"/>
      <c r="F222" s="319"/>
      <c r="G222" s="319"/>
      <c r="H222" s="319"/>
      <c r="I222" s="319"/>
      <c r="J222" s="319"/>
      <c r="K222" s="319"/>
    </row>
    <row r="223" spans="2:11" ht="13.5"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</row>
    <row r="224" spans="2:11" ht="13.5">
      <c r="B224" s="319"/>
      <c r="C224" s="319"/>
      <c r="D224" s="319"/>
      <c r="E224" s="319"/>
      <c r="F224" s="319"/>
      <c r="G224" s="319"/>
      <c r="H224" s="319"/>
      <c r="I224" s="319"/>
      <c r="J224" s="319"/>
      <c r="K224" s="319"/>
    </row>
    <row r="225" spans="2:11" ht="13.5"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</row>
    <row r="226" spans="2:11" ht="13.5">
      <c r="B226" s="319"/>
      <c r="C226" s="319"/>
      <c r="D226" s="319"/>
      <c r="E226" s="319"/>
      <c r="F226" s="319"/>
      <c r="G226" s="319"/>
      <c r="H226" s="319"/>
      <c r="I226" s="319"/>
      <c r="J226" s="319"/>
      <c r="K226" s="319"/>
    </row>
    <row r="227" spans="2:11" ht="13.5">
      <c r="B227" s="319"/>
      <c r="C227" s="319"/>
      <c r="D227" s="319"/>
      <c r="E227" s="319"/>
      <c r="F227" s="319"/>
      <c r="G227" s="319"/>
      <c r="H227" s="319"/>
      <c r="I227" s="319"/>
      <c r="J227" s="319"/>
      <c r="K227" s="319"/>
    </row>
    <row r="228" spans="2:11" ht="13.5">
      <c r="B228" s="319"/>
      <c r="C228" s="319"/>
      <c r="D228" s="319"/>
      <c r="E228" s="319"/>
      <c r="F228" s="319"/>
      <c r="G228" s="319"/>
      <c r="H228" s="319"/>
      <c r="I228" s="319"/>
      <c r="J228" s="319"/>
      <c r="K228" s="319"/>
    </row>
    <row r="229" spans="2:11" ht="13.5"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</row>
    <row r="230" spans="2:11" ht="13.5">
      <c r="B230" s="319"/>
      <c r="C230" s="319"/>
      <c r="D230" s="319"/>
      <c r="E230" s="319"/>
      <c r="F230" s="319"/>
      <c r="G230" s="319"/>
      <c r="H230" s="319"/>
      <c r="I230" s="319"/>
      <c r="J230" s="319"/>
      <c r="K230" s="319"/>
    </row>
    <row r="231" spans="2:11" ht="13.5">
      <c r="B231" s="319"/>
      <c r="C231" s="319"/>
      <c r="D231" s="319"/>
      <c r="E231" s="319"/>
      <c r="F231" s="319"/>
      <c r="G231" s="319"/>
      <c r="H231" s="319"/>
      <c r="I231" s="319"/>
      <c r="J231" s="319"/>
      <c r="K231" s="319"/>
    </row>
    <row r="232" spans="2:11" ht="13.5">
      <c r="B232" s="319"/>
      <c r="C232" s="319"/>
      <c r="D232" s="319"/>
      <c r="E232" s="319"/>
      <c r="F232" s="319"/>
      <c r="G232" s="319"/>
      <c r="H232" s="319"/>
      <c r="I232" s="319"/>
      <c r="J232" s="319"/>
      <c r="K232" s="319"/>
    </row>
    <row r="233" spans="2:11" ht="13.5"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</row>
    <row r="234" spans="2:11" ht="13.5"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</row>
    <row r="235" spans="2:11" ht="13.5">
      <c r="B235" s="319"/>
      <c r="C235" s="319"/>
      <c r="D235" s="319"/>
      <c r="E235" s="319"/>
      <c r="F235" s="319"/>
      <c r="G235" s="319"/>
      <c r="H235" s="319"/>
      <c r="I235" s="319"/>
      <c r="J235" s="319"/>
      <c r="K235" s="319"/>
    </row>
    <row r="236" spans="2:11" ht="13.5"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</row>
    <row r="237" spans="2:11" ht="13.5"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</row>
    <row r="238" spans="2:11" ht="13.5"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</row>
    <row r="239" spans="2:11" ht="13.5"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</row>
    <row r="240" spans="2:11" ht="13.5">
      <c r="B240" s="319"/>
      <c r="C240" s="319"/>
      <c r="D240" s="319"/>
      <c r="E240" s="319"/>
      <c r="F240" s="319"/>
      <c r="G240" s="319"/>
      <c r="H240" s="319"/>
      <c r="I240" s="319"/>
      <c r="J240" s="319"/>
      <c r="K240" s="319"/>
    </row>
    <row r="241" spans="2:11" ht="13.5">
      <c r="B241" s="319"/>
      <c r="C241" s="319"/>
      <c r="D241" s="319"/>
      <c r="E241" s="319"/>
      <c r="F241" s="319"/>
      <c r="G241" s="319"/>
      <c r="H241" s="319"/>
      <c r="I241" s="319"/>
      <c r="J241" s="319"/>
      <c r="K241" s="319"/>
    </row>
    <row r="242" spans="2:11" ht="13.5">
      <c r="B242" s="319"/>
      <c r="C242" s="319"/>
      <c r="D242" s="319"/>
      <c r="E242" s="319"/>
      <c r="F242" s="319"/>
      <c r="G242" s="319"/>
      <c r="H242" s="319"/>
      <c r="I242" s="319"/>
      <c r="J242" s="319"/>
      <c r="K242" s="319"/>
    </row>
    <row r="243" spans="2:11" ht="13.5">
      <c r="B243" s="319"/>
      <c r="C243" s="319"/>
      <c r="D243" s="319"/>
      <c r="E243" s="319"/>
      <c r="F243" s="319"/>
      <c r="G243" s="319"/>
      <c r="H243" s="319"/>
      <c r="I243" s="319"/>
      <c r="J243" s="319"/>
      <c r="K243" s="319"/>
    </row>
    <row r="244" spans="2:11" ht="13.5">
      <c r="B244" s="319"/>
      <c r="C244" s="319"/>
      <c r="D244" s="319"/>
      <c r="E244" s="319"/>
      <c r="F244" s="319"/>
      <c r="G244" s="319"/>
      <c r="H244" s="319"/>
      <c r="I244" s="319"/>
      <c r="J244" s="319"/>
      <c r="K244" s="319"/>
    </row>
    <row r="245" spans="2:11" ht="13.5"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</row>
    <row r="246" spans="2:11" ht="13.5">
      <c r="B246" s="319"/>
      <c r="C246" s="319"/>
      <c r="D246" s="319"/>
      <c r="E246" s="319"/>
      <c r="F246" s="319"/>
      <c r="G246" s="319"/>
      <c r="H246" s="319"/>
      <c r="I246" s="319"/>
      <c r="J246" s="319"/>
      <c r="K246" s="319"/>
    </row>
    <row r="247" spans="2:11" ht="13.5"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</row>
    <row r="248" spans="2:11" ht="13.5">
      <c r="B248" s="319"/>
      <c r="C248" s="319"/>
      <c r="D248" s="319"/>
      <c r="E248" s="319"/>
      <c r="F248" s="319"/>
      <c r="G248" s="319"/>
      <c r="H248" s="319"/>
      <c r="I248" s="319"/>
      <c r="J248" s="319"/>
      <c r="K248" s="319"/>
    </row>
    <row r="249" spans="2:11" ht="13.5">
      <c r="B249" s="319"/>
      <c r="C249" s="319"/>
      <c r="D249" s="319"/>
      <c r="E249" s="319"/>
      <c r="F249" s="319"/>
      <c r="G249" s="319"/>
      <c r="H249" s="319"/>
      <c r="I249" s="319"/>
      <c r="J249" s="319"/>
      <c r="K249" s="319"/>
    </row>
    <row r="250" spans="2:11" ht="13.5">
      <c r="B250" s="319"/>
      <c r="C250" s="319"/>
      <c r="D250" s="319"/>
      <c r="E250" s="319"/>
      <c r="F250" s="319"/>
      <c r="G250" s="319"/>
      <c r="H250" s="319"/>
      <c r="I250" s="319"/>
      <c r="J250" s="319"/>
      <c r="K250" s="319"/>
    </row>
    <row r="251" spans="2:11" ht="13.5">
      <c r="B251" s="319"/>
      <c r="C251" s="319"/>
      <c r="D251" s="319"/>
      <c r="E251" s="319"/>
      <c r="F251" s="319"/>
      <c r="G251" s="319"/>
      <c r="H251" s="319"/>
      <c r="I251" s="319"/>
      <c r="J251" s="319"/>
      <c r="K251" s="319"/>
    </row>
    <row r="252" spans="2:11" ht="13.5">
      <c r="B252" s="319"/>
      <c r="C252" s="319"/>
      <c r="D252" s="319"/>
      <c r="E252" s="319"/>
      <c r="F252" s="319"/>
      <c r="G252" s="319"/>
      <c r="H252" s="319"/>
      <c r="I252" s="319"/>
      <c r="J252" s="319"/>
      <c r="K252" s="319"/>
    </row>
    <row r="253" spans="2:11" ht="13.5"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</row>
    <row r="254" spans="2:11" ht="13.5">
      <c r="B254" s="319"/>
      <c r="C254" s="319"/>
      <c r="D254" s="319"/>
      <c r="E254" s="319"/>
      <c r="F254" s="319"/>
      <c r="G254" s="319"/>
      <c r="H254" s="319"/>
      <c r="I254" s="319"/>
      <c r="J254" s="319"/>
      <c r="K254" s="319"/>
    </row>
    <row r="255" spans="2:11" ht="13.5">
      <c r="B255" s="319"/>
      <c r="C255" s="319"/>
      <c r="D255" s="319"/>
      <c r="E255" s="319"/>
      <c r="F255" s="319"/>
      <c r="G255" s="319"/>
      <c r="H255" s="319"/>
      <c r="I255" s="319"/>
      <c r="J255" s="319"/>
      <c r="K255" s="319"/>
    </row>
    <row r="256" spans="2:11" ht="13.5">
      <c r="B256" s="319"/>
      <c r="C256" s="319"/>
      <c r="D256" s="319"/>
      <c r="E256" s="319"/>
      <c r="F256" s="319"/>
      <c r="G256" s="319"/>
      <c r="H256" s="319"/>
      <c r="I256" s="319"/>
      <c r="J256" s="319"/>
      <c r="K256" s="319"/>
    </row>
    <row r="257" spans="2:11" ht="13.5">
      <c r="B257" s="319"/>
      <c r="C257" s="319"/>
      <c r="D257" s="319"/>
      <c r="E257" s="319"/>
      <c r="F257" s="319"/>
      <c r="G257" s="319"/>
      <c r="H257" s="319"/>
      <c r="I257" s="319"/>
      <c r="J257" s="319"/>
      <c r="K257" s="319"/>
    </row>
    <row r="258" spans="2:11" ht="13.5">
      <c r="B258" s="319"/>
      <c r="C258" s="319"/>
      <c r="D258" s="319"/>
      <c r="E258" s="319"/>
      <c r="F258" s="319"/>
      <c r="G258" s="319"/>
      <c r="H258" s="319"/>
      <c r="I258" s="319"/>
      <c r="J258" s="319"/>
      <c r="K258" s="319"/>
    </row>
    <row r="259" spans="2:11" ht="13.5">
      <c r="B259" s="319"/>
      <c r="C259" s="319"/>
      <c r="D259" s="319"/>
      <c r="E259" s="319"/>
      <c r="F259" s="319"/>
      <c r="G259" s="319"/>
      <c r="H259" s="319"/>
      <c r="I259" s="319"/>
      <c r="J259" s="319"/>
      <c r="K259" s="319"/>
    </row>
    <row r="260" spans="2:11" ht="13.5">
      <c r="B260" s="319"/>
      <c r="C260" s="319"/>
      <c r="D260" s="319"/>
      <c r="E260" s="319"/>
      <c r="F260" s="319"/>
      <c r="G260" s="319"/>
      <c r="H260" s="319"/>
      <c r="I260" s="319"/>
      <c r="J260" s="319"/>
      <c r="K260" s="319"/>
    </row>
    <row r="261" spans="2:11" ht="13.5">
      <c r="B261" s="319"/>
      <c r="C261" s="319"/>
      <c r="D261" s="319"/>
      <c r="E261" s="319"/>
      <c r="F261" s="319"/>
      <c r="G261" s="319"/>
      <c r="H261" s="319"/>
      <c r="I261" s="319"/>
      <c r="J261" s="319"/>
      <c r="K261" s="319"/>
    </row>
    <row r="262" spans="2:11" ht="13.5">
      <c r="B262" s="319"/>
      <c r="C262" s="319"/>
      <c r="D262" s="319"/>
      <c r="E262" s="319"/>
      <c r="F262" s="319"/>
      <c r="G262" s="319"/>
      <c r="H262" s="319"/>
      <c r="I262" s="319"/>
      <c r="J262" s="319"/>
      <c r="K262" s="319"/>
    </row>
    <row r="263" spans="2:11" ht="13.5">
      <c r="B263" s="319"/>
      <c r="C263" s="319"/>
      <c r="D263" s="319"/>
      <c r="E263" s="319"/>
      <c r="F263" s="319"/>
      <c r="G263" s="319"/>
      <c r="H263" s="319"/>
      <c r="I263" s="319"/>
      <c r="J263" s="319"/>
      <c r="K263" s="319"/>
    </row>
    <row r="264" spans="2:11" ht="13.5">
      <c r="B264" s="319"/>
      <c r="C264" s="319"/>
      <c r="D264" s="319"/>
      <c r="E264" s="319"/>
      <c r="F264" s="319"/>
      <c r="G264" s="319"/>
      <c r="H264" s="319"/>
      <c r="I264" s="319"/>
      <c r="J264" s="319"/>
      <c r="K264" s="319"/>
    </row>
    <row r="265" spans="2:11" ht="13.5">
      <c r="B265" s="319"/>
      <c r="C265" s="319"/>
      <c r="D265" s="319"/>
      <c r="E265" s="319"/>
      <c r="F265" s="319"/>
      <c r="G265" s="319"/>
      <c r="H265" s="319"/>
      <c r="I265" s="319"/>
      <c r="J265" s="319"/>
      <c r="K265" s="319"/>
    </row>
    <row r="266" spans="2:11" ht="13.5">
      <c r="B266" s="319"/>
      <c r="C266" s="319"/>
      <c r="D266" s="319"/>
      <c r="E266" s="319"/>
      <c r="F266" s="319"/>
      <c r="G266" s="319"/>
      <c r="H266" s="319"/>
      <c r="I266" s="319"/>
      <c r="J266" s="319"/>
      <c r="K266" s="319"/>
    </row>
    <row r="267" spans="2:11" ht="13.5">
      <c r="B267" s="319"/>
      <c r="C267" s="319"/>
      <c r="D267" s="319"/>
      <c r="E267" s="319"/>
      <c r="F267" s="319"/>
      <c r="G267" s="319"/>
      <c r="H267" s="319"/>
      <c r="I267" s="319"/>
      <c r="J267" s="319"/>
      <c r="K267" s="319"/>
    </row>
    <row r="268" spans="2:11" ht="13.5">
      <c r="B268" s="319"/>
      <c r="C268" s="319"/>
      <c r="D268" s="319"/>
      <c r="E268" s="319"/>
      <c r="F268" s="319"/>
      <c r="G268" s="319"/>
      <c r="H268" s="319"/>
      <c r="I268" s="319"/>
      <c r="J268" s="319"/>
      <c r="K268" s="319"/>
    </row>
    <row r="269" spans="2:11" ht="13.5">
      <c r="B269" s="319"/>
      <c r="C269" s="319"/>
      <c r="D269" s="319"/>
      <c r="E269" s="319"/>
      <c r="F269" s="319"/>
      <c r="G269" s="319"/>
      <c r="H269" s="319"/>
      <c r="I269" s="319"/>
      <c r="J269" s="319"/>
      <c r="K269" s="319"/>
    </row>
    <row r="270" spans="2:11" ht="13.5">
      <c r="B270" s="319"/>
      <c r="C270" s="319"/>
      <c r="D270" s="319"/>
      <c r="E270" s="319"/>
      <c r="F270" s="319"/>
      <c r="G270" s="319"/>
      <c r="H270" s="319"/>
      <c r="I270" s="319"/>
      <c r="J270" s="319"/>
      <c r="K270" s="319"/>
    </row>
    <row r="271" spans="2:11" ht="13.5">
      <c r="B271" s="319"/>
      <c r="C271" s="319"/>
      <c r="D271" s="319"/>
      <c r="E271" s="319"/>
      <c r="F271" s="319"/>
      <c r="G271" s="319"/>
      <c r="H271" s="319"/>
      <c r="I271" s="319"/>
      <c r="J271" s="319"/>
      <c r="K271" s="319"/>
    </row>
    <row r="272" spans="2:11" ht="13.5">
      <c r="B272" s="319"/>
      <c r="C272" s="319"/>
      <c r="D272" s="319"/>
      <c r="E272" s="319"/>
      <c r="F272" s="319"/>
      <c r="G272" s="319"/>
      <c r="H272" s="319"/>
      <c r="I272" s="319"/>
      <c r="J272" s="319"/>
      <c r="K272" s="319"/>
    </row>
    <row r="273" spans="2:11" ht="13.5">
      <c r="B273" s="319"/>
      <c r="C273" s="319"/>
      <c r="D273" s="319"/>
      <c r="E273" s="319"/>
      <c r="F273" s="319"/>
      <c r="G273" s="319"/>
      <c r="H273" s="319"/>
      <c r="I273" s="319"/>
      <c r="J273" s="319"/>
      <c r="K273" s="319"/>
    </row>
    <row r="274" spans="2:11" ht="13.5">
      <c r="B274" s="319"/>
      <c r="C274" s="319"/>
      <c r="D274" s="319"/>
      <c r="E274" s="319"/>
      <c r="F274" s="319"/>
      <c r="G274" s="319"/>
      <c r="H274" s="319"/>
      <c r="I274" s="319"/>
      <c r="J274" s="319"/>
      <c r="K274" s="319"/>
    </row>
    <row r="275" spans="2:11" ht="13.5">
      <c r="B275" s="319"/>
      <c r="C275" s="319"/>
      <c r="D275" s="319"/>
      <c r="E275" s="319"/>
      <c r="F275" s="319"/>
      <c r="G275" s="319"/>
      <c r="H275" s="319"/>
      <c r="I275" s="319"/>
      <c r="J275" s="319"/>
      <c r="K275" s="319"/>
    </row>
    <row r="276" spans="2:11" ht="13.5"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</row>
    <row r="277" spans="2:11" ht="13.5">
      <c r="B277" s="319"/>
      <c r="C277" s="319"/>
      <c r="D277" s="319"/>
      <c r="E277" s="319"/>
      <c r="F277" s="319"/>
      <c r="G277" s="319"/>
      <c r="H277" s="319"/>
      <c r="I277" s="319"/>
      <c r="J277" s="319"/>
      <c r="K277" s="319"/>
    </row>
    <row r="278" spans="2:11" ht="13.5">
      <c r="B278" s="319"/>
      <c r="C278" s="319"/>
      <c r="D278" s="319"/>
      <c r="E278" s="319"/>
      <c r="F278" s="319"/>
      <c r="G278" s="319"/>
      <c r="H278" s="319"/>
      <c r="I278" s="319"/>
      <c r="J278" s="319"/>
      <c r="K278" s="319"/>
    </row>
    <row r="279" spans="2:11" ht="13.5">
      <c r="B279" s="319"/>
      <c r="C279" s="319"/>
      <c r="D279" s="319"/>
      <c r="E279" s="319"/>
      <c r="F279" s="319"/>
      <c r="G279" s="319"/>
      <c r="H279" s="319"/>
      <c r="I279" s="319"/>
      <c r="J279" s="319"/>
      <c r="K279" s="319"/>
    </row>
    <row r="280" spans="2:11" ht="13.5">
      <c r="B280" s="319"/>
      <c r="C280" s="319"/>
      <c r="D280" s="319"/>
      <c r="E280" s="319"/>
      <c r="F280" s="319"/>
      <c r="G280" s="319"/>
      <c r="H280" s="319"/>
      <c r="I280" s="319"/>
      <c r="J280" s="319"/>
      <c r="K280" s="319"/>
    </row>
    <row r="281" spans="2:11" ht="13.5">
      <c r="B281" s="319"/>
      <c r="C281" s="319"/>
      <c r="D281" s="319"/>
      <c r="E281" s="319"/>
      <c r="F281" s="319"/>
      <c r="G281" s="319"/>
      <c r="H281" s="319"/>
      <c r="I281" s="319"/>
      <c r="J281" s="319"/>
      <c r="K281" s="319"/>
    </row>
    <row r="282" spans="2:11" ht="13.5">
      <c r="B282" s="319"/>
      <c r="C282" s="319"/>
      <c r="D282" s="319"/>
      <c r="E282" s="319"/>
      <c r="F282" s="319"/>
      <c r="G282" s="319"/>
      <c r="H282" s="319"/>
      <c r="I282" s="319"/>
      <c r="J282" s="319"/>
      <c r="K282" s="319"/>
    </row>
    <row r="283" spans="2:11" ht="13.5">
      <c r="B283" s="319"/>
      <c r="C283" s="319"/>
      <c r="D283" s="319"/>
      <c r="E283" s="319"/>
      <c r="F283" s="319"/>
      <c r="G283" s="319"/>
      <c r="H283" s="319"/>
      <c r="I283" s="319"/>
      <c r="J283" s="319"/>
      <c r="K283" s="319"/>
    </row>
    <row r="284" spans="2:11" ht="13.5">
      <c r="B284" s="319"/>
      <c r="C284" s="319"/>
      <c r="D284" s="319"/>
      <c r="E284" s="319"/>
      <c r="F284" s="319"/>
      <c r="G284" s="319"/>
      <c r="H284" s="319"/>
      <c r="I284" s="319"/>
      <c r="J284" s="319"/>
      <c r="K284" s="319"/>
    </row>
    <row r="285" spans="2:11" ht="13.5">
      <c r="B285" s="319"/>
      <c r="C285" s="319"/>
      <c r="D285" s="319"/>
      <c r="E285" s="319"/>
      <c r="F285" s="319"/>
      <c r="G285" s="319"/>
      <c r="H285" s="319"/>
      <c r="I285" s="319"/>
      <c r="J285" s="319"/>
      <c r="K285" s="319"/>
    </row>
    <row r="286" spans="2:11" ht="13.5"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</row>
    <row r="287" spans="2:11" ht="13.5">
      <c r="B287" s="319"/>
      <c r="C287" s="319"/>
      <c r="D287" s="319"/>
      <c r="E287" s="319"/>
      <c r="F287" s="319"/>
      <c r="G287" s="319"/>
      <c r="H287" s="319"/>
      <c r="I287" s="319"/>
      <c r="J287" s="319"/>
      <c r="K287" s="319"/>
    </row>
    <row r="288" spans="2:11" ht="13.5">
      <c r="B288" s="319"/>
      <c r="C288" s="319"/>
      <c r="D288" s="319"/>
      <c r="E288" s="319"/>
      <c r="F288" s="319"/>
      <c r="G288" s="319"/>
      <c r="H288" s="319"/>
      <c r="I288" s="319"/>
      <c r="J288" s="319"/>
      <c r="K288" s="319"/>
    </row>
    <row r="289" spans="2:11" ht="13.5">
      <c r="B289" s="319"/>
      <c r="C289" s="319"/>
      <c r="D289" s="319"/>
      <c r="E289" s="319"/>
      <c r="F289" s="319"/>
      <c r="G289" s="319"/>
      <c r="H289" s="319"/>
      <c r="I289" s="319"/>
      <c r="J289" s="319"/>
      <c r="K289" s="319"/>
    </row>
    <row r="290" spans="2:11" ht="13.5">
      <c r="B290" s="319"/>
      <c r="C290" s="319"/>
      <c r="D290" s="319"/>
      <c r="E290" s="319"/>
      <c r="F290" s="319"/>
      <c r="G290" s="319"/>
      <c r="H290" s="319"/>
      <c r="I290" s="319"/>
      <c r="J290" s="319"/>
      <c r="K290" s="319"/>
    </row>
    <row r="291" spans="2:11" ht="13.5">
      <c r="B291" s="319"/>
      <c r="C291" s="319"/>
      <c r="D291" s="319"/>
      <c r="E291" s="319"/>
      <c r="F291" s="319"/>
      <c r="G291" s="319"/>
      <c r="H291" s="319"/>
      <c r="I291" s="319"/>
      <c r="J291" s="319"/>
      <c r="K291" s="319"/>
    </row>
    <row r="292" spans="2:11" ht="13.5"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</row>
    <row r="293" spans="2:11" ht="13.5">
      <c r="B293" s="319"/>
      <c r="C293" s="319"/>
      <c r="D293" s="319"/>
      <c r="E293" s="319"/>
      <c r="F293" s="319"/>
      <c r="G293" s="319"/>
      <c r="H293" s="319"/>
      <c r="I293" s="319"/>
      <c r="J293" s="319"/>
      <c r="K293" s="319"/>
    </row>
    <row r="294" spans="2:11" ht="13.5">
      <c r="B294" s="319"/>
      <c r="C294" s="319"/>
      <c r="D294" s="319"/>
      <c r="E294" s="319"/>
      <c r="F294" s="319"/>
      <c r="G294" s="319"/>
      <c r="H294" s="319"/>
      <c r="I294" s="319"/>
      <c r="J294" s="319"/>
      <c r="K294" s="319"/>
    </row>
  </sheetData>
  <sheetProtection/>
  <mergeCells count="21">
    <mergeCell ref="M16:M18"/>
    <mergeCell ref="M19:M22"/>
    <mergeCell ref="B20:B25"/>
    <mergeCell ref="M23:N23"/>
    <mergeCell ref="M24:M26"/>
    <mergeCell ref="O2:P2"/>
    <mergeCell ref="Q2:R2"/>
    <mergeCell ref="S2:T2"/>
    <mergeCell ref="U2:V2"/>
    <mergeCell ref="B4:C4"/>
    <mergeCell ref="M4:M7"/>
    <mergeCell ref="B6:B12"/>
    <mergeCell ref="M8:M10"/>
    <mergeCell ref="M11:M15"/>
    <mergeCell ref="B14:B19"/>
    <mergeCell ref="B2:C3"/>
    <mergeCell ref="D2:E2"/>
    <mergeCell ref="F2:G2"/>
    <mergeCell ref="H2:I2"/>
    <mergeCell ref="J2:K2"/>
    <mergeCell ref="M2:N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3"/>
  <sheetViews>
    <sheetView view="pageBreakPreview" zoomScaleSheetLayoutView="100" zoomScalePageLayoutView="0" workbookViewId="0" topLeftCell="A1">
      <pane xSplit="4" ySplit="5" topLeftCell="E12" activePane="bottomRight" state="frozen"/>
      <selection pane="topLeft" activeCell="U2" sqref="U2:AJ3"/>
      <selection pane="topRight" activeCell="U2" sqref="U2:AJ3"/>
      <selection pane="bottomLeft" activeCell="U2" sqref="U2:AJ3"/>
      <selection pane="bottomRight" activeCell="U2" sqref="U2:AJ3"/>
    </sheetView>
  </sheetViews>
  <sheetFormatPr defaultColWidth="8.796875" defaultRowHeight="14.25"/>
  <cols>
    <col min="1" max="1" width="1.8984375" style="89" customWidth="1"/>
    <col min="2" max="2" width="4.09765625" style="89" customWidth="1"/>
    <col min="3" max="3" width="16.69921875" style="89" bestFit="1" customWidth="1"/>
    <col min="4" max="4" width="6.09765625" style="89" customWidth="1"/>
    <col min="5" max="14" width="4.09765625" style="89" customWidth="1"/>
    <col min="15" max="15" width="5.8984375" style="89" bestFit="1" customWidth="1"/>
    <col min="16" max="30" width="4.09765625" style="89" customWidth="1"/>
    <col min="31" max="31" width="6.3984375" style="89" bestFit="1" customWidth="1"/>
    <col min="32" max="36" width="4.09765625" style="89" customWidth="1"/>
    <col min="37" max="37" width="5.8984375" style="89" bestFit="1" customWidth="1"/>
    <col min="38" max="40" width="4.09765625" style="89" customWidth="1"/>
    <col min="41" max="42" width="6.5" style="89" bestFit="1" customWidth="1"/>
    <col min="43" max="43" width="5.8984375" style="89" bestFit="1" customWidth="1"/>
    <col min="44" max="50" width="4.09765625" style="89" customWidth="1"/>
    <col min="51" max="51" width="2.3984375" style="89" customWidth="1"/>
    <col min="52" max="52" width="1.59765625" style="89" customWidth="1"/>
    <col min="53" max="62" width="4.59765625" style="89" customWidth="1"/>
    <col min="63" max="63" width="4.09765625" style="89" customWidth="1"/>
    <col min="64" max="16384" width="9" style="89" customWidth="1"/>
  </cols>
  <sheetData>
    <row r="1" spans="2:50" ht="24" customHeight="1">
      <c r="B1" s="1" t="s">
        <v>705</v>
      </c>
      <c r="E1" s="264"/>
      <c r="F1" s="319" t="s">
        <v>706</v>
      </c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</row>
    <row r="2" spans="2:50" s="1725" customFormat="1" ht="21.75" customHeight="1">
      <c r="B2" s="1714"/>
      <c r="C2" s="1715" t="s">
        <v>707</v>
      </c>
      <c r="D2" s="1716" t="s">
        <v>36</v>
      </c>
      <c r="E2" s="1717" t="s">
        <v>708</v>
      </c>
      <c r="F2" s="1718"/>
      <c r="G2" s="1719" t="s">
        <v>709</v>
      </c>
      <c r="H2" s="1720"/>
      <c r="I2" s="1720"/>
      <c r="J2" s="1718"/>
      <c r="K2" s="1719" t="s">
        <v>710</v>
      </c>
      <c r="L2" s="1718"/>
      <c r="M2" s="1721" t="s">
        <v>711</v>
      </c>
      <c r="N2" s="1719" t="s">
        <v>712</v>
      </c>
      <c r="O2" s="1718"/>
      <c r="P2" s="1719" t="s">
        <v>713</v>
      </c>
      <c r="Q2" s="1720"/>
      <c r="R2" s="1720"/>
      <c r="S2" s="1720"/>
      <c r="T2" s="1720"/>
      <c r="U2" s="1720"/>
      <c r="V2" s="1720"/>
      <c r="W2" s="1720"/>
      <c r="X2" s="1720"/>
      <c r="Y2" s="1720"/>
      <c r="Z2" s="1720"/>
      <c r="AA2" s="1720"/>
      <c r="AB2" s="1720"/>
      <c r="AC2" s="1720"/>
      <c r="AD2" s="1718"/>
      <c r="AE2" s="1721" t="s">
        <v>714</v>
      </c>
      <c r="AF2" s="1721" t="s">
        <v>715</v>
      </c>
      <c r="AG2" s="1722" t="s">
        <v>716</v>
      </c>
      <c r="AH2" s="1722"/>
      <c r="AI2" s="1721" t="s">
        <v>717</v>
      </c>
      <c r="AJ2" s="1721" t="s">
        <v>718</v>
      </c>
      <c r="AK2" s="1722" t="s">
        <v>719</v>
      </c>
      <c r="AL2" s="1722"/>
      <c r="AM2" s="1722" t="s">
        <v>720</v>
      </c>
      <c r="AN2" s="1722"/>
      <c r="AO2" s="1721" t="s">
        <v>721</v>
      </c>
      <c r="AP2" s="1721" t="s">
        <v>722</v>
      </c>
      <c r="AQ2" s="1722" t="s">
        <v>723</v>
      </c>
      <c r="AR2" s="1722"/>
      <c r="AS2" s="1723" t="s">
        <v>724</v>
      </c>
      <c r="AT2" s="1723" t="s">
        <v>725</v>
      </c>
      <c r="AU2" s="1721" t="s">
        <v>726</v>
      </c>
      <c r="AV2" s="1721" t="s">
        <v>727</v>
      </c>
      <c r="AW2" s="1721" t="s">
        <v>728</v>
      </c>
      <c r="AX2" s="1724" t="s">
        <v>729</v>
      </c>
    </row>
    <row r="3" spans="2:50" s="1725" customFormat="1" ht="21.75" customHeight="1">
      <c r="B3" s="1726"/>
      <c r="C3" s="1727"/>
      <c r="D3" s="1728"/>
      <c r="E3" s="1729" t="s">
        <v>730</v>
      </c>
      <c r="F3" s="1730" t="s">
        <v>731</v>
      </c>
      <c r="G3" s="1730" t="s">
        <v>730</v>
      </c>
      <c r="H3" s="1730" t="s">
        <v>731</v>
      </c>
      <c r="I3" s="1730" t="s">
        <v>732</v>
      </c>
      <c r="J3" s="1730" t="s">
        <v>733</v>
      </c>
      <c r="K3" s="1730" t="s">
        <v>730</v>
      </c>
      <c r="L3" s="1730" t="s">
        <v>731</v>
      </c>
      <c r="M3" s="1731"/>
      <c r="N3" s="1732" t="s">
        <v>730</v>
      </c>
      <c r="O3" s="1730" t="s">
        <v>731</v>
      </c>
      <c r="P3" s="1733" t="s">
        <v>730</v>
      </c>
      <c r="Q3" s="1734"/>
      <c r="R3" s="1734"/>
      <c r="S3" s="1734"/>
      <c r="T3" s="1733" t="s">
        <v>731</v>
      </c>
      <c r="U3" s="1734"/>
      <c r="V3" s="1734"/>
      <c r="W3" s="1734"/>
      <c r="X3" s="1734"/>
      <c r="Y3" s="1733" t="s">
        <v>732</v>
      </c>
      <c r="Z3" s="1734"/>
      <c r="AA3" s="1734"/>
      <c r="AB3" s="1734"/>
      <c r="AC3" s="1734"/>
      <c r="AD3" s="1730" t="s">
        <v>733</v>
      </c>
      <c r="AE3" s="1731"/>
      <c r="AF3" s="1731"/>
      <c r="AG3" s="1730" t="s">
        <v>730</v>
      </c>
      <c r="AH3" s="1730" t="s">
        <v>731</v>
      </c>
      <c r="AI3" s="1731"/>
      <c r="AJ3" s="1731"/>
      <c r="AK3" s="1730" t="s">
        <v>730</v>
      </c>
      <c r="AL3" s="1730" t="s">
        <v>731</v>
      </c>
      <c r="AM3" s="1730" t="s">
        <v>730</v>
      </c>
      <c r="AN3" s="1730" t="s">
        <v>731</v>
      </c>
      <c r="AO3" s="1731"/>
      <c r="AP3" s="1731"/>
      <c r="AQ3" s="1730" t="s">
        <v>730</v>
      </c>
      <c r="AR3" s="1730" t="s">
        <v>731</v>
      </c>
      <c r="AS3" s="1735"/>
      <c r="AT3" s="1735"/>
      <c r="AU3" s="1731"/>
      <c r="AV3" s="1731"/>
      <c r="AW3" s="1731"/>
      <c r="AX3" s="1736"/>
    </row>
    <row r="4" spans="2:50" s="264" customFormat="1" ht="21.75" customHeight="1">
      <c r="B4" s="1737"/>
      <c r="C4" s="1738"/>
      <c r="D4" s="1739"/>
      <c r="E4" s="1740"/>
      <c r="F4" s="1741"/>
      <c r="G4" s="1741"/>
      <c r="H4" s="1741"/>
      <c r="I4" s="1741"/>
      <c r="J4" s="1741"/>
      <c r="K4" s="1741"/>
      <c r="L4" s="1741"/>
      <c r="M4" s="839"/>
      <c r="N4" s="1742"/>
      <c r="O4" s="1741"/>
      <c r="P4" s="472">
        <v>1</v>
      </c>
      <c r="Q4" s="472">
        <v>2</v>
      </c>
      <c r="R4" s="472">
        <v>3</v>
      </c>
      <c r="S4" s="472">
        <v>4</v>
      </c>
      <c r="T4" s="472">
        <v>1</v>
      </c>
      <c r="U4" s="472">
        <v>2</v>
      </c>
      <c r="V4" s="472">
        <v>3</v>
      </c>
      <c r="W4" s="472">
        <v>4</v>
      </c>
      <c r="X4" s="472">
        <v>5</v>
      </c>
      <c r="Y4" s="472">
        <v>1</v>
      </c>
      <c r="Z4" s="472">
        <v>2</v>
      </c>
      <c r="AA4" s="472">
        <v>3</v>
      </c>
      <c r="AB4" s="472">
        <v>4</v>
      </c>
      <c r="AC4" s="1644">
        <v>5</v>
      </c>
      <c r="AD4" s="1741"/>
      <c r="AE4" s="1741"/>
      <c r="AF4" s="839"/>
      <c r="AG4" s="1741"/>
      <c r="AH4" s="1741"/>
      <c r="AI4" s="839"/>
      <c r="AJ4" s="839"/>
      <c r="AK4" s="1741"/>
      <c r="AL4" s="1741"/>
      <c r="AM4" s="1741"/>
      <c r="AN4" s="1741"/>
      <c r="AO4" s="839"/>
      <c r="AP4" s="839"/>
      <c r="AQ4" s="1741"/>
      <c r="AR4" s="1741"/>
      <c r="AS4" s="1743"/>
      <c r="AT4" s="1743"/>
      <c r="AU4" s="839"/>
      <c r="AV4" s="839"/>
      <c r="AW4" s="839"/>
      <c r="AX4" s="1744"/>
    </row>
    <row r="5" spans="2:50" s="1752" customFormat="1" ht="15" customHeight="1">
      <c r="B5" s="1745" t="s">
        <v>734</v>
      </c>
      <c r="C5" s="1746" t="s">
        <v>37</v>
      </c>
      <c r="D5" s="1747">
        <f aca="true" t="shared" si="0" ref="D5:AE5">IF(SUM(D6:D8)=SUM(D9),SUM(D6:D8),"ｴﾗｰ")</f>
        <v>19434</v>
      </c>
      <c r="E5" s="1748">
        <f>IF(SUM(E6:E8)=SUM(E9),SUM(E6:E8),"ｴﾗｰ")</f>
        <v>54</v>
      </c>
      <c r="F5" s="1749">
        <f t="shared" si="0"/>
        <v>438</v>
      </c>
      <c r="G5" s="1749">
        <f t="shared" si="0"/>
        <v>9</v>
      </c>
      <c r="H5" s="1749">
        <f t="shared" si="0"/>
        <v>89</v>
      </c>
      <c r="I5" s="1749">
        <f>IF(SUM(I6:I8)=SUM(I9),SUM(I6:I8),"ｴﾗｰ")</f>
        <v>0</v>
      </c>
      <c r="J5" s="1749">
        <f t="shared" si="0"/>
        <v>22</v>
      </c>
      <c r="K5" s="1749">
        <f t="shared" si="0"/>
        <v>19</v>
      </c>
      <c r="L5" s="1749">
        <f t="shared" si="0"/>
        <v>478</v>
      </c>
      <c r="M5" s="1749">
        <f t="shared" si="0"/>
        <v>1078</v>
      </c>
      <c r="N5" s="1749">
        <f t="shared" si="0"/>
        <v>471</v>
      </c>
      <c r="O5" s="1749">
        <f t="shared" si="0"/>
        <v>4615</v>
      </c>
      <c r="P5" s="1749">
        <f t="shared" si="0"/>
        <v>130</v>
      </c>
      <c r="Q5" s="1749">
        <f t="shared" si="0"/>
        <v>49</v>
      </c>
      <c r="R5" s="1749">
        <f t="shared" si="0"/>
        <v>79</v>
      </c>
      <c r="S5" s="1749">
        <f t="shared" si="0"/>
        <v>337</v>
      </c>
      <c r="T5" s="1749">
        <f t="shared" si="0"/>
        <v>308</v>
      </c>
      <c r="U5" s="1749">
        <f t="shared" si="0"/>
        <v>1</v>
      </c>
      <c r="V5" s="1749">
        <f t="shared" si="0"/>
        <v>0</v>
      </c>
      <c r="W5" s="1749">
        <f t="shared" si="0"/>
        <v>5</v>
      </c>
      <c r="X5" s="1749">
        <f t="shared" si="0"/>
        <v>29</v>
      </c>
      <c r="Y5" s="1749">
        <f t="shared" si="0"/>
        <v>196</v>
      </c>
      <c r="Z5" s="1749">
        <f t="shared" si="0"/>
        <v>3</v>
      </c>
      <c r="AA5" s="1749">
        <f t="shared" si="0"/>
        <v>317</v>
      </c>
      <c r="AB5" s="1749">
        <f t="shared" si="0"/>
        <v>6</v>
      </c>
      <c r="AC5" s="1749">
        <f t="shared" si="0"/>
        <v>145</v>
      </c>
      <c r="AD5" s="1749">
        <f t="shared" si="0"/>
        <v>100</v>
      </c>
      <c r="AE5" s="1749">
        <f t="shared" si="0"/>
        <v>1060</v>
      </c>
      <c r="AF5" s="1749">
        <f aca="true" t="shared" si="1" ref="AF5:AX5">IF(SUM(AF6:AF8)=SUM(AF9),SUM(AF6:AF8),"ｴﾗｰ")</f>
        <v>79</v>
      </c>
      <c r="AG5" s="1749">
        <f t="shared" si="1"/>
        <v>13</v>
      </c>
      <c r="AH5" s="1749">
        <f t="shared" si="1"/>
        <v>21</v>
      </c>
      <c r="AI5" s="1749">
        <f t="shared" si="1"/>
        <v>11</v>
      </c>
      <c r="AJ5" s="1749">
        <f t="shared" si="1"/>
        <v>177</v>
      </c>
      <c r="AK5" s="1749">
        <f t="shared" si="1"/>
        <v>2202</v>
      </c>
      <c r="AL5" s="1749">
        <f t="shared" si="1"/>
        <v>1</v>
      </c>
      <c r="AM5" s="1749">
        <f t="shared" si="1"/>
        <v>215</v>
      </c>
      <c r="AN5" s="1749">
        <f t="shared" si="1"/>
        <v>3</v>
      </c>
      <c r="AO5" s="1749">
        <f t="shared" si="1"/>
        <v>1338</v>
      </c>
      <c r="AP5" s="1749">
        <f t="shared" si="1"/>
        <v>2739</v>
      </c>
      <c r="AQ5" s="1749">
        <f t="shared" si="1"/>
        <v>1724</v>
      </c>
      <c r="AR5" s="1749">
        <f t="shared" si="1"/>
        <v>816</v>
      </c>
      <c r="AS5" s="1749">
        <f t="shared" si="1"/>
        <v>0</v>
      </c>
      <c r="AT5" s="1749">
        <f t="shared" si="1"/>
        <v>0</v>
      </c>
      <c r="AU5" s="1750">
        <f t="shared" si="1"/>
        <v>41</v>
      </c>
      <c r="AV5" s="1750">
        <f t="shared" si="1"/>
        <v>16</v>
      </c>
      <c r="AW5" s="1750">
        <f t="shared" si="1"/>
        <v>0</v>
      </c>
      <c r="AX5" s="1751">
        <f t="shared" si="1"/>
        <v>0</v>
      </c>
    </row>
    <row r="6" spans="2:50" ht="15" customHeight="1">
      <c r="B6" s="1753"/>
      <c r="C6" s="1754" t="s">
        <v>735</v>
      </c>
      <c r="D6" s="1755">
        <f aca="true" t="shared" si="2" ref="D6:D52">SUM(E6:AE6,AF6:AX6)</f>
        <v>17682</v>
      </c>
      <c r="E6" s="767">
        <v>53</v>
      </c>
      <c r="F6" s="763">
        <v>437</v>
      </c>
      <c r="G6" s="763">
        <v>8</v>
      </c>
      <c r="H6" s="763">
        <v>87</v>
      </c>
      <c r="I6" s="763">
        <v>0</v>
      </c>
      <c r="J6" s="765">
        <v>18</v>
      </c>
      <c r="K6" s="763">
        <v>18</v>
      </c>
      <c r="L6" s="763">
        <v>402</v>
      </c>
      <c r="M6" s="763">
        <v>1055</v>
      </c>
      <c r="N6" s="763">
        <v>385</v>
      </c>
      <c r="O6" s="763">
        <v>3855</v>
      </c>
      <c r="P6" s="763">
        <v>76</v>
      </c>
      <c r="Q6" s="763">
        <v>42</v>
      </c>
      <c r="R6" s="763">
        <v>55</v>
      </c>
      <c r="S6" s="763">
        <v>330</v>
      </c>
      <c r="T6" s="763">
        <v>288</v>
      </c>
      <c r="U6" s="763">
        <v>1</v>
      </c>
      <c r="V6" s="763">
        <v>0</v>
      </c>
      <c r="W6" s="763">
        <v>5</v>
      </c>
      <c r="X6" s="763">
        <v>29</v>
      </c>
      <c r="Y6" s="763">
        <v>191</v>
      </c>
      <c r="Z6" s="763">
        <v>3</v>
      </c>
      <c r="AA6" s="763">
        <v>317</v>
      </c>
      <c r="AB6" s="763">
        <v>6</v>
      </c>
      <c r="AC6" s="763">
        <v>145</v>
      </c>
      <c r="AD6" s="763">
        <v>100</v>
      </c>
      <c r="AE6" s="763">
        <v>1010</v>
      </c>
      <c r="AF6" s="763">
        <v>79</v>
      </c>
      <c r="AG6" s="763">
        <v>8</v>
      </c>
      <c r="AH6" s="763">
        <v>21</v>
      </c>
      <c r="AI6" s="763">
        <v>11</v>
      </c>
      <c r="AJ6" s="763">
        <v>176</v>
      </c>
      <c r="AK6" s="763">
        <v>2192</v>
      </c>
      <c r="AL6" s="763">
        <v>1</v>
      </c>
      <c r="AM6" s="763">
        <v>207</v>
      </c>
      <c r="AN6" s="763">
        <v>3</v>
      </c>
      <c r="AO6" s="763">
        <v>1330</v>
      </c>
      <c r="AP6" s="763">
        <v>2566</v>
      </c>
      <c r="AQ6" s="763">
        <v>1448</v>
      </c>
      <c r="AR6" s="763">
        <v>668</v>
      </c>
      <c r="AS6" s="763"/>
      <c r="AT6" s="763"/>
      <c r="AU6" s="1756">
        <v>40</v>
      </c>
      <c r="AV6" s="1756">
        <v>16</v>
      </c>
      <c r="AW6" s="1756">
        <v>0</v>
      </c>
      <c r="AX6" s="768"/>
    </row>
    <row r="7" spans="2:50" ht="15" customHeight="1">
      <c r="B7" s="1753"/>
      <c r="C7" s="160" t="s">
        <v>736</v>
      </c>
      <c r="D7" s="1757">
        <f t="shared" si="2"/>
        <v>1750</v>
      </c>
      <c r="E7" s="1758">
        <v>1</v>
      </c>
      <c r="F7" s="1759">
        <v>1</v>
      </c>
      <c r="G7" s="1759">
        <v>1</v>
      </c>
      <c r="H7" s="1759">
        <v>2</v>
      </c>
      <c r="I7" s="1759">
        <v>0</v>
      </c>
      <c r="J7" s="1760">
        <v>4</v>
      </c>
      <c r="K7" s="1759">
        <v>1</v>
      </c>
      <c r="L7" s="1759">
        <v>76</v>
      </c>
      <c r="M7" s="1759">
        <v>23</v>
      </c>
      <c r="N7" s="1759">
        <v>86</v>
      </c>
      <c r="O7" s="1759">
        <v>760</v>
      </c>
      <c r="P7" s="1759">
        <v>54</v>
      </c>
      <c r="Q7" s="1759">
        <v>7</v>
      </c>
      <c r="R7" s="1759">
        <v>24</v>
      </c>
      <c r="S7" s="1759">
        <v>7</v>
      </c>
      <c r="T7" s="1759">
        <v>20</v>
      </c>
      <c r="U7" s="1759">
        <v>0</v>
      </c>
      <c r="V7" s="1759">
        <v>0</v>
      </c>
      <c r="W7" s="1759">
        <v>0</v>
      </c>
      <c r="X7" s="1759">
        <v>0</v>
      </c>
      <c r="Y7" s="1759">
        <v>5</v>
      </c>
      <c r="Z7" s="1759">
        <v>0</v>
      </c>
      <c r="AA7" s="1759">
        <v>0</v>
      </c>
      <c r="AB7" s="1759">
        <v>0</v>
      </c>
      <c r="AC7" s="1759">
        <v>0</v>
      </c>
      <c r="AD7" s="1759">
        <v>0</v>
      </c>
      <c r="AE7" s="1759">
        <v>50</v>
      </c>
      <c r="AF7" s="1759">
        <v>0</v>
      </c>
      <c r="AG7" s="1759">
        <v>5</v>
      </c>
      <c r="AH7" s="1759">
        <v>0</v>
      </c>
      <c r="AI7" s="1759">
        <v>0</v>
      </c>
      <c r="AJ7" s="1759">
        <v>1</v>
      </c>
      <c r="AK7" s="1759">
        <v>10</v>
      </c>
      <c r="AL7" s="1759">
        <v>0</v>
      </c>
      <c r="AM7" s="1759">
        <v>8</v>
      </c>
      <c r="AN7" s="1759">
        <v>0</v>
      </c>
      <c r="AO7" s="1759">
        <v>8</v>
      </c>
      <c r="AP7" s="1759">
        <v>171</v>
      </c>
      <c r="AQ7" s="1759">
        <v>276</v>
      </c>
      <c r="AR7" s="1759">
        <v>148</v>
      </c>
      <c r="AS7" s="1759"/>
      <c r="AT7" s="1759"/>
      <c r="AU7" s="1761">
        <v>1</v>
      </c>
      <c r="AV7" s="1761"/>
      <c r="AW7" s="1761"/>
      <c r="AX7" s="1762"/>
    </row>
    <row r="8" spans="2:50" ht="15" customHeight="1">
      <c r="B8" s="1763"/>
      <c r="C8" s="1764" t="s">
        <v>737</v>
      </c>
      <c r="D8" s="1765">
        <f t="shared" si="2"/>
        <v>2</v>
      </c>
      <c r="E8" s="1766">
        <v>0</v>
      </c>
      <c r="F8" s="1767">
        <v>0</v>
      </c>
      <c r="G8" s="1767">
        <v>0</v>
      </c>
      <c r="H8" s="1767">
        <v>0</v>
      </c>
      <c r="I8" s="1767">
        <v>0</v>
      </c>
      <c r="J8" s="1768">
        <v>0</v>
      </c>
      <c r="K8" s="1767">
        <v>0</v>
      </c>
      <c r="L8" s="1767">
        <v>0</v>
      </c>
      <c r="M8" s="1767">
        <v>0</v>
      </c>
      <c r="N8" s="1767">
        <v>0</v>
      </c>
      <c r="O8" s="1767">
        <v>0</v>
      </c>
      <c r="P8" s="1767">
        <v>0</v>
      </c>
      <c r="Q8" s="1767">
        <v>0</v>
      </c>
      <c r="R8" s="1767">
        <v>0</v>
      </c>
      <c r="S8" s="1767">
        <v>0</v>
      </c>
      <c r="T8" s="1767">
        <v>0</v>
      </c>
      <c r="U8" s="1767">
        <v>0</v>
      </c>
      <c r="V8" s="1767">
        <v>0</v>
      </c>
      <c r="W8" s="1767">
        <v>0</v>
      </c>
      <c r="X8" s="1767">
        <v>0</v>
      </c>
      <c r="Y8" s="1767">
        <v>0</v>
      </c>
      <c r="Z8" s="1767">
        <v>0</v>
      </c>
      <c r="AA8" s="1767">
        <v>0</v>
      </c>
      <c r="AB8" s="1767">
        <v>0</v>
      </c>
      <c r="AC8" s="1767">
        <v>0</v>
      </c>
      <c r="AD8" s="1767">
        <v>0</v>
      </c>
      <c r="AE8" s="1767">
        <v>0</v>
      </c>
      <c r="AF8" s="1767">
        <v>0</v>
      </c>
      <c r="AG8" s="1767">
        <v>0</v>
      </c>
      <c r="AH8" s="1767">
        <v>0</v>
      </c>
      <c r="AI8" s="1767">
        <v>0</v>
      </c>
      <c r="AJ8" s="1767">
        <v>0</v>
      </c>
      <c r="AK8" s="1767">
        <v>0</v>
      </c>
      <c r="AL8" s="1767">
        <v>0</v>
      </c>
      <c r="AM8" s="1767">
        <v>0</v>
      </c>
      <c r="AN8" s="1767">
        <v>0</v>
      </c>
      <c r="AO8" s="1767">
        <v>0</v>
      </c>
      <c r="AP8" s="1767">
        <v>2</v>
      </c>
      <c r="AQ8" s="1767">
        <v>0</v>
      </c>
      <c r="AR8" s="1767">
        <v>0</v>
      </c>
      <c r="AS8" s="1767">
        <v>0</v>
      </c>
      <c r="AT8" s="1767">
        <v>0</v>
      </c>
      <c r="AU8" s="1769">
        <v>0</v>
      </c>
      <c r="AV8" s="1769"/>
      <c r="AW8" s="1769"/>
      <c r="AX8" s="1770"/>
    </row>
    <row r="9" spans="2:50" ht="15" customHeight="1">
      <c r="B9" s="1771" t="s">
        <v>92</v>
      </c>
      <c r="C9" s="1772"/>
      <c r="D9" s="1773">
        <f t="shared" si="2"/>
        <v>19434</v>
      </c>
      <c r="E9" s="1774">
        <f>SUM(E18,E50,E51:E52)</f>
        <v>54</v>
      </c>
      <c r="F9" s="1775">
        <f aca="true" t="shared" si="3" ref="F9:AX9">SUM(F18,F50,F51:F52)</f>
        <v>438</v>
      </c>
      <c r="G9" s="1775">
        <f t="shared" si="3"/>
        <v>9</v>
      </c>
      <c r="H9" s="1775">
        <f t="shared" si="3"/>
        <v>89</v>
      </c>
      <c r="I9" s="1775">
        <f>SUM(I18,I50,I51:I52)</f>
        <v>0</v>
      </c>
      <c r="J9" s="1775">
        <f t="shared" si="3"/>
        <v>22</v>
      </c>
      <c r="K9" s="1775">
        <f t="shared" si="3"/>
        <v>19</v>
      </c>
      <c r="L9" s="1775">
        <f t="shared" si="3"/>
        <v>478</v>
      </c>
      <c r="M9" s="1775">
        <f t="shared" si="3"/>
        <v>1078</v>
      </c>
      <c r="N9" s="1775">
        <f t="shared" si="3"/>
        <v>471</v>
      </c>
      <c r="O9" s="1775">
        <f t="shared" si="3"/>
        <v>4615</v>
      </c>
      <c r="P9" s="1775">
        <f t="shared" si="3"/>
        <v>130</v>
      </c>
      <c r="Q9" s="1775">
        <f t="shared" si="3"/>
        <v>49</v>
      </c>
      <c r="R9" s="1775">
        <f t="shared" si="3"/>
        <v>79</v>
      </c>
      <c r="S9" s="1775">
        <f t="shared" si="3"/>
        <v>337</v>
      </c>
      <c r="T9" s="1775">
        <f t="shared" si="3"/>
        <v>308</v>
      </c>
      <c r="U9" s="1775">
        <f t="shared" si="3"/>
        <v>1</v>
      </c>
      <c r="V9" s="1775">
        <f t="shared" si="3"/>
        <v>0</v>
      </c>
      <c r="W9" s="1775">
        <f t="shared" si="3"/>
        <v>5</v>
      </c>
      <c r="X9" s="1775">
        <f t="shared" si="3"/>
        <v>29</v>
      </c>
      <c r="Y9" s="1775">
        <f t="shared" si="3"/>
        <v>196</v>
      </c>
      <c r="Z9" s="1775">
        <f t="shared" si="3"/>
        <v>3</v>
      </c>
      <c r="AA9" s="1775">
        <f t="shared" si="3"/>
        <v>317</v>
      </c>
      <c r="AB9" s="1775">
        <f t="shared" si="3"/>
        <v>6</v>
      </c>
      <c r="AC9" s="1775">
        <f t="shared" si="3"/>
        <v>145</v>
      </c>
      <c r="AD9" s="1775">
        <f t="shared" si="3"/>
        <v>100</v>
      </c>
      <c r="AE9" s="1775">
        <f t="shared" si="3"/>
        <v>1060</v>
      </c>
      <c r="AF9" s="1775">
        <f t="shared" si="3"/>
        <v>79</v>
      </c>
      <c r="AG9" s="1775">
        <f t="shared" si="3"/>
        <v>13</v>
      </c>
      <c r="AH9" s="1775">
        <f t="shared" si="3"/>
        <v>21</v>
      </c>
      <c r="AI9" s="1775">
        <f t="shared" si="3"/>
        <v>11</v>
      </c>
      <c r="AJ9" s="1775">
        <f t="shared" si="3"/>
        <v>177</v>
      </c>
      <c r="AK9" s="1775">
        <f t="shared" si="3"/>
        <v>2202</v>
      </c>
      <c r="AL9" s="1775">
        <f t="shared" si="3"/>
        <v>1</v>
      </c>
      <c r="AM9" s="1775">
        <f t="shared" si="3"/>
        <v>215</v>
      </c>
      <c r="AN9" s="1775">
        <f t="shared" si="3"/>
        <v>3</v>
      </c>
      <c r="AO9" s="1775">
        <f t="shared" si="3"/>
        <v>1338</v>
      </c>
      <c r="AP9" s="1775">
        <f t="shared" si="3"/>
        <v>2739</v>
      </c>
      <c r="AQ9" s="1775">
        <f t="shared" si="3"/>
        <v>1724</v>
      </c>
      <c r="AR9" s="1775">
        <f t="shared" si="3"/>
        <v>816</v>
      </c>
      <c r="AS9" s="1775">
        <f t="shared" si="3"/>
        <v>0</v>
      </c>
      <c r="AT9" s="1775">
        <f t="shared" si="3"/>
        <v>0</v>
      </c>
      <c r="AU9" s="1775">
        <f t="shared" si="3"/>
        <v>41</v>
      </c>
      <c r="AV9" s="1775">
        <f t="shared" si="3"/>
        <v>16</v>
      </c>
      <c r="AW9" s="1775">
        <f t="shared" si="3"/>
        <v>0</v>
      </c>
      <c r="AX9" s="1776">
        <f t="shared" si="3"/>
        <v>0</v>
      </c>
    </row>
    <row r="10" spans="2:50" ht="15" customHeight="1">
      <c r="B10" s="916" t="s">
        <v>170</v>
      </c>
      <c r="C10" s="1777" t="s">
        <v>3</v>
      </c>
      <c r="D10" s="1755">
        <f t="shared" si="2"/>
        <v>9760</v>
      </c>
      <c r="E10" s="767">
        <v>20</v>
      </c>
      <c r="F10" s="763">
        <v>50</v>
      </c>
      <c r="G10" s="763">
        <v>1</v>
      </c>
      <c r="H10" s="763">
        <v>31</v>
      </c>
      <c r="I10" s="763">
        <v>0</v>
      </c>
      <c r="J10" s="763">
        <v>14</v>
      </c>
      <c r="K10" s="763">
        <v>3</v>
      </c>
      <c r="L10" s="763">
        <v>258</v>
      </c>
      <c r="M10" s="763">
        <v>492</v>
      </c>
      <c r="N10" s="763">
        <v>125</v>
      </c>
      <c r="O10" s="763">
        <v>3243</v>
      </c>
      <c r="P10" s="763">
        <v>63</v>
      </c>
      <c r="Q10" s="763">
        <v>28</v>
      </c>
      <c r="R10" s="763">
        <v>43</v>
      </c>
      <c r="S10" s="763">
        <v>179</v>
      </c>
      <c r="T10" s="763">
        <v>81</v>
      </c>
      <c r="U10" s="763">
        <v>1</v>
      </c>
      <c r="V10" s="763">
        <v>0</v>
      </c>
      <c r="W10" s="763">
        <v>1</v>
      </c>
      <c r="X10" s="763">
        <v>5</v>
      </c>
      <c r="Y10" s="763">
        <v>73</v>
      </c>
      <c r="Z10" s="763">
        <v>2</v>
      </c>
      <c r="AA10" s="763">
        <v>126</v>
      </c>
      <c r="AB10" s="763">
        <v>1</v>
      </c>
      <c r="AC10" s="763">
        <v>43</v>
      </c>
      <c r="AD10" s="763">
        <v>51</v>
      </c>
      <c r="AE10" s="763">
        <v>389</v>
      </c>
      <c r="AF10" s="763">
        <v>16</v>
      </c>
      <c r="AG10" s="763">
        <v>8</v>
      </c>
      <c r="AH10" s="763">
        <v>9</v>
      </c>
      <c r="AI10" s="763">
        <v>1</v>
      </c>
      <c r="AJ10" s="763">
        <v>86</v>
      </c>
      <c r="AK10" s="763">
        <v>636</v>
      </c>
      <c r="AL10" s="763">
        <v>0</v>
      </c>
      <c r="AM10" s="763">
        <v>126</v>
      </c>
      <c r="AN10" s="763">
        <v>0</v>
      </c>
      <c r="AO10" s="763">
        <v>568</v>
      </c>
      <c r="AP10" s="765">
        <v>1296</v>
      </c>
      <c r="AQ10" s="763">
        <v>1015</v>
      </c>
      <c r="AR10" s="763">
        <v>638</v>
      </c>
      <c r="AS10" s="763">
        <v>0</v>
      </c>
      <c r="AT10" s="763">
        <v>0</v>
      </c>
      <c r="AU10" s="763">
        <v>23</v>
      </c>
      <c r="AV10" s="763">
        <v>15</v>
      </c>
      <c r="AW10" s="763">
        <v>0</v>
      </c>
      <c r="AX10" s="768"/>
    </row>
    <row r="11" spans="2:50" ht="15" customHeight="1">
      <c r="B11" s="1778"/>
      <c r="C11" s="1779" t="s">
        <v>4</v>
      </c>
      <c r="D11" s="1757">
        <f t="shared" si="2"/>
        <v>390</v>
      </c>
      <c r="E11" s="1780">
        <v>3</v>
      </c>
      <c r="F11" s="769">
        <v>25</v>
      </c>
      <c r="G11" s="769">
        <v>0</v>
      </c>
      <c r="H11" s="769">
        <v>1</v>
      </c>
      <c r="I11" s="769">
        <v>0</v>
      </c>
      <c r="J11" s="769">
        <v>0</v>
      </c>
      <c r="K11" s="769">
        <v>3</v>
      </c>
      <c r="L11" s="769">
        <v>4</v>
      </c>
      <c r="M11" s="769">
        <v>10</v>
      </c>
      <c r="N11" s="769">
        <v>22</v>
      </c>
      <c r="O11" s="769">
        <v>53</v>
      </c>
      <c r="P11" s="769">
        <v>2</v>
      </c>
      <c r="Q11" s="769">
        <v>0</v>
      </c>
      <c r="R11" s="769">
        <v>3</v>
      </c>
      <c r="S11" s="769">
        <v>5</v>
      </c>
      <c r="T11" s="769">
        <v>5</v>
      </c>
      <c r="U11" s="769">
        <v>0</v>
      </c>
      <c r="V11" s="769">
        <v>0</v>
      </c>
      <c r="W11" s="769">
        <v>0</v>
      </c>
      <c r="X11" s="769">
        <v>1</v>
      </c>
      <c r="Y11" s="769">
        <v>6</v>
      </c>
      <c r="Z11" s="769">
        <v>0</v>
      </c>
      <c r="AA11" s="769">
        <v>11</v>
      </c>
      <c r="AB11" s="769">
        <v>0</v>
      </c>
      <c r="AC11" s="769">
        <v>1</v>
      </c>
      <c r="AD11" s="769">
        <v>0</v>
      </c>
      <c r="AE11" s="769">
        <v>15</v>
      </c>
      <c r="AF11" s="769">
        <v>3</v>
      </c>
      <c r="AG11" s="769">
        <v>1</v>
      </c>
      <c r="AH11" s="769">
        <v>0</v>
      </c>
      <c r="AI11" s="769">
        <v>0</v>
      </c>
      <c r="AJ11" s="769">
        <v>6</v>
      </c>
      <c r="AK11" s="769">
        <v>38</v>
      </c>
      <c r="AL11" s="769">
        <v>0</v>
      </c>
      <c r="AM11" s="769">
        <v>8</v>
      </c>
      <c r="AN11" s="769">
        <v>0</v>
      </c>
      <c r="AO11" s="769">
        <v>37</v>
      </c>
      <c r="AP11" s="1781">
        <v>69</v>
      </c>
      <c r="AQ11" s="769">
        <v>48</v>
      </c>
      <c r="AR11" s="769">
        <v>8</v>
      </c>
      <c r="AS11" s="769">
        <v>0</v>
      </c>
      <c r="AT11" s="769">
        <v>0</v>
      </c>
      <c r="AU11" s="769">
        <v>2</v>
      </c>
      <c r="AV11" s="769">
        <v>0</v>
      </c>
      <c r="AW11" s="769">
        <v>0</v>
      </c>
      <c r="AX11" s="1762"/>
    </row>
    <row r="12" spans="2:50" ht="15" customHeight="1">
      <c r="B12" s="1778"/>
      <c r="C12" s="1779" t="s">
        <v>5</v>
      </c>
      <c r="D12" s="1757">
        <f t="shared" si="2"/>
        <v>340</v>
      </c>
      <c r="E12" s="1780">
        <v>3</v>
      </c>
      <c r="F12" s="769">
        <v>17</v>
      </c>
      <c r="G12" s="769">
        <v>1</v>
      </c>
      <c r="H12" s="769">
        <v>1</v>
      </c>
      <c r="I12" s="769">
        <v>0</v>
      </c>
      <c r="J12" s="769">
        <v>0</v>
      </c>
      <c r="K12" s="769">
        <v>0</v>
      </c>
      <c r="L12" s="769">
        <v>14</v>
      </c>
      <c r="M12" s="769">
        <v>39</v>
      </c>
      <c r="N12" s="769">
        <v>4</v>
      </c>
      <c r="O12" s="769">
        <v>39</v>
      </c>
      <c r="P12" s="769">
        <v>1</v>
      </c>
      <c r="Q12" s="769">
        <v>0</v>
      </c>
      <c r="R12" s="769">
        <v>3</v>
      </c>
      <c r="S12" s="769">
        <v>11</v>
      </c>
      <c r="T12" s="769">
        <v>6</v>
      </c>
      <c r="U12" s="769">
        <v>0</v>
      </c>
      <c r="V12" s="769">
        <v>0</v>
      </c>
      <c r="W12" s="769">
        <v>0</v>
      </c>
      <c r="X12" s="769">
        <v>2</v>
      </c>
      <c r="Y12" s="769">
        <v>3</v>
      </c>
      <c r="Z12" s="769">
        <v>0</v>
      </c>
      <c r="AA12" s="769">
        <v>10</v>
      </c>
      <c r="AB12" s="769">
        <v>0</v>
      </c>
      <c r="AC12" s="769">
        <v>2</v>
      </c>
      <c r="AD12" s="769">
        <v>1</v>
      </c>
      <c r="AE12" s="769">
        <v>39</v>
      </c>
      <c r="AF12" s="769">
        <v>3</v>
      </c>
      <c r="AG12" s="769">
        <v>0</v>
      </c>
      <c r="AH12" s="769">
        <v>0</v>
      </c>
      <c r="AI12" s="769">
        <v>0</v>
      </c>
      <c r="AJ12" s="769">
        <v>4</v>
      </c>
      <c r="AK12" s="769">
        <v>33</v>
      </c>
      <c r="AL12" s="769">
        <v>0</v>
      </c>
      <c r="AM12" s="769">
        <v>2</v>
      </c>
      <c r="AN12" s="769">
        <v>0</v>
      </c>
      <c r="AO12" s="769">
        <v>7</v>
      </c>
      <c r="AP12" s="1781">
        <v>58</v>
      </c>
      <c r="AQ12" s="769">
        <v>34</v>
      </c>
      <c r="AR12" s="769">
        <v>3</v>
      </c>
      <c r="AS12" s="769">
        <v>0</v>
      </c>
      <c r="AT12" s="769">
        <v>0</v>
      </c>
      <c r="AU12" s="769">
        <v>0</v>
      </c>
      <c r="AV12" s="769">
        <v>0</v>
      </c>
      <c r="AW12" s="769">
        <v>0</v>
      </c>
      <c r="AX12" s="1762"/>
    </row>
    <row r="13" spans="2:50" ht="15" customHeight="1">
      <c r="B13" s="1778"/>
      <c r="C13" s="1779" t="s">
        <v>247</v>
      </c>
      <c r="D13" s="1757">
        <f t="shared" si="2"/>
        <v>477</v>
      </c>
      <c r="E13" s="1780">
        <v>5</v>
      </c>
      <c r="F13" s="769">
        <v>12</v>
      </c>
      <c r="G13" s="769">
        <v>0</v>
      </c>
      <c r="H13" s="769">
        <v>4</v>
      </c>
      <c r="I13" s="769">
        <v>0</v>
      </c>
      <c r="J13" s="769">
        <v>2</v>
      </c>
      <c r="K13" s="769">
        <v>1</v>
      </c>
      <c r="L13" s="769">
        <v>18</v>
      </c>
      <c r="M13" s="769">
        <v>49</v>
      </c>
      <c r="N13" s="769">
        <v>9</v>
      </c>
      <c r="O13" s="769">
        <v>75</v>
      </c>
      <c r="P13" s="769">
        <v>2</v>
      </c>
      <c r="Q13" s="769">
        <v>3</v>
      </c>
      <c r="R13" s="769">
        <v>1</v>
      </c>
      <c r="S13" s="769">
        <v>12</v>
      </c>
      <c r="T13" s="769">
        <v>14</v>
      </c>
      <c r="U13" s="769">
        <v>0</v>
      </c>
      <c r="V13" s="769">
        <v>0</v>
      </c>
      <c r="W13" s="769">
        <v>0</v>
      </c>
      <c r="X13" s="769">
        <v>0</v>
      </c>
      <c r="Y13" s="769">
        <v>9</v>
      </c>
      <c r="Z13" s="769">
        <v>0</v>
      </c>
      <c r="AA13" s="769">
        <v>10</v>
      </c>
      <c r="AB13" s="769">
        <v>0</v>
      </c>
      <c r="AC13" s="769">
        <v>5</v>
      </c>
      <c r="AD13" s="769">
        <v>4</v>
      </c>
      <c r="AE13" s="769">
        <v>14</v>
      </c>
      <c r="AF13" s="769">
        <v>6</v>
      </c>
      <c r="AG13" s="769">
        <v>0</v>
      </c>
      <c r="AH13" s="769">
        <v>1</v>
      </c>
      <c r="AI13" s="769">
        <v>1</v>
      </c>
      <c r="AJ13" s="769">
        <v>5</v>
      </c>
      <c r="AK13" s="769">
        <v>73</v>
      </c>
      <c r="AL13" s="769">
        <v>0</v>
      </c>
      <c r="AM13" s="769">
        <v>2</v>
      </c>
      <c r="AN13" s="769">
        <v>0</v>
      </c>
      <c r="AO13" s="769">
        <v>21</v>
      </c>
      <c r="AP13" s="1781">
        <v>82</v>
      </c>
      <c r="AQ13" s="769">
        <v>27</v>
      </c>
      <c r="AR13" s="769">
        <v>10</v>
      </c>
      <c r="AS13" s="769">
        <v>0</v>
      </c>
      <c r="AT13" s="769">
        <v>0</v>
      </c>
      <c r="AU13" s="769">
        <v>0</v>
      </c>
      <c r="AV13" s="769">
        <v>0</v>
      </c>
      <c r="AW13" s="769">
        <v>0</v>
      </c>
      <c r="AX13" s="1762"/>
    </row>
    <row r="14" spans="2:50" ht="15" customHeight="1">
      <c r="B14" s="1778"/>
      <c r="C14" s="1779" t="s">
        <v>251</v>
      </c>
      <c r="D14" s="1757">
        <f t="shared" si="2"/>
        <v>727</v>
      </c>
      <c r="E14" s="1780">
        <v>1</v>
      </c>
      <c r="F14" s="769">
        <v>15</v>
      </c>
      <c r="G14" s="769">
        <v>0</v>
      </c>
      <c r="H14" s="769">
        <v>5</v>
      </c>
      <c r="I14" s="769">
        <v>0</v>
      </c>
      <c r="J14" s="769">
        <v>0</v>
      </c>
      <c r="K14" s="769">
        <v>2</v>
      </c>
      <c r="L14" s="769">
        <v>9</v>
      </c>
      <c r="M14" s="769">
        <v>41</v>
      </c>
      <c r="N14" s="769">
        <v>12</v>
      </c>
      <c r="O14" s="769">
        <v>206</v>
      </c>
      <c r="P14" s="769">
        <v>6</v>
      </c>
      <c r="Q14" s="769">
        <v>5</v>
      </c>
      <c r="R14" s="769">
        <v>3</v>
      </c>
      <c r="S14" s="769">
        <v>13</v>
      </c>
      <c r="T14" s="769">
        <v>13</v>
      </c>
      <c r="U14" s="769">
        <v>0</v>
      </c>
      <c r="V14" s="769">
        <v>0</v>
      </c>
      <c r="W14" s="769">
        <v>0</v>
      </c>
      <c r="X14" s="769">
        <v>5</v>
      </c>
      <c r="Y14" s="769">
        <v>5</v>
      </c>
      <c r="Z14" s="769">
        <v>0</v>
      </c>
      <c r="AA14" s="769">
        <v>10</v>
      </c>
      <c r="AB14" s="769">
        <v>0</v>
      </c>
      <c r="AC14" s="769">
        <v>16</v>
      </c>
      <c r="AD14" s="769">
        <v>9</v>
      </c>
      <c r="AE14" s="769">
        <v>37</v>
      </c>
      <c r="AF14" s="769">
        <v>7</v>
      </c>
      <c r="AG14" s="769">
        <v>0</v>
      </c>
      <c r="AH14" s="769">
        <v>0</v>
      </c>
      <c r="AI14" s="769">
        <v>0</v>
      </c>
      <c r="AJ14" s="769">
        <v>6</v>
      </c>
      <c r="AK14" s="769">
        <v>83</v>
      </c>
      <c r="AL14" s="769">
        <v>0</v>
      </c>
      <c r="AM14" s="769">
        <v>4</v>
      </c>
      <c r="AN14" s="769">
        <v>0</v>
      </c>
      <c r="AO14" s="769">
        <v>75</v>
      </c>
      <c r="AP14" s="1781">
        <v>75</v>
      </c>
      <c r="AQ14" s="769">
        <v>50</v>
      </c>
      <c r="AR14" s="769">
        <v>14</v>
      </c>
      <c r="AS14" s="769">
        <v>0</v>
      </c>
      <c r="AT14" s="769">
        <v>0</v>
      </c>
      <c r="AU14" s="769">
        <v>0</v>
      </c>
      <c r="AV14" s="769">
        <v>0</v>
      </c>
      <c r="AW14" s="769">
        <v>0</v>
      </c>
      <c r="AX14" s="1762"/>
    </row>
    <row r="15" spans="2:50" ht="15" customHeight="1">
      <c r="B15" s="1778"/>
      <c r="C15" s="1779" t="s">
        <v>6</v>
      </c>
      <c r="D15" s="1757">
        <f t="shared" si="2"/>
        <v>1176</v>
      </c>
      <c r="E15" s="1780">
        <v>2</v>
      </c>
      <c r="F15" s="769">
        <v>46</v>
      </c>
      <c r="G15" s="769">
        <v>0</v>
      </c>
      <c r="H15" s="769">
        <v>10</v>
      </c>
      <c r="I15" s="769">
        <v>0</v>
      </c>
      <c r="J15" s="769">
        <v>0</v>
      </c>
      <c r="K15" s="769">
        <v>0</v>
      </c>
      <c r="L15" s="769">
        <v>32</v>
      </c>
      <c r="M15" s="769">
        <v>67</v>
      </c>
      <c r="N15" s="769">
        <v>12</v>
      </c>
      <c r="O15" s="769">
        <v>183</v>
      </c>
      <c r="P15" s="769">
        <v>5</v>
      </c>
      <c r="Q15" s="769">
        <v>0</v>
      </c>
      <c r="R15" s="769">
        <v>3</v>
      </c>
      <c r="S15" s="769">
        <v>23</v>
      </c>
      <c r="T15" s="769">
        <v>25</v>
      </c>
      <c r="U15" s="769">
        <v>0</v>
      </c>
      <c r="V15" s="769">
        <v>0</v>
      </c>
      <c r="W15" s="769">
        <v>2</v>
      </c>
      <c r="X15" s="769">
        <v>1</v>
      </c>
      <c r="Y15" s="769">
        <v>14</v>
      </c>
      <c r="Z15" s="769">
        <v>1</v>
      </c>
      <c r="AA15" s="769">
        <v>23</v>
      </c>
      <c r="AB15" s="769">
        <v>1</v>
      </c>
      <c r="AC15" s="769">
        <v>6</v>
      </c>
      <c r="AD15" s="769">
        <v>5</v>
      </c>
      <c r="AE15" s="769">
        <v>135</v>
      </c>
      <c r="AF15" s="769">
        <v>2</v>
      </c>
      <c r="AG15" s="769">
        <v>0</v>
      </c>
      <c r="AH15" s="769">
        <v>0</v>
      </c>
      <c r="AI15" s="769">
        <v>3</v>
      </c>
      <c r="AJ15" s="769">
        <v>4</v>
      </c>
      <c r="AK15" s="769">
        <v>282</v>
      </c>
      <c r="AL15" s="769">
        <v>0</v>
      </c>
      <c r="AM15" s="769">
        <v>13</v>
      </c>
      <c r="AN15" s="769">
        <v>3</v>
      </c>
      <c r="AO15" s="769">
        <v>138</v>
      </c>
      <c r="AP15" s="1781">
        <v>116</v>
      </c>
      <c r="AQ15" s="769">
        <v>15</v>
      </c>
      <c r="AR15" s="769">
        <v>3</v>
      </c>
      <c r="AS15" s="769">
        <v>0</v>
      </c>
      <c r="AT15" s="769">
        <v>0</v>
      </c>
      <c r="AU15" s="769">
        <v>1</v>
      </c>
      <c r="AV15" s="769">
        <v>0</v>
      </c>
      <c r="AW15" s="769">
        <v>0</v>
      </c>
      <c r="AX15" s="1762"/>
    </row>
    <row r="16" spans="2:50" ht="15" customHeight="1">
      <c r="B16" s="1778"/>
      <c r="C16" s="1779" t="s">
        <v>7</v>
      </c>
      <c r="D16" s="1757">
        <f t="shared" si="2"/>
        <v>723</v>
      </c>
      <c r="E16" s="1780">
        <v>2</v>
      </c>
      <c r="F16" s="769">
        <v>7</v>
      </c>
      <c r="G16" s="769">
        <v>0</v>
      </c>
      <c r="H16" s="769">
        <v>5</v>
      </c>
      <c r="I16" s="769">
        <v>0</v>
      </c>
      <c r="J16" s="769">
        <v>1</v>
      </c>
      <c r="K16" s="769">
        <v>0</v>
      </c>
      <c r="L16" s="769">
        <v>16</v>
      </c>
      <c r="M16" s="769">
        <v>44</v>
      </c>
      <c r="N16" s="769">
        <v>12</v>
      </c>
      <c r="O16" s="769">
        <v>152</v>
      </c>
      <c r="P16" s="769">
        <v>2</v>
      </c>
      <c r="Q16" s="769">
        <v>2</v>
      </c>
      <c r="R16" s="769">
        <v>1</v>
      </c>
      <c r="S16" s="769">
        <v>14</v>
      </c>
      <c r="T16" s="769">
        <v>13</v>
      </c>
      <c r="U16" s="769">
        <v>0</v>
      </c>
      <c r="V16" s="769">
        <v>0</v>
      </c>
      <c r="W16" s="769">
        <v>1</v>
      </c>
      <c r="X16" s="769">
        <v>3</v>
      </c>
      <c r="Y16" s="769">
        <v>7</v>
      </c>
      <c r="Z16" s="769">
        <v>0</v>
      </c>
      <c r="AA16" s="769">
        <v>13</v>
      </c>
      <c r="AB16" s="769">
        <v>0</v>
      </c>
      <c r="AC16" s="769">
        <v>21</v>
      </c>
      <c r="AD16" s="769">
        <v>1</v>
      </c>
      <c r="AE16" s="769">
        <v>46</v>
      </c>
      <c r="AF16" s="769">
        <v>1</v>
      </c>
      <c r="AG16" s="769">
        <v>0</v>
      </c>
      <c r="AH16" s="769">
        <v>0</v>
      </c>
      <c r="AI16" s="769">
        <v>0</v>
      </c>
      <c r="AJ16" s="769">
        <v>10</v>
      </c>
      <c r="AK16" s="769">
        <v>120</v>
      </c>
      <c r="AL16" s="769">
        <v>0</v>
      </c>
      <c r="AM16" s="769">
        <v>7</v>
      </c>
      <c r="AN16" s="769">
        <v>0</v>
      </c>
      <c r="AO16" s="769">
        <v>65</v>
      </c>
      <c r="AP16" s="1781">
        <v>91</v>
      </c>
      <c r="AQ16" s="769">
        <v>49</v>
      </c>
      <c r="AR16" s="769">
        <v>17</v>
      </c>
      <c r="AS16" s="769">
        <v>0</v>
      </c>
      <c r="AT16" s="769">
        <v>0</v>
      </c>
      <c r="AU16" s="769">
        <v>0</v>
      </c>
      <c r="AV16" s="769">
        <v>0</v>
      </c>
      <c r="AW16" s="769">
        <v>0</v>
      </c>
      <c r="AX16" s="1762"/>
    </row>
    <row r="17" spans="2:50" ht="15" customHeight="1">
      <c r="B17" s="1778"/>
      <c r="C17" s="1779" t="s">
        <v>8</v>
      </c>
      <c r="D17" s="1757">
        <f t="shared" si="2"/>
        <v>249</v>
      </c>
      <c r="E17" s="1780">
        <v>1</v>
      </c>
      <c r="F17" s="769">
        <v>11</v>
      </c>
      <c r="G17" s="769">
        <v>0</v>
      </c>
      <c r="H17" s="769">
        <v>2</v>
      </c>
      <c r="I17" s="769">
        <v>0</v>
      </c>
      <c r="J17" s="769">
        <v>0</v>
      </c>
      <c r="K17" s="769">
        <v>1</v>
      </c>
      <c r="L17" s="769">
        <v>3</v>
      </c>
      <c r="M17" s="769">
        <v>14</v>
      </c>
      <c r="N17" s="769">
        <v>46</v>
      </c>
      <c r="O17" s="769">
        <v>22</v>
      </c>
      <c r="P17" s="769">
        <v>1</v>
      </c>
      <c r="Q17" s="769">
        <v>1</v>
      </c>
      <c r="R17" s="769">
        <v>0</v>
      </c>
      <c r="S17" s="769">
        <v>3</v>
      </c>
      <c r="T17" s="769">
        <v>11</v>
      </c>
      <c r="U17" s="769">
        <v>0</v>
      </c>
      <c r="V17" s="769">
        <v>0</v>
      </c>
      <c r="W17" s="769">
        <v>0</v>
      </c>
      <c r="X17" s="769">
        <v>2</v>
      </c>
      <c r="Y17" s="769">
        <v>1</v>
      </c>
      <c r="Z17" s="769">
        <v>0</v>
      </c>
      <c r="AA17" s="769">
        <v>6</v>
      </c>
      <c r="AB17" s="769">
        <v>0</v>
      </c>
      <c r="AC17" s="769">
        <v>1</v>
      </c>
      <c r="AD17" s="769">
        <v>0</v>
      </c>
      <c r="AE17" s="769">
        <v>9</v>
      </c>
      <c r="AF17" s="769">
        <v>4</v>
      </c>
      <c r="AG17" s="769">
        <v>0</v>
      </c>
      <c r="AH17" s="769">
        <v>4</v>
      </c>
      <c r="AI17" s="769">
        <v>0</v>
      </c>
      <c r="AJ17" s="769">
        <v>5</v>
      </c>
      <c r="AK17" s="769">
        <v>14</v>
      </c>
      <c r="AL17" s="769">
        <v>0</v>
      </c>
      <c r="AM17" s="769">
        <v>0</v>
      </c>
      <c r="AN17" s="769">
        <v>0</v>
      </c>
      <c r="AO17" s="769">
        <v>5</v>
      </c>
      <c r="AP17" s="1781">
        <v>66</v>
      </c>
      <c r="AQ17" s="769">
        <v>14</v>
      </c>
      <c r="AR17" s="769">
        <v>2</v>
      </c>
      <c r="AS17" s="769">
        <v>0</v>
      </c>
      <c r="AT17" s="769">
        <v>0</v>
      </c>
      <c r="AU17" s="769">
        <v>0</v>
      </c>
      <c r="AV17" s="769">
        <v>0</v>
      </c>
      <c r="AW17" s="769">
        <v>0</v>
      </c>
      <c r="AX17" s="1762"/>
    </row>
    <row r="18" spans="2:50" ht="15" customHeight="1">
      <c r="B18" s="1782"/>
      <c r="C18" s="196" t="s">
        <v>738</v>
      </c>
      <c r="D18" s="1783">
        <f t="shared" si="2"/>
        <v>13842</v>
      </c>
      <c r="E18" s="1784">
        <f aca="true" t="shared" si="4" ref="E18:AX18">SUM(E10:E17)</f>
        <v>37</v>
      </c>
      <c r="F18" s="1785">
        <f>SUM(F10:F17)</f>
        <v>183</v>
      </c>
      <c r="G18" s="1785">
        <f t="shared" si="4"/>
        <v>2</v>
      </c>
      <c r="H18" s="1785">
        <f t="shared" si="4"/>
        <v>59</v>
      </c>
      <c r="I18" s="1785">
        <f t="shared" si="4"/>
        <v>0</v>
      </c>
      <c r="J18" s="1785">
        <f t="shared" si="4"/>
        <v>17</v>
      </c>
      <c r="K18" s="1785">
        <f t="shared" si="4"/>
        <v>10</v>
      </c>
      <c r="L18" s="1785">
        <f t="shared" si="4"/>
        <v>354</v>
      </c>
      <c r="M18" s="1785">
        <f t="shared" si="4"/>
        <v>756</v>
      </c>
      <c r="N18" s="1785">
        <f t="shared" si="4"/>
        <v>242</v>
      </c>
      <c r="O18" s="1785">
        <f t="shared" si="4"/>
        <v>3973</v>
      </c>
      <c r="P18" s="1785">
        <f t="shared" si="4"/>
        <v>82</v>
      </c>
      <c r="Q18" s="1785">
        <f t="shared" si="4"/>
        <v>39</v>
      </c>
      <c r="R18" s="1785">
        <f t="shared" si="4"/>
        <v>57</v>
      </c>
      <c r="S18" s="1785">
        <f t="shared" si="4"/>
        <v>260</v>
      </c>
      <c r="T18" s="1785">
        <f t="shared" si="4"/>
        <v>168</v>
      </c>
      <c r="U18" s="1785">
        <f t="shared" si="4"/>
        <v>1</v>
      </c>
      <c r="V18" s="1785">
        <f t="shared" si="4"/>
        <v>0</v>
      </c>
      <c r="W18" s="1785">
        <f t="shared" si="4"/>
        <v>4</v>
      </c>
      <c r="X18" s="1785">
        <f t="shared" si="4"/>
        <v>19</v>
      </c>
      <c r="Y18" s="1785">
        <f t="shared" si="4"/>
        <v>118</v>
      </c>
      <c r="Z18" s="1785">
        <f t="shared" si="4"/>
        <v>3</v>
      </c>
      <c r="AA18" s="1785">
        <f t="shared" si="4"/>
        <v>209</v>
      </c>
      <c r="AB18" s="1785">
        <f t="shared" si="4"/>
        <v>2</v>
      </c>
      <c r="AC18" s="1785">
        <f t="shared" si="4"/>
        <v>95</v>
      </c>
      <c r="AD18" s="1785">
        <f t="shared" si="4"/>
        <v>71</v>
      </c>
      <c r="AE18" s="1785">
        <f t="shared" si="4"/>
        <v>684</v>
      </c>
      <c r="AF18" s="1785">
        <f t="shared" si="4"/>
        <v>42</v>
      </c>
      <c r="AG18" s="1785">
        <f t="shared" si="4"/>
        <v>9</v>
      </c>
      <c r="AH18" s="1785">
        <f t="shared" si="4"/>
        <v>14</v>
      </c>
      <c r="AI18" s="1785">
        <f t="shared" si="4"/>
        <v>5</v>
      </c>
      <c r="AJ18" s="1785">
        <f t="shared" si="4"/>
        <v>126</v>
      </c>
      <c r="AK18" s="1785">
        <f t="shared" si="4"/>
        <v>1279</v>
      </c>
      <c r="AL18" s="1785">
        <f t="shared" si="4"/>
        <v>0</v>
      </c>
      <c r="AM18" s="1785">
        <f t="shared" si="4"/>
        <v>162</v>
      </c>
      <c r="AN18" s="1785">
        <f t="shared" si="4"/>
        <v>3</v>
      </c>
      <c r="AO18" s="1785">
        <f t="shared" si="4"/>
        <v>916</v>
      </c>
      <c r="AP18" s="1785">
        <f t="shared" si="4"/>
        <v>1853</v>
      </c>
      <c r="AQ18" s="1785">
        <f t="shared" si="4"/>
        <v>1252</v>
      </c>
      <c r="AR18" s="1785">
        <f t="shared" si="4"/>
        <v>695</v>
      </c>
      <c r="AS18" s="1785">
        <f t="shared" si="4"/>
        <v>0</v>
      </c>
      <c r="AT18" s="1785">
        <f t="shared" si="4"/>
        <v>0</v>
      </c>
      <c r="AU18" s="1785">
        <f t="shared" si="4"/>
        <v>26</v>
      </c>
      <c r="AV18" s="1785">
        <f t="shared" si="4"/>
        <v>15</v>
      </c>
      <c r="AW18" s="1785">
        <f t="shared" si="4"/>
        <v>0</v>
      </c>
      <c r="AX18" s="1786">
        <f t="shared" si="4"/>
        <v>0</v>
      </c>
    </row>
    <row r="19" spans="2:50" ht="15" customHeight="1">
      <c r="B19" s="916" t="s">
        <v>34</v>
      </c>
      <c r="C19" s="200" t="s">
        <v>9</v>
      </c>
      <c r="D19" s="1755">
        <f t="shared" si="2"/>
        <v>1734</v>
      </c>
      <c r="E19" s="1787">
        <f aca="true" t="shared" si="5" ref="E19:AX19">SUM(E20:E24)</f>
        <v>3</v>
      </c>
      <c r="F19" s="1788">
        <f t="shared" si="5"/>
        <v>81</v>
      </c>
      <c r="G19" s="1788">
        <f t="shared" si="5"/>
        <v>0</v>
      </c>
      <c r="H19" s="1788">
        <f t="shared" si="5"/>
        <v>7</v>
      </c>
      <c r="I19" s="1788">
        <f t="shared" si="5"/>
        <v>0</v>
      </c>
      <c r="J19" s="1788">
        <f t="shared" si="5"/>
        <v>2</v>
      </c>
      <c r="K19" s="1788">
        <f t="shared" si="5"/>
        <v>0</v>
      </c>
      <c r="L19" s="1788">
        <f t="shared" si="5"/>
        <v>36</v>
      </c>
      <c r="M19" s="1788">
        <f t="shared" si="5"/>
        <v>99</v>
      </c>
      <c r="N19" s="1788">
        <f t="shared" si="5"/>
        <v>59</v>
      </c>
      <c r="O19" s="1788">
        <f t="shared" si="5"/>
        <v>131</v>
      </c>
      <c r="P19" s="1788">
        <f t="shared" si="5"/>
        <v>23</v>
      </c>
      <c r="Q19" s="1788">
        <f t="shared" si="5"/>
        <v>1</v>
      </c>
      <c r="R19" s="1788">
        <f t="shared" si="5"/>
        <v>0</v>
      </c>
      <c r="S19" s="1788">
        <f t="shared" si="5"/>
        <v>16</v>
      </c>
      <c r="T19" s="1788">
        <f>SUM(T20:T24)</f>
        <v>35</v>
      </c>
      <c r="U19" s="1788">
        <f>SUM(U20:U24)</f>
        <v>0</v>
      </c>
      <c r="V19" s="1788">
        <f>SUM(V20:V24)</f>
        <v>0</v>
      </c>
      <c r="W19" s="1788">
        <f>SUM(W20:W24)</f>
        <v>0</v>
      </c>
      <c r="X19" s="1788">
        <f>SUM(X20:X24)</f>
        <v>1</v>
      </c>
      <c r="Y19" s="1788">
        <f t="shared" si="5"/>
        <v>31</v>
      </c>
      <c r="Z19" s="1788">
        <f t="shared" si="5"/>
        <v>0</v>
      </c>
      <c r="AA19" s="1788">
        <f t="shared" si="5"/>
        <v>22</v>
      </c>
      <c r="AB19" s="1788">
        <f t="shared" si="5"/>
        <v>0</v>
      </c>
      <c r="AC19" s="1788">
        <f t="shared" si="5"/>
        <v>8</v>
      </c>
      <c r="AD19" s="1788">
        <f t="shared" si="5"/>
        <v>4</v>
      </c>
      <c r="AE19" s="1788">
        <f t="shared" si="5"/>
        <v>113</v>
      </c>
      <c r="AF19" s="1788">
        <f t="shared" si="5"/>
        <v>15</v>
      </c>
      <c r="AG19" s="1788">
        <f t="shared" si="5"/>
        <v>1</v>
      </c>
      <c r="AH19" s="1788">
        <f t="shared" si="5"/>
        <v>1</v>
      </c>
      <c r="AI19" s="1788">
        <f t="shared" si="5"/>
        <v>2</v>
      </c>
      <c r="AJ19" s="1788">
        <f t="shared" si="5"/>
        <v>22</v>
      </c>
      <c r="AK19" s="1788">
        <f t="shared" si="5"/>
        <v>349</v>
      </c>
      <c r="AL19" s="1788">
        <f t="shared" si="5"/>
        <v>1</v>
      </c>
      <c r="AM19" s="1788">
        <f t="shared" si="5"/>
        <v>22</v>
      </c>
      <c r="AN19" s="1788">
        <f t="shared" si="5"/>
        <v>0</v>
      </c>
      <c r="AO19" s="1788">
        <f t="shared" si="5"/>
        <v>163</v>
      </c>
      <c r="AP19" s="1788">
        <f t="shared" si="5"/>
        <v>246</v>
      </c>
      <c r="AQ19" s="1788">
        <f t="shared" si="5"/>
        <v>207</v>
      </c>
      <c r="AR19" s="1788">
        <f t="shared" si="5"/>
        <v>31</v>
      </c>
      <c r="AS19" s="1788">
        <f t="shared" si="5"/>
        <v>0</v>
      </c>
      <c r="AT19" s="1788">
        <f t="shared" si="5"/>
        <v>0</v>
      </c>
      <c r="AU19" s="1788">
        <f t="shared" si="5"/>
        <v>2</v>
      </c>
      <c r="AV19" s="1788">
        <f t="shared" si="5"/>
        <v>0</v>
      </c>
      <c r="AW19" s="1788">
        <f t="shared" si="5"/>
        <v>0</v>
      </c>
      <c r="AX19" s="1789">
        <f t="shared" si="5"/>
        <v>0</v>
      </c>
    </row>
    <row r="20" spans="2:50" ht="15" customHeight="1">
      <c r="B20" s="1778"/>
      <c r="C20" s="1779" t="s">
        <v>10</v>
      </c>
      <c r="D20" s="1757">
        <f t="shared" si="2"/>
        <v>602</v>
      </c>
      <c r="E20" s="1780">
        <v>2</v>
      </c>
      <c r="F20" s="769">
        <v>21</v>
      </c>
      <c r="G20" s="769">
        <v>0</v>
      </c>
      <c r="H20" s="769">
        <v>3</v>
      </c>
      <c r="I20" s="769">
        <v>0</v>
      </c>
      <c r="J20" s="769">
        <v>1</v>
      </c>
      <c r="K20" s="769">
        <v>0</v>
      </c>
      <c r="L20" s="769">
        <v>20</v>
      </c>
      <c r="M20" s="769">
        <v>59</v>
      </c>
      <c r="N20" s="769">
        <v>29</v>
      </c>
      <c r="O20" s="769">
        <v>42</v>
      </c>
      <c r="P20" s="769">
        <v>22</v>
      </c>
      <c r="Q20" s="769">
        <v>0</v>
      </c>
      <c r="R20" s="769">
        <v>0</v>
      </c>
      <c r="S20" s="769">
        <v>0</v>
      </c>
      <c r="T20" s="769">
        <v>8</v>
      </c>
      <c r="U20" s="769">
        <v>0</v>
      </c>
      <c r="V20" s="769">
        <v>0</v>
      </c>
      <c r="W20" s="769">
        <v>0</v>
      </c>
      <c r="X20" s="769">
        <v>0</v>
      </c>
      <c r="Y20" s="769">
        <v>21</v>
      </c>
      <c r="Z20" s="769">
        <v>0</v>
      </c>
      <c r="AA20" s="769">
        <v>0</v>
      </c>
      <c r="AB20" s="769">
        <v>0</v>
      </c>
      <c r="AC20" s="769">
        <v>0</v>
      </c>
      <c r="AD20" s="769">
        <v>1</v>
      </c>
      <c r="AE20" s="769">
        <v>15</v>
      </c>
      <c r="AF20" s="769">
        <v>0</v>
      </c>
      <c r="AG20" s="769">
        <v>0</v>
      </c>
      <c r="AH20" s="769">
        <v>0</v>
      </c>
      <c r="AI20" s="769">
        <v>0</v>
      </c>
      <c r="AJ20" s="769">
        <v>9</v>
      </c>
      <c r="AK20" s="769">
        <v>123</v>
      </c>
      <c r="AL20" s="769">
        <v>0</v>
      </c>
      <c r="AM20" s="769">
        <v>1</v>
      </c>
      <c r="AN20" s="769">
        <v>0</v>
      </c>
      <c r="AO20" s="769">
        <v>50</v>
      </c>
      <c r="AP20" s="1781">
        <v>90</v>
      </c>
      <c r="AQ20" s="1781">
        <v>75</v>
      </c>
      <c r="AR20" s="769">
        <v>9</v>
      </c>
      <c r="AS20" s="769">
        <v>0</v>
      </c>
      <c r="AT20" s="769">
        <v>0</v>
      </c>
      <c r="AU20" s="769">
        <v>1</v>
      </c>
      <c r="AV20" s="769">
        <v>0</v>
      </c>
      <c r="AW20" s="769">
        <v>0</v>
      </c>
      <c r="AX20" s="1762"/>
    </row>
    <row r="21" spans="2:50" ht="15" customHeight="1">
      <c r="B21" s="1778"/>
      <c r="C21" s="1779" t="s">
        <v>11</v>
      </c>
      <c r="D21" s="1757">
        <f t="shared" si="2"/>
        <v>190</v>
      </c>
      <c r="E21" s="1780">
        <v>0</v>
      </c>
      <c r="F21" s="769">
        <v>13</v>
      </c>
      <c r="G21" s="769">
        <v>0</v>
      </c>
      <c r="H21" s="769">
        <v>0</v>
      </c>
      <c r="I21" s="769">
        <v>0</v>
      </c>
      <c r="J21" s="769">
        <v>0</v>
      </c>
      <c r="K21" s="769">
        <v>0</v>
      </c>
      <c r="L21" s="769">
        <v>4</v>
      </c>
      <c r="M21" s="769">
        <v>11</v>
      </c>
      <c r="N21" s="769">
        <v>6</v>
      </c>
      <c r="O21" s="769">
        <v>0</v>
      </c>
      <c r="P21" s="769">
        <v>1</v>
      </c>
      <c r="Q21" s="769">
        <v>0</v>
      </c>
      <c r="R21" s="769">
        <v>0</v>
      </c>
      <c r="S21" s="769">
        <v>2</v>
      </c>
      <c r="T21" s="769">
        <v>7</v>
      </c>
      <c r="U21" s="769">
        <v>0</v>
      </c>
      <c r="V21" s="769">
        <v>0</v>
      </c>
      <c r="W21" s="769">
        <v>0</v>
      </c>
      <c r="X21" s="769">
        <v>0</v>
      </c>
      <c r="Y21" s="769">
        <v>3</v>
      </c>
      <c r="Z21" s="769">
        <v>0</v>
      </c>
      <c r="AA21" s="769">
        <v>4</v>
      </c>
      <c r="AB21" s="769">
        <v>0</v>
      </c>
      <c r="AC21" s="769">
        <v>4</v>
      </c>
      <c r="AD21" s="769">
        <v>0</v>
      </c>
      <c r="AE21" s="769">
        <v>14</v>
      </c>
      <c r="AF21" s="769">
        <v>2</v>
      </c>
      <c r="AG21" s="769">
        <v>0</v>
      </c>
      <c r="AH21" s="769">
        <v>0</v>
      </c>
      <c r="AI21" s="769">
        <v>0</v>
      </c>
      <c r="AJ21" s="769">
        <v>5</v>
      </c>
      <c r="AK21" s="769">
        <v>36</v>
      </c>
      <c r="AL21" s="769">
        <v>0</v>
      </c>
      <c r="AM21" s="769">
        <v>1</v>
      </c>
      <c r="AN21" s="769">
        <v>0</v>
      </c>
      <c r="AO21" s="769">
        <v>17</v>
      </c>
      <c r="AP21" s="1781">
        <v>35</v>
      </c>
      <c r="AQ21" s="1781">
        <v>22</v>
      </c>
      <c r="AR21" s="769">
        <v>3</v>
      </c>
      <c r="AS21" s="769">
        <v>0</v>
      </c>
      <c r="AT21" s="769">
        <v>0</v>
      </c>
      <c r="AU21" s="769">
        <v>0</v>
      </c>
      <c r="AV21" s="769">
        <v>0</v>
      </c>
      <c r="AW21" s="769">
        <v>0</v>
      </c>
      <c r="AX21" s="1762"/>
    </row>
    <row r="22" spans="2:50" ht="15" customHeight="1">
      <c r="B22" s="1778"/>
      <c r="C22" s="1779" t="s">
        <v>12</v>
      </c>
      <c r="D22" s="1757">
        <f t="shared" si="2"/>
        <v>135</v>
      </c>
      <c r="E22" s="1780">
        <v>1</v>
      </c>
      <c r="F22" s="769">
        <v>11</v>
      </c>
      <c r="G22" s="769">
        <v>0</v>
      </c>
      <c r="H22" s="769">
        <v>1</v>
      </c>
      <c r="I22" s="769">
        <v>0</v>
      </c>
      <c r="J22" s="769">
        <v>0</v>
      </c>
      <c r="K22" s="769">
        <v>0</v>
      </c>
      <c r="L22" s="769">
        <v>0</v>
      </c>
      <c r="M22" s="769">
        <v>1</v>
      </c>
      <c r="N22" s="769">
        <v>6</v>
      </c>
      <c r="O22" s="769">
        <v>23</v>
      </c>
      <c r="P22" s="769">
        <v>0</v>
      </c>
      <c r="Q22" s="769">
        <v>0</v>
      </c>
      <c r="R22" s="769">
        <v>0</v>
      </c>
      <c r="S22" s="769">
        <v>2</v>
      </c>
      <c r="T22" s="769">
        <v>1</v>
      </c>
      <c r="U22" s="769">
        <v>0</v>
      </c>
      <c r="V22" s="769">
        <v>0</v>
      </c>
      <c r="W22" s="769">
        <v>0</v>
      </c>
      <c r="X22" s="769">
        <v>1</v>
      </c>
      <c r="Y22" s="769">
        <v>3</v>
      </c>
      <c r="Z22" s="769">
        <v>0</v>
      </c>
      <c r="AA22" s="769">
        <v>1</v>
      </c>
      <c r="AB22" s="769">
        <v>0</v>
      </c>
      <c r="AC22" s="769">
        <v>1</v>
      </c>
      <c r="AD22" s="769">
        <v>1</v>
      </c>
      <c r="AE22" s="769">
        <v>13</v>
      </c>
      <c r="AF22" s="769">
        <v>3</v>
      </c>
      <c r="AG22" s="769">
        <v>1</v>
      </c>
      <c r="AH22" s="769">
        <v>1</v>
      </c>
      <c r="AI22" s="769">
        <v>0</v>
      </c>
      <c r="AJ22" s="769">
        <v>0</v>
      </c>
      <c r="AK22" s="769">
        <v>22</v>
      </c>
      <c r="AL22" s="769">
        <v>0</v>
      </c>
      <c r="AM22" s="769">
        <v>0</v>
      </c>
      <c r="AN22" s="769">
        <v>0</v>
      </c>
      <c r="AO22" s="769">
        <v>8</v>
      </c>
      <c r="AP22" s="1781">
        <v>17</v>
      </c>
      <c r="AQ22" s="1781">
        <v>15</v>
      </c>
      <c r="AR22" s="769">
        <v>2</v>
      </c>
      <c r="AS22" s="769">
        <v>0</v>
      </c>
      <c r="AT22" s="769">
        <v>0</v>
      </c>
      <c r="AU22" s="769">
        <v>0</v>
      </c>
      <c r="AV22" s="769">
        <v>0</v>
      </c>
      <c r="AW22" s="769">
        <v>0</v>
      </c>
      <c r="AX22" s="1762"/>
    </row>
    <row r="23" spans="2:50" ht="15" customHeight="1">
      <c r="B23" s="1778"/>
      <c r="C23" s="1779" t="s">
        <v>99</v>
      </c>
      <c r="D23" s="1757">
        <f t="shared" si="2"/>
        <v>148</v>
      </c>
      <c r="E23" s="1780">
        <v>0</v>
      </c>
      <c r="F23" s="769">
        <v>14</v>
      </c>
      <c r="G23" s="769">
        <v>0</v>
      </c>
      <c r="H23" s="769">
        <v>0</v>
      </c>
      <c r="I23" s="769">
        <v>0</v>
      </c>
      <c r="J23" s="769">
        <v>0</v>
      </c>
      <c r="K23" s="769">
        <v>0</v>
      </c>
      <c r="L23" s="769">
        <v>2</v>
      </c>
      <c r="M23" s="769">
        <v>7</v>
      </c>
      <c r="N23" s="769">
        <v>5</v>
      </c>
      <c r="O23" s="769">
        <v>7</v>
      </c>
      <c r="P23" s="769">
        <v>0</v>
      </c>
      <c r="Q23" s="769">
        <v>0</v>
      </c>
      <c r="R23" s="769">
        <v>0</v>
      </c>
      <c r="S23" s="769">
        <v>3</v>
      </c>
      <c r="T23" s="769">
        <v>4</v>
      </c>
      <c r="U23" s="769">
        <v>0</v>
      </c>
      <c r="V23" s="769">
        <v>0</v>
      </c>
      <c r="W23" s="769">
        <v>0</v>
      </c>
      <c r="X23" s="769">
        <v>0</v>
      </c>
      <c r="Y23" s="769">
        <v>1</v>
      </c>
      <c r="Z23" s="769">
        <v>0</v>
      </c>
      <c r="AA23" s="769">
        <v>3</v>
      </c>
      <c r="AB23" s="769">
        <v>0</v>
      </c>
      <c r="AC23" s="769">
        <v>1</v>
      </c>
      <c r="AD23" s="769">
        <v>2</v>
      </c>
      <c r="AE23" s="769">
        <v>11</v>
      </c>
      <c r="AF23" s="769">
        <v>4</v>
      </c>
      <c r="AG23" s="769">
        <v>0</v>
      </c>
      <c r="AH23" s="769">
        <v>0</v>
      </c>
      <c r="AI23" s="769">
        <v>0</v>
      </c>
      <c r="AJ23" s="769">
        <v>0</v>
      </c>
      <c r="AK23" s="769">
        <v>34</v>
      </c>
      <c r="AL23" s="769">
        <v>0</v>
      </c>
      <c r="AM23" s="769">
        <v>2</v>
      </c>
      <c r="AN23" s="769">
        <v>0</v>
      </c>
      <c r="AO23" s="769">
        <v>8</v>
      </c>
      <c r="AP23" s="1781">
        <v>25</v>
      </c>
      <c r="AQ23" s="1781">
        <v>13</v>
      </c>
      <c r="AR23" s="769">
        <v>2</v>
      </c>
      <c r="AS23" s="769">
        <v>0</v>
      </c>
      <c r="AT23" s="769">
        <v>0</v>
      </c>
      <c r="AU23" s="769">
        <v>0</v>
      </c>
      <c r="AV23" s="769">
        <v>0</v>
      </c>
      <c r="AW23" s="769">
        <v>0</v>
      </c>
      <c r="AX23" s="1762"/>
    </row>
    <row r="24" spans="2:50" ht="15" customHeight="1">
      <c r="B24" s="1782"/>
      <c r="C24" s="1790" t="s">
        <v>146</v>
      </c>
      <c r="D24" s="1783">
        <f t="shared" si="2"/>
        <v>659</v>
      </c>
      <c r="E24" s="1766">
        <v>0</v>
      </c>
      <c r="F24" s="1767">
        <v>22</v>
      </c>
      <c r="G24" s="1767">
        <v>0</v>
      </c>
      <c r="H24" s="1767">
        <v>3</v>
      </c>
      <c r="I24" s="1767">
        <v>0</v>
      </c>
      <c r="J24" s="1767">
        <v>1</v>
      </c>
      <c r="K24" s="1767">
        <v>0</v>
      </c>
      <c r="L24" s="1767">
        <v>10</v>
      </c>
      <c r="M24" s="1767">
        <v>21</v>
      </c>
      <c r="N24" s="1767">
        <v>13</v>
      </c>
      <c r="O24" s="1767">
        <v>59</v>
      </c>
      <c r="P24" s="1767">
        <v>0</v>
      </c>
      <c r="Q24" s="1767">
        <v>1</v>
      </c>
      <c r="R24" s="1767">
        <v>0</v>
      </c>
      <c r="S24" s="1767">
        <v>9</v>
      </c>
      <c r="T24" s="1767">
        <v>15</v>
      </c>
      <c r="U24" s="1767">
        <v>0</v>
      </c>
      <c r="V24" s="1767">
        <v>0</v>
      </c>
      <c r="W24" s="1767">
        <v>0</v>
      </c>
      <c r="X24" s="1767">
        <v>0</v>
      </c>
      <c r="Y24" s="1767">
        <v>3</v>
      </c>
      <c r="Z24" s="1767">
        <v>0</v>
      </c>
      <c r="AA24" s="1767">
        <v>14</v>
      </c>
      <c r="AB24" s="1767">
        <v>0</v>
      </c>
      <c r="AC24" s="1767">
        <v>2</v>
      </c>
      <c r="AD24" s="1767">
        <v>0</v>
      </c>
      <c r="AE24" s="1767">
        <v>60</v>
      </c>
      <c r="AF24" s="1767">
        <v>6</v>
      </c>
      <c r="AG24" s="1767">
        <v>0</v>
      </c>
      <c r="AH24" s="1767">
        <v>0</v>
      </c>
      <c r="AI24" s="1767">
        <v>2</v>
      </c>
      <c r="AJ24" s="1767">
        <v>8</v>
      </c>
      <c r="AK24" s="1767">
        <v>134</v>
      </c>
      <c r="AL24" s="1767">
        <v>1</v>
      </c>
      <c r="AM24" s="1767">
        <v>18</v>
      </c>
      <c r="AN24" s="1767">
        <v>0</v>
      </c>
      <c r="AO24" s="1767">
        <v>80</v>
      </c>
      <c r="AP24" s="1768">
        <v>79</v>
      </c>
      <c r="AQ24" s="1768">
        <v>82</v>
      </c>
      <c r="AR24" s="1767">
        <v>15</v>
      </c>
      <c r="AS24" s="1767">
        <v>0</v>
      </c>
      <c r="AT24" s="1767">
        <v>0</v>
      </c>
      <c r="AU24" s="1767">
        <v>1</v>
      </c>
      <c r="AV24" s="1767">
        <v>0</v>
      </c>
      <c r="AW24" s="1767">
        <v>0</v>
      </c>
      <c r="AX24" s="1791"/>
    </row>
    <row r="25" spans="2:50" ht="15" customHeight="1">
      <c r="B25" s="916" t="s">
        <v>35</v>
      </c>
      <c r="C25" s="211" t="s">
        <v>9</v>
      </c>
      <c r="D25" s="1792">
        <f t="shared" si="2"/>
        <v>295</v>
      </c>
      <c r="E25" s="1793">
        <f aca="true" t="shared" si="6" ref="E25:AX25">SUM(E26:E30)</f>
        <v>3</v>
      </c>
      <c r="F25" s="1794">
        <f t="shared" si="6"/>
        <v>20</v>
      </c>
      <c r="G25" s="1794">
        <f t="shared" si="6"/>
        <v>0</v>
      </c>
      <c r="H25" s="1794">
        <f t="shared" si="6"/>
        <v>2</v>
      </c>
      <c r="I25" s="1794">
        <f t="shared" si="6"/>
        <v>0</v>
      </c>
      <c r="J25" s="1794">
        <f t="shared" si="6"/>
        <v>0</v>
      </c>
      <c r="K25" s="1794">
        <f t="shared" si="6"/>
        <v>0</v>
      </c>
      <c r="L25" s="1794">
        <f t="shared" si="6"/>
        <v>18</v>
      </c>
      <c r="M25" s="1794">
        <f t="shared" si="6"/>
        <v>19</v>
      </c>
      <c r="N25" s="1794">
        <f t="shared" si="6"/>
        <v>12</v>
      </c>
      <c r="O25" s="1794">
        <f t="shared" si="6"/>
        <v>25</v>
      </c>
      <c r="P25" s="1794">
        <f t="shared" si="6"/>
        <v>5</v>
      </c>
      <c r="Q25" s="1794">
        <f t="shared" si="6"/>
        <v>0</v>
      </c>
      <c r="R25" s="1794">
        <f t="shared" si="6"/>
        <v>1</v>
      </c>
      <c r="S25" s="1794">
        <f t="shared" si="6"/>
        <v>0</v>
      </c>
      <c r="T25" s="1794">
        <f t="shared" si="6"/>
        <v>8</v>
      </c>
      <c r="U25" s="1794">
        <f t="shared" si="6"/>
        <v>0</v>
      </c>
      <c r="V25" s="1794">
        <f t="shared" si="6"/>
        <v>0</v>
      </c>
      <c r="W25" s="1794">
        <f t="shared" si="6"/>
        <v>0</v>
      </c>
      <c r="X25" s="1794">
        <f t="shared" si="6"/>
        <v>0</v>
      </c>
      <c r="Y25" s="1794">
        <f t="shared" si="6"/>
        <v>5</v>
      </c>
      <c r="Z25" s="1794">
        <f t="shared" si="6"/>
        <v>0</v>
      </c>
      <c r="AA25" s="1794">
        <f t="shared" si="6"/>
        <v>7</v>
      </c>
      <c r="AB25" s="1794">
        <f t="shared" si="6"/>
        <v>2</v>
      </c>
      <c r="AC25" s="1794">
        <f t="shared" si="6"/>
        <v>0</v>
      </c>
      <c r="AD25" s="1794">
        <f t="shared" si="6"/>
        <v>2</v>
      </c>
      <c r="AE25" s="1794">
        <f t="shared" si="6"/>
        <v>15</v>
      </c>
      <c r="AF25" s="1794">
        <f t="shared" si="6"/>
        <v>1</v>
      </c>
      <c r="AG25" s="1794">
        <f t="shared" si="6"/>
        <v>0</v>
      </c>
      <c r="AH25" s="1794">
        <f t="shared" si="6"/>
        <v>2</v>
      </c>
      <c r="AI25" s="1794">
        <f t="shared" si="6"/>
        <v>0</v>
      </c>
      <c r="AJ25" s="1794">
        <f t="shared" si="6"/>
        <v>5</v>
      </c>
      <c r="AK25" s="1794">
        <f t="shared" si="6"/>
        <v>64</v>
      </c>
      <c r="AL25" s="1794">
        <f t="shared" si="6"/>
        <v>0</v>
      </c>
      <c r="AM25" s="1794">
        <f t="shared" si="6"/>
        <v>5</v>
      </c>
      <c r="AN25" s="1794">
        <f t="shared" si="6"/>
        <v>0</v>
      </c>
      <c r="AO25" s="1794">
        <f t="shared" si="6"/>
        <v>19</v>
      </c>
      <c r="AP25" s="1794">
        <f t="shared" si="6"/>
        <v>46</v>
      </c>
      <c r="AQ25" s="1794">
        <f t="shared" si="6"/>
        <v>6</v>
      </c>
      <c r="AR25" s="1794">
        <f t="shared" si="6"/>
        <v>0</v>
      </c>
      <c r="AS25" s="1794">
        <f t="shared" si="6"/>
        <v>0</v>
      </c>
      <c r="AT25" s="1794">
        <f t="shared" si="6"/>
        <v>0</v>
      </c>
      <c r="AU25" s="1794">
        <f t="shared" si="6"/>
        <v>3</v>
      </c>
      <c r="AV25" s="1794">
        <f t="shared" si="6"/>
        <v>0</v>
      </c>
      <c r="AW25" s="1794">
        <f t="shared" si="6"/>
        <v>0</v>
      </c>
      <c r="AX25" s="1795">
        <f t="shared" si="6"/>
        <v>0</v>
      </c>
    </row>
    <row r="26" spans="2:50" ht="15" customHeight="1">
      <c r="B26" s="1778"/>
      <c r="C26" s="1779" t="s">
        <v>15</v>
      </c>
      <c r="D26" s="1757">
        <f t="shared" si="2"/>
        <v>84</v>
      </c>
      <c r="E26" s="1780">
        <v>0</v>
      </c>
      <c r="F26" s="769">
        <v>4</v>
      </c>
      <c r="G26" s="769">
        <v>0</v>
      </c>
      <c r="H26" s="769">
        <v>0</v>
      </c>
      <c r="I26" s="769">
        <v>0</v>
      </c>
      <c r="J26" s="769">
        <v>0</v>
      </c>
      <c r="K26" s="769">
        <v>0</v>
      </c>
      <c r="L26" s="769">
        <v>5</v>
      </c>
      <c r="M26" s="769">
        <v>4</v>
      </c>
      <c r="N26" s="769">
        <v>2</v>
      </c>
      <c r="O26" s="769">
        <v>14</v>
      </c>
      <c r="P26" s="769">
        <v>0</v>
      </c>
      <c r="Q26" s="769">
        <v>0</v>
      </c>
      <c r="R26" s="769">
        <v>1</v>
      </c>
      <c r="S26" s="769">
        <v>0</v>
      </c>
      <c r="T26" s="769">
        <v>4</v>
      </c>
      <c r="U26" s="769">
        <v>0</v>
      </c>
      <c r="V26" s="769">
        <v>0</v>
      </c>
      <c r="W26" s="769">
        <v>0</v>
      </c>
      <c r="X26" s="769">
        <v>0</v>
      </c>
      <c r="Y26" s="769">
        <v>1</v>
      </c>
      <c r="Z26" s="769">
        <v>0</v>
      </c>
      <c r="AA26" s="769">
        <v>1</v>
      </c>
      <c r="AB26" s="769">
        <v>0</v>
      </c>
      <c r="AC26" s="769">
        <v>0</v>
      </c>
      <c r="AD26" s="769">
        <v>1</v>
      </c>
      <c r="AE26" s="769">
        <v>6</v>
      </c>
      <c r="AF26" s="769">
        <v>0</v>
      </c>
      <c r="AG26" s="769">
        <v>0</v>
      </c>
      <c r="AH26" s="769">
        <v>1</v>
      </c>
      <c r="AI26" s="769">
        <v>0</v>
      </c>
      <c r="AJ26" s="769">
        <v>0</v>
      </c>
      <c r="AK26" s="769">
        <v>18</v>
      </c>
      <c r="AL26" s="769">
        <v>0</v>
      </c>
      <c r="AM26" s="769">
        <v>3</v>
      </c>
      <c r="AN26" s="769">
        <v>0</v>
      </c>
      <c r="AO26" s="769">
        <v>3</v>
      </c>
      <c r="AP26" s="1781">
        <v>13</v>
      </c>
      <c r="AQ26" s="769">
        <v>3</v>
      </c>
      <c r="AR26" s="769">
        <v>0</v>
      </c>
      <c r="AS26" s="769">
        <v>0</v>
      </c>
      <c r="AT26" s="769">
        <v>0</v>
      </c>
      <c r="AU26" s="769">
        <v>0</v>
      </c>
      <c r="AV26" s="769">
        <v>0</v>
      </c>
      <c r="AW26" s="769">
        <v>0</v>
      </c>
      <c r="AX26" s="1762"/>
    </row>
    <row r="27" spans="2:50" ht="15" customHeight="1">
      <c r="B27" s="1778"/>
      <c r="C27" s="1779" t="s">
        <v>14</v>
      </c>
      <c r="D27" s="1757">
        <f t="shared" si="2"/>
        <v>67</v>
      </c>
      <c r="E27" s="1780">
        <v>0</v>
      </c>
      <c r="F27" s="769">
        <v>3</v>
      </c>
      <c r="G27" s="769">
        <v>0</v>
      </c>
      <c r="H27" s="769">
        <v>2</v>
      </c>
      <c r="I27" s="769">
        <v>0</v>
      </c>
      <c r="J27" s="769">
        <v>0</v>
      </c>
      <c r="K27" s="769">
        <v>0</v>
      </c>
      <c r="L27" s="769">
        <v>3</v>
      </c>
      <c r="M27" s="769">
        <v>6</v>
      </c>
      <c r="N27" s="769">
        <v>1</v>
      </c>
      <c r="O27" s="769">
        <v>8</v>
      </c>
      <c r="P27" s="769">
        <v>4</v>
      </c>
      <c r="Q27" s="769">
        <v>0</v>
      </c>
      <c r="R27" s="769">
        <v>0</v>
      </c>
      <c r="S27" s="769">
        <v>0</v>
      </c>
      <c r="T27" s="769">
        <v>2</v>
      </c>
      <c r="U27" s="769">
        <v>0</v>
      </c>
      <c r="V27" s="769">
        <v>0</v>
      </c>
      <c r="W27" s="769">
        <v>0</v>
      </c>
      <c r="X27" s="769">
        <v>0</v>
      </c>
      <c r="Y27" s="769">
        <v>1</v>
      </c>
      <c r="Z27" s="769">
        <v>0</v>
      </c>
      <c r="AA27" s="769">
        <v>2</v>
      </c>
      <c r="AB27" s="769">
        <v>2</v>
      </c>
      <c r="AC27" s="769">
        <v>0</v>
      </c>
      <c r="AD27" s="769">
        <v>1</v>
      </c>
      <c r="AE27" s="769">
        <v>2</v>
      </c>
      <c r="AF27" s="769">
        <v>0</v>
      </c>
      <c r="AG27" s="769">
        <v>0</v>
      </c>
      <c r="AH27" s="769">
        <v>0</v>
      </c>
      <c r="AI27" s="769">
        <v>0</v>
      </c>
      <c r="AJ27" s="769">
        <v>3</v>
      </c>
      <c r="AK27" s="769">
        <v>11</v>
      </c>
      <c r="AL27" s="769">
        <v>0</v>
      </c>
      <c r="AM27" s="769">
        <v>1</v>
      </c>
      <c r="AN27" s="769">
        <v>0</v>
      </c>
      <c r="AO27" s="769">
        <v>3</v>
      </c>
      <c r="AP27" s="1781">
        <v>11</v>
      </c>
      <c r="AQ27" s="769">
        <v>0</v>
      </c>
      <c r="AR27" s="769">
        <v>0</v>
      </c>
      <c r="AS27" s="769">
        <v>0</v>
      </c>
      <c r="AT27" s="769">
        <v>0</v>
      </c>
      <c r="AU27" s="769">
        <v>1</v>
      </c>
      <c r="AV27" s="769">
        <v>0</v>
      </c>
      <c r="AW27" s="769">
        <v>0</v>
      </c>
      <c r="AX27" s="1762"/>
    </row>
    <row r="28" spans="2:50" ht="15" customHeight="1">
      <c r="B28" s="1778"/>
      <c r="C28" s="1779" t="s">
        <v>13</v>
      </c>
      <c r="D28" s="1757">
        <f t="shared" si="2"/>
        <v>77</v>
      </c>
      <c r="E28" s="1780">
        <v>3</v>
      </c>
      <c r="F28" s="769">
        <v>6</v>
      </c>
      <c r="G28" s="769">
        <v>0</v>
      </c>
      <c r="H28" s="769">
        <v>0</v>
      </c>
      <c r="I28" s="769">
        <v>0</v>
      </c>
      <c r="J28" s="769">
        <v>0</v>
      </c>
      <c r="K28" s="769">
        <v>0</v>
      </c>
      <c r="L28" s="769">
        <v>8</v>
      </c>
      <c r="M28" s="769">
        <v>4</v>
      </c>
      <c r="N28" s="769">
        <v>5</v>
      </c>
      <c r="O28" s="769">
        <v>0</v>
      </c>
      <c r="P28" s="769">
        <v>0</v>
      </c>
      <c r="Q28" s="769">
        <v>0</v>
      </c>
      <c r="R28" s="769">
        <v>0</v>
      </c>
      <c r="S28" s="769">
        <v>0</v>
      </c>
      <c r="T28" s="769">
        <v>2</v>
      </c>
      <c r="U28" s="769">
        <v>0</v>
      </c>
      <c r="V28" s="769">
        <v>0</v>
      </c>
      <c r="W28" s="769">
        <v>0</v>
      </c>
      <c r="X28" s="769">
        <v>0</v>
      </c>
      <c r="Y28" s="769">
        <v>1</v>
      </c>
      <c r="Z28" s="769">
        <v>0</v>
      </c>
      <c r="AA28" s="769">
        <v>1</v>
      </c>
      <c r="AB28" s="769">
        <v>0</v>
      </c>
      <c r="AC28" s="769">
        <v>0</v>
      </c>
      <c r="AD28" s="769">
        <v>0</v>
      </c>
      <c r="AE28" s="769">
        <v>2</v>
      </c>
      <c r="AF28" s="769">
        <v>0</v>
      </c>
      <c r="AG28" s="769">
        <v>0</v>
      </c>
      <c r="AH28" s="769">
        <v>0</v>
      </c>
      <c r="AI28" s="769">
        <v>0</v>
      </c>
      <c r="AJ28" s="769">
        <v>2</v>
      </c>
      <c r="AK28" s="769">
        <v>19</v>
      </c>
      <c r="AL28" s="769">
        <v>0</v>
      </c>
      <c r="AM28" s="769">
        <v>0</v>
      </c>
      <c r="AN28" s="769">
        <v>0</v>
      </c>
      <c r="AO28" s="769">
        <v>11</v>
      </c>
      <c r="AP28" s="1781">
        <v>10</v>
      </c>
      <c r="AQ28" s="769">
        <v>2</v>
      </c>
      <c r="AR28" s="769">
        <v>0</v>
      </c>
      <c r="AS28" s="769">
        <v>0</v>
      </c>
      <c r="AT28" s="769">
        <v>0</v>
      </c>
      <c r="AU28" s="769">
        <v>1</v>
      </c>
      <c r="AV28" s="769">
        <v>0</v>
      </c>
      <c r="AW28" s="769">
        <v>0</v>
      </c>
      <c r="AX28" s="1762"/>
    </row>
    <row r="29" spans="2:50" ht="15" customHeight="1">
      <c r="B29" s="1778"/>
      <c r="C29" s="1779" t="s">
        <v>16</v>
      </c>
      <c r="D29" s="1757">
        <f t="shared" si="2"/>
        <v>38</v>
      </c>
      <c r="E29" s="1780">
        <v>0</v>
      </c>
      <c r="F29" s="769">
        <v>5</v>
      </c>
      <c r="G29" s="769">
        <v>0</v>
      </c>
      <c r="H29" s="769">
        <v>0</v>
      </c>
      <c r="I29" s="769">
        <v>0</v>
      </c>
      <c r="J29" s="769">
        <v>0</v>
      </c>
      <c r="K29" s="769">
        <v>0</v>
      </c>
      <c r="L29" s="769">
        <v>2</v>
      </c>
      <c r="M29" s="769">
        <v>3</v>
      </c>
      <c r="N29" s="769">
        <v>1</v>
      </c>
      <c r="O29" s="769">
        <v>1</v>
      </c>
      <c r="P29" s="769">
        <v>0</v>
      </c>
      <c r="Q29" s="769">
        <v>0</v>
      </c>
      <c r="R29" s="769">
        <v>0</v>
      </c>
      <c r="S29" s="769">
        <v>0</v>
      </c>
      <c r="T29" s="769">
        <v>0</v>
      </c>
      <c r="U29" s="769">
        <v>0</v>
      </c>
      <c r="V29" s="769">
        <v>0</v>
      </c>
      <c r="W29" s="769">
        <v>0</v>
      </c>
      <c r="X29" s="769">
        <v>0</v>
      </c>
      <c r="Y29" s="769">
        <v>1</v>
      </c>
      <c r="Z29" s="769">
        <v>0</v>
      </c>
      <c r="AA29" s="769">
        <v>1</v>
      </c>
      <c r="AB29" s="769">
        <v>0</v>
      </c>
      <c r="AC29" s="769">
        <v>0</v>
      </c>
      <c r="AD29" s="769">
        <v>0</v>
      </c>
      <c r="AE29" s="769">
        <v>2</v>
      </c>
      <c r="AF29" s="769">
        <v>1</v>
      </c>
      <c r="AG29" s="769">
        <v>0</v>
      </c>
      <c r="AH29" s="769">
        <v>0</v>
      </c>
      <c r="AI29" s="769">
        <v>0</v>
      </c>
      <c r="AJ29" s="769">
        <v>0</v>
      </c>
      <c r="AK29" s="769">
        <v>9</v>
      </c>
      <c r="AL29" s="769">
        <v>0</v>
      </c>
      <c r="AM29" s="769">
        <v>1</v>
      </c>
      <c r="AN29" s="769">
        <v>0</v>
      </c>
      <c r="AO29" s="769">
        <v>2</v>
      </c>
      <c r="AP29" s="1781">
        <v>9</v>
      </c>
      <c r="AQ29" s="769">
        <v>0</v>
      </c>
      <c r="AR29" s="769">
        <v>0</v>
      </c>
      <c r="AS29" s="769">
        <v>0</v>
      </c>
      <c r="AT29" s="769">
        <v>0</v>
      </c>
      <c r="AU29" s="769">
        <v>0</v>
      </c>
      <c r="AV29" s="769">
        <v>0</v>
      </c>
      <c r="AW29" s="769">
        <v>0</v>
      </c>
      <c r="AX29" s="1762"/>
    </row>
    <row r="30" spans="2:50" ht="15" customHeight="1">
      <c r="B30" s="1782"/>
      <c r="C30" s="1796" t="s">
        <v>17</v>
      </c>
      <c r="D30" s="1797">
        <f t="shared" si="2"/>
        <v>29</v>
      </c>
      <c r="E30" s="1798">
        <v>0</v>
      </c>
      <c r="F30" s="1799">
        <v>2</v>
      </c>
      <c r="G30" s="1799">
        <v>0</v>
      </c>
      <c r="H30" s="1799">
        <v>0</v>
      </c>
      <c r="I30" s="1799">
        <v>0</v>
      </c>
      <c r="J30" s="1799">
        <v>0</v>
      </c>
      <c r="K30" s="1799">
        <v>0</v>
      </c>
      <c r="L30" s="1799">
        <v>0</v>
      </c>
      <c r="M30" s="1799">
        <v>2</v>
      </c>
      <c r="N30" s="1799">
        <v>3</v>
      </c>
      <c r="O30" s="1799">
        <v>2</v>
      </c>
      <c r="P30" s="1799">
        <v>1</v>
      </c>
      <c r="Q30" s="1799">
        <v>0</v>
      </c>
      <c r="R30" s="1799">
        <v>0</v>
      </c>
      <c r="S30" s="1799">
        <v>0</v>
      </c>
      <c r="T30" s="1799">
        <v>0</v>
      </c>
      <c r="U30" s="1799">
        <v>0</v>
      </c>
      <c r="V30" s="1799">
        <v>0</v>
      </c>
      <c r="W30" s="1799">
        <v>0</v>
      </c>
      <c r="X30" s="1799">
        <v>0</v>
      </c>
      <c r="Y30" s="1799">
        <v>1</v>
      </c>
      <c r="Z30" s="1799">
        <v>0</v>
      </c>
      <c r="AA30" s="1799">
        <v>2</v>
      </c>
      <c r="AB30" s="1799">
        <v>0</v>
      </c>
      <c r="AC30" s="1799">
        <v>0</v>
      </c>
      <c r="AD30" s="1799">
        <v>0</v>
      </c>
      <c r="AE30" s="1799">
        <v>3</v>
      </c>
      <c r="AF30" s="1799">
        <v>0</v>
      </c>
      <c r="AG30" s="1799">
        <v>0</v>
      </c>
      <c r="AH30" s="1799">
        <v>1</v>
      </c>
      <c r="AI30" s="1799">
        <v>0</v>
      </c>
      <c r="AJ30" s="1799">
        <v>0</v>
      </c>
      <c r="AK30" s="1799">
        <v>7</v>
      </c>
      <c r="AL30" s="1799">
        <v>0</v>
      </c>
      <c r="AM30" s="1799">
        <v>0</v>
      </c>
      <c r="AN30" s="1799">
        <v>0</v>
      </c>
      <c r="AO30" s="1799">
        <v>0</v>
      </c>
      <c r="AP30" s="1800">
        <v>3</v>
      </c>
      <c r="AQ30" s="1799">
        <v>1</v>
      </c>
      <c r="AR30" s="1799">
        <v>0</v>
      </c>
      <c r="AS30" s="1799">
        <v>0</v>
      </c>
      <c r="AT30" s="1799">
        <v>0</v>
      </c>
      <c r="AU30" s="1799">
        <v>1</v>
      </c>
      <c r="AV30" s="1799">
        <v>0</v>
      </c>
      <c r="AW30" s="1799">
        <v>0</v>
      </c>
      <c r="AX30" s="1801"/>
    </row>
    <row r="31" spans="2:50" ht="15" customHeight="1">
      <c r="B31" s="1802" t="s">
        <v>739</v>
      </c>
      <c r="C31" s="200" t="s">
        <v>9</v>
      </c>
      <c r="D31" s="1755">
        <f t="shared" si="2"/>
        <v>789</v>
      </c>
      <c r="E31" s="1787">
        <f aca="true" t="shared" si="7" ref="E31:AX31">SUM(E32:E34)</f>
        <v>1</v>
      </c>
      <c r="F31" s="1788">
        <f t="shared" si="7"/>
        <v>24</v>
      </c>
      <c r="G31" s="1788">
        <f t="shared" si="7"/>
        <v>0</v>
      </c>
      <c r="H31" s="1788">
        <f t="shared" si="7"/>
        <v>3</v>
      </c>
      <c r="I31" s="1788">
        <f t="shared" si="7"/>
        <v>0</v>
      </c>
      <c r="J31" s="1788">
        <f t="shared" si="7"/>
        <v>0</v>
      </c>
      <c r="K31" s="1788">
        <f t="shared" si="7"/>
        <v>0</v>
      </c>
      <c r="L31" s="1788">
        <f t="shared" si="7"/>
        <v>15</v>
      </c>
      <c r="M31" s="1788">
        <f t="shared" si="7"/>
        <v>26</v>
      </c>
      <c r="N31" s="1788">
        <f t="shared" si="7"/>
        <v>10</v>
      </c>
      <c r="O31" s="1788">
        <f t="shared" si="7"/>
        <v>137</v>
      </c>
      <c r="P31" s="1788">
        <f t="shared" si="7"/>
        <v>0</v>
      </c>
      <c r="Q31" s="1788">
        <f t="shared" si="7"/>
        <v>1</v>
      </c>
      <c r="R31" s="1788">
        <f t="shared" si="7"/>
        <v>10</v>
      </c>
      <c r="S31" s="1788">
        <f t="shared" si="7"/>
        <v>10</v>
      </c>
      <c r="T31" s="1788">
        <f t="shared" si="7"/>
        <v>20</v>
      </c>
      <c r="U31" s="1788">
        <f t="shared" si="7"/>
        <v>0</v>
      </c>
      <c r="V31" s="1788">
        <f t="shared" si="7"/>
        <v>0</v>
      </c>
      <c r="W31" s="1788">
        <f t="shared" si="7"/>
        <v>0</v>
      </c>
      <c r="X31" s="1788">
        <f t="shared" si="7"/>
        <v>1</v>
      </c>
      <c r="Y31" s="1788">
        <f t="shared" si="7"/>
        <v>8</v>
      </c>
      <c r="Z31" s="1788">
        <f t="shared" si="7"/>
        <v>0</v>
      </c>
      <c r="AA31" s="1788">
        <f t="shared" si="7"/>
        <v>13</v>
      </c>
      <c r="AB31" s="1788">
        <f t="shared" si="7"/>
        <v>1</v>
      </c>
      <c r="AC31" s="1788">
        <f t="shared" si="7"/>
        <v>3</v>
      </c>
      <c r="AD31" s="1788">
        <f t="shared" si="7"/>
        <v>1</v>
      </c>
      <c r="AE31" s="1788">
        <f t="shared" si="7"/>
        <v>36</v>
      </c>
      <c r="AF31" s="1788">
        <f t="shared" si="7"/>
        <v>6</v>
      </c>
      <c r="AG31" s="1788">
        <f t="shared" si="7"/>
        <v>0</v>
      </c>
      <c r="AH31" s="1788">
        <f t="shared" si="7"/>
        <v>0</v>
      </c>
      <c r="AI31" s="1788">
        <f t="shared" si="7"/>
        <v>0</v>
      </c>
      <c r="AJ31" s="1788">
        <f t="shared" si="7"/>
        <v>9</v>
      </c>
      <c r="AK31" s="1788">
        <f t="shared" si="7"/>
        <v>141</v>
      </c>
      <c r="AL31" s="1788">
        <f t="shared" si="7"/>
        <v>0</v>
      </c>
      <c r="AM31" s="1788">
        <f t="shared" si="7"/>
        <v>6</v>
      </c>
      <c r="AN31" s="1788">
        <f t="shared" si="7"/>
        <v>0</v>
      </c>
      <c r="AO31" s="1788">
        <f t="shared" si="7"/>
        <v>84</v>
      </c>
      <c r="AP31" s="1788">
        <f t="shared" si="7"/>
        <v>133</v>
      </c>
      <c r="AQ31" s="1788">
        <f t="shared" si="7"/>
        <v>58</v>
      </c>
      <c r="AR31" s="1788">
        <f t="shared" si="7"/>
        <v>32</v>
      </c>
      <c r="AS31" s="1788">
        <f t="shared" si="7"/>
        <v>0</v>
      </c>
      <c r="AT31" s="1788">
        <f t="shared" si="7"/>
        <v>0</v>
      </c>
      <c r="AU31" s="1788">
        <f t="shared" si="7"/>
        <v>0</v>
      </c>
      <c r="AV31" s="1788">
        <f t="shared" si="7"/>
        <v>0</v>
      </c>
      <c r="AW31" s="1788">
        <f t="shared" si="7"/>
        <v>0</v>
      </c>
      <c r="AX31" s="1789">
        <f t="shared" si="7"/>
        <v>0</v>
      </c>
    </row>
    <row r="32" spans="2:50" ht="15" customHeight="1">
      <c r="B32" s="1803"/>
      <c r="C32" s="215" t="s">
        <v>740</v>
      </c>
      <c r="D32" s="1757">
        <f t="shared" si="2"/>
        <v>204</v>
      </c>
      <c r="E32" s="1780">
        <v>0</v>
      </c>
      <c r="F32" s="769">
        <v>12</v>
      </c>
      <c r="G32" s="769">
        <v>0</v>
      </c>
      <c r="H32" s="769">
        <v>0</v>
      </c>
      <c r="I32" s="769">
        <v>0</v>
      </c>
      <c r="J32" s="769">
        <v>0</v>
      </c>
      <c r="K32" s="769">
        <v>0</v>
      </c>
      <c r="L32" s="769">
        <v>1</v>
      </c>
      <c r="M32" s="769">
        <v>2</v>
      </c>
      <c r="N32" s="769">
        <v>6</v>
      </c>
      <c r="O32" s="769">
        <v>35</v>
      </c>
      <c r="P32" s="769">
        <v>0</v>
      </c>
      <c r="Q32" s="769">
        <v>0</v>
      </c>
      <c r="R32" s="769">
        <v>2</v>
      </c>
      <c r="S32" s="769">
        <v>3</v>
      </c>
      <c r="T32" s="769">
        <v>8</v>
      </c>
      <c r="U32" s="769">
        <v>0</v>
      </c>
      <c r="V32" s="769">
        <v>0</v>
      </c>
      <c r="W32" s="769">
        <v>0</v>
      </c>
      <c r="X32" s="769">
        <v>1</v>
      </c>
      <c r="Y32" s="769">
        <v>1</v>
      </c>
      <c r="Z32" s="769">
        <v>0</v>
      </c>
      <c r="AA32" s="769">
        <v>3</v>
      </c>
      <c r="AB32" s="769">
        <v>0</v>
      </c>
      <c r="AC32" s="769">
        <v>1</v>
      </c>
      <c r="AD32" s="769">
        <v>0</v>
      </c>
      <c r="AE32" s="769">
        <v>11</v>
      </c>
      <c r="AF32" s="769">
        <v>0</v>
      </c>
      <c r="AG32" s="769">
        <v>0</v>
      </c>
      <c r="AH32" s="769">
        <v>0</v>
      </c>
      <c r="AI32" s="769">
        <v>0</v>
      </c>
      <c r="AJ32" s="769">
        <v>0</v>
      </c>
      <c r="AK32" s="769">
        <v>39</v>
      </c>
      <c r="AL32" s="769">
        <v>0</v>
      </c>
      <c r="AM32" s="769">
        <v>2</v>
      </c>
      <c r="AN32" s="769">
        <v>0</v>
      </c>
      <c r="AO32" s="769">
        <v>14</v>
      </c>
      <c r="AP32" s="1781">
        <v>37</v>
      </c>
      <c r="AQ32" s="769">
        <v>21</v>
      </c>
      <c r="AR32" s="769">
        <v>5</v>
      </c>
      <c r="AS32" s="769">
        <v>0</v>
      </c>
      <c r="AT32" s="769">
        <v>0</v>
      </c>
      <c r="AU32" s="769">
        <v>0</v>
      </c>
      <c r="AV32" s="769">
        <v>0</v>
      </c>
      <c r="AW32" s="769">
        <v>0</v>
      </c>
      <c r="AX32" s="1762"/>
    </row>
    <row r="33" spans="2:50" ht="15" customHeight="1">
      <c r="B33" s="1803"/>
      <c r="C33" s="215" t="s">
        <v>38</v>
      </c>
      <c r="D33" s="1757">
        <f t="shared" si="2"/>
        <v>413</v>
      </c>
      <c r="E33" s="1780">
        <v>1</v>
      </c>
      <c r="F33" s="769">
        <v>7</v>
      </c>
      <c r="G33" s="769">
        <v>0</v>
      </c>
      <c r="H33" s="769">
        <v>2</v>
      </c>
      <c r="I33" s="769">
        <v>0</v>
      </c>
      <c r="J33" s="769">
        <v>0</v>
      </c>
      <c r="K33" s="769">
        <v>0</v>
      </c>
      <c r="L33" s="769">
        <v>11</v>
      </c>
      <c r="M33" s="769">
        <v>19</v>
      </c>
      <c r="N33" s="769">
        <v>2</v>
      </c>
      <c r="O33" s="769">
        <v>66</v>
      </c>
      <c r="P33" s="769">
        <v>0</v>
      </c>
      <c r="Q33" s="769">
        <v>0</v>
      </c>
      <c r="R33" s="769">
        <v>4</v>
      </c>
      <c r="S33" s="769">
        <v>6</v>
      </c>
      <c r="T33" s="769">
        <v>8</v>
      </c>
      <c r="U33" s="769">
        <v>0</v>
      </c>
      <c r="V33" s="769">
        <v>0</v>
      </c>
      <c r="W33" s="769">
        <v>0</v>
      </c>
      <c r="X33" s="769">
        <v>0</v>
      </c>
      <c r="Y33" s="769">
        <v>5</v>
      </c>
      <c r="Z33" s="769">
        <v>0</v>
      </c>
      <c r="AA33" s="769">
        <v>9</v>
      </c>
      <c r="AB33" s="769">
        <v>1</v>
      </c>
      <c r="AC33" s="769">
        <v>2</v>
      </c>
      <c r="AD33" s="769">
        <v>0</v>
      </c>
      <c r="AE33" s="769">
        <v>20</v>
      </c>
      <c r="AF33" s="769">
        <v>4</v>
      </c>
      <c r="AG33" s="769">
        <v>0</v>
      </c>
      <c r="AH33" s="769">
        <v>0</v>
      </c>
      <c r="AI33" s="769">
        <v>0</v>
      </c>
      <c r="AJ33" s="769">
        <v>8</v>
      </c>
      <c r="AK33" s="769">
        <v>84</v>
      </c>
      <c r="AL33" s="769">
        <v>0</v>
      </c>
      <c r="AM33" s="769">
        <v>3</v>
      </c>
      <c r="AN33" s="769">
        <v>0</v>
      </c>
      <c r="AO33" s="769">
        <v>53</v>
      </c>
      <c r="AP33" s="1781">
        <v>59</v>
      </c>
      <c r="AQ33" s="769">
        <v>22</v>
      </c>
      <c r="AR33" s="769">
        <v>17</v>
      </c>
      <c r="AS33" s="769">
        <v>0</v>
      </c>
      <c r="AT33" s="769">
        <v>0</v>
      </c>
      <c r="AU33" s="769">
        <v>0</v>
      </c>
      <c r="AV33" s="769">
        <v>0</v>
      </c>
      <c r="AW33" s="769">
        <v>0</v>
      </c>
      <c r="AX33" s="1762"/>
    </row>
    <row r="34" spans="2:50" ht="15" customHeight="1">
      <c r="B34" s="1804"/>
      <c r="C34" s="217" t="s">
        <v>39</v>
      </c>
      <c r="D34" s="1783">
        <f t="shared" si="2"/>
        <v>172</v>
      </c>
      <c r="E34" s="1766">
        <v>0</v>
      </c>
      <c r="F34" s="1767">
        <v>5</v>
      </c>
      <c r="G34" s="1767">
        <v>0</v>
      </c>
      <c r="H34" s="1767">
        <v>1</v>
      </c>
      <c r="I34" s="1767">
        <v>0</v>
      </c>
      <c r="J34" s="1767">
        <v>0</v>
      </c>
      <c r="K34" s="1767">
        <v>0</v>
      </c>
      <c r="L34" s="1767">
        <v>3</v>
      </c>
      <c r="M34" s="1767">
        <v>5</v>
      </c>
      <c r="N34" s="1767">
        <v>2</v>
      </c>
      <c r="O34" s="1767">
        <v>36</v>
      </c>
      <c r="P34" s="1767">
        <v>0</v>
      </c>
      <c r="Q34" s="1767">
        <v>1</v>
      </c>
      <c r="R34" s="1767">
        <v>4</v>
      </c>
      <c r="S34" s="1767">
        <v>1</v>
      </c>
      <c r="T34" s="1767">
        <v>4</v>
      </c>
      <c r="U34" s="1767">
        <v>0</v>
      </c>
      <c r="V34" s="1767">
        <v>0</v>
      </c>
      <c r="W34" s="1767">
        <v>0</v>
      </c>
      <c r="X34" s="1767">
        <v>0</v>
      </c>
      <c r="Y34" s="1767">
        <v>2</v>
      </c>
      <c r="Z34" s="1767">
        <v>0</v>
      </c>
      <c r="AA34" s="1767">
        <v>1</v>
      </c>
      <c r="AB34" s="1767">
        <v>0</v>
      </c>
      <c r="AC34" s="1767">
        <v>0</v>
      </c>
      <c r="AD34" s="1767">
        <v>1</v>
      </c>
      <c r="AE34" s="1767">
        <v>5</v>
      </c>
      <c r="AF34" s="1767">
        <v>2</v>
      </c>
      <c r="AG34" s="1767">
        <v>0</v>
      </c>
      <c r="AH34" s="1767">
        <v>0</v>
      </c>
      <c r="AI34" s="1767">
        <v>0</v>
      </c>
      <c r="AJ34" s="1767">
        <v>1</v>
      </c>
      <c r="AK34" s="1767">
        <v>18</v>
      </c>
      <c r="AL34" s="1767">
        <v>0</v>
      </c>
      <c r="AM34" s="1767">
        <v>1</v>
      </c>
      <c r="AN34" s="1767">
        <v>0</v>
      </c>
      <c r="AO34" s="1767">
        <v>17</v>
      </c>
      <c r="AP34" s="1768">
        <v>37</v>
      </c>
      <c r="AQ34" s="1767">
        <v>15</v>
      </c>
      <c r="AR34" s="1767">
        <v>10</v>
      </c>
      <c r="AS34" s="1767">
        <v>0</v>
      </c>
      <c r="AT34" s="1767">
        <v>0</v>
      </c>
      <c r="AU34" s="1767">
        <v>0</v>
      </c>
      <c r="AV34" s="1767">
        <v>0</v>
      </c>
      <c r="AW34" s="1767">
        <v>0</v>
      </c>
      <c r="AX34" s="1791"/>
    </row>
    <row r="35" spans="2:50" ht="15" customHeight="1">
      <c r="B35" s="1024" t="s">
        <v>741</v>
      </c>
      <c r="C35" s="211" t="s">
        <v>9</v>
      </c>
      <c r="D35" s="1792">
        <f t="shared" si="2"/>
        <v>675</v>
      </c>
      <c r="E35" s="1793">
        <f>SUM(E36:E37)</f>
        <v>4</v>
      </c>
      <c r="F35" s="1794">
        <f aca="true" t="shared" si="8" ref="F35:AX35">SUM(F36:F37)</f>
        <v>24</v>
      </c>
      <c r="G35" s="1794">
        <f t="shared" si="8"/>
        <v>0</v>
      </c>
      <c r="H35" s="1794">
        <f t="shared" si="8"/>
        <v>1</v>
      </c>
      <c r="I35" s="1794">
        <f t="shared" si="8"/>
        <v>0</v>
      </c>
      <c r="J35" s="1794">
        <f t="shared" si="8"/>
        <v>0</v>
      </c>
      <c r="K35" s="1794">
        <f t="shared" si="8"/>
        <v>0</v>
      </c>
      <c r="L35" s="1794">
        <f t="shared" si="8"/>
        <v>9</v>
      </c>
      <c r="M35" s="1794">
        <f t="shared" si="8"/>
        <v>14</v>
      </c>
      <c r="N35" s="1794">
        <f t="shared" si="8"/>
        <v>11</v>
      </c>
      <c r="O35" s="1794">
        <f t="shared" si="8"/>
        <v>89</v>
      </c>
      <c r="P35" s="1794">
        <f t="shared" si="8"/>
        <v>2</v>
      </c>
      <c r="Q35" s="1794">
        <f t="shared" si="8"/>
        <v>2</v>
      </c>
      <c r="R35" s="1794">
        <f t="shared" si="8"/>
        <v>5</v>
      </c>
      <c r="S35" s="1794">
        <f t="shared" si="8"/>
        <v>10</v>
      </c>
      <c r="T35" s="1794">
        <f t="shared" si="8"/>
        <v>11</v>
      </c>
      <c r="U35" s="1794">
        <f t="shared" si="8"/>
        <v>0</v>
      </c>
      <c r="V35" s="1794">
        <f t="shared" si="8"/>
        <v>0</v>
      </c>
      <c r="W35" s="1794">
        <f t="shared" si="8"/>
        <v>0</v>
      </c>
      <c r="X35" s="1794">
        <f t="shared" si="8"/>
        <v>0</v>
      </c>
      <c r="Y35" s="1794">
        <f t="shared" si="8"/>
        <v>5</v>
      </c>
      <c r="Z35" s="1794">
        <f t="shared" si="8"/>
        <v>0</v>
      </c>
      <c r="AA35" s="1794">
        <f t="shared" si="8"/>
        <v>13</v>
      </c>
      <c r="AB35" s="1794">
        <f t="shared" si="8"/>
        <v>0</v>
      </c>
      <c r="AC35" s="1794">
        <f t="shared" si="8"/>
        <v>3</v>
      </c>
      <c r="AD35" s="1794">
        <f t="shared" si="8"/>
        <v>16</v>
      </c>
      <c r="AE35" s="1794">
        <f t="shared" si="8"/>
        <v>77</v>
      </c>
      <c r="AF35" s="1794">
        <f t="shared" si="8"/>
        <v>7</v>
      </c>
      <c r="AG35" s="1794">
        <f t="shared" si="8"/>
        <v>2</v>
      </c>
      <c r="AH35" s="1794">
        <f t="shared" si="8"/>
        <v>1</v>
      </c>
      <c r="AI35" s="1794">
        <f t="shared" si="8"/>
        <v>0</v>
      </c>
      <c r="AJ35" s="1794">
        <f t="shared" si="8"/>
        <v>7</v>
      </c>
      <c r="AK35" s="1794">
        <f t="shared" si="8"/>
        <v>132</v>
      </c>
      <c r="AL35" s="1794">
        <f t="shared" si="8"/>
        <v>0</v>
      </c>
      <c r="AM35" s="1794">
        <f t="shared" si="8"/>
        <v>9</v>
      </c>
      <c r="AN35" s="1794">
        <f t="shared" si="8"/>
        <v>0</v>
      </c>
      <c r="AO35" s="1794">
        <f t="shared" si="8"/>
        <v>52</v>
      </c>
      <c r="AP35" s="1794">
        <f t="shared" si="8"/>
        <v>100</v>
      </c>
      <c r="AQ35" s="1794">
        <f t="shared" si="8"/>
        <v>54</v>
      </c>
      <c r="AR35" s="1794">
        <f t="shared" si="8"/>
        <v>13</v>
      </c>
      <c r="AS35" s="1794">
        <f t="shared" si="8"/>
        <v>0</v>
      </c>
      <c r="AT35" s="1794">
        <f t="shared" si="8"/>
        <v>0</v>
      </c>
      <c r="AU35" s="1794">
        <f t="shared" si="8"/>
        <v>2</v>
      </c>
      <c r="AV35" s="1794">
        <f t="shared" si="8"/>
        <v>0</v>
      </c>
      <c r="AW35" s="1794">
        <f t="shared" si="8"/>
        <v>0</v>
      </c>
      <c r="AX35" s="1795">
        <f t="shared" si="8"/>
        <v>0</v>
      </c>
    </row>
    <row r="36" spans="2:50" ht="15" customHeight="1">
      <c r="B36" s="1025"/>
      <c r="C36" s="215" t="s">
        <v>742</v>
      </c>
      <c r="D36" s="1757">
        <f t="shared" si="2"/>
        <v>535</v>
      </c>
      <c r="E36" s="1780">
        <v>4</v>
      </c>
      <c r="F36" s="769">
        <v>21</v>
      </c>
      <c r="G36" s="769">
        <v>0</v>
      </c>
      <c r="H36" s="769">
        <v>1</v>
      </c>
      <c r="I36" s="769">
        <v>0</v>
      </c>
      <c r="J36" s="769">
        <v>0</v>
      </c>
      <c r="K36" s="769">
        <v>0</v>
      </c>
      <c r="L36" s="769">
        <v>7</v>
      </c>
      <c r="M36" s="769">
        <v>10</v>
      </c>
      <c r="N36" s="769">
        <v>11</v>
      </c>
      <c r="O36" s="769">
        <v>81</v>
      </c>
      <c r="P36" s="769">
        <v>2</v>
      </c>
      <c r="Q36" s="769">
        <v>2</v>
      </c>
      <c r="R36" s="769">
        <v>5</v>
      </c>
      <c r="S36" s="769">
        <v>10</v>
      </c>
      <c r="T36" s="769">
        <v>7</v>
      </c>
      <c r="U36" s="769">
        <v>0</v>
      </c>
      <c r="V36" s="769">
        <v>0</v>
      </c>
      <c r="W36" s="769">
        <v>0</v>
      </c>
      <c r="X36" s="769">
        <v>0</v>
      </c>
      <c r="Y36" s="769">
        <v>4</v>
      </c>
      <c r="Z36" s="769">
        <v>0</v>
      </c>
      <c r="AA36" s="769">
        <v>10</v>
      </c>
      <c r="AB36" s="769">
        <v>0</v>
      </c>
      <c r="AC36" s="769">
        <v>3</v>
      </c>
      <c r="AD36" s="769">
        <v>5</v>
      </c>
      <c r="AE36" s="769">
        <v>64</v>
      </c>
      <c r="AF36" s="769">
        <v>5</v>
      </c>
      <c r="AG36" s="769">
        <v>2</v>
      </c>
      <c r="AH36" s="769">
        <v>1</v>
      </c>
      <c r="AI36" s="769">
        <v>0</v>
      </c>
      <c r="AJ36" s="769">
        <v>6</v>
      </c>
      <c r="AK36" s="769">
        <v>97</v>
      </c>
      <c r="AL36" s="769">
        <v>0</v>
      </c>
      <c r="AM36" s="769">
        <v>8</v>
      </c>
      <c r="AN36" s="769">
        <v>0</v>
      </c>
      <c r="AO36" s="769">
        <v>33</v>
      </c>
      <c r="AP36" s="1781">
        <v>78</v>
      </c>
      <c r="AQ36" s="769">
        <v>45</v>
      </c>
      <c r="AR36" s="769">
        <v>11</v>
      </c>
      <c r="AS36" s="769">
        <v>0</v>
      </c>
      <c r="AT36" s="769">
        <v>0</v>
      </c>
      <c r="AU36" s="769">
        <v>2</v>
      </c>
      <c r="AV36" s="769">
        <v>0</v>
      </c>
      <c r="AW36" s="769">
        <v>0</v>
      </c>
      <c r="AX36" s="1762"/>
    </row>
    <row r="37" spans="2:50" ht="15" customHeight="1">
      <c r="B37" s="1026"/>
      <c r="C37" s="1805" t="s">
        <v>18</v>
      </c>
      <c r="D37" s="1783">
        <f t="shared" si="2"/>
        <v>140</v>
      </c>
      <c r="E37" s="1766">
        <v>0</v>
      </c>
      <c r="F37" s="1767">
        <v>3</v>
      </c>
      <c r="G37" s="1767">
        <v>0</v>
      </c>
      <c r="H37" s="1767">
        <v>0</v>
      </c>
      <c r="I37" s="1767">
        <v>0</v>
      </c>
      <c r="J37" s="1767">
        <v>0</v>
      </c>
      <c r="K37" s="1767">
        <v>0</v>
      </c>
      <c r="L37" s="1767">
        <v>2</v>
      </c>
      <c r="M37" s="1767">
        <v>4</v>
      </c>
      <c r="N37" s="1767">
        <v>0</v>
      </c>
      <c r="O37" s="1767">
        <v>8</v>
      </c>
      <c r="P37" s="1767">
        <v>0</v>
      </c>
      <c r="Q37" s="1767">
        <v>0</v>
      </c>
      <c r="R37" s="1767">
        <v>0</v>
      </c>
      <c r="S37" s="1767">
        <v>0</v>
      </c>
      <c r="T37" s="1767">
        <v>4</v>
      </c>
      <c r="U37" s="1767">
        <v>0</v>
      </c>
      <c r="V37" s="1767">
        <v>0</v>
      </c>
      <c r="W37" s="1767">
        <v>0</v>
      </c>
      <c r="X37" s="1767">
        <v>0</v>
      </c>
      <c r="Y37" s="1767">
        <v>1</v>
      </c>
      <c r="Z37" s="1767">
        <v>0</v>
      </c>
      <c r="AA37" s="1767">
        <v>3</v>
      </c>
      <c r="AB37" s="1767">
        <v>0</v>
      </c>
      <c r="AC37" s="1767">
        <v>0</v>
      </c>
      <c r="AD37" s="1767">
        <v>11</v>
      </c>
      <c r="AE37" s="1767">
        <v>13</v>
      </c>
      <c r="AF37" s="1767">
        <v>2</v>
      </c>
      <c r="AG37" s="1767">
        <v>0</v>
      </c>
      <c r="AH37" s="1767">
        <v>0</v>
      </c>
      <c r="AI37" s="1767">
        <v>0</v>
      </c>
      <c r="AJ37" s="1767">
        <v>1</v>
      </c>
      <c r="AK37" s="1767">
        <v>35</v>
      </c>
      <c r="AL37" s="1767">
        <v>0</v>
      </c>
      <c r="AM37" s="1767">
        <v>1</v>
      </c>
      <c r="AN37" s="1767">
        <v>0</v>
      </c>
      <c r="AO37" s="1767">
        <v>19</v>
      </c>
      <c r="AP37" s="1768">
        <v>22</v>
      </c>
      <c r="AQ37" s="1767">
        <v>9</v>
      </c>
      <c r="AR37" s="1767">
        <v>2</v>
      </c>
      <c r="AS37" s="1767">
        <v>0</v>
      </c>
      <c r="AT37" s="1767">
        <v>0</v>
      </c>
      <c r="AU37" s="1767">
        <v>0</v>
      </c>
      <c r="AV37" s="1767">
        <v>0</v>
      </c>
      <c r="AW37" s="1767">
        <v>0</v>
      </c>
      <c r="AX37" s="1791"/>
    </row>
    <row r="38" spans="2:50" ht="15" customHeight="1">
      <c r="B38" s="916" t="s">
        <v>743</v>
      </c>
      <c r="C38" s="200" t="s">
        <v>9</v>
      </c>
      <c r="D38" s="1755">
        <f t="shared" si="2"/>
        <v>459</v>
      </c>
      <c r="E38" s="1793">
        <f aca="true" t="shared" si="9" ref="E38:AX38">SUM(E39:E42)</f>
        <v>0</v>
      </c>
      <c r="F38" s="1794">
        <f t="shared" si="9"/>
        <v>33</v>
      </c>
      <c r="G38" s="1794">
        <f t="shared" si="9"/>
        <v>0</v>
      </c>
      <c r="H38" s="1794">
        <f t="shared" si="9"/>
        <v>2</v>
      </c>
      <c r="I38" s="1794">
        <f t="shared" si="9"/>
        <v>0</v>
      </c>
      <c r="J38" s="1794">
        <f t="shared" si="9"/>
        <v>0</v>
      </c>
      <c r="K38" s="1794">
        <f t="shared" si="9"/>
        <v>0</v>
      </c>
      <c r="L38" s="1794">
        <f t="shared" si="9"/>
        <v>5</v>
      </c>
      <c r="M38" s="1794">
        <f t="shared" si="9"/>
        <v>19</v>
      </c>
      <c r="N38" s="1794">
        <f t="shared" si="9"/>
        <v>11</v>
      </c>
      <c r="O38" s="1794">
        <f t="shared" si="9"/>
        <v>43</v>
      </c>
      <c r="P38" s="1794">
        <f t="shared" si="9"/>
        <v>7</v>
      </c>
      <c r="Q38" s="1794">
        <f t="shared" si="9"/>
        <v>2</v>
      </c>
      <c r="R38" s="1794">
        <f t="shared" si="9"/>
        <v>0</v>
      </c>
      <c r="S38" s="1794">
        <f t="shared" si="9"/>
        <v>0</v>
      </c>
      <c r="T38" s="1794">
        <f t="shared" si="9"/>
        <v>8</v>
      </c>
      <c r="U38" s="1794">
        <f t="shared" si="9"/>
        <v>0</v>
      </c>
      <c r="V38" s="1794">
        <f t="shared" si="9"/>
        <v>0</v>
      </c>
      <c r="W38" s="1794">
        <f t="shared" si="9"/>
        <v>0</v>
      </c>
      <c r="X38" s="1794">
        <f t="shared" si="9"/>
        <v>0</v>
      </c>
      <c r="Y38" s="1794">
        <f t="shared" si="9"/>
        <v>8</v>
      </c>
      <c r="Z38" s="1794">
        <f t="shared" si="9"/>
        <v>0</v>
      </c>
      <c r="AA38" s="1794">
        <f t="shared" si="9"/>
        <v>6</v>
      </c>
      <c r="AB38" s="1794">
        <f t="shared" si="9"/>
        <v>0</v>
      </c>
      <c r="AC38" s="1794">
        <f t="shared" si="9"/>
        <v>0</v>
      </c>
      <c r="AD38" s="1794">
        <f t="shared" si="9"/>
        <v>0</v>
      </c>
      <c r="AE38" s="1794">
        <f t="shared" si="9"/>
        <v>24</v>
      </c>
      <c r="AF38" s="1794">
        <f t="shared" si="9"/>
        <v>4</v>
      </c>
      <c r="AG38" s="1794">
        <f t="shared" si="9"/>
        <v>0</v>
      </c>
      <c r="AH38" s="1794">
        <f t="shared" si="9"/>
        <v>0</v>
      </c>
      <c r="AI38" s="1794">
        <f t="shared" si="9"/>
        <v>0</v>
      </c>
      <c r="AJ38" s="1794">
        <f t="shared" si="9"/>
        <v>3</v>
      </c>
      <c r="AK38" s="1794">
        <f t="shared" si="9"/>
        <v>69</v>
      </c>
      <c r="AL38" s="1794">
        <f t="shared" si="9"/>
        <v>0</v>
      </c>
      <c r="AM38" s="1794">
        <f t="shared" si="9"/>
        <v>7</v>
      </c>
      <c r="AN38" s="1794">
        <f t="shared" si="9"/>
        <v>0</v>
      </c>
      <c r="AO38" s="1794">
        <f t="shared" si="9"/>
        <v>45</v>
      </c>
      <c r="AP38" s="1794">
        <f t="shared" si="9"/>
        <v>80</v>
      </c>
      <c r="AQ38" s="1794">
        <f t="shared" si="9"/>
        <v>61</v>
      </c>
      <c r="AR38" s="1794">
        <f t="shared" si="9"/>
        <v>20</v>
      </c>
      <c r="AS38" s="1794">
        <f t="shared" si="9"/>
        <v>0</v>
      </c>
      <c r="AT38" s="1794">
        <f t="shared" si="9"/>
        <v>0</v>
      </c>
      <c r="AU38" s="1794">
        <f t="shared" si="9"/>
        <v>2</v>
      </c>
      <c r="AV38" s="1794">
        <f t="shared" si="9"/>
        <v>0</v>
      </c>
      <c r="AW38" s="1794">
        <f t="shared" si="9"/>
        <v>0</v>
      </c>
      <c r="AX38" s="1795">
        <f t="shared" si="9"/>
        <v>0</v>
      </c>
    </row>
    <row r="39" spans="2:50" ht="15" customHeight="1">
      <c r="B39" s="1778"/>
      <c r="C39" s="215" t="s">
        <v>40</v>
      </c>
      <c r="D39" s="1757">
        <f t="shared" si="2"/>
        <v>132</v>
      </c>
      <c r="E39" s="1780">
        <v>0</v>
      </c>
      <c r="F39" s="769">
        <v>4</v>
      </c>
      <c r="G39" s="769">
        <v>0</v>
      </c>
      <c r="H39" s="769">
        <v>1</v>
      </c>
      <c r="I39" s="769">
        <v>0</v>
      </c>
      <c r="J39" s="769">
        <v>0</v>
      </c>
      <c r="K39" s="769">
        <v>0</v>
      </c>
      <c r="L39" s="769">
        <v>0</v>
      </c>
      <c r="M39" s="769">
        <v>6</v>
      </c>
      <c r="N39" s="769">
        <v>3</v>
      </c>
      <c r="O39" s="769">
        <v>18</v>
      </c>
      <c r="P39" s="769">
        <v>3</v>
      </c>
      <c r="Q39" s="769">
        <v>0</v>
      </c>
      <c r="R39" s="769">
        <v>0</v>
      </c>
      <c r="S39" s="769">
        <v>0</v>
      </c>
      <c r="T39" s="769">
        <v>3</v>
      </c>
      <c r="U39" s="769">
        <v>0</v>
      </c>
      <c r="V39" s="769">
        <v>0</v>
      </c>
      <c r="W39" s="769">
        <v>0</v>
      </c>
      <c r="X39" s="769">
        <v>0</v>
      </c>
      <c r="Y39" s="769">
        <v>5</v>
      </c>
      <c r="Z39" s="769">
        <v>0</v>
      </c>
      <c r="AA39" s="769">
        <v>1</v>
      </c>
      <c r="AB39" s="769">
        <v>0</v>
      </c>
      <c r="AC39" s="769">
        <v>0</v>
      </c>
      <c r="AD39" s="769">
        <v>0</v>
      </c>
      <c r="AE39" s="769">
        <v>7</v>
      </c>
      <c r="AF39" s="769">
        <v>1</v>
      </c>
      <c r="AG39" s="769">
        <v>0</v>
      </c>
      <c r="AH39" s="769">
        <v>0</v>
      </c>
      <c r="AI39" s="769">
        <v>0</v>
      </c>
      <c r="AJ39" s="769">
        <v>1</v>
      </c>
      <c r="AK39" s="769">
        <v>19</v>
      </c>
      <c r="AL39" s="769">
        <v>0</v>
      </c>
      <c r="AM39" s="769">
        <v>2</v>
      </c>
      <c r="AN39" s="769">
        <v>0</v>
      </c>
      <c r="AO39" s="769">
        <v>12</v>
      </c>
      <c r="AP39" s="1781">
        <v>26</v>
      </c>
      <c r="AQ39" s="769">
        <v>11</v>
      </c>
      <c r="AR39" s="769">
        <v>9</v>
      </c>
      <c r="AS39" s="769">
        <v>0</v>
      </c>
      <c r="AT39" s="769">
        <v>0</v>
      </c>
      <c r="AU39" s="769">
        <v>0</v>
      </c>
      <c r="AV39" s="769">
        <v>0</v>
      </c>
      <c r="AW39" s="769">
        <v>0</v>
      </c>
      <c r="AX39" s="1762"/>
    </row>
    <row r="40" spans="2:50" ht="15" customHeight="1">
      <c r="B40" s="1778"/>
      <c r="C40" s="215" t="s">
        <v>41</v>
      </c>
      <c r="D40" s="1757">
        <f t="shared" si="2"/>
        <v>149</v>
      </c>
      <c r="E40" s="1780">
        <v>0</v>
      </c>
      <c r="F40" s="769">
        <v>13</v>
      </c>
      <c r="G40" s="769">
        <v>0</v>
      </c>
      <c r="H40" s="769">
        <v>0</v>
      </c>
      <c r="I40" s="769">
        <v>0</v>
      </c>
      <c r="J40" s="769">
        <v>0</v>
      </c>
      <c r="K40" s="769">
        <v>0</v>
      </c>
      <c r="L40" s="769">
        <v>2</v>
      </c>
      <c r="M40" s="769">
        <v>4</v>
      </c>
      <c r="N40" s="769">
        <v>2</v>
      </c>
      <c r="O40" s="769">
        <v>11</v>
      </c>
      <c r="P40" s="769">
        <v>1</v>
      </c>
      <c r="Q40" s="769">
        <v>2</v>
      </c>
      <c r="R40" s="769">
        <v>0</v>
      </c>
      <c r="S40" s="769">
        <v>0</v>
      </c>
      <c r="T40" s="769">
        <v>3</v>
      </c>
      <c r="U40" s="769">
        <v>0</v>
      </c>
      <c r="V40" s="769">
        <v>0</v>
      </c>
      <c r="W40" s="769">
        <v>0</v>
      </c>
      <c r="X40" s="769">
        <v>0</v>
      </c>
      <c r="Y40" s="769">
        <v>0</v>
      </c>
      <c r="Z40" s="769">
        <v>0</v>
      </c>
      <c r="AA40" s="769">
        <v>3</v>
      </c>
      <c r="AB40" s="769">
        <v>0</v>
      </c>
      <c r="AC40" s="769">
        <v>0</v>
      </c>
      <c r="AD40" s="769">
        <v>0</v>
      </c>
      <c r="AE40" s="769">
        <v>6</v>
      </c>
      <c r="AF40" s="769">
        <v>2</v>
      </c>
      <c r="AG40" s="769">
        <v>0</v>
      </c>
      <c r="AH40" s="769">
        <v>0</v>
      </c>
      <c r="AI40" s="769">
        <v>0</v>
      </c>
      <c r="AJ40" s="769">
        <v>1</v>
      </c>
      <c r="AK40" s="769">
        <v>26</v>
      </c>
      <c r="AL40" s="769">
        <v>0</v>
      </c>
      <c r="AM40" s="769">
        <v>2</v>
      </c>
      <c r="AN40" s="769">
        <v>0</v>
      </c>
      <c r="AO40" s="769">
        <v>22</v>
      </c>
      <c r="AP40" s="1781">
        <v>20</v>
      </c>
      <c r="AQ40" s="769">
        <v>22</v>
      </c>
      <c r="AR40" s="769">
        <v>5</v>
      </c>
      <c r="AS40" s="769">
        <v>0</v>
      </c>
      <c r="AT40" s="769">
        <v>0</v>
      </c>
      <c r="AU40" s="769">
        <v>2</v>
      </c>
      <c r="AV40" s="769">
        <v>0</v>
      </c>
      <c r="AW40" s="769">
        <v>0</v>
      </c>
      <c r="AX40" s="1762"/>
    </row>
    <row r="41" spans="2:50" ht="15" customHeight="1">
      <c r="B41" s="1778"/>
      <c r="C41" s="215" t="s">
        <v>19</v>
      </c>
      <c r="D41" s="1757">
        <f t="shared" si="2"/>
        <v>146</v>
      </c>
      <c r="E41" s="1780">
        <v>0</v>
      </c>
      <c r="F41" s="769">
        <v>14</v>
      </c>
      <c r="G41" s="769">
        <v>0</v>
      </c>
      <c r="H41" s="769">
        <v>1</v>
      </c>
      <c r="I41" s="769">
        <v>0</v>
      </c>
      <c r="J41" s="769">
        <v>0</v>
      </c>
      <c r="K41" s="769">
        <v>0</v>
      </c>
      <c r="L41" s="769">
        <v>2</v>
      </c>
      <c r="M41" s="769">
        <v>8</v>
      </c>
      <c r="N41" s="769">
        <v>4</v>
      </c>
      <c r="O41" s="769">
        <v>14</v>
      </c>
      <c r="P41" s="769">
        <v>3</v>
      </c>
      <c r="Q41" s="769">
        <v>0</v>
      </c>
      <c r="R41" s="769">
        <v>0</v>
      </c>
      <c r="S41" s="769">
        <v>0</v>
      </c>
      <c r="T41" s="769">
        <v>2</v>
      </c>
      <c r="U41" s="769">
        <v>0</v>
      </c>
      <c r="V41" s="769">
        <v>0</v>
      </c>
      <c r="W41" s="769">
        <v>0</v>
      </c>
      <c r="X41" s="769">
        <v>0</v>
      </c>
      <c r="Y41" s="769">
        <v>1</v>
      </c>
      <c r="Z41" s="769">
        <v>0</v>
      </c>
      <c r="AA41" s="769">
        <v>1</v>
      </c>
      <c r="AB41" s="769">
        <v>0</v>
      </c>
      <c r="AC41" s="769">
        <v>0</v>
      </c>
      <c r="AD41" s="769">
        <v>0</v>
      </c>
      <c r="AE41" s="769">
        <v>6</v>
      </c>
      <c r="AF41" s="769">
        <v>1</v>
      </c>
      <c r="AG41" s="769">
        <v>0</v>
      </c>
      <c r="AH41" s="769">
        <v>0</v>
      </c>
      <c r="AI41" s="769">
        <v>0</v>
      </c>
      <c r="AJ41" s="769">
        <v>1</v>
      </c>
      <c r="AK41" s="769">
        <v>23</v>
      </c>
      <c r="AL41" s="769">
        <v>0</v>
      </c>
      <c r="AM41" s="769">
        <v>3</v>
      </c>
      <c r="AN41" s="769">
        <v>0</v>
      </c>
      <c r="AO41" s="769">
        <v>10</v>
      </c>
      <c r="AP41" s="1781">
        <v>26</v>
      </c>
      <c r="AQ41" s="769">
        <v>21</v>
      </c>
      <c r="AR41" s="769">
        <v>5</v>
      </c>
      <c r="AS41" s="769">
        <v>0</v>
      </c>
      <c r="AT41" s="769">
        <v>0</v>
      </c>
      <c r="AU41" s="769">
        <v>0</v>
      </c>
      <c r="AV41" s="769">
        <v>0</v>
      </c>
      <c r="AW41" s="769">
        <v>0</v>
      </c>
      <c r="AX41" s="1762"/>
    </row>
    <row r="42" spans="2:50" ht="15" customHeight="1">
      <c r="B42" s="1782"/>
      <c r="C42" s="217" t="s">
        <v>20</v>
      </c>
      <c r="D42" s="1783">
        <f t="shared" si="2"/>
        <v>32</v>
      </c>
      <c r="E42" s="1780">
        <v>0</v>
      </c>
      <c r="F42" s="769">
        <v>2</v>
      </c>
      <c r="G42" s="769">
        <v>0</v>
      </c>
      <c r="H42" s="769">
        <v>0</v>
      </c>
      <c r="I42" s="769">
        <v>0</v>
      </c>
      <c r="J42" s="769">
        <v>0</v>
      </c>
      <c r="K42" s="769">
        <v>0</v>
      </c>
      <c r="L42" s="769">
        <v>1</v>
      </c>
      <c r="M42" s="769">
        <v>1</v>
      </c>
      <c r="N42" s="769">
        <v>2</v>
      </c>
      <c r="O42" s="769">
        <v>0</v>
      </c>
      <c r="P42" s="769">
        <v>0</v>
      </c>
      <c r="Q42" s="769">
        <v>0</v>
      </c>
      <c r="R42" s="769">
        <v>0</v>
      </c>
      <c r="S42" s="769">
        <v>0</v>
      </c>
      <c r="T42" s="769">
        <v>0</v>
      </c>
      <c r="U42" s="769">
        <v>0</v>
      </c>
      <c r="V42" s="769">
        <v>0</v>
      </c>
      <c r="W42" s="769">
        <v>0</v>
      </c>
      <c r="X42" s="769">
        <v>0</v>
      </c>
      <c r="Y42" s="769">
        <v>2</v>
      </c>
      <c r="Z42" s="769">
        <v>0</v>
      </c>
      <c r="AA42" s="769">
        <v>1</v>
      </c>
      <c r="AB42" s="769">
        <v>0</v>
      </c>
      <c r="AC42" s="769">
        <v>0</v>
      </c>
      <c r="AD42" s="769">
        <v>0</v>
      </c>
      <c r="AE42" s="769">
        <v>5</v>
      </c>
      <c r="AF42" s="769">
        <v>0</v>
      </c>
      <c r="AG42" s="769">
        <v>0</v>
      </c>
      <c r="AH42" s="769">
        <v>0</v>
      </c>
      <c r="AI42" s="769">
        <v>0</v>
      </c>
      <c r="AJ42" s="769">
        <v>0</v>
      </c>
      <c r="AK42" s="769">
        <v>1</v>
      </c>
      <c r="AL42" s="769">
        <v>0</v>
      </c>
      <c r="AM42" s="769">
        <v>0</v>
      </c>
      <c r="AN42" s="769">
        <v>0</v>
      </c>
      <c r="AO42" s="769">
        <v>1</v>
      </c>
      <c r="AP42" s="1781">
        <v>8</v>
      </c>
      <c r="AQ42" s="769">
        <v>7</v>
      </c>
      <c r="AR42" s="769">
        <v>1</v>
      </c>
      <c r="AS42" s="769">
        <v>0</v>
      </c>
      <c r="AT42" s="769">
        <v>0</v>
      </c>
      <c r="AU42" s="769">
        <v>0</v>
      </c>
      <c r="AV42" s="769">
        <v>0</v>
      </c>
      <c r="AW42" s="769">
        <v>0</v>
      </c>
      <c r="AX42" s="1762"/>
    </row>
    <row r="43" spans="2:50" ht="15" customHeight="1">
      <c r="B43" s="916" t="s">
        <v>334</v>
      </c>
      <c r="C43" s="211" t="s">
        <v>9</v>
      </c>
      <c r="D43" s="1792">
        <f t="shared" si="2"/>
        <v>866</v>
      </c>
      <c r="E43" s="1787">
        <f aca="true" t="shared" si="10" ref="E43:AX43">SUM(E44:E45)</f>
        <v>3</v>
      </c>
      <c r="F43" s="1788">
        <f t="shared" si="10"/>
        <v>28</v>
      </c>
      <c r="G43" s="1788">
        <f t="shared" si="10"/>
        <v>2</v>
      </c>
      <c r="H43" s="1788">
        <f t="shared" si="10"/>
        <v>11</v>
      </c>
      <c r="I43" s="1788">
        <f t="shared" si="10"/>
        <v>0</v>
      </c>
      <c r="J43" s="1788">
        <f t="shared" si="10"/>
        <v>2</v>
      </c>
      <c r="K43" s="1788">
        <f t="shared" si="10"/>
        <v>5</v>
      </c>
      <c r="L43" s="1788">
        <f t="shared" si="10"/>
        <v>26</v>
      </c>
      <c r="M43" s="1788">
        <f t="shared" si="10"/>
        <v>94</v>
      </c>
      <c r="N43" s="1788">
        <f t="shared" si="10"/>
        <v>52</v>
      </c>
      <c r="O43" s="1788">
        <f t="shared" si="10"/>
        <v>133</v>
      </c>
      <c r="P43" s="1788">
        <f t="shared" si="10"/>
        <v>5</v>
      </c>
      <c r="Q43" s="1788">
        <f t="shared" si="10"/>
        <v>3</v>
      </c>
      <c r="R43" s="1788">
        <f t="shared" si="10"/>
        <v>3</v>
      </c>
      <c r="S43" s="1788">
        <f t="shared" si="10"/>
        <v>27</v>
      </c>
      <c r="T43" s="1788">
        <f t="shared" si="10"/>
        <v>35</v>
      </c>
      <c r="U43" s="1788">
        <f t="shared" si="10"/>
        <v>0</v>
      </c>
      <c r="V43" s="1788">
        <f t="shared" si="10"/>
        <v>0</v>
      </c>
      <c r="W43" s="1788">
        <f t="shared" si="10"/>
        <v>1</v>
      </c>
      <c r="X43" s="1788">
        <f t="shared" si="10"/>
        <v>3</v>
      </c>
      <c r="Y43" s="1788">
        <f t="shared" si="10"/>
        <v>12</v>
      </c>
      <c r="Z43" s="1788">
        <f t="shared" si="10"/>
        <v>0</v>
      </c>
      <c r="AA43" s="1788">
        <f t="shared" si="10"/>
        <v>29</v>
      </c>
      <c r="AB43" s="1788">
        <f t="shared" si="10"/>
        <v>1</v>
      </c>
      <c r="AC43" s="1788">
        <f t="shared" si="10"/>
        <v>20</v>
      </c>
      <c r="AD43" s="1788">
        <f t="shared" si="10"/>
        <v>4</v>
      </c>
      <c r="AE43" s="1788">
        <f t="shared" si="10"/>
        <v>53</v>
      </c>
      <c r="AF43" s="1788">
        <f t="shared" si="10"/>
        <v>4</v>
      </c>
      <c r="AG43" s="1788">
        <f t="shared" si="10"/>
        <v>1</v>
      </c>
      <c r="AH43" s="1788">
        <f t="shared" si="10"/>
        <v>2</v>
      </c>
      <c r="AI43" s="1788">
        <f t="shared" si="10"/>
        <v>4</v>
      </c>
      <c r="AJ43" s="1788">
        <f t="shared" si="10"/>
        <v>0</v>
      </c>
      <c r="AK43" s="1788">
        <f t="shared" si="10"/>
        <v>71</v>
      </c>
      <c r="AL43" s="1788">
        <f t="shared" si="10"/>
        <v>0</v>
      </c>
      <c r="AM43" s="1788">
        <f t="shared" si="10"/>
        <v>3</v>
      </c>
      <c r="AN43" s="1788">
        <f t="shared" si="10"/>
        <v>0</v>
      </c>
      <c r="AO43" s="1788">
        <f t="shared" si="10"/>
        <v>21</v>
      </c>
      <c r="AP43" s="1788">
        <f t="shared" si="10"/>
        <v>137</v>
      </c>
      <c r="AQ43" s="1788">
        <f t="shared" si="10"/>
        <v>42</v>
      </c>
      <c r="AR43" s="1788">
        <f t="shared" si="10"/>
        <v>22</v>
      </c>
      <c r="AS43" s="1788">
        <f t="shared" si="10"/>
        <v>0</v>
      </c>
      <c r="AT43" s="1788">
        <f t="shared" si="10"/>
        <v>0</v>
      </c>
      <c r="AU43" s="1788">
        <f t="shared" si="10"/>
        <v>6</v>
      </c>
      <c r="AV43" s="1788">
        <f t="shared" si="10"/>
        <v>1</v>
      </c>
      <c r="AW43" s="1788">
        <f t="shared" si="10"/>
        <v>0</v>
      </c>
      <c r="AX43" s="1789">
        <f t="shared" si="10"/>
        <v>0</v>
      </c>
    </row>
    <row r="44" spans="2:50" ht="15" customHeight="1">
      <c r="B44" s="1778"/>
      <c r="C44" s="215" t="s">
        <v>100</v>
      </c>
      <c r="D44" s="1757">
        <f t="shared" si="2"/>
        <v>673</v>
      </c>
      <c r="E44" s="1780">
        <v>1</v>
      </c>
      <c r="F44" s="769">
        <v>16</v>
      </c>
      <c r="G44" s="769">
        <v>2</v>
      </c>
      <c r="H44" s="769">
        <v>10</v>
      </c>
      <c r="I44" s="769">
        <v>0</v>
      </c>
      <c r="J44" s="769">
        <v>2</v>
      </c>
      <c r="K44" s="769">
        <v>5</v>
      </c>
      <c r="L44" s="769">
        <v>24</v>
      </c>
      <c r="M44" s="769">
        <v>82</v>
      </c>
      <c r="N44" s="769">
        <v>37</v>
      </c>
      <c r="O44" s="769">
        <v>124</v>
      </c>
      <c r="P44" s="769">
        <v>5</v>
      </c>
      <c r="Q44" s="769">
        <v>3</v>
      </c>
      <c r="R44" s="769">
        <v>3</v>
      </c>
      <c r="S44" s="769">
        <v>24</v>
      </c>
      <c r="T44" s="769">
        <v>24</v>
      </c>
      <c r="U44" s="769">
        <v>0</v>
      </c>
      <c r="V44" s="769">
        <v>0</v>
      </c>
      <c r="W44" s="769">
        <v>1</v>
      </c>
      <c r="X44" s="769">
        <v>1</v>
      </c>
      <c r="Y44" s="769">
        <v>8</v>
      </c>
      <c r="Z44" s="769">
        <v>0</v>
      </c>
      <c r="AA44" s="769">
        <v>24</v>
      </c>
      <c r="AB44" s="769">
        <v>1</v>
      </c>
      <c r="AC44" s="769">
        <v>15</v>
      </c>
      <c r="AD44" s="769">
        <v>4</v>
      </c>
      <c r="AE44" s="769">
        <v>40</v>
      </c>
      <c r="AF44" s="769">
        <v>3</v>
      </c>
      <c r="AG44" s="769">
        <v>1</v>
      </c>
      <c r="AH44" s="769">
        <v>1</v>
      </c>
      <c r="AI44" s="769">
        <v>4</v>
      </c>
      <c r="AJ44" s="769">
        <v>0</v>
      </c>
      <c r="AK44" s="769">
        <v>44</v>
      </c>
      <c r="AL44" s="769">
        <v>0</v>
      </c>
      <c r="AM44" s="769">
        <v>3</v>
      </c>
      <c r="AN44" s="769">
        <v>0</v>
      </c>
      <c r="AO44" s="769">
        <v>10</v>
      </c>
      <c r="AP44" s="1781">
        <v>94</v>
      </c>
      <c r="AQ44" s="769">
        <v>31</v>
      </c>
      <c r="AR44" s="769">
        <v>19</v>
      </c>
      <c r="AS44" s="769">
        <v>0</v>
      </c>
      <c r="AT44" s="769">
        <v>0</v>
      </c>
      <c r="AU44" s="769">
        <v>6</v>
      </c>
      <c r="AV44" s="769">
        <v>1</v>
      </c>
      <c r="AW44" s="769">
        <v>0</v>
      </c>
      <c r="AX44" s="1762"/>
    </row>
    <row r="45" spans="2:50" ht="15" customHeight="1">
      <c r="B45" s="1782"/>
      <c r="C45" s="1805" t="s">
        <v>181</v>
      </c>
      <c r="D45" s="1797">
        <f t="shared" si="2"/>
        <v>193</v>
      </c>
      <c r="E45" s="1798">
        <v>2</v>
      </c>
      <c r="F45" s="1799">
        <v>12</v>
      </c>
      <c r="G45" s="1799">
        <v>0</v>
      </c>
      <c r="H45" s="1799">
        <v>1</v>
      </c>
      <c r="I45" s="1799">
        <v>0</v>
      </c>
      <c r="J45" s="1799">
        <v>0</v>
      </c>
      <c r="K45" s="1799">
        <v>0</v>
      </c>
      <c r="L45" s="1799">
        <v>2</v>
      </c>
      <c r="M45" s="1799">
        <v>12</v>
      </c>
      <c r="N45" s="1799">
        <v>15</v>
      </c>
      <c r="O45" s="1799">
        <v>9</v>
      </c>
      <c r="P45" s="1799">
        <v>0</v>
      </c>
      <c r="Q45" s="1799">
        <v>0</v>
      </c>
      <c r="R45" s="1799">
        <v>0</v>
      </c>
      <c r="S45" s="1799">
        <v>3</v>
      </c>
      <c r="T45" s="1799">
        <v>11</v>
      </c>
      <c r="U45" s="1799">
        <v>0</v>
      </c>
      <c r="V45" s="1799">
        <v>0</v>
      </c>
      <c r="W45" s="1799">
        <v>0</v>
      </c>
      <c r="X45" s="1799">
        <v>2</v>
      </c>
      <c r="Y45" s="1799">
        <v>4</v>
      </c>
      <c r="Z45" s="1799">
        <v>0</v>
      </c>
      <c r="AA45" s="1799">
        <v>5</v>
      </c>
      <c r="AB45" s="1799">
        <v>0</v>
      </c>
      <c r="AC45" s="1799">
        <v>5</v>
      </c>
      <c r="AD45" s="1799">
        <v>0</v>
      </c>
      <c r="AE45" s="1799">
        <v>13</v>
      </c>
      <c r="AF45" s="1799">
        <v>1</v>
      </c>
      <c r="AG45" s="1799">
        <v>0</v>
      </c>
      <c r="AH45" s="1799">
        <v>1</v>
      </c>
      <c r="AI45" s="1799">
        <v>0</v>
      </c>
      <c r="AJ45" s="1799">
        <v>0</v>
      </c>
      <c r="AK45" s="1799">
        <v>27</v>
      </c>
      <c r="AL45" s="1799">
        <v>0</v>
      </c>
      <c r="AM45" s="1799">
        <v>0</v>
      </c>
      <c r="AN45" s="1799">
        <v>0</v>
      </c>
      <c r="AO45" s="1799">
        <v>11</v>
      </c>
      <c r="AP45" s="1800">
        <v>43</v>
      </c>
      <c r="AQ45" s="1799">
        <v>11</v>
      </c>
      <c r="AR45" s="1799">
        <v>3</v>
      </c>
      <c r="AS45" s="1799">
        <v>0</v>
      </c>
      <c r="AT45" s="1799">
        <v>0</v>
      </c>
      <c r="AU45" s="1799">
        <v>0</v>
      </c>
      <c r="AV45" s="1799">
        <v>0</v>
      </c>
      <c r="AW45" s="1799">
        <v>0</v>
      </c>
      <c r="AX45" s="1801"/>
    </row>
    <row r="46" spans="2:50" ht="15" customHeight="1">
      <c r="B46" s="919" t="s">
        <v>268</v>
      </c>
      <c r="C46" s="200" t="s">
        <v>9</v>
      </c>
      <c r="D46" s="1755">
        <f t="shared" si="2"/>
        <v>599</v>
      </c>
      <c r="E46" s="1787">
        <f aca="true" t="shared" si="11" ref="E46:AX46">SUM(E47:E49)</f>
        <v>3</v>
      </c>
      <c r="F46" s="1788">
        <f t="shared" si="11"/>
        <v>23</v>
      </c>
      <c r="G46" s="1788">
        <f t="shared" si="11"/>
        <v>5</v>
      </c>
      <c r="H46" s="1788">
        <f t="shared" si="11"/>
        <v>4</v>
      </c>
      <c r="I46" s="1788">
        <f t="shared" si="11"/>
        <v>0</v>
      </c>
      <c r="J46" s="1788">
        <f t="shared" si="11"/>
        <v>1</v>
      </c>
      <c r="K46" s="1788">
        <f t="shared" si="11"/>
        <v>4</v>
      </c>
      <c r="L46" s="1788">
        <f t="shared" si="11"/>
        <v>13</v>
      </c>
      <c r="M46" s="1788">
        <f t="shared" si="11"/>
        <v>43</v>
      </c>
      <c r="N46" s="1788">
        <f t="shared" si="11"/>
        <v>65</v>
      </c>
      <c r="O46" s="1788">
        <f t="shared" si="11"/>
        <v>70</v>
      </c>
      <c r="P46" s="1788">
        <f t="shared" si="11"/>
        <v>4</v>
      </c>
      <c r="Q46" s="1788">
        <f t="shared" si="11"/>
        <v>0</v>
      </c>
      <c r="R46" s="1788">
        <f t="shared" si="11"/>
        <v>3</v>
      </c>
      <c r="S46" s="1788">
        <f t="shared" si="11"/>
        <v>10</v>
      </c>
      <c r="T46" s="1788">
        <f t="shared" si="11"/>
        <v>19</v>
      </c>
      <c r="U46" s="1788">
        <f t="shared" si="11"/>
        <v>0</v>
      </c>
      <c r="V46" s="1788">
        <f t="shared" si="11"/>
        <v>0</v>
      </c>
      <c r="W46" s="1788">
        <f t="shared" si="11"/>
        <v>0</v>
      </c>
      <c r="X46" s="1788">
        <f t="shared" si="11"/>
        <v>5</v>
      </c>
      <c r="Y46" s="1788">
        <f t="shared" si="11"/>
        <v>8</v>
      </c>
      <c r="Z46" s="1788">
        <f t="shared" si="11"/>
        <v>0</v>
      </c>
      <c r="AA46" s="1788">
        <f t="shared" si="11"/>
        <v>15</v>
      </c>
      <c r="AB46" s="1788">
        <f t="shared" si="11"/>
        <v>0</v>
      </c>
      <c r="AC46" s="1788">
        <f t="shared" si="11"/>
        <v>15</v>
      </c>
      <c r="AD46" s="1788">
        <f t="shared" si="11"/>
        <v>1</v>
      </c>
      <c r="AE46" s="1788">
        <f t="shared" si="11"/>
        <v>50</v>
      </c>
      <c r="AF46" s="1788">
        <f t="shared" si="11"/>
        <v>0</v>
      </c>
      <c r="AG46" s="1788">
        <f t="shared" si="11"/>
        <v>0</v>
      </c>
      <c r="AH46" s="1788">
        <f t="shared" si="11"/>
        <v>0</v>
      </c>
      <c r="AI46" s="1788">
        <f t="shared" si="11"/>
        <v>0</v>
      </c>
      <c r="AJ46" s="1788">
        <f t="shared" si="11"/>
        <v>4</v>
      </c>
      <c r="AK46" s="1788">
        <f t="shared" si="11"/>
        <v>77</v>
      </c>
      <c r="AL46" s="1788">
        <f t="shared" si="11"/>
        <v>0</v>
      </c>
      <c r="AM46" s="1788">
        <f t="shared" si="11"/>
        <v>0</v>
      </c>
      <c r="AN46" s="1788">
        <f t="shared" si="11"/>
        <v>0</v>
      </c>
      <c r="AO46" s="1788">
        <f t="shared" si="11"/>
        <v>23</v>
      </c>
      <c r="AP46" s="1788">
        <f t="shared" si="11"/>
        <v>112</v>
      </c>
      <c r="AQ46" s="1788">
        <f t="shared" si="11"/>
        <v>20</v>
      </c>
      <c r="AR46" s="1788">
        <f t="shared" si="11"/>
        <v>2</v>
      </c>
      <c r="AS46" s="1788">
        <f t="shared" si="11"/>
        <v>0</v>
      </c>
      <c r="AT46" s="1788">
        <f t="shared" si="11"/>
        <v>0</v>
      </c>
      <c r="AU46" s="1788">
        <f t="shared" si="11"/>
        <v>0</v>
      </c>
      <c r="AV46" s="1788">
        <f t="shared" si="11"/>
        <v>0</v>
      </c>
      <c r="AW46" s="1788">
        <f t="shared" si="11"/>
        <v>0</v>
      </c>
      <c r="AX46" s="1789">
        <f t="shared" si="11"/>
        <v>0</v>
      </c>
    </row>
    <row r="47" spans="2:50" ht="15" customHeight="1">
      <c r="B47" s="1806"/>
      <c r="C47" s="215" t="s">
        <v>21</v>
      </c>
      <c r="D47" s="1757">
        <f t="shared" si="2"/>
        <v>469</v>
      </c>
      <c r="E47" s="1780">
        <v>3</v>
      </c>
      <c r="F47" s="769">
        <v>17</v>
      </c>
      <c r="G47" s="769">
        <v>5</v>
      </c>
      <c r="H47" s="769">
        <v>3</v>
      </c>
      <c r="I47" s="769">
        <v>0</v>
      </c>
      <c r="J47" s="769">
        <v>1</v>
      </c>
      <c r="K47" s="769">
        <v>4</v>
      </c>
      <c r="L47" s="769">
        <v>12</v>
      </c>
      <c r="M47" s="769">
        <v>40</v>
      </c>
      <c r="N47" s="769">
        <v>23</v>
      </c>
      <c r="O47" s="769">
        <v>65</v>
      </c>
      <c r="P47" s="769">
        <v>2</v>
      </c>
      <c r="Q47" s="769">
        <v>0</v>
      </c>
      <c r="R47" s="769">
        <v>3</v>
      </c>
      <c r="S47" s="769">
        <v>9</v>
      </c>
      <c r="T47" s="769">
        <v>14</v>
      </c>
      <c r="U47" s="769">
        <v>0</v>
      </c>
      <c r="V47" s="769">
        <v>0</v>
      </c>
      <c r="W47" s="769">
        <v>0</v>
      </c>
      <c r="X47" s="769">
        <v>5</v>
      </c>
      <c r="Y47" s="769">
        <v>5</v>
      </c>
      <c r="Z47" s="769">
        <v>0</v>
      </c>
      <c r="AA47" s="769">
        <v>11</v>
      </c>
      <c r="AB47" s="769">
        <v>0</v>
      </c>
      <c r="AC47" s="769">
        <v>15</v>
      </c>
      <c r="AD47" s="769">
        <v>1</v>
      </c>
      <c r="AE47" s="769">
        <v>45</v>
      </c>
      <c r="AF47" s="769">
        <v>0</v>
      </c>
      <c r="AG47" s="769">
        <v>0</v>
      </c>
      <c r="AH47" s="769">
        <v>0</v>
      </c>
      <c r="AI47" s="769">
        <v>0</v>
      </c>
      <c r="AJ47" s="769">
        <v>3</v>
      </c>
      <c r="AK47" s="769">
        <v>66</v>
      </c>
      <c r="AL47" s="769">
        <v>0</v>
      </c>
      <c r="AM47" s="769">
        <v>0</v>
      </c>
      <c r="AN47" s="769">
        <v>0</v>
      </c>
      <c r="AO47" s="769">
        <v>19</v>
      </c>
      <c r="AP47" s="1781">
        <v>84</v>
      </c>
      <c r="AQ47" s="769">
        <v>12</v>
      </c>
      <c r="AR47" s="769">
        <v>2</v>
      </c>
      <c r="AS47" s="769">
        <v>0</v>
      </c>
      <c r="AT47" s="769">
        <v>0</v>
      </c>
      <c r="AU47" s="769">
        <v>0</v>
      </c>
      <c r="AV47" s="769">
        <v>0</v>
      </c>
      <c r="AW47" s="769">
        <v>0</v>
      </c>
      <c r="AX47" s="1762"/>
    </row>
    <row r="48" spans="2:50" ht="15" customHeight="1">
      <c r="B48" s="1806"/>
      <c r="C48" s="215" t="s">
        <v>22</v>
      </c>
      <c r="D48" s="1757">
        <f t="shared" si="2"/>
        <v>105</v>
      </c>
      <c r="E48" s="1780">
        <v>0</v>
      </c>
      <c r="F48" s="769">
        <v>4</v>
      </c>
      <c r="G48" s="769">
        <v>0</v>
      </c>
      <c r="H48" s="769">
        <v>1</v>
      </c>
      <c r="I48" s="769">
        <v>0</v>
      </c>
      <c r="J48" s="769">
        <v>0</v>
      </c>
      <c r="K48" s="769">
        <v>0</v>
      </c>
      <c r="L48" s="769">
        <v>1</v>
      </c>
      <c r="M48" s="769">
        <v>3</v>
      </c>
      <c r="N48" s="769">
        <v>32</v>
      </c>
      <c r="O48" s="769">
        <v>5</v>
      </c>
      <c r="P48" s="769">
        <v>2</v>
      </c>
      <c r="Q48" s="769">
        <v>0</v>
      </c>
      <c r="R48" s="769">
        <v>0</v>
      </c>
      <c r="S48" s="769">
        <v>0</v>
      </c>
      <c r="T48" s="769">
        <v>3</v>
      </c>
      <c r="U48" s="769">
        <v>0</v>
      </c>
      <c r="V48" s="769">
        <v>0</v>
      </c>
      <c r="W48" s="769">
        <v>0</v>
      </c>
      <c r="X48" s="769">
        <v>0</v>
      </c>
      <c r="Y48" s="769">
        <v>3</v>
      </c>
      <c r="Z48" s="769">
        <v>0</v>
      </c>
      <c r="AA48" s="769">
        <v>3</v>
      </c>
      <c r="AB48" s="769">
        <v>0</v>
      </c>
      <c r="AC48" s="769">
        <v>0</v>
      </c>
      <c r="AD48" s="769">
        <v>0</v>
      </c>
      <c r="AE48" s="769">
        <v>3</v>
      </c>
      <c r="AF48" s="769">
        <v>0</v>
      </c>
      <c r="AG48" s="769">
        <v>0</v>
      </c>
      <c r="AH48" s="769">
        <v>0</v>
      </c>
      <c r="AI48" s="769">
        <v>0</v>
      </c>
      <c r="AJ48" s="769">
        <v>1</v>
      </c>
      <c r="AK48" s="769">
        <v>5</v>
      </c>
      <c r="AL48" s="769">
        <v>0</v>
      </c>
      <c r="AM48" s="769">
        <v>0</v>
      </c>
      <c r="AN48" s="769">
        <v>0</v>
      </c>
      <c r="AO48" s="769">
        <v>4</v>
      </c>
      <c r="AP48" s="1781">
        <v>27</v>
      </c>
      <c r="AQ48" s="769">
        <v>8</v>
      </c>
      <c r="AR48" s="769">
        <v>0</v>
      </c>
      <c r="AS48" s="769">
        <v>0</v>
      </c>
      <c r="AT48" s="769">
        <v>0</v>
      </c>
      <c r="AU48" s="769">
        <v>0</v>
      </c>
      <c r="AV48" s="769">
        <v>0</v>
      </c>
      <c r="AW48" s="769">
        <v>0</v>
      </c>
      <c r="AX48" s="1762"/>
    </row>
    <row r="49" spans="2:50" ht="15" customHeight="1">
      <c r="B49" s="1807"/>
      <c r="C49" s="217" t="s">
        <v>23</v>
      </c>
      <c r="D49" s="1783">
        <f t="shared" si="2"/>
        <v>25</v>
      </c>
      <c r="E49" s="1766">
        <v>0</v>
      </c>
      <c r="F49" s="1767">
        <v>2</v>
      </c>
      <c r="G49" s="1767">
        <v>0</v>
      </c>
      <c r="H49" s="1767">
        <v>0</v>
      </c>
      <c r="I49" s="1767">
        <v>0</v>
      </c>
      <c r="J49" s="1767">
        <v>0</v>
      </c>
      <c r="K49" s="1767">
        <v>0</v>
      </c>
      <c r="L49" s="1767">
        <v>0</v>
      </c>
      <c r="M49" s="1767">
        <v>0</v>
      </c>
      <c r="N49" s="1767">
        <v>10</v>
      </c>
      <c r="O49" s="1767">
        <v>0</v>
      </c>
      <c r="P49" s="1767">
        <v>0</v>
      </c>
      <c r="Q49" s="1767">
        <v>0</v>
      </c>
      <c r="R49" s="1767">
        <v>0</v>
      </c>
      <c r="S49" s="1767">
        <v>1</v>
      </c>
      <c r="T49" s="1767">
        <v>2</v>
      </c>
      <c r="U49" s="1767">
        <v>0</v>
      </c>
      <c r="V49" s="1767">
        <v>0</v>
      </c>
      <c r="W49" s="1767">
        <v>0</v>
      </c>
      <c r="X49" s="1767">
        <v>0</v>
      </c>
      <c r="Y49" s="1767">
        <v>0</v>
      </c>
      <c r="Z49" s="1767">
        <v>0</v>
      </c>
      <c r="AA49" s="1767">
        <v>1</v>
      </c>
      <c r="AB49" s="1767">
        <v>0</v>
      </c>
      <c r="AC49" s="1767">
        <v>0</v>
      </c>
      <c r="AD49" s="1767">
        <v>0</v>
      </c>
      <c r="AE49" s="1767">
        <v>2</v>
      </c>
      <c r="AF49" s="1767">
        <v>0</v>
      </c>
      <c r="AG49" s="1767">
        <v>0</v>
      </c>
      <c r="AH49" s="1767">
        <v>0</v>
      </c>
      <c r="AI49" s="1767">
        <v>0</v>
      </c>
      <c r="AJ49" s="1767">
        <v>0</v>
      </c>
      <c r="AK49" s="1767">
        <v>6</v>
      </c>
      <c r="AL49" s="1767">
        <v>0</v>
      </c>
      <c r="AM49" s="1767">
        <v>0</v>
      </c>
      <c r="AN49" s="1767">
        <v>0</v>
      </c>
      <c r="AO49" s="1767">
        <v>0</v>
      </c>
      <c r="AP49" s="1768">
        <v>1</v>
      </c>
      <c r="AQ49" s="1767">
        <v>0</v>
      </c>
      <c r="AR49" s="1767">
        <v>0</v>
      </c>
      <c r="AS49" s="1767">
        <v>0</v>
      </c>
      <c r="AT49" s="1767">
        <v>0</v>
      </c>
      <c r="AU49" s="1767">
        <v>0</v>
      </c>
      <c r="AV49" s="1767">
        <v>0</v>
      </c>
      <c r="AW49" s="1767">
        <v>0</v>
      </c>
      <c r="AX49" s="1791"/>
    </row>
    <row r="50" spans="2:50" ht="15" customHeight="1">
      <c r="B50" s="917" t="s">
        <v>26</v>
      </c>
      <c r="C50" s="918"/>
      <c r="D50" s="1747">
        <f t="shared" si="2"/>
        <v>5417</v>
      </c>
      <c r="E50" s="1808">
        <f>SUM(E46,E43,E38,E35,E31,E25,E19)</f>
        <v>17</v>
      </c>
      <c r="F50" s="1809">
        <f aca="true" t="shared" si="12" ref="F50:AX50">SUM(F46,F43,F38,F35,F31,F25,F19)</f>
        <v>233</v>
      </c>
      <c r="G50" s="1809">
        <f t="shared" si="12"/>
        <v>7</v>
      </c>
      <c r="H50" s="1809">
        <f t="shared" si="12"/>
        <v>30</v>
      </c>
      <c r="I50" s="1809">
        <f t="shared" si="12"/>
        <v>0</v>
      </c>
      <c r="J50" s="1809">
        <f t="shared" si="12"/>
        <v>5</v>
      </c>
      <c r="K50" s="1809">
        <f t="shared" si="12"/>
        <v>9</v>
      </c>
      <c r="L50" s="1809">
        <f t="shared" si="12"/>
        <v>122</v>
      </c>
      <c r="M50" s="1809">
        <f t="shared" si="12"/>
        <v>314</v>
      </c>
      <c r="N50" s="1809">
        <f t="shared" si="12"/>
        <v>220</v>
      </c>
      <c r="O50" s="1809">
        <f t="shared" si="12"/>
        <v>628</v>
      </c>
      <c r="P50" s="1809">
        <f t="shared" si="12"/>
        <v>46</v>
      </c>
      <c r="Q50" s="1809">
        <f t="shared" si="12"/>
        <v>9</v>
      </c>
      <c r="R50" s="1809">
        <f t="shared" si="12"/>
        <v>22</v>
      </c>
      <c r="S50" s="1809">
        <f t="shared" si="12"/>
        <v>73</v>
      </c>
      <c r="T50" s="1809">
        <f>SUM(T46,T43,T38,T35,T31,T25,T19)</f>
        <v>136</v>
      </c>
      <c r="U50" s="1809">
        <f>SUM(U46,U43,U38,U35,U31,U25,U19)</f>
        <v>0</v>
      </c>
      <c r="V50" s="1809">
        <f>SUM(V46,V43,V38,V35,V31,V25,V19)</f>
        <v>0</v>
      </c>
      <c r="W50" s="1809">
        <f>SUM(W46,W43,W38,W35,W31,W25,W19)</f>
        <v>1</v>
      </c>
      <c r="X50" s="1809">
        <f>SUM(X46,X43,X38,X35,X31,X25,X19)</f>
        <v>10</v>
      </c>
      <c r="Y50" s="1809">
        <f t="shared" si="12"/>
        <v>77</v>
      </c>
      <c r="Z50" s="1809">
        <f t="shared" si="12"/>
        <v>0</v>
      </c>
      <c r="AA50" s="1809">
        <f>SUM(AA46,AA43,AA38,AA35,AA31,AA25,AA19)</f>
        <v>105</v>
      </c>
      <c r="AB50" s="1809">
        <f t="shared" si="12"/>
        <v>4</v>
      </c>
      <c r="AC50" s="1809">
        <f t="shared" si="12"/>
        <v>49</v>
      </c>
      <c r="AD50" s="1809">
        <f t="shared" si="12"/>
        <v>28</v>
      </c>
      <c r="AE50" s="1809">
        <f t="shared" si="12"/>
        <v>368</v>
      </c>
      <c r="AF50" s="1809">
        <f t="shared" si="12"/>
        <v>37</v>
      </c>
      <c r="AG50" s="1809">
        <f t="shared" si="12"/>
        <v>4</v>
      </c>
      <c r="AH50" s="1809">
        <f t="shared" si="12"/>
        <v>6</v>
      </c>
      <c r="AI50" s="1809">
        <f t="shared" si="12"/>
        <v>6</v>
      </c>
      <c r="AJ50" s="1809">
        <f t="shared" si="12"/>
        <v>50</v>
      </c>
      <c r="AK50" s="1809">
        <f t="shared" si="12"/>
        <v>903</v>
      </c>
      <c r="AL50" s="1809">
        <f t="shared" si="12"/>
        <v>1</v>
      </c>
      <c r="AM50" s="1809">
        <f t="shared" si="12"/>
        <v>52</v>
      </c>
      <c r="AN50" s="1809">
        <f t="shared" si="12"/>
        <v>0</v>
      </c>
      <c r="AO50" s="1809">
        <f t="shared" si="12"/>
        <v>407</v>
      </c>
      <c r="AP50" s="1809">
        <f t="shared" si="12"/>
        <v>854</v>
      </c>
      <c r="AQ50" s="1809">
        <f t="shared" si="12"/>
        <v>448</v>
      </c>
      <c r="AR50" s="1809">
        <f t="shared" si="12"/>
        <v>120</v>
      </c>
      <c r="AS50" s="1809">
        <f t="shared" si="12"/>
        <v>0</v>
      </c>
      <c r="AT50" s="1809">
        <f t="shared" si="12"/>
        <v>0</v>
      </c>
      <c r="AU50" s="1809">
        <f t="shared" si="12"/>
        <v>15</v>
      </c>
      <c r="AV50" s="1809">
        <f t="shared" si="12"/>
        <v>1</v>
      </c>
      <c r="AW50" s="1809">
        <f t="shared" si="12"/>
        <v>0</v>
      </c>
      <c r="AX50" s="1810">
        <f t="shared" si="12"/>
        <v>0</v>
      </c>
    </row>
    <row r="51" spans="2:50" ht="15" customHeight="1">
      <c r="B51" s="913" t="s">
        <v>1</v>
      </c>
      <c r="C51" s="1811" t="s">
        <v>24</v>
      </c>
      <c r="D51" s="1755">
        <f t="shared" si="2"/>
        <v>106</v>
      </c>
      <c r="E51" s="767">
        <v>0</v>
      </c>
      <c r="F51" s="763">
        <v>19</v>
      </c>
      <c r="G51" s="763">
        <v>0</v>
      </c>
      <c r="H51" s="763">
        <v>0</v>
      </c>
      <c r="I51" s="763">
        <v>0</v>
      </c>
      <c r="J51" s="763">
        <v>0</v>
      </c>
      <c r="K51" s="763">
        <v>0</v>
      </c>
      <c r="L51" s="763">
        <v>0</v>
      </c>
      <c r="M51" s="763">
        <v>1</v>
      </c>
      <c r="N51" s="763">
        <v>6</v>
      </c>
      <c r="O51" s="763">
        <v>6</v>
      </c>
      <c r="P51" s="763">
        <v>0</v>
      </c>
      <c r="Q51" s="763">
        <v>0</v>
      </c>
      <c r="R51" s="763">
        <v>0</v>
      </c>
      <c r="S51" s="763">
        <v>2</v>
      </c>
      <c r="T51" s="763">
        <v>1</v>
      </c>
      <c r="U51" s="763">
        <v>0</v>
      </c>
      <c r="V51" s="763">
        <v>0</v>
      </c>
      <c r="W51" s="763">
        <v>0</v>
      </c>
      <c r="X51" s="763">
        <v>0</v>
      </c>
      <c r="Y51" s="763">
        <v>1</v>
      </c>
      <c r="Z51" s="763">
        <v>0</v>
      </c>
      <c r="AA51" s="763">
        <v>2</v>
      </c>
      <c r="AB51" s="763">
        <v>0</v>
      </c>
      <c r="AC51" s="763">
        <v>0</v>
      </c>
      <c r="AD51" s="763">
        <v>0</v>
      </c>
      <c r="AE51" s="763">
        <v>4</v>
      </c>
      <c r="AF51" s="763">
        <v>0</v>
      </c>
      <c r="AG51" s="763">
        <v>0</v>
      </c>
      <c r="AH51" s="763">
        <v>1</v>
      </c>
      <c r="AI51" s="763">
        <v>0</v>
      </c>
      <c r="AJ51" s="763">
        <v>0</v>
      </c>
      <c r="AK51" s="763">
        <v>15</v>
      </c>
      <c r="AL51" s="763">
        <v>0</v>
      </c>
      <c r="AM51" s="763">
        <v>0</v>
      </c>
      <c r="AN51" s="763">
        <v>0</v>
      </c>
      <c r="AO51" s="763">
        <v>14</v>
      </c>
      <c r="AP51" s="765">
        <v>18</v>
      </c>
      <c r="AQ51" s="763">
        <v>15</v>
      </c>
      <c r="AR51" s="763">
        <v>1</v>
      </c>
      <c r="AS51" s="763">
        <v>0</v>
      </c>
      <c r="AT51" s="763">
        <v>0</v>
      </c>
      <c r="AU51" s="763">
        <v>0</v>
      </c>
      <c r="AV51" s="763">
        <v>0</v>
      </c>
      <c r="AW51" s="763">
        <v>0</v>
      </c>
      <c r="AX51" s="768"/>
    </row>
    <row r="52" spans="2:50" ht="15" customHeight="1">
      <c r="B52" s="915"/>
      <c r="C52" s="215" t="s">
        <v>25</v>
      </c>
      <c r="D52" s="1757">
        <f t="shared" si="2"/>
        <v>69</v>
      </c>
      <c r="E52" s="1780">
        <v>0</v>
      </c>
      <c r="F52" s="769">
        <v>3</v>
      </c>
      <c r="G52" s="769">
        <v>0</v>
      </c>
      <c r="H52" s="769">
        <v>0</v>
      </c>
      <c r="I52" s="769">
        <v>0</v>
      </c>
      <c r="J52" s="769">
        <v>0</v>
      </c>
      <c r="K52" s="769">
        <v>0</v>
      </c>
      <c r="L52" s="769">
        <v>2</v>
      </c>
      <c r="M52" s="769">
        <v>7</v>
      </c>
      <c r="N52" s="769">
        <v>3</v>
      </c>
      <c r="O52" s="769">
        <v>8</v>
      </c>
      <c r="P52" s="769">
        <v>2</v>
      </c>
      <c r="Q52" s="769">
        <v>1</v>
      </c>
      <c r="R52" s="769">
        <v>0</v>
      </c>
      <c r="S52" s="769">
        <v>2</v>
      </c>
      <c r="T52" s="769">
        <v>3</v>
      </c>
      <c r="U52" s="769">
        <v>0</v>
      </c>
      <c r="V52" s="769">
        <v>0</v>
      </c>
      <c r="W52" s="769">
        <v>0</v>
      </c>
      <c r="X52" s="769">
        <v>0</v>
      </c>
      <c r="Y52" s="769">
        <v>0</v>
      </c>
      <c r="Z52" s="769">
        <v>0</v>
      </c>
      <c r="AA52" s="769">
        <v>1</v>
      </c>
      <c r="AB52" s="769">
        <v>0</v>
      </c>
      <c r="AC52" s="769">
        <v>1</v>
      </c>
      <c r="AD52" s="769">
        <v>1</v>
      </c>
      <c r="AE52" s="769">
        <v>4</v>
      </c>
      <c r="AF52" s="1767">
        <v>0</v>
      </c>
      <c r="AG52" s="1767">
        <v>0</v>
      </c>
      <c r="AH52" s="1767">
        <v>0</v>
      </c>
      <c r="AI52" s="1767">
        <v>0</v>
      </c>
      <c r="AJ52" s="1767">
        <v>1</v>
      </c>
      <c r="AK52" s="1767">
        <v>5</v>
      </c>
      <c r="AL52" s="1767">
        <v>0</v>
      </c>
      <c r="AM52" s="1767">
        <v>1</v>
      </c>
      <c r="AN52" s="1767">
        <v>0</v>
      </c>
      <c r="AO52" s="1767">
        <v>1</v>
      </c>
      <c r="AP52" s="1768">
        <v>14</v>
      </c>
      <c r="AQ52" s="1767">
        <v>9</v>
      </c>
      <c r="AR52" s="1767">
        <v>0</v>
      </c>
      <c r="AS52" s="1767">
        <v>0</v>
      </c>
      <c r="AT52" s="1767">
        <v>0</v>
      </c>
      <c r="AU52" s="1767">
        <v>0</v>
      </c>
      <c r="AV52" s="1767">
        <v>0</v>
      </c>
      <c r="AW52" s="1767">
        <v>0</v>
      </c>
      <c r="AX52" s="1791"/>
    </row>
    <row r="53" spans="2:42" ht="15" customHeight="1">
      <c r="B53" s="1812"/>
      <c r="C53" s="1812"/>
      <c r="D53" s="1812"/>
      <c r="E53" s="1812"/>
      <c r="F53" s="1812"/>
      <c r="G53" s="1812"/>
      <c r="H53" s="1812"/>
      <c r="I53" s="1812"/>
      <c r="J53" s="1812"/>
      <c r="K53" s="1812"/>
      <c r="L53" s="1812"/>
      <c r="M53" s="1812"/>
      <c r="N53" s="1812"/>
      <c r="O53" s="1812"/>
      <c r="P53" s="1812"/>
      <c r="Q53" s="1812"/>
      <c r="R53" s="1812"/>
      <c r="S53" s="1812"/>
      <c r="T53" s="1812"/>
      <c r="U53" s="1812"/>
      <c r="V53" s="1812"/>
      <c r="W53" s="1812"/>
      <c r="X53" s="1812"/>
      <c r="Y53" s="1812"/>
      <c r="Z53" s="1812"/>
      <c r="AA53" s="1812"/>
      <c r="AB53" s="1812"/>
      <c r="AC53" s="1812"/>
      <c r="AD53" s="1812"/>
      <c r="AE53" s="1812"/>
      <c r="AP53" s="264"/>
    </row>
  </sheetData>
  <sheetProtection/>
  <mergeCells count="56">
    <mergeCell ref="B35:B37"/>
    <mergeCell ref="B38:B42"/>
    <mergeCell ref="B43:B45"/>
    <mergeCell ref="B46:B49"/>
    <mergeCell ref="B50:C50"/>
    <mergeCell ref="B51:B52"/>
    <mergeCell ref="B5:B8"/>
    <mergeCell ref="B9:C9"/>
    <mergeCell ref="B10:B18"/>
    <mergeCell ref="B19:B24"/>
    <mergeCell ref="B25:B30"/>
    <mergeCell ref="B31:B34"/>
    <mergeCell ref="P3:S3"/>
    <mergeCell ref="T3:X3"/>
    <mergeCell ref="Y3:AC3"/>
    <mergeCell ref="AD3:AD4"/>
    <mergeCell ref="AG3:AG4"/>
    <mergeCell ref="AH3:AH4"/>
    <mergeCell ref="AU2:AU4"/>
    <mergeCell ref="AV2:AV4"/>
    <mergeCell ref="AW2:AW4"/>
    <mergeCell ref="AX2:AX4"/>
    <mergeCell ref="E3:E4"/>
    <mergeCell ref="F3:F4"/>
    <mergeCell ref="G3:G4"/>
    <mergeCell ref="H3:H4"/>
    <mergeCell ref="I3:I4"/>
    <mergeCell ref="J3:J4"/>
    <mergeCell ref="AM2:AN2"/>
    <mergeCell ref="AO2:AO4"/>
    <mergeCell ref="AP2:AP4"/>
    <mergeCell ref="AQ2:AR2"/>
    <mergeCell ref="AS2:AS4"/>
    <mergeCell ref="AT2:AT4"/>
    <mergeCell ref="AM3:AM4"/>
    <mergeCell ref="AN3:AN4"/>
    <mergeCell ref="AQ3:AQ4"/>
    <mergeCell ref="AR3:AR4"/>
    <mergeCell ref="AE2:AE4"/>
    <mergeCell ref="AF2:AF4"/>
    <mergeCell ref="AG2:AH2"/>
    <mergeCell ref="AI2:AI4"/>
    <mergeCell ref="AJ2:AJ4"/>
    <mergeCell ref="AK2:AL2"/>
    <mergeCell ref="AK3:AK4"/>
    <mergeCell ref="AL3:AL4"/>
    <mergeCell ref="E2:F2"/>
    <mergeCell ref="G2:J2"/>
    <mergeCell ref="K2:L2"/>
    <mergeCell ref="M2:M4"/>
    <mergeCell ref="N2:O2"/>
    <mergeCell ref="P2:AD2"/>
    <mergeCell ref="K3:K4"/>
    <mergeCell ref="L3:L4"/>
    <mergeCell ref="N3:N4"/>
    <mergeCell ref="O3:O4"/>
  </mergeCells>
  <printOptions/>
  <pageMargins left="0.3937007874015748" right="0.3937007874015748" top="0.3937007874015748" bottom="0.3937007874015748" header="0.8661417322834646" footer="0.5118110236220472"/>
  <pageSetup fitToHeight="1" fitToWidth="1" horizontalDpi="600" verticalDpi="600" orientation="landscape" paperSize="8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W36"/>
  <sheetViews>
    <sheetView view="pageBreakPreview" zoomScaleSheetLayoutView="100" zoomScalePageLayoutView="0" workbookViewId="0" topLeftCell="A1">
      <selection activeCell="U2" sqref="U2:AJ3"/>
    </sheetView>
  </sheetViews>
  <sheetFormatPr defaultColWidth="8.796875" defaultRowHeight="14.25"/>
  <cols>
    <col min="1" max="1" width="1.59765625" style="162" customWidth="1"/>
    <col min="2" max="3" width="10.8984375" style="162" customWidth="1"/>
    <col min="4" max="4" width="3.3984375" style="1872" customWidth="1"/>
    <col min="5" max="5" width="6.59765625" style="162" customWidth="1"/>
    <col min="6" max="49" width="4.59765625" style="162" customWidth="1"/>
    <col min="50" max="16384" width="9" style="162" customWidth="1"/>
  </cols>
  <sheetData>
    <row r="1" spans="2:6" s="221" customFormat="1" ht="24" customHeight="1">
      <c r="B1" s="153" t="s">
        <v>744</v>
      </c>
      <c r="C1" s="153"/>
      <c r="D1" s="1813"/>
      <c r="F1" s="221" t="s">
        <v>706</v>
      </c>
    </row>
    <row r="2" spans="2:47" s="1825" customFormat="1" ht="27" customHeight="1">
      <c r="B2" s="1814" t="s">
        <v>707</v>
      </c>
      <c r="C2" s="1815"/>
      <c r="D2" s="1816"/>
      <c r="E2" s="1817" t="s">
        <v>36</v>
      </c>
      <c r="F2" s="1818" t="s">
        <v>745</v>
      </c>
      <c r="G2" s="1819"/>
      <c r="H2" s="1820" t="s">
        <v>709</v>
      </c>
      <c r="I2" s="1821"/>
      <c r="J2" s="1821"/>
      <c r="K2" s="1818"/>
      <c r="L2" s="1819" t="s">
        <v>710</v>
      </c>
      <c r="M2" s="1819"/>
      <c r="N2" s="1822" t="s">
        <v>746</v>
      </c>
      <c r="O2" s="1819" t="s">
        <v>747</v>
      </c>
      <c r="P2" s="1819"/>
      <c r="Q2" s="1819" t="s">
        <v>748</v>
      </c>
      <c r="R2" s="1819"/>
      <c r="S2" s="1819"/>
      <c r="T2" s="1819"/>
      <c r="U2" s="1819"/>
      <c r="V2" s="1819"/>
      <c r="W2" s="1819"/>
      <c r="X2" s="1819"/>
      <c r="Y2" s="1819"/>
      <c r="Z2" s="1819"/>
      <c r="AA2" s="1819"/>
      <c r="AB2" s="1819"/>
      <c r="AC2" s="1819"/>
      <c r="AD2" s="1819"/>
      <c r="AE2" s="1819"/>
      <c r="AF2" s="1822" t="s">
        <v>749</v>
      </c>
      <c r="AG2" s="1822" t="s">
        <v>750</v>
      </c>
      <c r="AH2" s="1819" t="s">
        <v>751</v>
      </c>
      <c r="AI2" s="1819"/>
      <c r="AJ2" s="1822" t="s">
        <v>752</v>
      </c>
      <c r="AK2" s="1822" t="s">
        <v>753</v>
      </c>
      <c r="AL2" s="1819" t="s">
        <v>754</v>
      </c>
      <c r="AM2" s="1819"/>
      <c r="AN2" s="1819" t="s">
        <v>720</v>
      </c>
      <c r="AO2" s="1819"/>
      <c r="AP2" s="1822" t="s">
        <v>755</v>
      </c>
      <c r="AQ2" s="1822" t="s">
        <v>756</v>
      </c>
      <c r="AR2" s="1819" t="s">
        <v>757</v>
      </c>
      <c r="AS2" s="1819"/>
      <c r="AT2" s="1823" t="s">
        <v>759</v>
      </c>
      <c r="AU2" s="1824" t="s">
        <v>760</v>
      </c>
    </row>
    <row r="3" spans="2:47" s="221" customFormat="1" ht="27" customHeight="1">
      <c r="B3" s="1826"/>
      <c r="C3" s="435"/>
      <c r="D3" s="447"/>
      <c r="E3" s="1827"/>
      <c r="F3" s="1828" t="s">
        <v>762</v>
      </c>
      <c r="G3" s="1829" t="s">
        <v>764</v>
      </c>
      <c r="H3" s="1829" t="s">
        <v>762</v>
      </c>
      <c r="I3" s="1829" t="s">
        <v>764</v>
      </c>
      <c r="J3" s="1829" t="s">
        <v>766</v>
      </c>
      <c r="K3" s="1829" t="s">
        <v>768</v>
      </c>
      <c r="L3" s="1829" t="s">
        <v>762</v>
      </c>
      <c r="M3" s="1829" t="s">
        <v>764</v>
      </c>
      <c r="N3" s="1830"/>
      <c r="O3" s="1829" t="s">
        <v>762</v>
      </c>
      <c r="P3" s="1829" t="s">
        <v>764</v>
      </c>
      <c r="Q3" s="973" t="s">
        <v>762</v>
      </c>
      <c r="R3" s="974"/>
      <c r="S3" s="974"/>
      <c r="T3" s="1831"/>
      <c r="U3" s="973" t="s">
        <v>764</v>
      </c>
      <c r="V3" s="974"/>
      <c r="W3" s="974"/>
      <c r="X3" s="974"/>
      <c r="Y3" s="1831"/>
      <c r="Z3" s="973" t="s">
        <v>766</v>
      </c>
      <c r="AA3" s="974"/>
      <c r="AB3" s="974"/>
      <c r="AC3" s="974"/>
      <c r="AD3" s="1831"/>
      <c r="AE3" s="1829" t="s">
        <v>768</v>
      </c>
      <c r="AF3" s="1830"/>
      <c r="AG3" s="1830"/>
      <c r="AH3" s="1829" t="s">
        <v>762</v>
      </c>
      <c r="AI3" s="1829" t="s">
        <v>764</v>
      </c>
      <c r="AJ3" s="1830"/>
      <c r="AK3" s="1830"/>
      <c r="AL3" s="1829" t="s">
        <v>762</v>
      </c>
      <c r="AM3" s="1829" t="s">
        <v>764</v>
      </c>
      <c r="AN3" s="1829" t="s">
        <v>762</v>
      </c>
      <c r="AO3" s="1829" t="s">
        <v>764</v>
      </c>
      <c r="AP3" s="1830"/>
      <c r="AQ3" s="1830"/>
      <c r="AR3" s="1829" t="s">
        <v>762</v>
      </c>
      <c r="AS3" s="1829" t="s">
        <v>764</v>
      </c>
      <c r="AT3" s="1832"/>
      <c r="AU3" s="1833"/>
    </row>
    <row r="4" spans="2:47" s="221" customFormat="1" ht="27" customHeight="1">
      <c r="B4" s="1826" t="s">
        <v>769</v>
      </c>
      <c r="C4" s="435"/>
      <c r="D4" s="1588"/>
      <c r="E4" s="1834"/>
      <c r="F4" s="1835"/>
      <c r="G4" s="1195"/>
      <c r="H4" s="1195"/>
      <c r="I4" s="1195"/>
      <c r="J4" s="1195"/>
      <c r="K4" s="1195"/>
      <c r="L4" s="1195"/>
      <c r="M4" s="1195"/>
      <c r="N4" s="1836"/>
      <c r="O4" s="1195"/>
      <c r="P4" s="1195"/>
      <c r="Q4" s="709">
        <v>1</v>
      </c>
      <c r="R4" s="709">
        <v>2</v>
      </c>
      <c r="S4" s="709">
        <v>3</v>
      </c>
      <c r="T4" s="709">
        <v>4</v>
      </c>
      <c r="U4" s="709">
        <v>1</v>
      </c>
      <c r="V4" s="709">
        <v>2</v>
      </c>
      <c r="W4" s="709">
        <v>3</v>
      </c>
      <c r="X4" s="709">
        <v>4</v>
      </c>
      <c r="Y4" s="709">
        <v>5</v>
      </c>
      <c r="Z4" s="709">
        <v>1</v>
      </c>
      <c r="AA4" s="709">
        <v>2</v>
      </c>
      <c r="AB4" s="709">
        <v>3</v>
      </c>
      <c r="AC4" s="709">
        <v>4</v>
      </c>
      <c r="AD4" s="709">
        <v>5</v>
      </c>
      <c r="AE4" s="1195"/>
      <c r="AF4" s="1836"/>
      <c r="AG4" s="1836"/>
      <c r="AH4" s="1195"/>
      <c r="AI4" s="1195"/>
      <c r="AJ4" s="1836"/>
      <c r="AK4" s="1836"/>
      <c r="AL4" s="1195"/>
      <c r="AM4" s="1195"/>
      <c r="AN4" s="1195"/>
      <c r="AO4" s="1195"/>
      <c r="AP4" s="1836"/>
      <c r="AQ4" s="1836"/>
      <c r="AR4" s="1195"/>
      <c r="AS4" s="1195"/>
      <c r="AT4" s="1837"/>
      <c r="AU4" s="1838"/>
    </row>
    <row r="5" spans="2:47" ht="21" customHeight="1">
      <c r="B5" s="1839"/>
      <c r="C5" s="1840"/>
      <c r="D5" s="816" t="s">
        <v>770</v>
      </c>
      <c r="E5" s="1841">
        <f>SUM(F5:AE5,AF5:AU5)</f>
        <v>5840</v>
      </c>
      <c r="F5" s="1842">
        <v>44</v>
      </c>
      <c r="G5" s="1843">
        <v>249</v>
      </c>
      <c r="H5" s="1843">
        <v>9</v>
      </c>
      <c r="I5" s="1843">
        <v>84</v>
      </c>
      <c r="J5" s="1843">
        <v>0</v>
      </c>
      <c r="K5" s="1843">
        <v>19</v>
      </c>
      <c r="L5" s="1843">
        <v>11</v>
      </c>
      <c r="M5" s="1843">
        <v>235</v>
      </c>
      <c r="N5" s="1843">
        <v>676</v>
      </c>
      <c r="O5" s="1843">
        <v>300</v>
      </c>
      <c r="P5" s="1843">
        <v>645</v>
      </c>
      <c r="Q5" s="1843">
        <v>105</v>
      </c>
      <c r="R5" s="1843">
        <v>35</v>
      </c>
      <c r="S5" s="1843">
        <v>55</v>
      </c>
      <c r="T5" s="1843">
        <v>76</v>
      </c>
      <c r="U5" s="1843">
        <v>281</v>
      </c>
      <c r="V5" s="1843">
        <v>1</v>
      </c>
      <c r="W5" s="1843">
        <v>0</v>
      </c>
      <c r="X5" s="1843">
        <v>3</v>
      </c>
      <c r="Y5" s="1843">
        <v>27</v>
      </c>
      <c r="Z5" s="1843">
        <v>113</v>
      </c>
      <c r="AA5" s="1843">
        <v>3</v>
      </c>
      <c r="AB5" s="1843">
        <v>265</v>
      </c>
      <c r="AC5" s="1843">
        <v>5</v>
      </c>
      <c r="AD5" s="1843">
        <v>68</v>
      </c>
      <c r="AE5" s="1843">
        <v>57</v>
      </c>
      <c r="AF5" s="1843">
        <v>437</v>
      </c>
      <c r="AG5" s="1843">
        <v>38</v>
      </c>
      <c r="AH5" s="1843">
        <v>6</v>
      </c>
      <c r="AI5" s="1843">
        <v>11</v>
      </c>
      <c r="AJ5" s="1843">
        <v>0</v>
      </c>
      <c r="AK5" s="1843">
        <v>65</v>
      </c>
      <c r="AL5" s="1843">
        <v>286</v>
      </c>
      <c r="AM5" s="1843">
        <v>0</v>
      </c>
      <c r="AN5" s="1843">
        <v>0</v>
      </c>
      <c r="AO5" s="1843">
        <v>2</v>
      </c>
      <c r="AP5" s="1843">
        <v>67</v>
      </c>
      <c r="AQ5" s="1843">
        <v>630</v>
      </c>
      <c r="AR5" s="1843">
        <v>835</v>
      </c>
      <c r="AS5" s="1843">
        <v>91</v>
      </c>
      <c r="AT5" s="1843">
        <v>0</v>
      </c>
      <c r="AU5" s="1844">
        <v>6</v>
      </c>
    </row>
    <row r="6" spans="2:47" ht="21" customHeight="1">
      <c r="B6" s="929" t="s">
        <v>771</v>
      </c>
      <c r="C6" s="1845"/>
      <c r="D6" s="812" t="s">
        <v>772</v>
      </c>
      <c r="E6" s="1846">
        <f>SUM(F6:AE6,AF6:AU6)</f>
        <v>759</v>
      </c>
      <c r="F6" s="1847">
        <v>1</v>
      </c>
      <c r="G6" s="1848">
        <v>130</v>
      </c>
      <c r="H6" s="1848">
        <v>0</v>
      </c>
      <c r="I6" s="1848">
        <v>3</v>
      </c>
      <c r="J6" s="1848">
        <v>0</v>
      </c>
      <c r="K6" s="1848">
        <v>3</v>
      </c>
      <c r="L6" s="1848">
        <v>5</v>
      </c>
      <c r="M6" s="1848">
        <v>161</v>
      </c>
      <c r="N6" s="1848">
        <v>104</v>
      </c>
      <c r="O6" s="1848">
        <v>24</v>
      </c>
      <c r="P6" s="1848">
        <v>19</v>
      </c>
      <c r="Q6" s="1848">
        <v>4</v>
      </c>
      <c r="R6" s="1848">
        <v>0</v>
      </c>
      <c r="S6" s="1848">
        <v>0</v>
      </c>
      <c r="T6" s="1848">
        <v>2</v>
      </c>
      <c r="U6" s="1849"/>
      <c r="V6" s="1849"/>
      <c r="W6" s="1849"/>
      <c r="X6" s="1849"/>
      <c r="Y6" s="1849"/>
      <c r="Z6" s="1848">
        <v>10</v>
      </c>
      <c r="AA6" s="1848">
        <v>0</v>
      </c>
      <c r="AB6" s="1848">
        <v>8</v>
      </c>
      <c r="AC6" s="1848">
        <v>4</v>
      </c>
      <c r="AD6" s="1848">
        <v>4</v>
      </c>
      <c r="AE6" s="1848">
        <v>0</v>
      </c>
      <c r="AF6" s="1848">
        <v>10</v>
      </c>
      <c r="AG6" s="1848">
        <v>19</v>
      </c>
      <c r="AH6" s="1848">
        <v>1</v>
      </c>
      <c r="AI6" s="1848">
        <v>2</v>
      </c>
      <c r="AJ6" s="1848">
        <v>0</v>
      </c>
      <c r="AK6" s="1848">
        <v>17</v>
      </c>
      <c r="AL6" s="1848">
        <v>6</v>
      </c>
      <c r="AM6" s="1848">
        <v>0</v>
      </c>
      <c r="AN6" s="1848">
        <v>1</v>
      </c>
      <c r="AO6" s="1848">
        <v>0</v>
      </c>
      <c r="AP6" s="1848">
        <v>8</v>
      </c>
      <c r="AQ6" s="1848">
        <v>87</v>
      </c>
      <c r="AR6" s="1848">
        <v>104</v>
      </c>
      <c r="AS6" s="1848">
        <v>22</v>
      </c>
      <c r="AT6" s="1848">
        <v>0</v>
      </c>
      <c r="AU6" s="1850"/>
    </row>
    <row r="7" spans="2:47" ht="21" customHeight="1">
      <c r="B7" s="1851"/>
      <c r="C7" s="1852" t="s">
        <v>773</v>
      </c>
      <c r="D7" s="1853" t="s">
        <v>37</v>
      </c>
      <c r="E7" s="1854">
        <f aca="true" t="shared" si="0" ref="E7:AU7">SUM(E5:E6)</f>
        <v>6599</v>
      </c>
      <c r="F7" s="1855">
        <f t="shared" si="0"/>
        <v>45</v>
      </c>
      <c r="G7" s="1856">
        <f t="shared" si="0"/>
        <v>379</v>
      </c>
      <c r="H7" s="1856">
        <f t="shared" si="0"/>
        <v>9</v>
      </c>
      <c r="I7" s="1856">
        <f t="shared" si="0"/>
        <v>87</v>
      </c>
      <c r="J7" s="1856">
        <f>SUM(J5:J6)</f>
        <v>0</v>
      </c>
      <c r="K7" s="1856">
        <f>SUM(K5:K6)</f>
        <v>22</v>
      </c>
      <c r="L7" s="1856">
        <f t="shared" si="0"/>
        <v>16</v>
      </c>
      <c r="M7" s="1856">
        <f t="shared" si="0"/>
        <v>396</v>
      </c>
      <c r="N7" s="1856">
        <f t="shared" si="0"/>
        <v>780</v>
      </c>
      <c r="O7" s="1856">
        <f t="shared" si="0"/>
        <v>324</v>
      </c>
      <c r="P7" s="1856">
        <f t="shared" si="0"/>
        <v>664</v>
      </c>
      <c r="Q7" s="1856">
        <f t="shared" si="0"/>
        <v>109</v>
      </c>
      <c r="R7" s="1856">
        <f t="shared" si="0"/>
        <v>35</v>
      </c>
      <c r="S7" s="1856">
        <f t="shared" si="0"/>
        <v>55</v>
      </c>
      <c r="T7" s="1856">
        <f t="shared" si="0"/>
        <v>78</v>
      </c>
      <c r="U7" s="1856">
        <f t="shared" si="0"/>
        <v>281</v>
      </c>
      <c r="V7" s="1856">
        <f t="shared" si="0"/>
        <v>1</v>
      </c>
      <c r="W7" s="1856">
        <f t="shared" si="0"/>
        <v>0</v>
      </c>
      <c r="X7" s="1856">
        <f t="shared" si="0"/>
        <v>3</v>
      </c>
      <c r="Y7" s="1856">
        <f t="shared" si="0"/>
        <v>27</v>
      </c>
      <c r="Z7" s="1856">
        <f t="shared" si="0"/>
        <v>123</v>
      </c>
      <c r="AA7" s="1856">
        <f t="shared" si="0"/>
        <v>3</v>
      </c>
      <c r="AB7" s="1856">
        <f t="shared" si="0"/>
        <v>273</v>
      </c>
      <c r="AC7" s="1856">
        <f t="shared" si="0"/>
        <v>9</v>
      </c>
      <c r="AD7" s="1856">
        <f t="shared" si="0"/>
        <v>72</v>
      </c>
      <c r="AE7" s="1856">
        <f t="shared" si="0"/>
        <v>57</v>
      </c>
      <c r="AF7" s="1856">
        <f t="shared" si="0"/>
        <v>447</v>
      </c>
      <c r="AG7" s="1856">
        <f t="shared" si="0"/>
        <v>57</v>
      </c>
      <c r="AH7" s="1856">
        <f t="shared" si="0"/>
        <v>7</v>
      </c>
      <c r="AI7" s="1856">
        <f t="shared" si="0"/>
        <v>13</v>
      </c>
      <c r="AJ7" s="1856">
        <f t="shared" si="0"/>
        <v>0</v>
      </c>
      <c r="AK7" s="1856">
        <f t="shared" si="0"/>
        <v>82</v>
      </c>
      <c r="AL7" s="1856">
        <f t="shared" si="0"/>
        <v>292</v>
      </c>
      <c r="AM7" s="1856">
        <f t="shared" si="0"/>
        <v>0</v>
      </c>
      <c r="AN7" s="1856">
        <f t="shared" si="0"/>
        <v>1</v>
      </c>
      <c r="AO7" s="1856">
        <f t="shared" si="0"/>
        <v>2</v>
      </c>
      <c r="AP7" s="1856">
        <f t="shared" si="0"/>
        <v>75</v>
      </c>
      <c r="AQ7" s="1856">
        <f t="shared" si="0"/>
        <v>717</v>
      </c>
      <c r="AR7" s="1856">
        <f t="shared" si="0"/>
        <v>939</v>
      </c>
      <c r="AS7" s="1856">
        <f t="shared" si="0"/>
        <v>113</v>
      </c>
      <c r="AT7" s="1856">
        <f t="shared" si="0"/>
        <v>0</v>
      </c>
      <c r="AU7" s="1857">
        <f t="shared" si="0"/>
        <v>6</v>
      </c>
    </row>
    <row r="8" spans="2:47" ht="21" customHeight="1">
      <c r="B8" s="1839"/>
      <c r="C8" s="1840"/>
      <c r="D8" s="816" t="s">
        <v>770</v>
      </c>
      <c r="E8" s="1841">
        <f>SUM(F8:AE8,AF8:AU8)</f>
        <v>4085</v>
      </c>
      <c r="F8" s="1842">
        <v>38</v>
      </c>
      <c r="G8" s="1843">
        <v>190</v>
      </c>
      <c r="H8" s="1843">
        <v>3</v>
      </c>
      <c r="I8" s="1843">
        <v>78</v>
      </c>
      <c r="J8" s="1843">
        <v>0</v>
      </c>
      <c r="K8" s="1843">
        <v>11</v>
      </c>
      <c r="L8" s="1843">
        <v>8</v>
      </c>
      <c r="M8" s="1843">
        <v>124</v>
      </c>
      <c r="N8" s="1843">
        <v>472</v>
      </c>
      <c r="O8" s="1843">
        <v>271</v>
      </c>
      <c r="P8" s="1843">
        <v>308</v>
      </c>
      <c r="Q8" s="1843">
        <v>103</v>
      </c>
      <c r="R8" s="1843">
        <v>35</v>
      </c>
      <c r="S8" s="1843">
        <v>53</v>
      </c>
      <c r="T8" s="1843">
        <v>69</v>
      </c>
      <c r="U8" s="1843">
        <v>259</v>
      </c>
      <c r="V8" s="1843">
        <v>1</v>
      </c>
      <c r="W8" s="1843">
        <v>0</v>
      </c>
      <c r="X8" s="1843">
        <v>3</v>
      </c>
      <c r="Y8" s="1843">
        <v>23</v>
      </c>
      <c r="Z8" s="1843">
        <v>95</v>
      </c>
      <c r="AA8" s="1843">
        <v>3</v>
      </c>
      <c r="AB8" s="1843">
        <v>252</v>
      </c>
      <c r="AC8" s="1843">
        <v>3</v>
      </c>
      <c r="AD8" s="1843">
        <v>59</v>
      </c>
      <c r="AE8" s="1843">
        <v>55</v>
      </c>
      <c r="AF8" s="1843">
        <v>358</v>
      </c>
      <c r="AG8" s="1843">
        <v>36</v>
      </c>
      <c r="AH8" s="1843">
        <v>3</v>
      </c>
      <c r="AI8" s="1843">
        <v>10</v>
      </c>
      <c r="AJ8" s="1843">
        <v>0</v>
      </c>
      <c r="AK8" s="1843">
        <v>38</v>
      </c>
      <c r="AL8" s="1843">
        <v>157</v>
      </c>
      <c r="AM8" s="1843">
        <v>0</v>
      </c>
      <c r="AN8" s="1843">
        <v>0</v>
      </c>
      <c r="AO8" s="1843">
        <v>1</v>
      </c>
      <c r="AP8" s="1843">
        <v>16</v>
      </c>
      <c r="AQ8" s="1843">
        <v>429</v>
      </c>
      <c r="AR8" s="1843">
        <v>489</v>
      </c>
      <c r="AS8" s="1843">
        <v>26</v>
      </c>
      <c r="AT8" s="1843">
        <v>0</v>
      </c>
      <c r="AU8" s="1844">
        <v>6</v>
      </c>
    </row>
    <row r="9" spans="2:47" ht="21" customHeight="1">
      <c r="B9" s="929" t="s">
        <v>774</v>
      </c>
      <c r="C9" s="1845"/>
      <c r="D9" s="812" t="s">
        <v>772</v>
      </c>
      <c r="E9" s="1846">
        <f>SUM(F9:AE9,AF9:AU9)</f>
        <v>331</v>
      </c>
      <c r="F9" s="1847">
        <v>1</v>
      </c>
      <c r="G9" s="1848">
        <v>57</v>
      </c>
      <c r="H9" s="1848">
        <v>0</v>
      </c>
      <c r="I9" s="1848">
        <v>2</v>
      </c>
      <c r="J9" s="1848">
        <v>0</v>
      </c>
      <c r="K9" s="1848">
        <v>3</v>
      </c>
      <c r="L9" s="1848">
        <v>4</v>
      </c>
      <c r="M9" s="1848">
        <v>76</v>
      </c>
      <c r="N9" s="1848">
        <v>28</v>
      </c>
      <c r="O9" s="1848">
        <v>17</v>
      </c>
      <c r="P9" s="1848">
        <v>0</v>
      </c>
      <c r="Q9" s="1848">
        <v>0</v>
      </c>
      <c r="R9" s="1848">
        <v>0</v>
      </c>
      <c r="S9" s="1848">
        <v>0</v>
      </c>
      <c r="T9" s="1848">
        <v>1</v>
      </c>
      <c r="U9" s="1849"/>
      <c r="V9" s="1849"/>
      <c r="W9" s="1849"/>
      <c r="X9" s="1849"/>
      <c r="Y9" s="1849"/>
      <c r="Z9" s="1848">
        <v>7</v>
      </c>
      <c r="AA9" s="1848">
        <v>0</v>
      </c>
      <c r="AB9" s="1848">
        <v>5</v>
      </c>
      <c r="AC9" s="1848">
        <v>4</v>
      </c>
      <c r="AD9" s="1848">
        <v>4</v>
      </c>
      <c r="AE9" s="1848">
        <v>0</v>
      </c>
      <c r="AF9" s="1848">
        <v>8</v>
      </c>
      <c r="AG9" s="1848">
        <v>16</v>
      </c>
      <c r="AH9" s="1848">
        <v>1</v>
      </c>
      <c r="AI9" s="1848">
        <v>2</v>
      </c>
      <c r="AJ9" s="1848">
        <v>0</v>
      </c>
      <c r="AK9" s="1848">
        <v>8</v>
      </c>
      <c r="AL9" s="1848">
        <v>6</v>
      </c>
      <c r="AM9" s="1848">
        <v>0</v>
      </c>
      <c r="AN9" s="1848">
        <v>1</v>
      </c>
      <c r="AO9" s="1848">
        <v>0</v>
      </c>
      <c r="AP9" s="1848">
        <v>3</v>
      </c>
      <c r="AQ9" s="1848">
        <v>28</v>
      </c>
      <c r="AR9" s="1848">
        <v>44</v>
      </c>
      <c r="AS9" s="1848">
        <v>5</v>
      </c>
      <c r="AT9" s="1848">
        <v>0</v>
      </c>
      <c r="AU9" s="1850"/>
    </row>
    <row r="10" spans="2:47" ht="21" customHeight="1">
      <c r="B10" s="1858"/>
      <c r="C10" s="1859" t="s">
        <v>775</v>
      </c>
      <c r="D10" s="1860" t="s">
        <v>37</v>
      </c>
      <c r="E10" s="1861">
        <f aca="true" t="shared" si="1" ref="E10:AU10">SUM(E8:E9)</f>
        <v>4416</v>
      </c>
      <c r="F10" s="1862">
        <f t="shared" si="1"/>
        <v>39</v>
      </c>
      <c r="G10" s="1863">
        <f t="shared" si="1"/>
        <v>247</v>
      </c>
      <c r="H10" s="1863">
        <f t="shared" si="1"/>
        <v>3</v>
      </c>
      <c r="I10" s="1863">
        <f t="shared" si="1"/>
        <v>80</v>
      </c>
      <c r="J10" s="1863">
        <f t="shared" si="1"/>
        <v>0</v>
      </c>
      <c r="K10" s="1863">
        <f t="shared" si="1"/>
        <v>14</v>
      </c>
      <c r="L10" s="1863">
        <f t="shared" si="1"/>
        <v>12</v>
      </c>
      <c r="M10" s="1863">
        <f t="shared" si="1"/>
        <v>200</v>
      </c>
      <c r="N10" s="1863">
        <f t="shared" si="1"/>
        <v>500</v>
      </c>
      <c r="O10" s="1863">
        <f t="shared" si="1"/>
        <v>288</v>
      </c>
      <c r="P10" s="1863">
        <f t="shared" si="1"/>
        <v>308</v>
      </c>
      <c r="Q10" s="1863">
        <f t="shared" si="1"/>
        <v>103</v>
      </c>
      <c r="R10" s="1863">
        <f t="shared" si="1"/>
        <v>35</v>
      </c>
      <c r="S10" s="1863">
        <f t="shared" si="1"/>
        <v>53</v>
      </c>
      <c r="T10" s="1863">
        <f t="shared" si="1"/>
        <v>70</v>
      </c>
      <c r="U10" s="1863">
        <f t="shared" si="1"/>
        <v>259</v>
      </c>
      <c r="V10" s="1863">
        <f t="shared" si="1"/>
        <v>1</v>
      </c>
      <c r="W10" s="1863">
        <f t="shared" si="1"/>
        <v>0</v>
      </c>
      <c r="X10" s="1863">
        <f t="shared" si="1"/>
        <v>3</v>
      </c>
      <c r="Y10" s="1863">
        <f t="shared" si="1"/>
        <v>23</v>
      </c>
      <c r="Z10" s="1863">
        <f t="shared" si="1"/>
        <v>102</v>
      </c>
      <c r="AA10" s="1863">
        <f t="shared" si="1"/>
        <v>3</v>
      </c>
      <c r="AB10" s="1863">
        <f t="shared" si="1"/>
        <v>257</v>
      </c>
      <c r="AC10" s="1863">
        <f t="shared" si="1"/>
        <v>7</v>
      </c>
      <c r="AD10" s="1863">
        <f t="shared" si="1"/>
        <v>63</v>
      </c>
      <c r="AE10" s="1863">
        <f t="shared" si="1"/>
        <v>55</v>
      </c>
      <c r="AF10" s="1863">
        <f t="shared" si="1"/>
        <v>366</v>
      </c>
      <c r="AG10" s="1863">
        <f t="shared" si="1"/>
        <v>52</v>
      </c>
      <c r="AH10" s="1863">
        <f t="shared" si="1"/>
        <v>4</v>
      </c>
      <c r="AI10" s="1863">
        <f t="shared" si="1"/>
        <v>12</v>
      </c>
      <c r="AJ10" s="1863">
        <f t="shared" si="1"/>
        <v>0</v>
      </c>
      <c r="AK10" s="1863">
        <f t="shared" si="1"/>
        <v>46</v>
      </c>
      <c r="AL10" s="1863">
        <f t="shared" si="1"/>
        <v>163</v>
      </c>
      <c r="AM10" s="1863">
        <f t="shared" si="1"/>
        <v>0</v>
      </c>
      <c r="AN10" s="1863">
        <f t="shared" si="1"/>
        <v>1</v>
      </c>
      <c r="AO10" s="1863">
        <f t="shared" si="1"/>
        <v>1</v>
      </c>
      <c r="AP10" s="1863">
        <f t="shared" si="1"/>
        <v>19</v>
      </c>
      <c r="AQ10" s="1863">
        <f t="shared" si="1"/>
        <v>457</v>
      </c>
      <c r="AR10" s="1863">
        <f t="shared" si="1"/>
        <v>533</v>
      </c>
      <c r="AS10" s="1863">
        <f t="shared" si="1"/>
        <v>31</v>
      </c>
      <c r="AT10" s="1863">
        <f t="shared" si="1"/>
        <v>0</v>
      </c>
      <c r="AU10" s="1864">
        <f t="shared" si="1"/>
        <v>6</v>
      </c>
    </row>
    <row r="11" spans="2:47" ht="21" customHeight="1">
      <c r="B11" s="1826"/>
      <c r="C11" s="1583"/>
      <c r="D11" s="813" t="s">
        <v>770</v>
      </c>
      <c r="E11" s="1865">
        <f>SUM(F11:AE11,AF11:AU11)</f>
        <v>3858</v>
      </c>
      <c r="F11" s="1866">
        <v>35</v>
      </c>
      <c r="G11" s="1536">
        <v>177</v>
      </c>
      <c r="H11" s="1536">
        <v>2</v>
      </c>
      <c r="I11" s="1536">
        <v>78</v>
      </c>
      <c r="J11" s="1536">
        <v>0</v>
      </c>
      <c r="K11" s="1536">
        <v>10</v>
      </c>
      <c r="L11" s="1536">
        <v>5</v>
      </c>
      <c r="M11" s="1536">
        <v>110</v>
      </c>
      <c r="N11" s="1536">
        <v>441</v>
      </c>
      <c r="O11" s="1536">
        <v>256</v>
      </c>
      <c r="P11" s="1536">
        <v>283</v>
      </c>
      <c r="Q11" s="1536">
        <v>101</v>
      </c>
      <c r="R11" s="1536">
        <v>34</v>
      </c>
      <c r="S11" s="1536">
        <v>53</v>
      </c>
      <c r="T11" s="1536">
        <v>64</v>
      </c>
      <c r="U11" s="1536">
        <v>257</v>
      </c>
      <c r="V11" s="1536">
        <v>1</v>
      </c>
      <c r="W11" s="1536">
        <v>0</v>
      </c>
      <c r="X11" s="1536">
        <v>3</v>
      </c>
      <c r="Y11" s="1536">
        <v>23</v>
      </c>
      <c r="Z11" s="1536">
        <v>94</v>
      </c>
      <c r="AA11" s="1536">
        <v>3</v>
      </c>
      <c r="AB11" s="1536">
        <v>252</v>
      </c>
      <c r="AC11" s="1536">
        <v>3</v>
      </c>
      <c r="AD11" s="1536">
        <v>55</v>
      </c>
      <c r="AE11" s="1536">
        <v>55</v>
      </c>
      <c r="AF11" s="1867">
        <v>353</v>
      </c>
      <c r="AG11" s="1867">
        <v>35</v>
      </c>
      <c r="AH11" s="1867">
        <v>3</v>
      </c>
      <c r="AI11" s="1867">
        <v>9</v>
      </c>
      <c r="AJ11" s="1867">
        <v>0</v>
      </c>
      <c r="AK11" s="1867">
        <v>34</v>
      </c>
      <c r="AL11" s="1867">
        <v>136</v>
      </c>
      <c r="AM11" s="1867">
        <v>0</v>
      </c>
      <c r="AN11" s="1867">
        <v>0</v>
      </c>
      <c r="AO11" s="1867">
        <v>1</v>
      </c>
      <c r="AP11" s="1867">
        <v>13</v>
      </c>
      <c r="AQ11" s="1867">
        <v>392</v>
      </c>
      <c r="AR11" s="1867">
        <v>458</v>
      </c>
      <c r="AS11" s="1867">
        <v>23</v>
      </c>
      <c r="AT11" s="1867">
        <v>0</v>
      </c>
      <c r="AU11" s="1868">
        <v>6</v>
      </c>
    </row>
    <row r="12" spans="2:47" ht="21" customHeight="1">
      <c r="B12" s="929" t="s">
        <v>776</v>
      </c>
      <c r="C12" s="1845"/>
      <c r="D12" s="812" t="s">
        <v>772</v>
      </c>
      <c r="E12" s="1846">
        <f>SUM(F12:AE12,AF12:AU12)</f>
        <v>293</v>
      </c>
      <c r="F12" s="1847">
        <v>1</v>
      </c>
      <c r="G12" s="1848">
        <v>46</v>
      </c>
      <c r="H12" s="1848">
        <v>0</v>
      </c>
      <c r="I12" s="1848">
        <v>2</v>
      </c>
      <c r="J12" s="1848">
        <v>0</v>
      </c>
      <c r="K12" s="1848">
        <v>3</v>
      </c>
      <c r="L12" s="1848">
        <v>4</v>
      </c>
      <c r="M12" s="1848">
        <v>74</v>
      </c>
      <c r="N12" s="1848">
        <v>25</v>
      </c>
      <c r="O12" s="1848">
        <v>17</v>
      </c>
      <c r="P12" s="1848">
        <v>0</v>
      </c>
      <c r="Q12" s="1848">
        <v>0</v>
      </c>
      <c r="R12" s="1848">
        <v>0</v>
      </c>
      <c r="S12" s="1848">
        <v>0</v>
      </c>
      <c r="T12" s="1848">
        <v>1</v>
      </c>
      <c r="U12" s="1849"/>
      <c r="V12" s="1849"/>
      <c r="W12" s="1849"/>
      <c r="X12" s="1849"/>
      <c r="Y12" s="1849"/>
      <c r="Z12" s="1848">
        <v>6</v>
      </c>
      <c r="AA12" s="1848">
        <v>0</v>
      </c>
      <c r="AB12" s="1848">
        <v>5</v>
      </c>
      <c r="AC12" s="1848">
        <v>4</v>
      </c>
      <c r="AD12" s="1848">
        <v>4</v>
      </c>
      <c r="AE12" s="1848">
        <v>0</v>
      </c>
      <c r="AF12" s="1848">
        <v>6</v>
      </c>
      <c r="AG12" s="1848">
        <v>15</v>
      </c>
      <c r="AH12" s="1848">
        <v>1</v>
      </c>
      <c r="AI12" s="1848">
        <v>2</v>
      </c>
      <c r="AJ12" s="1848">
        <v>0</v>
      </c>
      <c r="AK12" s="1848">
        <v>8</v>
      </c>
      <c r="AL12" s="1848">
        <v>2</v>
      </c>
      <c r="AM12" s="1848">
        <v>0</v>
      </c>
      <c r="AN12" s="1848">
        <v>0</v>
      </c>
      <c r="AO12" s="1848">
        <v>0</v>
      </c>
      <c r="AP12" s="1848">
        <v>0</v>
      </c>
      <c r="AQ12" s="1848">
        <v>22</v>
      </c>
      <c r="AR12" s="1848">
        <v>40</v>
      </c>
      <c r="AS12" s="1848">
        <v>5</v>
      </c>
      <c r="AT12" s="1848">
        <v>0</v>
      </c>
      <c r="AU12" s="1850"/>
    </row>
    <row r="13" spans="2:47" ht="21" customHeight="1">
      <c r="B13" s="1858"/>
      <c r="C13" s="1859" t="s">
        <v>777</v>
      </c>
      <c r="D13" s="1860" t="s">
        <v>37</v>
      </c>
      <c r="E13" s="1861">
        <f aca="true" t="shared" si="2" ref="E13:K13">SUM(E11:E12)</f>
        <v>4151</v>
      </c>
      <c r="F13" s="1862">
        <f t="shared" si="2"/>
        <v>36</v>
      </c>
      <c r="G13" s="1863">
        <f t="shared" si="2"/>
        <v>223</v>
      </c>
      <c r="H13" s="1863">
        <f t="shared" si="2"/>
        <v>2</v>
      </c>
      <c r="I13" s="1863">
        <f t="shared" si="2"/>
        <v>80</v>
      </c>
      <c r="J13" s="1863">
        <f t="shared" si="2"/>
        <v>0</v>
      </c>
      <c r="K13" s="1863">
        <f t="shared" si="2"/>
        <v>13</v>
      </c>
      <c r="L13" s="1863">
        <f aca="true" t="shared" si="3" ref="L13:AU13">SUM(L11:L12)</f>
        <v>9</v>
      </c>
      <c r="M13" s="1863">
        <f t="shared" si="3"/>
        <v>184</v>
      </c>
      <c r="N13" s="1863">
        <f t="shared" si="3"/>
        <v>466</v>
      </c>
      <c r="O13" s="1863">
        <f t="shared" si="3"/>
        <v>273</v>
      </c>
      <c r="P13" s="1863">
        <f t="shared" si="3"/>
        <v>283</v>
      </c>
      <c r="Q13" s="1863">
        <f t="shared" si="3"/>
        <v>101</v>
      </c>
      <c r="R13" s="1863">
        <f t="shared" si="3"/>
        <v>34</v>
      </c>
      <c r="S13" s="1863">
        <f t="shared" si="3"/>
        <v>53</v>
      </c>
      <c r="T13" s="1863">
        <f t="shared" si="3"/>
        <v>65</v>
      </c>
      <c r="U13" s="1863">
        <f t="shared" si="3"/>
        <v>257</v>
      </c>
      <c r="V13" s="1863">
        <f t="shared" si="3"/>
        <v>1</v>
      </c>
      <c r="W13" s="1863">
        <f t="shared" si="3"/>
        <v>0</v>
      </c>
      <c r="X13" s="1863">
        <f t="shared" si="3"/>
        <v>3</v>
      </c>
      <c r="Y13" s="1863">
        <f t="shared" si="3"/>
        <v>23</v>
      </c>
      <c r="Z13" s="1863">
        <f t="shared" si="3"/>
        <v>100</v>
      </c>
      <c r="AA13" s="1863">
        <f t="shared" si="3"/>
        <v>3</v>
      </c>
      <c r="AB13" s="1863">
        <f t="shared" si="3"/>
        <v>257</v>
      </c>
      <c r="AC13" s="1863">
        <f t="shared" si="3"/>
        <v>7</v>
      </c>
      <c r="AD13" s="1863">
        <f t="shared" si="3"/>
        <v>59</v>
      </c>
      <c r="AE13" s="1863">
        <f t="shared" si="3"/>
        <v>55</v>
      </c>
      <c r="AF13" s="1863">
        <f t="shared" si="3"/>
        <v>359</v>
      </c>
      <c r="AG13" s="1863">
        <f t="shared" si="3"/>
        <v>50</v>
      </c>
      <c r="AH13" s="1863">
        <f t="shared" si="3"/>
        <v>4</v>
      </c>
      <c r="AI13" s="1863">
        <f t="shared" si="3"/>
        <v>11</v>
      </c>
      <c r="AJ13" s="1863">
        <f t="shared" si="3"/>
        <v>0</v>
      </c>
      <c r="AK13" s="1863">
        <f t="shared" si="3"/>
        <v>42</v>
      </c>
      <c r="AL13" s="1863">
        <f t="shared" si="3"/>
        <v>138</v>
      </c>
      <c r="AM13" s="1863">
        <f t="shared" si="3"/>
        <v>0</v>
      </c>
      <c r="AN13" s="1863">
        <f t="shared" si="3"/>
        <v>0</v>
      </c>
      <c r="AO13" s="1863">
        <f t="shared" si="3"/>
        <v>1</v>
      </c>
      <c r="AP13" s="1863">
        <f t="shared" si="3"/>
        <v>13</v>
      </c>
      <c r="AQ13" s="1863">
        <f t="shared" si="3"/>
        <v>414</v>
      </c>
      <c r="AR13" s="1863">
        <f t="shared" si="3"/>
        <v>498</v>
      </c>
      <c r="AS13" s="1863">
        <f t="shared" si="3"/>
        <v>28</v>
      </c>
      <c r="AT13" s="1863">
        <f t="shared" si="3"/>
        <v>0</v>
      </c>
      <c r="AU13" s="1864">
        <f t="shared" si="3"/>
        <v>6</v>
      </c>
    </row>
    <row r="14" spans="2:47" ht="15.75" customHeight="1">
      <c r="B14" s="1869" t="s">
        <v>778</v>
      </c>
      <c r="C14" s="1870"/>
      <c r="D14" s="1871"/>
      <c r="E14" s="1869"/>
      <c r="F14" s="1869"/>
      <c r="G14" s="1869"/>
      <c r="H14" s="1869"/>
      <c r="I14" s="1869"/>
      <c r="J14" s="1869"/>
      <c r="K14" s="1869"/>
      <c r="L14" s="1869"/>
      <c r="M14" s="1869"/>
      <c r="N14" s="1869"/>
      <c r="O14" s="1869"/>
      <c r="P14" s="1869"/>
      <c r="Q14" s="1869"/>
      <c r="R14" s="1869"/>
      <c r="S14" s="1869"/>
      <c r="T14" s="1869"/>
      <c r="U14" s="1869"/>
      <c r="V14" s="1869"/>
      <c r="W14" s="1869"/>
      <c r="X14" s="1869"/>
      <c r="Y14" s="1869"/>
      <c r="Z14" s="1869"/>
      <c r="AA14" s="1869"/>
      <c r="AB14" s="1869"/>
      <c r="AC14" s="1869"/>
      <c r="AD14" s="1869"/>
      <c r="AE14" s="1869"/>
      <c r="AF14" s="1869"/>
      <c r="AG14" s="1869"/>
      <c r="AH14" s="1869"/>
      <c r="AI14" s="1869"/>
      <c r="AJ14" s="1869"/>
      <c r="AK14" s="1869"/>
      <c r="AL14" s="1869"/>
      <c r="AM14" s="1869"/>
      <c r="AN14" s="1869"/>
      <c r="AO14" s="1869"/>
      <c r="AP14" s="1869"/>
      <c r="AQ14" s="1869"/>
      <c r="AR14" s="1869"/>
      <c r="AS14" s="1869"/>
      <c r="AT14" s="1869"/>
      <c r="AU14" s="1869"/>
    </row>
    <row r="15" spans="2:47" ht="15.75" customHeight="1">
      <c r="B15" s="1869" t="s">
        <v>779</v>
      </c>
      <c r="C15" s="1870"/>
      <c r="D15" s="1871"/>
      <c r="E15" s="1869"/>
      <c r="F15" s="1869"/>
      <c r="G15" s="1869"/>
      <c r="H15" s="1869"/>
      <c r="I15" s="1869"/>
      <c r="J15" s="1869"/>
      <c r="K15" s="1869"/>
      <c r="L15" s="1869"/>
      <c r="M15" s="1869"/>
      <c r="N15" s="1869"/>
      <c r="O15" s="1869"/>
      <c r="P15" s="1869"/>
      <c r="Q15" s="1869"/>
      <c r="R15" s="1869"/>
      <c r="S15" s="1869"/>
      <c r="T15" s="1869"/>
      <c r="U15" s="1869"/>
      <c r="V15" s="1869"/>
      <c r="W15" s="1869"/>
      <c r="X15" s="1869"/>
      <c r="Y15" s="1869"/>
      <c r="Z15" s="1869"/>
      <c r="AA15" s="1869"/>
      <c r="AB15" s="1869"/>
      <c r="AC15" s="1869"/>
      <c r="AD15" s="1869"/>
      <c r="AE15" s="1869"/>
      <c r="AF15" s="1869"/>
      <c r="AG15" s="1869"/>
      <c r="AH15" s="1869"/>
      <c r="AI15" s="1869"/>
      <c r="AJ15" s="1869"/>
      <c r="AK15" s="1869"/>
      <c r="AL15" s="1869"/>
      <c r="AM15" s="1869"/>
      <c r="AN15" s="1869"/>
      <c r="AO15" s="1869"/>
      <c r="AP15" s="1869"/>
      <c r="AQ15" s="1869"/>
      <c r="AR15" s="1869"/>
      <c r="AS15" s="1869"/>
      <c r="AT15" s="1869"/>
      <c r="AU15" s="1869"/>
    </row>
    <row r="16" spans="2:47" ht="15.75" customHeight="1">
      <c r="B16" s="1869" t="s">
        <v>780</v>
      </c>
      <c r="C16" s="1870"/>
      <c r="D16" s="1871"/>
      <c r="E16" s="1869"/>
      <c r="F16" s="1869"/>
      <c r="G16" s="1869"/>
      <c r="H16" s="1869"/>
      <c r="I16" s="1869"/>
      <c r="J16" s="1869"/>
      <c r="K16" s="1869"/>
      <c r="L16" s="1869"/>
      <c r="M16" s="1869"/>
      <c r="N16" s="1869"/>
      <c r="O16" s="1869"/>
      <c r="P16" s="1869"/>
      <c r="Q16" s="1869"/>
      <c r="R16" s="1869"/>
      <c r="S16" s="1869"/>
      <c r="T16" s="1869"/>
      <c r="U16" s="1869"/>
      <c r="V16" s="1869"/>
      <c r="W16" s="1869"/>
      <c r="X16" s="1869"/>
      <c r="Y16" s="1869"/>
      <c r="Z16" s="1869"/>
      <c r="AA16" s="1869"/>
      <c r="AB16" s="1869"/>
      <c r="AC16" s="1869"/>
      <c r="AD16" s="1869"/>
      <c r="AE16" s="1869"/>
      <c r="AF16" s="1869"/>
      <c r="AG16" s="1869"/>
      <c r="AH16" s="1869"/>
      <c r="AI16" s="1869"/>
      <c r="AJ16" s="1869"/>
      <c r="AK16" s="1869"/>
      <c r="AL16" s="1869"/>
      <c r="AM16" s="1869"/>
      <c r="AN16" s="1869"/>
      <c r="AO16" s="1869"/>
      <c r="AP16" s="1869"/>
      <c r="AQ16" s="1869"/>
      <c r="AR16" s="1869"/>
      <c r="AS16" s="1869"/>
      <c r="AT16" s="1869"/>
      <c r="AU16" s="1869"/>
    </row>
    <row r="17" ht="39.75" customHeight="1"/>
    <row r="18" spans="2:47" s="221" customFormat="1" ht="24" customHeight="1">
      <c r="B18" s="1098" t="s">
        <v>781</v>
      </c>
      <c r="C18" s="1098"/>
      <c r="D18" s="1098"/>
      <c r="E18" s="1098"/>
      <c r="F18" s="1098"/>
      <c r="G18" s="1098"/>
      <c r="H18" s="1098"/>
      <c r="I18" s="1098"/>
      <c r="J18" s="1098"/>
      <c r="K18" s="1098"/>
      <c r="L18" s="1098"/>
      <c r="M18" s="1098"/>
      <c r="N18" s="221" t="s">
        <v>706</v>
      </c>
      <c r="AU18" s="435"/>
    </row>
    <row r="19" spans="2:48" s="1878" customFormat="1" ht="27" customHeight="1">
      <c r="B19" s="1873"/>
      <c r="C19" s="1874"/>
      <c r="D19" s="1875" t="s">
        <v>707</v>
      </c>
      <c r="E19" s="1876" t="s">
        <v>36</v>
      </c>
      <c r="F19" s="1877" t="s">
        <v>708</v>
      </c>
      <c r="G19" s="1819"/>
      <c r="H19" s="1820" t="s">
        <v>709</v>
      </c>
      <c r="I19" s="1821"/>
      <c r="J19" s="1821"/>
      <c r="K19" s="1818"/>
      <c r="L19" s="1819" t="s">
        <v>710</v>
      </c>
      <c r="M19" s="1819"/>
      <c r="N19" s="1822" t="s">
        <v>711</v>
      </c>
      <c r="O19" s="1819" t="s">
        <v>712</v>
      </c>
      <c r="P19" s="1819"/>
      <c r="Q19" s="1819" t="s">
        <v>713</v>
      </c>
      <c r="R19" s="1819"/>
      <c r="S19" s="1819"/>
      <c r="T19" s="1819"/>
      <c r="U19" s="1819"/>
      <c r="V19" s="1819"/>
      <c r="W19" s="1819"/>
      <c r="X19" s="1819"/>
      <c r="Y19" s="1819"/>
      <c r="Z19" s="1819"/>
      <c r="AA19" s="1819"/>
      <c r="AB19" s="1819"/>
      <c r="AC19" s="1819"/>
      <c r="AD19" s="1819"/>
      <c r="AE19" s="1819"/>
      <c r="AF19" s="1822" t="s">
        <v>714</v>
      </c>
      <c r="AG19" s="1822" t="s">
        <v>715</v>
      </c>
      <c r="AH19" s="1819" t="s">
        <v>716</v>
      </c>
      <c r="AI19" s="1819"/>
      <c r="AJ19" s="1822" t="s">
        <v>717</v>
      </c>
      <c r="AK19" s="1822" t="s">
        <v>718</v>
      </c>
      <c r="AL19" s="1819" t="s">
        <v>719</v>
      </c>
      <c r="AM19" s="1819"/>
      <c r="AN19" s="1819" t="s">
        <v>720</v>
      </c>
      <c r="AO19" s="1819"/>
      <c r="AP19" s="1822" t="s">
        <v>721</v>
      </c>
      <c r="AQ19" s="1822" t="s">
        <v>722</v>
      </c>
      <c r="AR19" s="1819" t="s">
        <v>723</v>
      </c>
      <c r="AS19" s="1819"/>
      <c r="AT19" s="1823" t="s">
        <v>758</v>
      </c>
      <c r="AU19" s="1823" t="s">
        <v>782</v>
      </c>
      <c r="AV19" s="1824" t="s">
        <v>726</v>
      </c>
    </row>
    <row r="20" spans="2:48" ht="27" customHeight="1">
      <c r="B20" s="1879" t="s">
        <v>783</v>
      </c>
      <c r="C20" s="1869"/>
      <c r="D20" s="1880"/>
      <c r="E20" s="1881"/>
      <c r="F20" s="1828" t="s">
        <v>761</v>
      </c>
      <c r="G20" s="1829" t="s">
        <v>763</v>
      </c>
      <c r="H20" s="1829" t="s">
        <v>761</v>
      </c>
      <c r="I20" s="1829" t="s">
        <v>763</v>
      </c>
      <c r="J20" s="1829" t="s">
        <v>732</v>
      </c>
      <c r="K20" s="1829" t="s">
        <v>767</v>
      </c>
      <c r="L20" s="1829" t="s">
        <v>761</v>
      </c>
      <c r="M20" s="1829" t="s">
        <v>763</v>
      </c>
      <c r="N20" s="1830"/>
      <c r="O20" s="1829" t="s">
        <v>761</v>
      </c>
      <c r="P20" s="1829" t="s">
        <v>763</v>
      </c>
      <c r="Q20" s="973" t="s">
        <v>761</v>
      </c>
      <c r="R20" s="974"/>
      <c r="S20" s="974"/>
      <c r="T20" s="1831"/>
      <c r="U20" s="973" t="s">
        <v>763</v>
      </c>
      <c r="V20" s="974"/>
      <c r="W20" s="974"/>
      <c r="X20" s="974"/>
      <c r="Y20" s="1831"/>
      <c r="Z20" s="973" t="s">
        <v>765</v>
      </c>
      <c r="AA20" s="974"/>
      <c r="AB20" s="974"/>
      <c r="AC20" s="974"/>
      <c r="AD20" s="1831"/>
      <c r="AE20" s="1829" t="s">
        <v>767</v>
      </c>
      <c r="AF20" s="1830"/>
      <c r="AG20" s="1830"/>
      <c r="AH20" s="1829" t="s">
        <v>761</v>
      </c>
      <c r="AI20" s="1829" t="s">
        <v>763</v>
      </c>
      <c r="AJ20" s="1830"/>
      <c r="AK20" s="1830"/>
      <c r="AL20" s="1829" t="s">
        <v>761</v>
      </c>
      <c r="AM20" s="1829" t="s">
        <v>763</v>
      </c>
      <c r="AN20" s="1829" t="s">
        <v>761</v>
      </c>
      <c r="AO20" s="1829" t="s">
        <v>763</v>
      </c>
      <c r="AP20" s="1830"/>
      <c r="AQ20" s="1830"/>
      <c r="AR20" s="1829" t="s">
        <v>761</v>
      </c>
      <c r="AS20" s="1829" t="s">
        <v>763</v>
      </c>
      <c r="AT20" s="1832"/>
      <c r="AU20" s="1832"/>
      <c r="AV20" s="1833"/>
    </row>
    <row r="21" spans="2:48" ht="27" customHeight="1">
      <c r="B21" s="1879"/>
      <c r="C21" s="1869"/>
      <c r="D21" s="1880"/>
      <c r="E21" s="1882"/>
      <c r="F21" s="1835"/>
      <c r="G21" s="1195"/>
      <c r="H21" s="1195"/>
      <c r="I21" s="1195"/>
      <c r="J21" s="1195"/>
      <c r="K21" s="1195"/>
      <c r="L21" s="1195"/>
      <c r="M21" s="1195"/>
      <c r="N21" s="1836"/>
      <c r="O21" s="1195"/>
      <c r="P21" s="1195"/>
      <c r="Q21" s="664">
        <v>1</v>
      </c>
      <c r="R21" s="664">
        <v>2</v>
      </c>
      <c r="S21" s="664">
        <v>3</v>
      </c>
      <c r="T21" s="664">
        <v>4</v>
      </c>
      <c r="U21" s="664">
        <v>1</v>
      </c>
      <c r="V21" s="664">
        <v>2</v>
      </c>
      <c r="W21" s="664">
        <v>3</v>
      </c>
      <c r="X21" s="664">
        <v>4</v>
      </c>
      <c r="Y21" s="664">
        <v>5</v>
      </c>
      <c r="Z21" s="664">
        <v>1</v>
      </c>
      <c r="AA21" s="664">
        <v>2</v>
      </c>
      <c r="AB21" s="664">
        <v>3</v>
      </c>
      <c r="AC21" s="664">
        <v>4</v>
      </c>
      <c r="AD21" s="664">
        <v>5</v>
      </c>
      <c r="AE21" s="1195"/>
      <c r="AF21" s="1836"/>
      <c r="AG21" s="1836"/>
      <c r="AH21" s="1195"/>
      <c r="AI21" s="1195"/>
      <c r="AJ21" s="1836"/>
      <c r="AK21" s="1836"/>
      <c r="AL21" s="1195"/>
      <c r="AM21" s="1195"/>
      <c r="AN21" s="1195"/>
      <c r="AO21" s="1195"/>
      <c r="AP21" s="1836"/>
      <c r="AQ21" s="1836"/>
      <c r="AR21" s="1195"/>
      <c r="AS21" s="1195"/>
      <c r="AT21" s="1837"/>
      <c r="AU21" s="1837"/>
      <c r="AV21" s="1838"/>
    </row>
    <row r="22" spans="2:48" ht="21" customHeight="1">
      <c r="B22" s="1883" t="s">
        <v>784</v>
      </c>
      <c r="C22" s="1077" t="s">
        <v>785</v>
      </c>
      <c r="D22" s="972"/>
      <c r="E22" s="1884">
        <f>SUM(F22:AE22,AF22:AV22)</f>
        <v>10241</v>
      </c>
      <c r="F22" s="1885">
        <v>48</v>
      </c>
      <c r="G22" s="1886">
        <v>237</v>
      </c>
      <c r="H22" s="1886">
        <v>9</v>
      </c>
      <c r="I22" s="1886">
        <v>92</v>
      </c>
      <c r="J22" s="1886">
        <v>0</v>
      </c>
      <c r="K22" s="1886">
        <v>18</v>
      </c>
      <c r="L22" s="1886">
        <v>10</v>
      </c>
      <c r="M22" s="1886">
        <v>247</v>
      </c>
      <c r="N22" s="1886">
        <v>718</v>
      </c>
      <c r="O22" s="1886">
        <v>342</v>
      </c>
      <c r="P22" s="1887">
        <v>1889</v>
      </c>
      <c r="Q22" s="1886">
        <v>139</v>
      </c>
      <c r="R22" s="1886">
        <v>49</v>
      </c>
      <c r="S22" s="1886">
        <v>73</v>
      </c>
      <c r="T22" s="1886">
        <v>185</v>
      </c>
      <c r="U22" s="1886">
        <v>321</v>
      </c>
      <c r="V22" s="1886">
        <v>1</v>
      </c>
      <c r="W22" s="1886">
        <v>0</v>
      </c>
      <c r="X22" s="1886">
        <v>4</v>
      </c>
      <c r="Y22" s="1886">
        <v>29</v>
      </c>
      <c r="Z22" s="1886">
        <v>137</v>
      </c>
      <c r="AA22" s="1886">
        <v>1</v>
      </c>
      <c r="AB22" s="1886">
        <v>272</v>
      </c>
      <c r="AC22" s="1886">
        <v>5</v>
      </c>
      <c r="AD22" s="1886">
        <v>107</v>
      </c>
      <c r="AE22" s="1886">
        <v>84</v>
      </c>
      <c r="AF22" s="745">
        <v>921</v>
      </c>
      <c r="AG22" s="1888">
        <v>49</v>
      </c>
      <c r="AH22" s="1888">
        <v>11</v>
      </c>
      <c r="AI22" s="1888">
        <v>11</v>
      </c>
      <c r="AJ22" s="1888">
        <v>4</v>
      </c>
      <c r="AK22" s="1888">
        <v>37</v>
      </c>
      <c r="AL22" s="745">
        <v>1255</v>
      </c>
      <c r="AM22" s="1888">
        <v>0</v>
      </c>
      <c r="AN22" s="1888">
        <v>93</v>
      </c>
      <c r="AO22" s="1888">
        <v>3</v>
      </c>
      <c r="AP22" s="1888">
        <v>593</v>
      </c>
      <c r="AQ22" s="1888">
        <v>898</v>
      </c>
      <c r="AR22" s="1888">
        <v>1116</v>
      </c>
      <c r="AS22" s="1888">
        <v>199</v>
      </c>
      <c r="AT22" s="1888">
        <v>1</v>
      </c>
      <c r="AU22" s="1889">
        <v>0</v>
      </c>
      <c r="AV22" s="1890">
        <v>33</v>
      </c>
    </row>
    <row r="23" spans="2:48" ht="21" customHeight="1">
      <c r="B23" s="937"/>
      <c r="C23" s="1891" t="s">
        <v>786</v>
      </c>
      <c r="D23" s="1135"/>
      <c r="E23" s="1892">
        <f>SUM(F23:AE23,AF23:AV23)</f>
        <v>263</v>
      </c>
      <c r="F23" s="1893">
        <v>3</v>
      </c>
      <c r="G23" s="1894">
        <v>0</v>
      </c>
      <c r="H23" s="1894">
        <v>1</v>
      </c>
      <c r="I23" s="1894">
        <v>1</v>
      </c>
      <c r="J23" s="1894">
        <v>0</v>
      </c>
      <c r="K23" s="1894">
        <v>0</v>
      </c>
      <c r="L23" s="1894">
        <v>1</v>
      </c>
      <c r="M23" s="1894">
        <v>16</v>
      </c>
      <c r="N23" s="1894">
        <v>14</v>
      </c>
      <c r="O23" s="1894">
        <v>8</v>
      </c>
      <c r="P23" s="1894">
        <v>6</v>
      </c>
      <c r="Q23" s="1894">
        <v>2</v>
      </c>
      <c r="R23" s="1894">
        <v>2</v>
      </c>
      <c r="S23" s="1894">
        <v>1</v>
      </c>
      <c r="T23" s="1894">
        <v>5</v>
      </c>
      <c r="U23" s="1894">
        <v>3</v>
      </c>
      <c r="V23" s="1894">
        <v>0</v>
      </c>
      <c r="W23" s="1894">
        <v>0</v>
      </c>
      <c r="X23" s="1894">
        <v>0</v>
      </c>
      <c r="Y23" s="1894">
        <v>0</v>
      </c>
      <c r="Z23" s="1894">
        <v>2</v>
      </c>
      <c r="AA23" s="1894">
        <v>0</v>
      </c>
      <c r="AB23" s="1894">
        <v>2</v>
      </c>
      <c r="AC23" s="1894">
        <v>0</v>
      </c>
      <c r="AD23" s="1894">
        <v>3</v>
      </c>
      <c r="AE23" s="1894">
        <v>1</v>
      </c>
      <c r="AF23" s="1894">
        <v>6</v>
      </c>
      <c r="AG23" s="1894">
        <v>0</v>
      </c>
      <c r="AH23" s="1894">
        <v>1</v>
      </c>
      <c r="AI23" s="1894">
        <v>0</v>
      </c>
      <c r="AJ23" s="1894">
        <v>0</v>
      </c>
      <c r="AK23" s="1894">
        <v>0</v>
      </c>
      <c r="AL23" s="1894">
        <v>43</v>
      </c>
      <c r="AM23" s="1894">
        <v>0</v>
      </c>
      <c r="AN23" s="1894">
        <v>3</v>
      </c>
      <c r="AO23" s="1894">
        <v>0</v>
      </c>
      <c r="AP23" s="1894">
        <v>21</v>
      </c>
      <c r="AQ23" s="1894">
        <v>13</v>
      </c>
      <c r="AR23" s="1894">
        <v>99</v>
      </c>
      <c r="AS23" s="1894">
        <v>6</v>
      </c>
      <c r="AT23" s="1894">
        <v>0</v>
      </c>
      <c r="AU23" s="1895">
        <v>0</v>
      </c>
      <c r="AV23" s="1896">
        <v>0</v>
      </c>
    </row>
    <row r="24" spans="2:48" ht="21" customHeight="1">
      <c r="B24" s="1883" t="s">
        <v>787</v>
      </c>
      <c r="C24" s="1077" t="s">
        <v>785</v>
      </c>
      <c r="D24" s="972"/>
      <c r="E24" s="1841">
        <f>SUM(F24:AE24,AF24:AV24)</f>
        <v>2596</v>
      </c>
      <c r="F24" s="1897">
        <v>34</v>
      </c>
      <c r="G24" s="1898">
        <v>35</v>
      </c>
      <c r="H24" s="1898">
        <v>0</v>
      </c>
      <c r="I24" s="1898">
        <v>29</v>
      </c>
      <c r="J24" s="1898">
        <v>0</v>
      </c>
      <c r="K24" s="1898">
        <v>1</v>
      </c>
      <c r="L24" s="1898">
        <v>2</v>
      </c>
      <c r="M24" s="1898">
        <v>8</v>
      </c>
      <c r="N24" s="1898">
        <v>137</v>
      </c>
      <c r="O24" s="1898">
        <v>86</v>
      </c>
      <c r="P24" s="1898">
        <v>327</v>
      </c>
      <c r="Q24" s="1898">
        <v>55</v>
      </c>
      <c r="R24" s="1898">
        <v>3</v>
      </c>
      <c r="S24" s="1898">
        <v>32</v>
      </c>
      <c r="T24" s="1898">
        <v>6</v>
      </c>
      <c r="U24" s="1898">
        <v>52</v>
      </c>
      <c r="V24" s="1898">
        <v>1</v>
      </c>
      <c r="W24" s="1898">
        <v>0</v>
      </c>
      <c r="X24" s="1898">
        <v>1</v>
      </c>
      <c r="Y24" s="1898">
        <v>6</v>
      </c>
      <c r="Z24" s="1898">
        <v>9</v>
      </c>
      <c r="AA24" s="1898">
        <v>0</v>
      </c>
      <c r="AB24" s="1898">
        <v>32</v>
      </c>
      <c r="AC24" s="1898">
        <v>1</v>
      </c>
      <c r="AD24" s="1898">
        <v>5</v>
      </c>
      <c r="AE24" s="1898">
        <v>25</v>
      </c>
      <c r="AF24" s="1898">
        <v>555</v>
      </c>
      <c r="AG24" s="1898">
        <v>20</v>
      </c>
      <c r="AH24" s="1898">
        <v>0</v>
      </c>
      <c r="AI24" s="1898">
        <v>4</v>
      </c>
      <c r="AJ24" s="1898">
        <v>1</v>
      </c>
      <c r="AK24" s="1898">
        <v>23</v>
      </c>
      <c r="AL24" s="1898">
        <v>442</v>
      </c>
      <c r="AM24" s="1898">
        <v>0</v>
      </c>
      <c r="AN24" s="1898">
        <v>4</v>
      </c>
      <c r="AO24" s="1898">
        <v>2</v>
      </c>
      <c r="AP24" s="1898">
        <v>198</v>
      </c>
      <c r="AQ24" s="1898">
        <v>272</v>
      </c>
      <c r="AR24" s="1898">
        <v>153</v>
      </c>
      <c r="AS24" s="1898">
        <v>34</v>
      </c>
      <c r="AT24" s="1898">
        <v>0</v>
      </c>
      <c r="AU24" s="1899"/>
      <c r="AV24" s="1900">
        <v>1</v>
      </c>
    </row>
    <row r="25" spans="2:48" ht="21" customHeight="1">
      <c r="B25" s="937"/>
      <c r="C25" s="1891" t="s">
        <v>786</v>
      </c>
      <c r="D25" s="1135"/>
      <c r="E25" s="1901">
        <f>SUM(F25:AE25,AF25:AV25)</f>
        <v>71</v>
      </c>
      <c r="F25" s="1902">
        <v>5</v>
      </c>
      <c r="G25" s="1903">
        <v>0</v>
      </c>
      <c r="H25" s="1903">
        <v>0</v>
      </c>
      <c r="I25" s="1903">
        <v>0</v>
      </c>
      <c r="J25" s="1903">
        <v>0</v>
      </c>
      <c r="K25" s="1903">
        <v>0</v>
      </c>
      <c r="L25" s="1903">
        <v>0</v>
      </c>
      <c r="M25" s="1903">
        <v>0</v>
      </c>
      <c r="N25" s="1903">
        <v>6</v>
      </c>
      <c r="O25" s="1903">
        <v>1</v>
      </c>
      <c r="P25" s="1903">
        <v>2</v>
      </c>
      <c r="Q25" s="1903">
        <v>1</v>
      </c>
      <c r="R25" s="1903">
        <v>0</v>
      </c>
      <c r="S25" s="1903">
        <v>0</v>
      </c>
      <c r="T25" s="1903">
        <v>2</v>
      </c>
      <c r="U25" s="1903">
        <v>0</v>
      </c>
      <c r="V25" s="1903">
        <v>0</v>
      </c>
      <c r="W25" s="1903">
        <v>0</v>
      </c>
      <c r="X25" s="1903">
        <v>0</v>
      </c>
      <c r="Y25" s="1903">
        <v>0</v>
      </c>
      <c r="Z25" s="1903">
        <v>0</v>
      </c>
      <c r="AA25" s="1903">
        <v>0</v>
      </c>
      <c r="AB25" s="1903">
        <v>0</v>
      </c>
      <c r="AC25" s="1903">
        <v>0</v>
      </c>
      <c r="AD25" s="1903">
        <v>0</v>
      </c>
      <c r="AE25" s="1903">
        <v>0</v>
      </c>
      <c r="AF25" s="1894">
        <v>2</v>
      </c>
      <c r="AG25" s="1894">
        <v>0</v>
      </c>
      <c r="AH25" s="1894">
        <v>0</v>
      </c>
      <c r="AI25" s="1894">
        <v>0</v>
      </c>
      <c r="AJ25" s="1894">
        <v>0</v>
      </c>
      <c r="AK25" s="1894">
        <v>0</v>
      </c>
      <c r="AL25" s="1894">
        <v>25</v>
      </c>
      <c r="AM25" s="1894">
        <v>0</v>
      </c>
      <c r="AN25" s="1894">
        <v>0</v>
      </c>
      <c r="AO25" s="1894">
        <v>0</v>
      </c>
      <c r="AP25" s="1894">
        <v>16</v>
      </c>
      <c r="AQ25" s="1894">
        <v>1</v>
      </c>
      <c r="AR25" s="1894">
        <v>4</v>
      </c>
      <c r="AS25" s="1894">
        <v>6</v>
      </c>
      <c r="AT25" s="1894">
        <v>0</v>
      </c>
      <c r="AU25" s="1904"/>
      <c r="AV25" s="1896"/>
    </row>
    <row r="26" spans="3:47" ht="39.75" customHeight="1">
      <c r="C26" s="221"/>
      <c r="D26" s="1813"/>
      <c r="AU26" s="1869"/>
    </row>
    <row r="27" spans="2:49" ht="24" customHeight="1">
      <c r="B27" s="1098" t="s">
        <v>788</v>
      </c>
      <c r="C27" s="1098"/>
      <c r="D27" s="1098"/>
      <c r="E27" s="1098"/>
      <c r="F27" s="1098"/>
      <c r="G27" s="1098"/>
      <c r="H27" s="1098"/>
      <c r="I27" s="221" t="s">
        <v>789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</row>
    <row r="28" spans="2:49" s="1878" customFormat="1" ht="27" customHeight="1">
      <c r="B28" s="1905"/>
      <c r="C28" s="1906"/>
      <c r="D28" s="1907" t="s">
        <v>707</v>
      </c>
      <c r="E28" s="1876" t="s">
        <v>36</v>
      </c>
      <c r="F28" s="1877" t="s">
        <v>708</v>
      </c>
      <c r="G28" s="1819"/>
      <c r="H28" s="1820" t="s">
        <v>709</v>
      </c>
      <c r="I28" s="1821"/>
      <c r="J28" s="1821"/>
      <c r="K28" s="1818"/>
      <c r="L28" s="1819" t="s">
        <v>710</v>
      </c>
      <c r="M28" s="1819"/>
      <c r="N28" s="1822" t="s">
        <v>711</v>
      </c>
      <c r="O28" s="1819" t="s">
        <v>712</v>
      </c>
      <c r="P28" s="1819"/>
      <c r="Q28" s="1819" t="s">
        <v>713</v>
      </c>
      <c r="R28" s="1819"/>
      <c r="S28" s="1819"/>
      <c r="T28" s="1819"/>
      <c r="U28" s="1819"/>
      <c r="V28" s="1819"/>
      <c r="W28" s="1819"/>
      <c r="X28" s="1819"/>
      <c r="Y28" s="1819"/>
      <c r="Z28" s="1819"/>
      <c r="AA28" s="1819"/>
      <c r="AB28" s="1819"/>
      <c r="AC28" s="1819"/>
      <c r="AD28" s="1819"/>
      <c r="AE28" s="1819"/>
      <c r="AF28" s="1822" t="s">
        <v>714</v>
      </c>
      <c r="AG28" s="1822" t="s">
        <v>715</v>
      </c>
      <c r="AH28" s="1819" t="s">
        <v>716</v>
      </c>
      <c r="AI28" s="1819"/>
      <c r="AJ28" s="1822" t="s">
        <v>717</v>
      </c>
      <c r="AK28" s="1822" t="s">
        <v>718</v>
      </c>
      <c r="AL28" s="1819" t="s">
        <v>719</v>
      </c>
      <c r="AM28" s="1819"/>
      <c r="AN28" s="1819" t="s">
        <v>720</v>
      </c>
      <c r="AO28" s="1819"/>
      <c r="AP28" s="1822" t="s">
        <v>721</v>
      </c>
      <c r="AQ28" s="1822" t="s">
        <v>722</v>
      </c>
      <c r="AR28" s="1819" t="s">
        <v>723</v>
      </c>
      <c r="AS28" s="1819"/>
      <c r="AT28" s="1823" t="s">
        <v>758</v>
      </c>
      <c r="AU28" s="1823" t="s">
        <v>782</v>
      </c>
      <c r="AV28" s="1908" t="s">
        <v>726</v>
      </c>
      <c r="AW28" s="1824" t="s">
        <v>727</v>
      </c>
    </row>
    <row r="29" spans="2:49" ht="27" customHeight="1">
      <c r="B29" s="1826" t="s">
        <v>783</v>
      </c>
      <c r="C29" s="435"/>
      <c r="D29" s="447"/>
      <c r="E29" s="1881"/>
      <c r="F29" s="1828" t="s">
        <v>761</v>
      </c>
      <c r="G29" s="1829" t="s">
        <v>763</v>
      </c>
      <c r="H29" s="1829" t="s">
        <v>761</v>
      </c>
      <c r="I29" s="1829" t="s">
        <v>763</v>
      </c>
      <c r="J29" s="1829" t="s">
        <v>732</v>
      </c>
      <c r="K29" s="1829" t="s">
        <v>767</v>
      </c>
      <c r="L29" s="1829" t="s">
        <v>761</v>
      </c>
      <c r="M29" s="1829" t="s">
        <v>763</v>
      </c>
      <c r="N29" s="1830"/>
      <c r="O29" s="1829" t="s">
        <v>761</v>
      </c>
      <c r="P29" s="1829" t="s">
        <v>763</v>
      </c>
      <c r="Q29" s="973" t="s">
        <v>761</v>
      </c>
      <c r="R29" s="974"/>
      <c r="S29" s="974"/>
      <c r="T29" s="1831"/>
      <c r="U29" s="973" t="s">
        <v>763</v>
      </c>
      <c r="V29" s="974"/>
      <c r="W29" s="974"/>
      <c r="X29" s="974"/>
      <c r="Y29" s="1831"/>
      <c r="Z29" s="973" t="s">
        <v>765</v>
      </c>
      <c r="AA29" s="974"/>
      <c r="AB29" s="974"/>
      <c r="AC29" s="974"/>
      <c r="AD29" s="1831"/>
      <c r="AE29" s="1829" t="s">
        <v>767</v>
      </c>
      <c r="AF29" s="1830"/>
      <c r="AG29" s="1830"/>
      <c r="AH29" s="1829" t="s">
        <v>761</v>
      </c>
      <c r="AI29" s="1829" t="s">
        <v>763</v>
      </c>
      <c r="AJ29" s="1830"/>
      <c r="AK29" s="1830"/>
      <c r="AL29" s="1829" t="s">
        <v>761</v>
      </c>
      <c r="AM29" s="1829" t="s">
        <v>763</v>
      </c>
      <c r="AN29" s="1829" t="s">
        <v>761</v>
      </c>
      <c r="AO29" s="1829" t="s">
        <v>763</v>
      </c>
      <c r="AP29" s="1830"/>
      <c r="AQ29" s="1830"/>
      <c r="AR29" s="1829" t="s">
        <v>761</v>
      </c>
      <c r="AS29" s="1829" t="s">
        <v>763</v>
      </c>
      <c r="AT29" s="1832"/>
      <c r="AU29" s="1832"/>
      <c r="AV29" s="1909"/>
      <c r="AW29" s="1833"/>
    </row>
    <row r="30" spans="2:49" ht="27" customHeight="1">
      <c r="B30" s="1826"/>
      <c r="C30" s="435"/>
      <c r="D30" s="447"/>
      <c r="E30" s="1882"/>
      <c r="F30" s="1835"/>
      <c r="G30" s="1195"/>
      <c r="H30" s="1195"/>
      <c r="I30" s="1195"/>
      <c r="J30" s="1195"/>
      <c r="K30" s="1195"/>
      <c r="L30" s="1195"/>
      <c r="M30" s="1195"/>
      <c r="N30" s="1836"/>
      <c r="O30" s="1195"/>
      <c r="P30" s="1195"/>
      <c r="Q30" s="664">
        <v>1</v>
      </c>
      <c r="R30" s="664">
        <v>2</v>
      </c>
      <c r="S30" s="664">
        <v>3</v>
      </c>
      <c r="T30" s="664">
        <v>4</v>
      </c>
      <c r="U30" s="664">
        <v>1</v>
      </c>
      <c r="V30" s="664">
        <v>2</v>
      </c>
      <c r="W30" s="664">
        <v>3</v>
      </c>
      <c r="X30" s="664">
        <v>4</v>
      </c>
      <c r="Y30" s="664">
        <v>5</v>
      </c>
      <c r="Z30" s="664">
        <v>1</v>
      </c>
      <c r="AA30" s="664">
        <v>2</v>
      </c>
      <c r="AB30" s="664">
        <v>3</v>
      </c>
      <c r="AC30" s="664">
        <v>4</v>
      </c>
      <c r="AD30" s="664">
        <v>5</v>
      </c>
      <c r="AE30" s="1195"/>
      <c r="AF30" s="1836"/>
      <c r="AG30" s="1836"/>
      <c r="AH30" s="1195"/>
      <c r="AI30" s="1195"/>
      <c r="AJ30" s="1836"/>
      <c r="AK30" s="1836"/>
      <c r="AL30" s="1195"/>
      <c r="AM30" s="1195"/>
      <c r="AN30" s="1195"/>
      <c r="AO30" s="1195"/>
      <c r="AP30" s="1836"/>
      <c r="AQ30" s="1836"/>
      <c r="AR30" s="1195"/>
      <c r="AS30" s="1195"/>
      <c r="AT30" s="1837"/>
      <c r="AU30" s="1837"/>
      <c r="AV30" s="1910"/>
      <c r="AW30" s="1838"/>
    </row>
    <row r="31" spans="2:49" ht="21" customHeight="1">
      <c r="B31" s="1911" t="s">
        <v>790</v>
      </c>
      <c r="C31" s="1912" t="s">
        <v>37</v>
      </c>
      <c r="D31" s="1913"/>
      <c r="E31" s="1884">
        <f aca="true" t="shared" si="4" ref="E31:AU31">SUM(E32:E33)</f>
        <v>20656</v>
      </c>
      <c r="F31" s="1914">
        <f t="shared" si="4"/>
        <v>55</v>
      </c>
      <c r="G31" s="1915">
        <f t="shared" si="4"/>
        <v>450</v>
      </c>
      <c r="H31" s="1915">
        <f t="shared" si="4"/>
        <v>8</v>
      </c>
      <c r="I31" s="1915">
        <f t="shared" si="4"/>
        <v>98</v>
      </c>
      <c r="J31" s="1915">
        <f t="shared" si="4"/>
        <v>0</v>
      </c>
      <c r="K31" s="1915">
        <f t="shared" si="4"/>
        <v>25</v>
      </c>
      <c r="L31" s="1915">
        <f t="shared" si="4"/>
        <v>23</v>
      </c>
      <c r="M31" s="1915">
        <f t="shared" si="4"/>
        <v>522</v>
      </c>
      <c r="N31" s="1915">
        <f t="shared" si="4"/>
        <v>1125</v>
      </c>
      <c r="O31" s="1915">
        <f t="shared" si="4"/>
        <v>584</v>
      </c>
      <c r="P31" s="1916">
        <f t="shared" si="4"/>
        <v>4639</v>
      </c>
      <c r="Q31" s="1915">
        <f t="shared" si="4"/>
        <v>139</v>
      </c>
      <c r="R31" s="1915">
        <f t="shared" si="4"/>
        <v>51</v>
      </c>
      <c r="S31" s="1915">
        <f t="shared" si="4"/>
        <v>83</v>
      </c>
      <c r="T31" s="1915">
        <f t="shared" si="4"/>
        <v>345</v>
      </c>
      <c r="U31" s="1915">
        <f t="shared" si="4"/>
        <v>324</v>
      </c>
      <c r="V31" s="1915">
        <f t="shared" si="4"/>
        <v>2</v>
      </c>
      <c r="W31" s="1915">
        <f t="shared" si="4"/>
        <v>0</v>
      </c>
      <c r="X31" s="1915">
        <f t="shared" si="4"/>
        <v>5</v>
      </c>
      <c r="Y31" s="1915">
        <f t="shared" si="4"/>
        <v>35</v>
      </c>
      <c r="Z31" s="1915">
        <f t="shared" si="4"/>
        <v>233</v>
      </c>
      <c r="AA31" s="1915">
        <f t="shared" si="4"/>
        <v>9</v>
      </c>
      <c r="AB31" s="1915">
        <f t="shared" si="4"/>
        <v>327</v>
      </c>
      <c r="AC31" s="1915">
        <f t="shared" si="4"/>
        <v>7</v>
      </c>
      <c r="AD31" s="1915">
        <f t="shared" si="4"/>
        <v>156</v>
      </c>
      <c r="AE31" s="1915">
        <f t="shared" si="4"/>
        <v>102</v>
      </c>
      <c r="AF31" s="1917">
        <f t="shared" si="4"/>
        <v>1121</v>
      </c>
      <c r="AG31" s="1918">
        <f t="shared" si="4"/>
        <v>85</v>
      </c>
      <c r="AH31" s="1918">
        <f t="shared" si="4"/>
        <v>13</v>
      </c>
      <c r="AI31" s="1918">
        <f t="shared" si="4"/>
        <v>22</v>
      </c>
      <c r="AJ31" s="1918">
        <f t="shared" si="4"/>
        <v>13</v>
      </c>
      <c r="AK31" s="1918">
        <f t="shared" si="4"/>
        <v>180</v>
      </c>
      <c r="AL31" s="1917">
        <f t="shared" si="4"/>
        <v>2141</v>
      </c>
      <c r="AM31" s="1918">
        <f t="shared" si="4"/>
        <v>3</v>
      </c>
      <c r="AN31" s="1918">
        <f t="shared" si="4"/>
        <v>335</v>
      </c>
      <c r="AO31" s="1918">
        <f t="shared" si="4"/>
        <v>5</v>
      </c>
      <c r="AP31" s="1917">
        <f t="shared" si="4"/>
        <v>1580</v>
      </c>
      <c r="AQ31" s="1917">
        <f t="shared" si="4"/>
        <v>3246</v>
      </c>
      <c r="AR31" s="1917">
        <f t="shared" si="4"/>
        <v>1714</v>
      </c>
      <c r="AS31" s="1918">
        <f t="shared" si="4"/>
        <v>798</v>
      </c>
      <c r="AT31" s="1918">
        <f t="shared" si="4"/>
        <v>0</v>
      </c>
      <c r="AU31" s="1918">
        <f t="shared" si="4"/>
        <v>0</v>
      </c>
      <c r="AV31" s="1918">
        <f>SUM(AV32:AV33)</f>
        <v>38</v>
      </c>
      <c r="AW31" s="1919">
        <f>SUM(AW32:AW33)</f>
        <v>15</v>
      </c>
    </row>
    <row r="32" spans="2:49" ht="21" customHeight="1">
      <c r="B32" s="1920"/>
      <c r="C32" s="1921" t="s">
        <v>791</v>
      </c>
      <c r="D32" s="1922"/>
      <c r="E32" s="1846">
        <f>SUM(F32:AE32,AF32:AW32)</f>
        <v>15749</v>
      </c>
      <c r="F32" s="1923">
        <v>17</v>
      </c>
      <c r="G32" s="1924">
        <v>392</v>
      </c>
      <c r="H32" s="1924">
        <v>7</v>
      </c>
      <c r="I32" s="1924">
        <v>43</v>
      </c>
      <c r="J32" s="1924">
        <v>0</v>
      </c>
      <c r="K32" s="1924">
        <v>22</v>
      </c>
      <c r="L32" s="1924">
        <v>20</v>
      </c>
      <c r="M32" s="1924">
        <v>500</v>
      </c>
      <c r="N32" s="1924">
        <v>817</v>
      </c>
      <c r="O32" s="1924">
        <v>442</v>
      </c>
      <c r="P32" s="751">
        <v>3658</v>
      </c>
      <c r="Q32" s="1924">
        <v>45</v>
      </c>
      <c r="R32" s="1924">
        <v>24</v>
      </c>
      <c r="S32" s="1924">
        <v>25</v>
      </c>
      <c r="T32" s="1924">
        <v>320</v>
      </c>
      <c r="U32" s="1924">
        <v>191</v>
      </c>
      <c r="V32" s="1924">
        <v>0</v>
      </c>
      <c r="W32" s="1924">
        <v>0</v>
      </c>
      <c r="X32" s="1924">
        <v>2</v>
      </c>
      <c r="Y32" s="1924">
        <v>12</v>
      </c>
      <c r="Z32" s="1924">
        <v>199</v>
      </c>
      <c r="AA32" s="1924">
        <v>8</v>
      </c>
      <c r="AB32" s="1924">
        <v>282</v>
      </c>
      <c r="AC32" s="1924">
        <v>5</v>
      </c>
      <c r="AD32" s="1924">
        <v>139</v>
      </c>
      <c r="AE32" s="1924">
        <v>61</v>
      </c>
      <c r="AF32" s="1924">
        <v>516</v>
      </c>
      <c r="AG32" s="1924">
        <v>60</v>
      </c>
      <c r="AH32" s="1924">
        <v>12</v>
      </c>
      <c r="AI32" s="1924">
        <v>15</v>
      </c>
      <c r="AJ32" s="1924">
        <v>12</v>
      </c>
      <c r="AK32" s="1924">
        <v>157</v>
      </c>
      <c r="AL32" s="751">
        <v>1508</v>
      </c>
      <c r="AM32" s="1924">
        <v>1</v>
      </c>
      <c r="AN32" s="1924">
        <v>279</v>
      </c>
      <c r="AO32" s="1924">
        <v>4</v>
      </c>
      <c r="AP32" s="1924">
        <v>1332</v>
      </c>
      <c r="AQ32" s="751">
        <v>2571</v>
      </c>
      <c r="AR32" s="751">
        <v>1343</v>
      </c>
      <c r="AS32" s="1924">
        <v>664</v>
      </c>
      <c r="AT32" s="1924">
        <v>0</v>
      </c>
      <c r="AU32" s="1924">
        <v>0</v>
      </c>
      <c r="AV32" s="1924">
        <v>34</v>
      </c>
      <c r="AW32" s="1925">
        <v>10</v>
      </c>
    </row>
    <row r="33" spans="2:49" ht="21" customHeight="1">
      <c r="B33" s="1926"/>
      <c r="C33" s="1927" t="s">
        <v>792</v>
      </c>
      <c r="D33" s="1928"/>
      <c r="E33" s="1929">
        <f>SUM(F33:AE33,AF33:AW33)</f>
        <v>4907</v>
      </c>
      <c r="F33" s="1902">
        <v>38</v>
      </c>
      <c r="G33" s="1903">
        <v>58</v>
      </c>
      <c r="H33" s="1903">
        <v>1</v>
      </c>
      <c r="I33" s="1903">
        <v>55</v>
      </c>
      <c r="J33" s="1903">
        <v>0</v>
      </c>
      <c r="K33" s="1903">
        <v>3</v>
      </c>
      <c r="L33" s="1903">
        <v>3</v>
      </c>
      <c r="M33" s="1903">
        <v>22</v>
      </c>
      <c r="N33" s="1903">
        <v>308</v>
      </c>
      <c r="O33" s="1903">
        <v>142</v>
      </c>
      <c r="P33" s="1903">
        <v>981</v>
      </c>
      <c r="Q33" s="1903">
        <v>94</v>
      </c>
      <c r="R33" s="1903">
        <v>27</v>
      </c>
      <c r="S33" s="1903">
        <v>58</v>
      </c>
      <c r="T33" s="1903">
        <v>25</v>
      </c>
      <c r="U33" s="1903">
        <v>133</v>
      </c>
      <c r="V33" s="1903">
        <v>2</v>
      </c>
      <c r="W33" s="1903">
        <v>0</v>
      </c>
      <c r="X33" s="1903">
        <v>3</v>
      </c>
      <c r="Y33" s="1903">
        <v>23</v>
      </c>
      <c r="Z33" s="1903">
        <v>34</v>
      </c>
      <c r="AA33" s="1903">
        <v>1</v>
      </c>
      <c r="AB33" s="1903">
        <v>45</v>
      </c>
      <c r="AC33" s="1903">
        <v>2</v>
      </c>
      <c r="AD33" s="1903">
        <v>17</v>
      </c>
      <c r="AE33" s="1903">
        <v>41</v>
      </c>
      <c r="AF33" s="1894">
        <v>605</v>
      </c>
      <c r="AG33" s="1894">
        <v>25</v>
      </c>
      <c r="AH33" s="1894">
        <v>1</v>
      </c>
      <c r="AI33" s="1894">
        <v>7</v>
      </c>
      <c r="AJ33" s="1894">
        <v>1</v>
      </c>
      <c r="AK33" s="1894">
        <v>23</v>
      </c>
      <c r="AL33" s="1894">
        <v>633</v>
      </c>
      <c r="AM33" s="1894">
        <v>2</v>
      </c>
      <c r="AN33" s="1894">
        <v>56</v>
      </c>
      <c r="AO33" s="1894">
        <v>1</v>
      </c>
      <c r="AP33" s="1894">
        <v>248</v>
      </c>
      <c r="AQ33" s="1894">
        <v>675</v>
      </c>
      <c r="AR33" s="1894">
        <v>371</v>
      </c>
      <c r="AS33" s="1894">
        <v>134</v>
      </c>
      <c r="AT33" s="1894">
        <v>0</v>
      </c>
      <c r="AU33" s="1894">
        <v>0</v>
      </c>
      <c r="AV33" s="1894">
        <v>4</v>
      </c>
      <c r="AW33" s="1896">
        <v>5</v>
      </c>
    </row>
    <row r="34" spans="2:49" ht="21" customHeight="1">
      <c r="B34" s="1883" t="s">
        <v>793</v>
      </c>
      <c r="C34" s="1912" t="s">
        <v>37</v>
      </c>
      <c r="D34" s="1913"/>
      <c r="E34" s="1884">
        <f aca="true" t="shared" si="5" ref="E34:AU34">SUM(E35:E36)</f>
        <v>9072</v>
      </c>
      <c r="F34" s="1914">
        <f t="shared" si="5"/>
        <v>34</v>
      </c>
      <c r="G34" s="1915">
        <f t="shared" si="5"/>
        <v>270</v>
      </c>
      <c r="H34" s="1915">
        <f t="shared" si="5"/>
        <v>1</v>
      </c>
      <c r="I34" s="1915">
        <f t="shared" si="5"/>
        <v>78</v>
      </c>
      <c r="J34" s="1915">
        <f t="shared" si="5"/>
        <v>0</v>
      </c>
      <c r="K34" s="1915">
        <f t="shared" si="5"/>
        <v>12</v>
      </c>
      <c r="L34" s="1915">
        <f t="shared" si="5"/>
        <v>3</v>
      </c>
      <c r="M34" s="1915">
        <f t="shared" si="5"/>
        <v>171</v>
      </c>
      <c r="N34" s="1915">
        <f t="shared" si="5"/>
        <v>576</v>
      </c>
      <c r="O34" s="1915">
        <f t="shared" si="5"/>
        <v>241</v>
      </c>
      <c r="P34" s="1915">
        <f t="shared" si="5"/>
        <v>1430</v>
      </c>
      <c r="Q34" s="1915">
        <f t="shared" si="5"/>
        <v>100</v>
      </c>
      <c r="R34" s="1915">
        <f t="shared" si="5"/>
        <v>34</v>
      </c>
      <c r="S34" s="1915">
        <f t="shared" si="5"/>
        <v>75</v>
      </c>
      <c r="T34" s="1915">
        <f t="shared" si="5"/>
        <v>190</v>
      </c>
      <c r="U34" s="1915">
        <f t="shared" si="5"/>
        <v>286</v>
      </c>
      <c r="V34" s="1915">
        <f t="shared" si="5"/>
        <v>2</v>
      </c>
      <c r="W34" s="1915">
        <f t="shared" si="5"/>
        <v>0</v>
      </c>
      <c r="X34" s="1915">
        <f t="shared" si="5"/>
        <v>3</v>
      </c>
      <c r="Y34" s="1915">
        <f t="shared" si="5"/>
        <v>25</v>
      </c>
      <c r="Z34" s="1915">
        <f t="shared" si="5"/>
        <v>134</v>
      </c>
      <c r="AA34" s="1915">
        <f t="shared" si="5"/>
        <v>6</v>
      </c>
      <c r="AB34" s="1915">
        <f t="shared" si="5"/>
        <v>279</v>
      </c>
      <c r="AC34" s="1915">
        <f t="shared" si="5"/>
        <v>3</v>
      </c>
      <c r="AD34" s="1915">
        <f t="shared" si="5"/>
        <v>104</v>
      </c>
      <c r="AE34" s="1915">
        <f t="shared" si="5"/>
        <v>88</v>
      </c>
      <c r="AF34" s="1930">
        <f t="shared" si="5"/>
        <v>910</v>
      </c>
      <c r="AG34" s="1930">
        <f t="shared" si="5"/>
        <v>62</v>
      </c>
      <c r="AH34" s="1930">
        <f t="shared" si="5"/>
        <v>4</v>
      </c>
      <c r="AI34" s="1930">
        <f t="shared" si="5"/>
        <v>11</v>
      </c>
      <c r="AJ34" s="1930">
        <f t="shared" si="5"/>
        <v>1</v>
      </c>
      <c r="AK34" s="1930">
        <f t="shared" si="5"/>
        <v>51</v>
      </c>
      <c r="AL34" s="1930">
        <f t="shared" si="5"/>
        <v>705</v>
      </c>
      <c r="AM34" s="1930">
        <f t="shared" si="5"/>
        <v>1</v>
      </c>
      <c r="AN34" s="1930">
        <f t="shared" si="5"/>
        <v>160</v>
      </c>
      <c r="AO34" s="1930">
        <f t="shared" si="5"/>
        <v>1</v>
      </c>
      <c r="AP34" s="1930">
        <f t="shared" si="5"/>
        <v>557</v>
      </c>
      <c r="AQ34" s="1930">
        <f t="shared" si="5"/>
        <v>1622</v>
      </c>
      <c r="AR34" s="1930">
        <f t="shared" si="5"/>
        <v>599</v>
      </c>
      <c r="AS34" s="1930">
        <f t="shared" si="5"/>
        <v>212</v>
      </c>
      <c r="AT34" s="1930">
        <f t="shared" si="5"/>
        <v>0</v>
      </c>
      <c r="AU34" s="1930">
        <f t="shared" si="5"/>
        <v>0</v>
      </c>
      <c r="AV34" s="1930">
        <f>SUM(AV35:AV36)</f>
        <v>28</v>
      </c>
      <c r="AW34" s="1931">
        <f>SUM(AW35:AW36)</f>
        <v>3</v>
      </c>
    </row>
    <row r="35" spans="2:49" ht="21" customHeight="1">
      <c r="B35" s="936"/>
      <c r="C35" s="1921" t="s">
        <v>791</v>
      </c>
      <c r="D35" s="1922"/>
      <c r="E35" s="1846">
        <f>SUM(F35:AE35,AF35:AW35)</f>
        <v>5780</v>
      </c>
      <c r="F35" s="1923">
        <v>6</v>
      </c>
      <c r="G35" s="1924">
        <v>217</v>
      </c>
      <c r="H35" s="1924">
        <v>1</v>
      </c>
      <c r="I35" s="1924">
        <v>30</v>
      </c>
      <c r="J35" s="1924">
        <v>0</v>
      </c>
      <c r="K35" s="1924">
        <v>10</v>
      </c>
      <c r="L35" s="1924">
        <v>3</v>
      </c>
      <c r="M35" s="1924">
        <v>159</v>
      </c>
      <c r="N35" s="1924">
        <v>337</v>
      </c>
      <c r="O35" s="1924">
        <v>124</v>
      </c>
      <c r="P35" s="1924">
        <v>916</v>
      </c>
      <c r="Q35" s="1924">
        <v>19</v>
      </c>
      <c r="R35" s="1924">
        <v>15</v>
      </c>
      <c r="S35" s="1924">
        <v>22</v>
      </c>
      <c r="T35" s="1924">
        <v>172</v>
      </c>
      <c r="U35" s="1924">
        <v>165</v>
      </c>
      <c r="V35" s="1924">
        <v>0</v>
      </c>
      <c r="W35" s="1924">
        <v>0</v>
      </c>
      <c r="X35" s="1924">
        <v>0</v>
      </c>
      <c r="Y35" s="1924">
        <v>5</v>
      </c>
      <c r="Z35" s="1924">
        <v>109</v>
      </c>
      <c r="AA35" s="1924">
        <v>5</v>
      </c>
      <c r="AB35" s="1924">
        <v>240</v>
      </c>
      <c r="AC35" s="1924">
        <v>2</v>
      </c>
      <c r="AD35" s="1924">
        <v>89</v>
      </c>
      <c r="AE35" s="1924">
        <v>49</v>
      </c>
      <c r="AF35" s="1924">
        <v>390</v>
      </c>
      <c r="AG35" s="1924">
        <v>40</v>
      </c>
      <c r="AH35" s="1924">
        <v>4</v>
      </c>
      <c r="AI35" s="1924">
        <v>5</v>
      </c>
      <c r="AJ35" s="1924">
        <v>1</v>
      </c>
      <c r="AK35" s="1924">
        <v>44</v>
      </c>
      <c r="AL35" s="1924">
        <v>397</v>
      </c>
      <c r="AM35" s="1924">
        <v>0</v>
      </c>
      <c r="AN35" s="1924">
        <v>116</v>
      </c>
      <c r="AO35" s="1924">
        <v>1</v>
      </c>
      <c r="AP35" s="1924">
        <v>437</v>
      </c>
      <c r="AQ35" s="1924">
        <v>1162</v>
      </c>
      <c r="AR35" s="1924">
        <v>325</v>
      </c>
      <c r="AS35" s="1924">
        <v>135</v>
      </c>
      <c r="AT35" s="1924">
        <v>0</v>
      </c>
      <c r="AU35" s="1924">
        <v>0</v>
      </c>
      <c r="AV35" s="1924">
        <v>27</v>
      </c>
      <c r="AW35" s="1925">
        <v>1</v>
      </c>
    </row>
    <row r="36" spans="2:49" ht="21" customHeight="1">
      <c r="B36" s="937"/>
      <c r="C36" s="1927" t="s">
        <v>792</v>
      </c>
      <c r="D36" s="1928"/>
      <c r="E36" s="1929">
        <f>SUM(F36:AE36,AF36:AW36)</f>
        <v>3292</v>
      </c>
      <c r="F36" s="1902">
        <v>28</v>
      </c>
      <c r="G36" s="1903">
        <v>53</v>
      </c>
      <c r="H36" s="1903">
        <v>0</v>
      </c>
      <c r="I36" s="1903">
        <v>48</v>
      </c>
      <c r="J36" s="1903">
        <v>0</v>
      </c>
      <c r="K36" s="1903">
        <v>2</v>
      </c>
      <c r="L36" s="1903">
        <v>0</v>
      </c>
      <c r="M36" s="1903">
        <v>12</v>
      </c>
      <c r="N36" s="1903">
        <v>239</v>
      </c>
      <c r="O36" s="1903">
        <v>117</v>
      </c>
      <c r="P36" s="1903">
        <v>514</v>
      </c>
      <c r="Q36" s="1903">
        <v>81</v>
      </c>
      <c r="R36" s="1903">
        <v>19</v>
      </c>
      <c r="S36" s="1903">
        <v>53</v>
      </c>
      <c r="T36" s="1903">
        <v>18</v>
      </c>
      <c r="U36" s="1903">
        <v>121</v>
      </c>
      <c r="V36" s="1903">
        <v>2</v>
      </c>
      <c r="W36" s="1903">
        <v>0</v>
      </c>
      <c r="X36" s="1903">
        <v>3</v>
      </c>
      <c r="Y36" s="1903">
        <v>20</v>
      </c>
      <c r="Z36" s="1903">
        <v>25</v>
      </c>
      <c r="AA36" s="1903">
        <v>1</v>
      </c>
      <c r="AB36" s="1903">
        <v>39</v>
      </c>
      <c r="AC36" s="1903">
        <v>1</v>
      </c>
      <c r="AD36" s="1903">
        <v>15</v>
      </c>
      <c r="AE36" s="1903">
        <v>39</v>
      </c>
      <c r="AF36" s="1894">
        <v>520</v>
      </c>
      <c r="AG36" s="1894">
        <v>22</v>
      </c>
      <c r="AH36" s="1894">
        <v>0</v>
      </c>
      <c r="AI36" s="1894">
        <v>6</v>
      </c>
      <c r="AJ36" s="1894">
        <v>0</v>
      </c>
      <c r="AK36" s="1894">
        <v>7</v>
      </c>
      <c r="AL36" s="1894">
        <v>308</v>
      </c>
      <c r="AM36" s="1894">
        <v>1</v>
      </c>
      <c r="AN36" s="1894">
        <v>44</v>
      </c>
      <c r="AO36" s="1894">
        <v>0</v>
      </c>
      <c r="AP36" s="1894">
        <v>120</v>
      </c>
      <c r="AQ36" s="1894">
        <v>460</v>
      </c>
      <c r="AR36" s="1894">
        <v>274</v>
      </c>
      <c r="AS36" s="1894">
        <v>77</v>
      </c>
      <c r="AT36" s="1894">
        <v>0</v>
      </c>
      <c r="AU36" s="1894">
        <v>0</v>
      </c>
      <c r="AV36" s="1894">
        <v>1</v>
      </c>
      <c r="AW36" s="1896">
        <v>2</v>
      </c>
    </row>
  </sheetData>
  <sheetProtection/>
  <mergeCells count="146">
    <mergeCell ref="B31:B33"/>
    <mergeCell ref="C31:D31"/>
    <mergeCell ref="C32:D32"/>
    <mergeCell ref="C33:D33"/>
    <mergeCell ref="B34:B36"/>
    <mergeCell ref="C34:D34"/>
    <mergeCell ref="C35:D35"/>
    <mergeCell ref="C36:D36"/>
    <mergeCell ref="Z29:AD29"/>
    <mergeCell ref="AE29:AE30"/>
    <mergeCell ref="AH29:AH30"/>
    <mergeCell ref="AI29:AI30"/>
    <mergeCell ref="AL29:AL30"/>
    <mergeCell ref="AM29:AM30"/>
    <mergeCell ref="AT28:AT30"/>
    <mergeCell ref="AU28:AU30"/>
    <mergeCell ref="AV28:AV30"/>
    <mergeCell ref="AW28:AW30"/>
    <mergeCell ref="F29:F30"/>
    <mergeCell ref="G29:G30"/>
    <mergeCell ref="H29:H30"/>
    <mergeCell ref="I29:I30"/>
    <mergeCell ref="J29:J30"/>
    <mergeCell ref="K29:K30"/>
    <mergeCell ref="AK28:AK30"/>
    <mergeCell ref="AL28:AM28"/>
    <mergeCell ref="AN28:AO28"/>
    <mergeCell ref="AP28:AP30"/>
    <mergeCell ref="AQ28:AQ30"/>
    <mergeCell ref="AR28:AS28"/>
    <mergeCell ref="AN29:AN30"/>
    <mergeCell ref="AO29:AO30"/>
    <mergeCell ref="AR29:AR30"/>
    <mergeCell ref="AS29:AS30"/>
    <mergeCell ref="O28:P28"/>
    <mergeCell ref="Q28:AE28"/>
    <mergeCell ref="AF28:AF30"/>
    <mergeCell ref="AG28:AG30"/>
    <mergeCell ref="AH28:AI28"/>
    <mergeCell ref="AJ28:AJ30"/>
    <mergeCell ref="O29:O30"/>
    <mergeCell ref="P29:P30"/>
    <mergeCell ref="Q29:T29"/>
    <mergeCell ref="U29:Y29"/>
    <mergeCell ref="B27:H27"/>
    <mergeCell ref="E28:E30"/>
    <mergeCell ref="F28:G28"/>
    <mergeCell ref="H28:K28"/>
    <mergeCell ref="L28:M28"/>
    <mergeCell ref="N28:N30"/>
    <mergeCell ref="L29:L30"/>
    <mergeCell ref="M29:M30"/>
    <mergeCell ref="AR20:AR21"/>
    <mergeCell ref="AS20:AS21"/>
    <mergeCell ref="B22:B23"/>
    <mergeCell ref="C22:D22"/>
    <mergeCell ref="C23:D23"/>
    <mergeCell ref="B24:B25"/>
    <mergeCell ref="C24:D24"/>
    <mergeCell ref="C25:D25"/>
    <mergeCell ref="Z20:AD20"/>
    <mergeCell ref="AE20:AE21"/>
    <mergeCell ref="AH20:AH21"/>
    <mergeCell ref="AI20:AI21"/>
    <mergeCell ref="AL20:AL21"/>
    <mergeCell ref="AM20:AM21"/>
    <mergeCell ref="AR19:AS19"/>
    <mergeCell ref="AT19:AT21"/>
    <mergeCell ref="AU19:AU21"/>
    <mergeCell ref="AV19:AV21"/>
    <mergeCell ref="F20:F21"/>
    <mergeCell ref="G20:G21"/>
    <mergeCell ref="H20:H21"/>
    <mergeCell ref="I20:I21"/>
    <mergeCell ref="J20:J21"/>
    <mergeCell ref="K20:K21"/>
    <mergeCell ref="AJ19:AJ21"/>
    <mergeCell ref="AK19:AK21"/>
    <mergeCell ref="AL19:AM19"/>
    <mergeCell ref="AN19:AO19"/>
    <mergeCell ref="AP19:AP21"/>
    <mergeCell ref="AQ19:AQ21"/>
    <mergeCell ref="AN20:AN21"/>
    <mergeCell ref="AO20:AO21"/>
    <mergeCell ref="N19:N21"/>
    <mergeCell ref="O19:P19"/>
    <mergeCell ref="Q19:AE19"/>
    <mergeCell ref="AF19:AF21"/>
    <mergeCell ref="AG19:AG21"/>
    <mergeCell ref="AH19:AI19"/>
    <mergeCell ref="O20:O21"/>
    <mergeCell ref="P20:P21"/>
    <mergeCell ref="Q20:T20"/>
    <mergeCell ref="U20:Y20"/>
    <mergeCell ref="B6:C6"/>
    <mergeCell ref="B9:C9"/>
    <mergeCell ref="B12:C12"/>
    <mergeCell ref="B18:M18"/>
    <mergeCell ref="E19:E21"/>
    <mergeCell ref="F19:G19"/>
    <mergeCell ref="H19:K19"/>
    <mergeCell ref="L19:M19"/>
    <mergeCell ref="L20:L21"/>
    <mergeCell ref="M20:M21"/>
    <mergeCell ref="Z3:AD3"/>
    <mergeCell ref="AE3:AE4"/>
    <mergeCell ref="AH3:AH4"/>
    <mergeCell ref="AI3:AI4"/>
    <mergeCell ref="AL3:AL4"/>
    <mergeCell ref="AM3:AM4"/>
    <mergeCell ref="AT2:AT4"/>
    <mergeCell ref="AU2:AU4"/>
    <mergeCell ref="F3:F4"/>
    <mergeCell ref="G3:G4"/>
    <mergeCell ref="H3:H4"/>
    <mergeCell ref="I3:I4"/>
    <mergeCell ref="J3:J4"/>
    <mergeCell ref="K3:K4"/>
    <mergeCell ref="L3:L4"/>
    <mergeCell ref="M3:M4"/>
    <mergeCell ref="AK2:AK4"/>
    <mergeCell ref="AL2:AM2"/>
    <mergeCell ref="AN2:AO2"/>
    <mergeCell ref="AP2:AP4"/>
    <mergeCell ref="AQ2:AQ4"/>
    <mergeCell ref="AR2:AS2"/>
    <mergeCell ref="AN3:AN4"/>
    <mergeCell ref="AO3:AO4"/>
    <mergeCell ref="AR3:AR4"/>
    <mergeCell ref="AS3:AS4"/>
    <mergeCell ref="O2:P2"/>
    <mergeCell ref="Q2:AE2"/>
    <mergeCell ref="AF2:AF4"/>
    <mergeCell ref="AG2:AG4"/>
    <mergeCell ref="AH2:AI2"/>
    <mergeCell ref="AJ2:AJ4"/>
    <mergeCell ref="O3:O4"/>
    <mergeCell ref="P3:P4"/>
    <mergeCell ref="Q3:T3"/>
    <mergeCell ref="U3:Y3"/>
    <mergeCell ref="B2:D2"/>
    <mergeCell ref="E2:E4"/>
    <mergeCell ref="F2:G2"/>
    <mergeCell ref="H2:K2"/>
    <mergeCell ref="L2:M2"/>
    <mergeCell ref="N2:N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2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" sqref="B2:C3"/>
    </sheetView>
  </sheetViews>
  <sheetFormatPr defaultColWidth="8.796875" defaultRowHeight="14.25"/>
  <cols>
    <col min="1" max="1" width="1.1015625" style="177" customWidth="1"/>
    <col min="2" max="2" width="3.59765625" style="177" customWidth="1"/>
    <col min="3" max="3" width="20.59765625" style="178" customWidth="1"/>
    <col min="4" max="4" width="6.59765625" style="177" customWidth="1"/>
    <col min="5" max="5" width="7.59765625" style="177" customWidth="1"/>
    <col min="6" max="7" width="5.59765625" style="177" customWidth="1"/>
    <col min="8" max="9" width="5.09765625" style="177" customWidth="1"/>
    <col min="10" max="10" width="5.59765625" style="177" customWidth="1"/>
    <col min="11" max="11" width="7" style="177" bestFit="1" customWidth="1"/>
    <col min="12" max="12" width="6.09765625" style="177" customWidth="1"/>
    <col min="13" max="13" width="7.19921875" style="177" customWidth="1"/>
    <col min="14" max="14" width="5.59765625" style="177" customWidth="1"/>
    <col min="15" max="15" width="5.69921875" style="177" customWidth="1"/>
    <col min="16" max="16" width="15.59765625" style="179" customWidth="1"/>
    <col min="17" max="27" width="5.59765625" style="177" customWidth="1"/>
    <col min="28" max="28" width="6.09765625" style="177" customWidth="1"/>
    <col min="29" max="31" width="5.59765625" style="177" customWidth="1"/>
    <col min="32" max="32" width="5.69921875" style="177" customWidth="1"/>
    <col min="33" max="16384" width="9" style="177" customWidth="1"/>
  </cols>
  <sheetData>
    <row r="1" spans="2:16" s="429" customFormat="1" ht="30" customHeight="1">
      <c r="B1" s="427" t="s">
        <v>152</v>
      </c>
      <c r="C1" s="428"/>
      <c r="H1" s="429" t="s">
        <v>371</v>
      </c>
      <c r="P1" s="430"/>
    </row>
    <row r="2" spans="2:32" s="429" customFormat="1" ht="29.25" customHeight="1">
      <c r="B2" s="902"/>
      <c r="C2" s="903"/>
      <c r="D2" s="899" t="s">
        <v>153</v>
      </c>
      <c r="E2" s="900"/>
      <c r="F2" s="901" t="s">
        <v>154</v>
      </c>
      <c r="G2" s="894"/>
      <c r="H2" s="894" t="s">
        <v>155</v>
      </c>
      <c r="I2" s="894"/>
      <c r="J2" s="894" t="s">
        <v>156</v>
      </c>
      <c r="K2" s="894"/>
      <c r="L2" s="894" t="s">
        <v>157</v>
      </c>
      <c r="M2" s="894"/>
      <c r="N2" s="894" t="s">
        <v>158</v>
      </c>
      <c r="O2" s="894"/>
      <c r="P2" s="693"/>
      <c r="Q2" s="894" t="s">
        <v>159</v>
      </c>
      <c r="R2" s="894"/>
      <c r="S2" s="894" t="s">
        <v>160</v>
      </c>
      <c r="T2" s="894"/>
      <c r="U2" s="894" t="s">
        <v>161</v>
      </c>
      <c r="V2" s="894"/>
      <c r="W2" s="894" t="s">
        <v>162</v>
      </c>
      <c r="X2" s="894"/>
      <c r="Y2" s="894" t="s">
        <v>163</v>
      </c>
      <c r="Z2" s="894"/>
      <c r="AA2" s="894" t="s">
        <v>164</v>
      </c>
      <c r="AB2" s="894"/>
      <c r="AC2" s="894" t="s">
        <v>165</v>
      </c>
      <c r="AD2" s="894"/>
      <c r="AE2" s="894" t="s">
        <v>166</v>
      </c>
      <c r="AF2" s="895"/>
    </row>
    <row r="3" spans="2:32" s="429" customFormat="1" ht="29.25" customHeight="1">
      <c r="B3" s="904"/>
      <c r="C3" s="905"/>
      <c r="D3" s="694" t="s">
        <v>167</v>
      </c>
      <c r="E3" s="695" t="s">
        <v>168</v>
      </c>
      <c r="F3" s="696" t="s">
        <v>167</v>
      </c>
      <c r="G3" s="697" t="s">
        <v>168</v>
      </c>
      <c r="H3" s="698" t="s">
        <v>167</v>
      </c>
      <c r="I3" s="697" t="s">
        <v>168</v>
      </c>
      <c r="J3" s="698" t="s">
        <v>167</v>
      </c>
      <c r="K3" s="697" t="s">
        <v>168</v>
      </c>
      <c r="L3" s="698" t="s">
        <v>167</v>
      </c>
      <c r="M3" s="697" t="s">
        <v>168</v>
      </c>
      <c r="N3" s="698" t="s">
        <v>167</v>
      </c>
      <c r="O3" s="699" t="s">
        <v>168</v>
      </c>
      <c r="P3" s="693"/>
      <c r="Q3" s="700" t="s">
        <v>167</v>
      </c>
      <c r="R3" s="701" t="s">
        <v>168</v>
      </c>
      <c r="S3" s="700" t="s">
        <v>167</v>
      </c>
      <c r="T3" s="701" t="s">
        <v>168</v>
      </c>
      <c r="U3" s="700" t="s">
        <v>167</v>
      </c>
      <c r="V3" s="701" t="s">
        <v>168</v>
      </c>
      <c r="W3" s="700" t="s">
        <v>167</v>
      </c>
      <c r="X3" s="701" t="s">
        <v>168</v>
      </c>
      <c r="Y3" s="700" t="s">
        <v>167</v>
      </c>
      <c r="Z3" s="701" t="s">
        <v>168</v>
      </c>
      <c r="AA3" s="700" t="s">
        <v>167</v>
      </c>
      <c r="AB3" s="701" t="s">
        <v>168</v>
      </c>
      <c r="AC3" s="700" t="s">
        <v>167</v>
      </c>
      <c r="AD3" s="701" t="s">
        <v>168</v>
      </c>
      <c r="AE3" s="700" t="s">
        <v>167</v>
      </c>
      <c r="AF3" s="702" t="s">
        <v>168</v>
      </c>
    </row>
    <row r="4" spans="2:32" ht="29.25" customHeight="1">
      <c r="B4" s="180"/>
      <c r="C4" s="181" t="s">
        <v>169</v>
      </c>
      <c r="D4" s="334">
        <f aca="true" t="shared" si="0" ref="D4:D21">SUM(F4,H4,J4,L4,N4,Q4,S4,U4,W4,Y4,AA4,AC4,AE4)</f>
        <v>53143</v>
      </c>
      <c r="E4" s="335">
        <f aca="true" t="shared" si="1" ref="E4:E21">SUM(G4,I4,K4,M4,O4,R4,T4,V4,X4,Z4,AB4,AD4,AF4)</f>
        <v>179180</v>
      </c>
      <c r="F4" s="336">
        <f>SUM(F13,F21)</f>
        <v>264</v>
      </c>
      <c r="G4" s="336">
        <f aca="true" t="shared" si="2" ref="G4:O4">SUM(G13,G21)</f>
        <v>2587</v>
      </c>
      <c r="H4" s="336">
        <f t="shared" si="2"/>
        <v>22</v>
      </c>
      <c r="I4" s="336">
        <f t="shared" si="2"/>
        <v>178</v>
      </c>
      <c r="J4" s="336">
        <f t="shared" si="2"/>
        <v>3201</v>
      </c>
      <c r="K4" s="336">
        <f t="shared" si="2"/>
        <v>16935</v>
      </c>
      <c r="L4" s="336">
        <f>SUM(L13,L21)</f>
        <v>40463</v>
      </c>
      <c r="M4" s="336">
        <f t="shared" si="2"/>
        <v>128705</v>
      </c>
      <c r="N4" s="336">
        <f t="shared" si="2"/>
        <v>340</v>
      </c>
      <c r="O4" s="336">
        <f t="shared" si="2"/>
        <v>2329</v>
      </c>
      <c r="P4" s="337"/>
      <c r="Q4" s="336">
        <f aca="true" t="shared" si="3" ref="Q4:AF4">SUM(Q13,Q21)</f>
        <v>2216</v>
      </c>
      <c r="R4" s="336">
        <f t="shared" si="3"/>
        <v>7220</v>
      </c>
      <c r="S4" s="336">
        <f t="shared" si="3"/>
        <v>1817</v>
      </c>
      <c r="T4" s="336">
        <f t="shared" si="3"/>
        <v>6199</v>
      </c>
      <c r="U4" s="336">
        <f t="shared" si="3"/>
        <v>233</v>
      </c>
      <c r="V4" s="336">
        <f t="shared" si="3"/>
        <v>1271</v>
      </c>
      <c r="W4" s="336">
        <f t="shared" si="3"/>
        <v>467</v>
      </c>
      <c r="X4" s="336">
        <f t="shared" si="3"/>
        <v>801</v>
      </c>
      <c r="Y4" s="336">
        <f t="shared" si="3"/>
        <v>48</v>
      </c>
      <c r="Z4" s="336">
        <f t="shared" si="3"/>
        <v>542</v>
      </c>
      <c r="AA4" s="336">
        <f t="shared" si="3"/>
        <v>2549</v>
      </c>
      <c r="AB4" s="336">
        <f t="shared" si="3"/>
        <v>7244</v>
      </c>
      <c r="AC4" s="336">
        <f t="shared" si="3"/>
        <v>115</v>
      </c>
      <c r="AD4" s="336">
        <f t="shared" si="3"/>
        <v>481</v>
      </c>
      <c r="AE4" s="336">
        <f t="shared" si="3"/>
        <v>1408</v>
      </c>
      <c r="AF4" s="335">
        <f t="shared" si="3"/>
        <v>4688</v>
      </c>
    </row>
    <row r="5" spans="2:45" ht="29.25" customHeight="1">
      <c r="B5" s="896" t="s">
        <v>170</v>
      </c>
      <c r="C5" s="182" t="s">
        <v>171</v>
      </c>
      <c r="D5" s="338">
        <f t="shared" si="0"/>
        <v>23926</v>
      </c>
      <c r="E5" s="339">
        <f aca="true" t="shared" si="4" ref="E5:E12">SUM(G5,I5,K5,M5,O5,R5,T5,V5,X5,Z5,AB5,AD5,AF5)</f>
        <v>85074</v>
      </c>
      <c r="F5" s="744">
        <v>82</v>
      </c>
      <c r="G5" s="745">
        <v>1020</v>
      </c>
      <c r="H5" s="745">
        <v>0</v>
      </c>
      <c r="I5" s="745">
        <v>0</v>
      </c>
      <c r="J5" s="745">
        <v>2120</v>
      </c>
      <c r="K5" s="745">
        <v>11806</v>
      </c>
      <c r="L5" s="746">
        <v>17841</v>
      </c>
      <c r="M5" s="746">
        <v>59415</v>
      </c>
      <c r="N5" s="747">
        <v>60</v>
      </c>
      <c r="O5" s="746">
        <v>620</v>
      </c>
      <c r="P5" s="748"/>
      <c r="Q5" s="745">
        <v>899</v>
      </c>
      <c r="R5" s="745">
        <v>2861</v>
      </c>
      <c r="S5" s="745">
        <v>759</v>
      </c>
      <c r="T5" s="745">
        <v>2602</v>
      </c>
      <c r="U5" s="745">
        <v>59</v>
      </c>
      <c r="V5" s="745">
        <v>261</v>
      </c>
      <c r="W5" s="745">
        <v>266</v>
      </c>
      <c r="X5" s="745">
        <v>239</v>
      </c>
      <c r="Y5" s="745">
        <v>2</v>
      </c>
      <c r="Z5" s="745">
        <v>8</v>
      </c>
      <c r="AA5" s="745">
        <v>1146</v>
      </c>
      <c r="AB5" s="745">
        <v>3691</v>
      </c>
      <c r="AC5" s="745">
        <v>92</v>
      </c>
      <c r="AD5" s="745">
        <v>373</v>
      </c>
      <c r="AE5" s="745">
        <v>600</v>
      </c>
      <c r="AF5" s="749">
        <v>2178</v>
      </c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</row>
    <row r="6" spans="2:45" ht="29.25" customHeight="1">
      <c r="B6" s="897"/>
      <c r="C6" s="183" t="s">
        <v>172</v>
      </c>
      <c r="D6" s="340">
        <f t="shared" si="0"/>
        <v>1440</v>
      </c>
      <c r="E6" s="341">
        <f t="shared" si="4"/>
        <v>4674</v>
      </c>
      <c r="F6" s="750">
        <v>12</v>
      </c>
      <c r="G6" s="747">
        <v>73</v>
      </c>
      <c r="H6" s="751">
        <v>3</v>
      </c>
      <c r="I6" s="751">
        <v>3</v>
      </c>
      <c r="J6" s="751">
        <v>3</v>
      </c>
      <c r="K6" s="751">
        <v>25</v>
      </c>
      <c r="L6" s="751">
        <v>1228</v>
      </c>
      <c r="M6" s="751">
        <v>3797</v>
      </c>
      <c r="N6" s="747">
        <v>7</v>
      </c>
      <c r="O6" s="747">
        <v>41</v>
      </c>
      <c r="P6" s="748"/>
      <c r="Q6" s="751">
        <v>28</v>
      </c>
      <c r="R6" s="751">
        <v>56</v>
      </c>
      <c r="S6" s="751">
        <v>0</v>
      </c>
      <c r="T6" s="751">
        <v>0</v>
      </c>
      <c r="U6" s="751">
        <v>13</v>
      </c>
      <c r="V6" s="751">
        <v>42</v>
      </c>
      <c r="W6" s="751">
        <v>18</v>
      </c>
      <c r="X6" s="751">
        <v>26</v>
      </c>
      <c r="Y6" s="751">
        <v>0</v>
      </c>
      <c r="Z6" s="751">
        <v>0</v>
      </c>
      <c r="AA6" s="751">
        <v>71</v>
      </c>
      <c r="AB6" s="751">
        <v>142</v>
      </c>
      <c r="AC6" s="751">
        <v>0</v>
      </c>
      <c r="AD6" s="751">
        <v>0</v>
      </c>
      <c r="AE6" s="751">
        <v>57</v>
      </c>
      <c r="AF6" s="752">
        <v>469</v>
      </c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</row>
    <row r="7" spans="2:45" ht="29.25" customHeight="1">
      <c r="B7" s="897"/>
      <c r="C7" s="183" t="s">
        <v>173</v>
      </c>
      <c r="D7" s="340">
        <f t="shared" si="0"/>
        <v>1674</v>
      </c>
      <c r="E7" s="341">
        <f t="shared" si="4"/>
        <v>5425</v>
      </c>
      <c r="F7" s="750">
        <v>13</v>
      </c>
      <c r="G7" s="747">
        <v>141</v>
      </c>
      <c r="H7" s="751">
        <v>0</v>
      </c>
      <c r="I7" s="751">
        <v>0</v>
      </c>
      <c r="J7" s="751">
        <v>15</v>
      </c>
      <c r="K7" s="751">
        <v>135</v>
      </c>
      <c r="L7" s="751">
        <v>1585</v>
      </c>
      <c r="M7" s="751">
        <v>4793</v>
      </c>
      <c r="N7" s="751">
        <v>22</v>
      </c>
      <c r="O7" s="751">
        <v>132</v>
      </c>
      <c r="P7" s="748"/>
      <c r="Q7" s="751">
        <v>3</v>
      </c>
      <c r="R7" s="751">
        <v>12</v>
      </c>
      <c r="S7" s="751">
        <v>3</v>
      </c>
      <c r="T7" s="751">
        <v>12</v>
      </c>
      <c r="U7" s="751">
        <v>13</v>
      </c>
      <c r="V7" s="751">
        <v>91</v>
      </c>
      <c r="W7" s="751">
        <v>3</v>
      </c>
      <c r="X7" s="751">
        <v>15</v>
      </c>
      <c r="Y7" s="751">
        <v>3</v>
      </c>
      <c r="Z7" s="751">
        <v>60</v>
      </c>
      <c r="AA7" s="751">
        <v>8</v>
      </c>
      <c r="AB7" s="751">
        <v>16</v>
      </c>
      <c r="AC7" s="751">
        <v>0</v>
      </c>
      <c r="AD7" s="751">
        <v>0</v>
      </c>
      <c r="AE7" s="751">
        <v>6</v>
      </c>
      <c r="AF7" s="752">
        <v>18</v>
      </c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</row>
    <row r="8" spans="2:45" ht="29.25" customHeight="1">
      <c r="B8" s="897"/>
      <c r="C8" s="183" t="s">
        <v>143</v>
      </c>
      <c r="D8" s="340">
        <f t="shared" si="0"/>
        <v>1955</v>
      </c>
      <c r="E8" s="341">
        <f t="shared" si="4"/>
        <v>6361</v>
      </c>
      <c r="F8" s="750">
        <v>13</v>
      </c>
      <c r="G8" s="747">
        <v>127</v>
      </c>
      <c r="H8" s="751">
        <v>1</v>
      </c>
      <c r="I8" s="751">
        <v>4</v>
      </c>
      <c r="J8" s="751">
        <v>13</v>
      </c>
      <c r="K8" s="751">
        <v>86</v>
      </c>
      <c r="L8" s="751">
        <v>1672</v>
      </c>
      <c r="M8" s="751">
        <v>5120</v>
      </c>
      <c r="N8" s="751">
        <v>29</v>
      </c>
      <c r="O8" s="751">
        <v>188</v>
      </c>
      <c r="P8" s="748"/>
      <c r="Q8" s="751">
        <v>102</v>
      </c>
      <c r="R8" s="751">
        <v>394</v>
      </c>
      <c r="S8" s="751">
        <v>52</v>
      </c>
      <c r="T8" s="751">
        <v>172</v>
      </c>
      <c r="U8" s="751">
        <v>13</v>
      </c>
      <c r="V8" s="751">
        <v>64</v>
      </c>
      <c r="W8" s="751">
        <v>4</v>
      </c>
      <c r="X8" s="751">
        <v>8</v>
      </c>
      <c r="Y8" s="751">
        <v>2</v>
      </c>
      <c r="Z8" s="751">
        <v>43</v>
      </c>
      <c r="AA8" s="751">
        <v>10</v>
      </c>
      <c r="AB8" s="751">
        <v>48</v>
      </c>
      <c r="AC8" s="751">
        <v>0</v>
      </c>
      <c r="AD8" s="751">
        <v>0</v>
      </c>
      <c r="AE8" s="751">
        <v>44</v>
      </c>
      <c r="AF8" s="752">
        <v>107</v>
      </c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</row>
    <row r="9" spans="2:45" ht="29.25" customHeight="1">
      <c r="B9" s="897"/>
      <c r="C9" s="183" t="s">
        <v>144</v>
      </c>
      <c r="D9" s="340">
        <f t="shared" si="0"/>
        <v>1973</v>
      </c>
      <c r="E9" s="341">
        <f t="shared" si="4"/>
        <v>6122</v>
      </c>
      <c r="F9" s="750">
        <v>9</v>
      </c>
      <c r="G9" s="747">
        <v>101</v>
      </c>
      <c r="H9" s="751">
        <v>0</v>
      </c>
      <c r="I9" s="751">
        <v>0</v>
      </c>
      <c r="J9" s="751">
        <v>12</v>
      </c>
      <c r="K9" s="751">
        <v>144</v>
      </c>
      <c r="L9" s="751">
        <v>1629</v>
      </c>
      <c r="M9" s="751">
        <v>4941</v>
      </c>
      <c r="N9" s="751">
        <v>16</v>
      </c>
      <c r="O9" s="751">
        <v>132</v>
      </c>
      <c r="P9" s="748"/>
      <c r="Q9" s="751">
        <v>108</v>
      </c>
      <c r="R9" s="751">
        <v>247</v>
      </c>
      <c r="S9" s="751">
        <v>113</v>
      </c>
      <c r="T9" s="751">
        <v>344</v>
      </c>
      <c r="U9" s="751">
        <v>9</v>
      </c>
      <c r="V9" s="751">
        <v>43</v>
      </c>
      <c r="W9" s="751">
        <v>6</v>
      </c>
      <c r="X9" s="751">
        <v>18</v>
      </c>
      <c r="Y9" s="751">
        <v>0</v>
      </c>
      <c r="Z9" s="751">
        <v>0</v>
      </c>
      <c r="AA9" s="751">
        <v>32</v>
      </c>
      <c r="AB9" s="751">
        <v>86</v>
      </c>
      <c r="AC9" s="751">
        <v>0</v>
      </c>
      <c r="AD9" s="751">
        <v>0</v>
      </c>
      <c r="AE9" s="751">
        <v>39</v>
      </c>
      <c r="AF9" s="752">
        <v>66</v>
      </c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</row>
    <row r="10" spans="2:45" ht="29.25" customHeight="1">
      <c r="B10" s="897"/>
      <c r="C10" s="183" t="s">
        <v>174</v>
      </c>
      <c r="D10" s="340">
        <f t="shared" si="0"/>
        <v>2917</v>
      </c>
      <c r="E10" s="341">
        <f t="shared" si="4"/>
        <v>9905</v>
      </c>
      <c r="F10" s="750">
        <v>18</v>
      </c>
      <c r="G10" s="747">
        <v>153</v>
      </c>
      <c r="H10" s="751">
        <v>0</v>
      </c>
      <c r="I10" s="751">
        <v>0</v>
      </c>
      <c r="J10" s="751">
        <v>20</v>
      </c>
      <c r="K10" s="751">
        <v>365</v>
      </c>
      <c r="L10" s="751">
        <v>2450</v>
      </c>
      <c r="M10" s="751">
        <v>7463</v>
      </c>
      <c r="N10" s="751">
        <v>34</v>
      </c>
      <c r="O10" s="751">
        <v>287</v>
      </c>
      <c r="P10" s="748"/>
      <c r="Q10" s="751">
        <v>1</v>
      </c>
      <c r="R10" s="751">
        <v>1</v>
      </c>
      <c r="S10" s="751">
        <v>240</v>
      </c>
      <c r="T10" s="751">
        <v>840</v>
      </c>
      <c r="U10" s="751">
        <v>17</v>
      </c>
      <c r="V10" s="751">
        <v>170</v>
      </c>
      <c r="W10" s="751">
        <v>14</v>
      </c>
      <c r="X10" s="751">
        <v>51</v>
      </c>
      <c r="Y10" s="751">
        <v>6</v>
      </c>
      <c r="Z10" s="751">
        <v>116</v>
      </c>
      <c r="AA10" s="751">
        <v>59</v>
      </c>
      <c r="AB10" s="751">
        <v>177</v>
      </c>
      <c r="AC10" s="751">
        <v>9</v>
      </c>
      <c r="AD10" s="751">
        <v>58</v>
      </c>
      <c r="AE10" s="751">
        <v>49</v>
      </c>
      <c r="AF10" s="752">
        <v>224</v>
      </c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</row>
    <row r="11" spans="2:45" ht="29.25" customHeight="1">
      <c r="B11" s="897"/>
      <c r="C11" s="183" t="s">
        <v>175</v>
      </c>
      <c r="D11" s="340">
        <f t="shared" si="0"/>
        <v>2075</v>
      </c>
      <c r="E11" s="341">
        <f t="shared" si="4"/>
        <v>6365</v>
      </c>
      <c r="F11" s="750">
        <v>8</v>
      </c>
      <c r="G11" s="747">
        <v>113</v>
      </c>
      <c r="H11" s="751">
        <v>0</v>
      </c>
      <c r="I11" s="751">
        <v>0</v>
      </c>
      <c r="J11" s="751">
        <v>7</v>
      </c>
      <c r="K11" s="751">
        <v>150</v>
      </c>
      <c r="L11" s="751">
        <v>1567</v>
      </c>
      <c r="M11" s="751">
        <v>4781</v>
      </c>
      <c r="N11" s="751">
        <v>13</v>
      </c>
      <c r="O11" s="751">
        <v>123</v>
      </c>
      <c r="P11" s="748"/>
      <c r="Q11" s="751">
        <v>93</v>
      </c>
      <c r="R11" s="751">
        <v>267</v>
      </c>
      <c r="S11" s="751">
        <v>20</v>
      </c>
      <c r="T11" s="751">
        <v>68</v>
      </c>
      <c r="U11" s="751">
        <v>8</v>
      </c>
      <c r="V11" s="751">
        <v>61</v>
      </c>
      <c r="W11" s="751">
        <v>6</v>
      </c>
      <c r="X11" s="751">
        <v>7</v>
      </c>
      <c r="Y11" s="751">
        <v>0</v>
      </c>
      <c r="Z11" s="751">
        <v>0</v>
      </c>
      <c r="AA11" s="751">
        <v>344</v>
      </c>
      <c r="AB11" s="751">
        <v>688</v>
      </c>
      <c r="AC11" s="751">
        <v>1</v>
      </c>
      <c r="AD11" s="751">
        <v>6</v>
      </c>
      <c r="AE11" s="751">
        <v>8</v>
      </c>
      <c r="AF11" s="752">
        <v>101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</row>
    <row r="12" spans="2:45" ht="29.25" customHeight="1">
      <c r="B12" s="897"/>
      <c r="C12" s="184" t="s">
        <v>176</v>
      </c>
      <c r="D12" s="343">
        <f t="shared" si="0"/>
        <v>960</v>
      </c>
      <c r="E12" s="344">
        <f t="shared" si="4"/>
        <v>3102</v>
      </c>
      <c r="F12" s="753">
        <v>9</v>
      </c>
      <c r="G12" s="754">
        <v>73</v>
      </c>
      <c r="H12" s="755">
        <v>1</v>
      </c>
      <c r="I12" s="755">
        <v>34</v>
      </c>
      <c r="J12" s="755">
        <v>1</v>
      </c>
      <c r="K12" s="755">
        <v>12</v>
      </c>
      <c r="L12" s="755">
        <v>821</v>
      </c>
      <c r="M12" s="755">
        <v>2456</v>
      </c>
      <c r="N12" s="755">
        <v>12</v>
      </c>
      <c r="O12" s="755">
        <v>95</v>
      </c>
      <c r="P12" s="748"/>
      <c r="Q12" s="755">
        <v>1</v>
      </c>
      <c r="R12" s="755">
        <v>9</v>
      </c>
      <c r="S12" s="755">
        <v>16</v>
      </c>
      <c r="T12" s="755">
        <v>98</v>
      </c>
      <c r="U12" s="755">
        <v>9</v>
      </c>
      <c r="V12" s="755">
        <v>35</v>
      </c>
      <c r="W12" s="755">
        <v>1</v>
      </c>
      <c r="X12" s="755">
        <v>12</v>
      </c>
      <c r="Y12" s="755">
        <v>2</v>
      </c>
      <c r="Z12" s="755">
        <v>56</v>
      </c>
      <c r="AA12" s="755">
        <v>85</v>
      </c>
      <c r="AB12" s="755">
        <v>210</v>
      </c>
      <c r="AC12" s="754">
        <v>0</v>
      </c>
      <c r="AD12" s="754">
        <v>0</v>
      </c>
      <c r="AE12" s="755">
        <v>2</v>
      </c>
      <c r="AF12" s="756">
        <v>12</v>
      </c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</row>
    <row r="13" spans="2:45" ht="29.25" customHeight="1">
      <c r="B13" s="898"/>
      <c r="C13" s="185" t="s">
        <v>177</v>
      </c>
      <c r="D13" s="334">
        <f t="shared" si="0"/>
        <v>36920</v>
      </c>
      <c r="E13" s="335">
        <f t="shared" si="1"/>
        <v>127028</v>
      </c>
      <c r="F13" s="345">
        <f aca="true" t="shared" si="5" ref="F13:O13">SUM(F5:F12)</f>
        <v>164</v>
      </c>
      <c r="G13" s="336">
        <f>SUM(G5:G12)</f>
        <v>1801</v>
      </c>
      <c r="H13" s="336">
        <f t="shared" si="5"/>
        <v>5</v>
      </c>
      <c r="I13" s="336">
        <f t="shared" si="5"/>
        <v>41</v>
      </c>
      <c r="J13" s="336">
        <f t="shared" si="5"/>
        <v>2191</v>
      </c>
      <c r="K13" s="336">
        <f t="shared" si="5"/>
        <v>12723</v>
      </c>
      <c r="L13" s="336">
        <f t="shared" si="5"/>
        <v>28793</v>
      </c>
      <c r="M13" s="336">
        <f t="shared" si="5"/>
        <v>92766</v>
      </c>
      <c r="N13" s="336">
        <f t="shared" si="5"/>
        <v>193</v>
      </c>
      <c r="O13" s="336">
        <f t="shared" si="5"/>
        <v>1618</v>
      </c>
      <c r="P13" s="346"/>
      <c r="Q13" s="336">
        <f aca="true" t="shared" si="6" ref="Q13:AF13">SUM(Q5:Q12)</f>
        <v>1235</v>
      </c>
      <c r="R13" s="336">
        <f t="shared" si="6"/>
        <v>3847</v>
      </c>
      <c r="S13" s="336">
        <f t="shared" si="6"/>
        <v>1203</v>
      </c>
      <c r="T13" s="336">
        <f t="shared" si="6"/>
        <v>4136</v>
      </c>
      <c r="U13" s="336">
        <f t="shared" si="6"/>
        <v>141</v>
      </c>
      <c r="V13" s="336">
        <f t="shared" si="6"/>
        <v>767</v>
      </c>
      <c r="W13" s="336">
        <f t="shared" si="6"/>
        <v>318</v>
      </c>
      <c r="X13" s="336">
        <f t="shared" si="6"/>
        <v>376</v>
      </c>
      <c r="Y13" s="336">
        <f t="shared" si="6"/>
        <v>15</v>
      </c>
      <c r="Z13" s="336">
        <f t="shared" si="6"/>
        <v>283</v>
      </c>
      <c r="AA13" s="336">
        <f t="shared" si="6"/>
        <v>1755</v>
      </c>
      <c r="AB13" s="336">
        <f t="shared" si="6"/>
        <v>5058</v>
      </c>
      <c r="AC13" s="336">
        <f t="shared" si="6"/>
        <v>102</v>
      </c>
      <c r="AD13" s="336">
        <f t="shared" si="6"/>
        <v>437</v>
      </c>
      <c r="AE13" s="336">
        <f t="shared" si="6"/>
        <v>805</v>
      </c>
      <c r="AF13" s="335">
        <f t="shared" si="6"/>
        <v>3175</v>
      </c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</row>
    <row r="14" spans="2:45" ht="29.25" customHeight="1">
      <c r="B14" s="896" t="s">
        <v>178</v>
      </c>
      <c r="C14" s="182" t="s">
        <v>34</v>
      </c>
      <c r="D14" s="338">
        <f t="shared" si="0"/>
        <v>4388</v>
      </c>
      <c r="E14" s="339">
        <f t="shared" si="1"/>
        <v>13419</v>
      </c>
      <c r="F14" s="757">
        <v>26</v>
      </c>
      <c r="G14" s="746">
        <v>164</v>
      </c>
      <c r="H14" s="745">
        <v>5</v>
      </c>
      <c r="I14" s="745">
        <v>59</v>
      </c>
      <c r="J14" s="745">
        <v>204</v>
      </c>
      <c r="K14" s="745">
        <v>849</v>
      </c>
      <c r="L14" s="746">
        <v>3220</v>
      </c>
      <c r="M14" s="745">
        <v>9840</v>
      </c>
      <c r="N14" s="745">
        <v>13</v>
      </c>
      <c r="O14" s="745">
        <v>101</v>
      </c>
      <c r="P14" s="748"/>
      <c r="Q14" s="745">
        <v>107</v>
      </c>
      <c r="R14" s="745">
        <v>369</v>
      </c>
      <c r="S14" s="745">
        <v>62</v>
      </c>
      <c r="T14" s="745">
        <v>138</v>
      </c>
      <c r="U14" s="745">
        <v>24</v>
      </c>
      <c r="V14" s="745">
        <v>166</v>
      </c>
      <c r="W14" s="745">
        <v>17</v>
      </c>
      <c r="X14" s="745">
        <v>63</v>
      </c>
      <c r="Y14" s="745">
        <v>7</v>
      </c>
      <c r="Z14" s="745">
        <v>62</v>
      </c>
      <c r="AA14" s="745">
        <v>411</v>
      </c>
      <c r="AB14" s="745">
        <v>1004</v>
      </c>
      <c r="AC14" s="745">
        <v>6</v>
      </c>
      <c r="AD14" s="745">
        <v>20</v>
      </c>
      <c r="AE14" s="745">
        <v>286</v>
      </c>
      <c r="AF14" s="749">
        <v>584</v>
      </c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</row>
    <row r="15" spans="2:45" ht="29.25" customHeight="1">
      <c r="B15" s="897"/>
      <c r="C15" s="183" t="s">
        <v>35</v>
      </c>
      <c r="D15" s="340">
        <f t="shared" si="0"/>
        <v>1207</v>
      </c>
      <c r="E15" s="341">
        <f t="shared" si="1"/>
        <v>4156</v>
      </c>
      <c r="F15" s="750">
        <v>7</v>
      </c>
      <c r="G15" s="747">
        <v>70</v>
      </c>
      <c r="H15" s="751">
        <v>2</v>
      </c>
      <c r="I15" s="751">
        <v>7</v>
      </c>
      <c r="J15" s="751">
        <v>32</v>
      </c>
      <c r="K15" s="751">
        <v>174</v>
      </c>
      <c r="L15" s="751">
        <v>818</v>
      </c>
      <c r="M15" s="751">
        <v>2548</v>
      </c>
      <c r="N15" s="751">
        <v>8</v>
      </c>
      <c r="O15" s="751">
        <v>28</v>
      </c>
      <c r="P15" s="748"/>
      <c r="Q15" s="751">
        <v>88</v>
      </c>
      <c r="R15" s="751">
        <v>321</v>
      </c>
      <c r="S15" s="751">
        <v>70</v>
      </c>
      <c r="T15" s="751">
        <v>363</v>
      </c>
      <c r="U15" s="751">
        <v>7</v>
      </c>
      <c r="V15" s="751">
        <v>38</v>
      </c>
      <c r="W15" s="751">
        <v>62</v>
      </c>
      <c r="X15" s="745">
        <v>171</v>
      </c>
      <c r="Y15" s="751">
        <v>4</v>
      </c>
      <c r="Z15" s="751">
        <v>23</v>
      </c>
      <c r="AA15" s="751">
        <v>38</v>
      </c>
      <c r="AB15" s="751">
        <v>122</v>
      </c>
      <c r="AC15" s="751">
        <v>0</v>
      </c>
      <c r="AD15" s="751">
        <v>0</v>
      </c>
      <c r="AE15" s="751">
        <v>71</v>
      </c>
      <c r="AF15" s="752">
        <v>291</v>
      </c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</row>
    <row r="16" spans="2:45" ht="29.25" customHeight="1">
      <c r="B16" s="897"/>
      <c r="C16" s="445" t="s">
        <v>101</v>
      </c>
      <c r="D16" s="340">
        <f t="shared" si="0"/>
        <v>2703</v>
      </c>
      <c r="E16" s="341">
        <f t="shared" si="1"/>
        <v>9223</v>
      </c>
      <c r="F16" s="750">
        <v>13</v>
      </c>
      <c r="G16" s="747">
        <v>91</v>
      </c>
      <c r="H16" s="751">
        <v>0</v>
      </c>
      <c r="I16" s="751">
        <v>0</v>
      </c>
      <c r="J16" s="751">
        <v>475</v>
      </c>
      <c r="K16" s="751">
        <v>2062</v>
      </c>
      <c r="L16" s="751">
        <v>1549</v>
      </c>
      <c r="M16" s="751">
        <v>4643</v>
      </c>
      <c r="N16" s="751">
        <v>24</v>
      </c>
      <c r="O16" s="751">
        <v>182</v>
      </c>
      <c r="P16" s="748"/>
      <c r="Q16" s="751">
        <v>345</v>
      </c>
      <c r="R16" s="751">
        <v>1261</v>
      </c>
      <c r="S16" s="751">
        <v>114</v>
      </c>
      <c r="T16" s="751">
        <v>566</v>
      </c>
      <c r="U16" s="751">
        <v>6</v>
      </c>
      <c r="V16" s="751">
        <v>37</v>
      </c>
      <c r="W16" s="751">
        <v>0</v>
      </c>
      <c r="X16" s="751">
        <v>0</v>
      </c>
      <c r="Y16" s="751">
        <v>3</v>
      </c>
      <c r="Z16" s="751">
        <v>33</v>
      </c>
      <c r="AA16" s="751">
        <v>24</v>
      </c>
      <c r="AB16" s="751">
        <v>32</v>
      </c>
      <c r="AC16" s="751">
        <v>4</v>
      </c>
      <c r="AD16" s="751">
        <v>10</v>
      </c>
      <c r="AE16" s="751">
        <v>146</v>
      </c>
      <c r="AF16" s="752">
        <v>306</v>
      </c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</row>
    <row r="17" spans="2:45" ht="29.25" customHeight="1">
      <c r="B17" s="897"/>
      <c r="C17" s="183" t="s">
        <v>102</v>
      </c>
      <c r="D17" s="340">
        <f t="shared" si="0"/>
        <v>2335</v>
      </c>
      <c r="E17" s="341">
        <f t="shared" si="1"/>
        <v>7941</v>
      </c>
      <c r="F17" s="750">
        <v>15</v>
      </c>
      <c r="G17" s="747">
        <v>84</v>
      </c>
      <c r="H17" s="751">
        <v>0</v>
      </c>
      <c r="I17" s="751">
        <v>0</v>
      </c>
      <c r="J17" s="751">
        <v>201</v>
      </c>
      <c r="K17" s="751">
        <v>806</v>
      </c>
      <c r="L17" s="747">
        <v>1544</v>
      </c>
      <c r="M17" s="747">
        <v>4745</v>
      </c>
      <c r="N17" s="747">
        <v>23</v>
      </c>
      <c r="O17" s="747">
        <v>153</v>
      </c>
      <c r="P17" s="748"/>
      <c r="Q17" s="751">
        <v>181</v>
      </c>
      <c r="R17" s="751">
        <v>846</v>
      </c>
      <c r="S17" s="751">
        <v>101</v>
      </c>
      <c r="T17" s="751">
        <v>305</v>
      </c>
      <c r="U17" s="751">
        <v>15</v>
      </c>
      <c r="V17" s="751">
        <v>60</v>
      </c>
      <c r="W17" s="751">
        <v>5</v>
      </c>
      <c r="X17" s="751">
        <v>17</v>
      </c>
      <c r="Y17" s="751">
        <v>0</v>
      </c>
      <c r="Z17" s="751">
        <v>0</v>
      </c>
      <c r="AA17" s="751">
        <v>206</v>
      </c>
      <c r="AB17" s="751">
        <v>769</v>
      </c>
      <c r="AC17" s="751">
        <v>2</v>
      </c>
      <c r="AD17" s="751">
        <v>7</v>
      </c>
      <c r="AE17" s="751">
        <v>42</v>
      </c>
      <c r="AF17" s="752">
        <v>149</v>
      </c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</row>
    <row r="18" spans="2:45" ht="29.25" customHeight="1">
      <c r="B18" s="897"/>
      <c r="C18" s="183" t="s">
        <v>103</v>
      </c>
      <c r="D18" s="340">
        <f t="shared" si="0"/>
        <v>960</v>
      </c>
      <c r="E18" s="341">
        <f t="shared" si="1"/>
        <v>3259</v>
      </c>
      <c r="F18" s="758">
        <v>10</v>
      </c>
      <c r="G18" s="751">
        <v>93</v>
      </c>
      <c r="H18" s="751">
        <v>0</v>
      </c>
      <c r="I18" s="751">
        <v>0</v>
      </c>
      <c r="J18" s="751">
        <v>2</v>
      </c>
      <c r="K18" s="751">
        <v>20</v>
      </c>
      <c r="L18" s="751">
        <v>849</v>
      </c>
      <c r="M18" s="751">
        <v>2801</v>
      </c>
      <c r="N18" s="747">
        <v>25</v>
      </c>
      <c r="O18" s="747">
        <v>75</v>
      </c>
      <c r="P18" s="748"/>
      <c r="Q18" s="751">
        <v>10</v>
      </c>
      <c r="R18" s="751">
        <v>20</v>
      </c>
      <c r="S18" s="751">
        <v>30</v>
      </c>
      <c r="T18" s="751">
        <v>90</v>
      </c>
      <c r="U18" s="751">
        <v>10</v>
      </c>
      <c r="V18" s="751">
        <v>80</v>
      </c>
      <c r="W18" s="751">
        <v>3</v>
      </c>
      <c r="X18" s="751">
        <v>6</v>
      </c>
      <c r="Y18" s="751">
        <v>5</v>
      </c>
      <c r="Z18" s="751">
        <v>42</v>
      </c>
      <c r="AA18" s="751">
        <v>16</v>
      </c>
      <c r="AB18" s="751">
        <v>32</v>
      </c>
      <c r="AC18" s="751">
        <v>0</v>
      </c>
      <c r="AD18" s="751">
        <v>0</v>
      </c>
      <c r="AE18" s="751">
        <v>0</v>
      </c>
      <c r="AF18" s="752">
        <v>0</v>
      </c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</row>
    <row r="19" spans="2:45" ht="29.25" customHeight="1">
      <c r="B19" s="897"/>
      <c r="C19" s="183" t="s">
        <v>104</v>
      </c>
      <c r="D19" s="340">
        <f t="shared" si="0"/>
        <v>2729</v>
      </c>
      <c r="E19" s="341">
        <f t="shared" si="1"/>
        <v>8167</v>
      </c>
      <c r="F19" s="758">
        <v>17</v>
      </c>
      <c r="G19" s="751">
        <v>182</v>
      </c>
      <c r="H19" s="751">
        <v>6</v>
      </c>
      <c r="I19" s="751">
        <v>25</v>
      </c>
      <c r="J19" s="751">
        <v>95</v>
      </c>
      <c r="K19" s="751">
        <v>261</v>
      </c>
      <c r="L19" s="751">
        <v>2172</v>
      </c>
      <c r="M19" s="751">
        <v>6684</v>
      </c>
      <c r="N19" s="751">
        <v>29</v>
      </c>
      <c r="O19" s="751">
        <v>59</v>
      </c>
      <c r="P19" s="748"/>
      <c r="Q19" s="751">
        <v>150</v>
      </c>
      <c r="R19" s="751">
        <v>319</v>
      </c>
      <c r="S19" s="751">
        <v>89</v>
      </c>
      <c r="T19" s="751">
        <v>182</v>
      </c>
      <c r="U19" s="751">
        <v>18</v>
      </c>
      <c r="V19" s="751">
        <v>68</v>
      </c>
      <c r="W19" s="751">
        <v>56</v>
      </c>
      <c r="X19" s="751">
        <v>154</v>
      </c>
      <c r="Y19" s="751">
        <v>7</v>
      </c>
      <c r="Z19" s="751">
        <v>35</v>
      </c>
      <c r="AA19" s="751">
        <v>40</v>
      </c>
      <c r="AB19" s="751">
        <v>84</v>
      </c>
      <c r="AC19" s="751">
        <v>1</v>
      </c>
      <c r="AD19" s="751">
        <v>7</v>
      </c>
      <c r="AE19" s="751">
        <v>49</v>
      </c>
      <c r="AF19" s="752">
        <v>107</v>
      </c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</row>
    <row r="20" spans="2:32" ht="29.25" customHeight="1">
      <c r="B20" s="897"/>
      <c r="C20" s="186" t="s">
        <v>105</v>
      </c>
      <c r="D20" s="347">
        <f t="shared" si="0"/>
        <v>1901</v>
      </c>
      <c r="E20" s="348">
        <f t="shared" si="1"/>
        <v>5987</v>
      </c>
      <c r="F20" s="759">
        <v>12</v>
      </c>
      <c r="G20" s="760">
        <v>102</v>
      </c>
      <c r="H20" s="761">
        <v>4</v>
      </c>
      <c r="I20" s="761">
        <v>46</v>
      </c>
      <c r="J20" s="761">
        <v>1</v>
      </c>
      <c r="K20" s="761">
        <v>40</v>
      </c>
      <c r="L20" s="761">
        <v>1518</v>
      </c>
      <c r="M20" s="761">
        <v>4678</v>
      </c>
      <c r="N20" s="761">
        <v>25</v>
      </c>
      <c r="O20" s="761">
        <v>113</v>
      </c>
      <c r="P20" s="748"/>
      <c r="Q20" s="761">
        <v>100</v>
      </c>
      <c r="R20" s="761">
        <v>237</v>
      </c>
      <c r="S20" s="761">
        <v>148</v>
      </c>
      <c r="T20" s="761">
        <v>419</v>
      </c>
      <c r="U20" s="761">
        <v>12</v>
      </c>
      <c r="V20" s="761">
        <v>55</v>
      </c>
      <c r="W20" s="761">
        <v>6</v>
      </c>
      <c r="X20" s="761">
        <v>14</v>
      </c>
      <c r="Y20" s="761">
        <v>7</v>
      </c>
      <c r="Z20" s="761">
        <v>64</v>
      </c>
      <c r="AA20" s="761">
        <v>59</v>
      </c>
      <c r="AB20" s="761">
        <v>143</v>
      </c>
      <c r="AC20" s="761">
        <v>0</v>
      </c>
      <c r="AD20" s="761">
        <v>0</v>
      </c>
      <c r="AE20" s="761">
        <v>9</v>
      </c>
      <c r="AF20" s="762">
        <v>76</v>
      </c>
    </row>
    <row r="21" spans="2:32" ht="30" customHeight="1">
      <c r="B21" s="898"/>
      <c r="C21" s="187" t="s">
        <v>26</v>
      </c>
      <c r="D21" s="347">
        <f t="shared" si="0"/>
        <v>16223</v>
      </c>
      <c r="E21" s="348">
        <f t="shared" si="1"/>
        <v>52152</v>
      </c>
      <c r="F21" s="351">
        <f aca="true" t="shared" si="7" ref="F21:O21">SUM(F14:F20)</f>
        <v>100</v>
      </c>
      <c r="G21" s="352">
        <f t="shared" si="7"/>
        <v>786</v>
      </c>
      <c r="H21" s="352">
        <f t="shared" si="7"/>
        <v>17</v>
      </c>
      <c r="I21" s="352">
        <f t="shared" si="7"/>
        <v>137</v>
      </c>
      <c r="J21" s="352">
        <f t="shared" si="7"/>
        <v>1010</v>
      </c>
      <c r="K21" s="352">
        <f t="shared" si="7"/>
        <v>4212</v>
      </c>
      <c r="L21" s="352">
        <f t="shared" si="7"/>
        <v>11670</v>
      </c>
      <c r="M21" s="352">
        <f t="shared" si="7"/>
        <v>35939</v>
      </c>
      <c r="N21" s="352">
        <f t="shared" si="7"/>
        <v>147</v>
      </c>
      <c r="O21" s="352">
        <f t="shared" si="7"/>
        <v>711</v>
      </c>
      <c r="P21" s="337"/>
      <c r="Q21" s="352">
        <f aca="true" t="shared" si="8" ref="Q21:AF21">SUM(Q14:Q20)</f>
        <v>981</v>
      </c>
      <c r="R21" s="352">
        <f t="shared" si="8"/>
        <v>3373</v>
      </c>
      <c r="S21" s="352">
        <f t="shared" si="8"/>
        <v>614</v>
      </c>
      <c r="T21" s="352">
        <f t="shared" si="8"/>
        <v>2063</v>
      </c>
      <c r="U21" s="352">
        <f t="shared" si="8"/>
        <v>92</v>
      </c>
      <c r="V21" s="352">
        <f t="shared" si="8"/>
        <v>504</v>
      </c>
      <c r="W21" s="352">
        <f t="shared" si="8"/>
        <v>149</v>
      </c>
      <c r="X21" s="353">
        <f t="shared" si="8"/>
        <v>425</v>
      </c>
      <c r="Y21" s="352">
        <f t="shared" si="8"/>
        <v>33</v>
      </c>
      <c r="Z21" s="352">
        <f t="shared" si="8"/>
        <v>259</v>
      </c>
      <c r="AA21" s="352">
        <f t="shared" si="8"/>
        <v>794</v>
      </c>
      <c r="AB21" s="352">
        <f t="shared" si="8"/>
        <v>2186</v>
      </c>
      <c r="AC21" s="352">
        <f t="shared" si="8"/>
        <v>13</v>
      </c>
      <c r="AD21" s="352">
        <f t="shared" si="8"/>
        <v>44</v>
      </c>
      <c r="AE21" s="352">
        <f t="shared" si="8"/>
        <v>603</v>
      </c>
      <c r="AF21" s="348">
        <f t="shared" si="8"/>
        <v>1513</v>
      </c>
    </row>
    <row r="23" spans="6:32" ht="13.5"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</row>
    <row r="24" spans="6:32" ht="13.5">
      <c r="F24" s="299"/>
      <c r="G24" s="299"/>
      <c r="H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</row>
    <row r="25" spans="6:32" ht="13.5">
      <c r="F25" s="299"/>
      <c r="G25" s="299"/>
      <c r="H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</row>
  </sheetData>
  <sheetProtection/>
  <mergeCells count="17">
    <mergeCell ref="J2:K2"/>
    <mergeCell ref="L2:M2"/>
    <mergeCell ref="B5:B13"/>
    <mergeCell ref="B14:B21"/>
    <mergeCell ref="D2:E2"/>
    <mergeCell ref="F2:G2"/>
    <mergeCell ref="B2:C3"/>
    <mergeCell ref="H2:I2"/>
    <mergeCell ref="N2:O2"/>
    <mergeCell ref="Q2:R2"/>
    <mergeCell ref="AE2:AF2"/>
    <mergeCell ref="U2:V2"/>
    <mergeCell ref="W2:X2"/>
    <mergeCell ref="Y2:Z2"/>
    <mergeCell ref="AA2:AB2"/>
    <mergeCell ref="S2:T2"/>
    <mergeCell ref="AC2:AD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V49"/>
  <sheetViews>
    <sheetView zoomScalePageLayoutView="0" workbookViewId="0" topLeftCell="A1">
      <selection activeCell="U2" sqref="U2:AJ3"/>
    </sheetView>
  </sheetViews>
  <sheetFormatPr defaultColWidth="8.796875" defaultRowHeight="14.25"/>
  <cols>
    <col min="1" max="1" width="2" style="1937" customWidth="1"/>
    <col min="2" max="2" width="3.8984375" style="1937" customWidth="1"/>
    <col min="3" max="3" width="13.3984375" style="1937" customWidth="1"/>
    <col min="4" max="10" width="5.59765625" style="1937" customWidth="1"/>
    <col min="11" max="12" width="5.59765625" style="2035" customWidth="1"/>
    <col min="13" max="17" width="5.59765625" style="1937" customWidth="1"/>
    <col min="18" max="18" width="15.59765625" style="1937" customWidth="1"/>
    <col min="19" max="22" width="5.59765625" style="1937" customWidth="1"/>
    <col min="23" max="16384" width="9" style="1937" customWidth="1"/>
  </cols>
  <sheetData>
    <row r="1" spans="2:22" ht="24" customHeight="1">
      <c r="B1" s="1932" t="s">
        <v>794</v>
      </c>
      <c r="C1" s="1932"/>
      <c r="D1" s="1932"/>
      <c r="E1" s="1932"/>
      <c r="F1" s="1932"/>
      <c r="G1" s="1932"/>
      <c r="H1" s="1932"/>
      <c r="I1" s="1932"/>
      <c r="J1" s="1932"/>
      <c r="K1" s="1932"/>
      <c r="L1" s="1933"/>
      <c r="M1" s="1934"/>
      <c r="N1" s="1934"/>
      <c r="O1" s="1934"/>
      <c r="P1" s="1935"/>
      <c r="Q1" s="1935"/>
      <c r="R1" s="1935"/>
      <c r="S1" s="1936" t="s">
        <v>795</v>
      </c>
      <c r="T1" s="1936"/>
      <c r="U1" s="1936"/>
      <c r="V1" s="1936"/>
    </row>
    <row r="2" spans="2:22" s="1935" customFormat="1" ht="17.25" customHeight="1">
      <c r="B2" s="1938"/>
      <c r="C2" s="1939"/>
      <c r="D2" s="1940" t="s">
        <v>796</v>
      </c>
      <c r="E2" s="1941"/>
      <c r="F2" s="1941"/>
      <c r="G2" s="1942"/>
      <c r="H2" s="1943" t="s">
        <v>797</v>
      </c>
      <c r="I2" s="1944"/>
      <c r="J2" s="1944"/>
      <c r="K2" s="1944"/>
      <c r="L2" s="1944"/>
      <c r="M2" s="1945"/>
      <c r="N2" s="1940" t="s">
        <v>798</v>
      </c>
      <c r="O2" s="1941"/>
      <c r="P2" s="1941"/>
      <c r="Q2" s="1942"/>
      <c r="R2" s="1946"/>
      <c r="S2" s="1947" t="s">
        <v>799</v>
      </c>
      <c r="T2" s="1947"/>
      <c r="U2" s="1942" t="s">
        <v>800</v>
      </c>
      <c r="V2" s="1947"/>
    </row>
    <row r="3" spans="2:22" s="1935" customFormat="1" ht="13.5" customHeight="1">
      <c r="B3" s="1948"/>
      <c r="C3" s="1949"/>
      <c r="D3" s="1950" t="s">
        <v>801</v>
      </c>
      <c r="E3" s="1951"/>
      <c r="F3" s="1950" t="s">
        <v>802</v>
      </c>
      <c r="G3" s="1952"/>
      <c r="H3" s="1950" t="s">
        <v>801</v>
      </c>
      <c r="I3" s="1953"/>
      <c r="J3" s="1951"/>
      <c r="K3" s="1950" t="s">
        <v>802</v>
      </c>
      <c r="L3" s="1953"/>
      <c r="M3" s="1952"/>
      <c r="N3" s="1950" t="s">
        <v>801</v>
      </c>
      <c r="O3" s="1951"/>
      <c r="P3" s="1950" t="s">
        <v>802</v>
      </c>
      <c r="Q3" s="1952"/>
      <c r="R3" s="1954"/>
      <c r="S3" s="1955" t="s">
        <v>803</v>
      </c>
      <c r="T3" s="1955" t="s">
        <v>804</v>
      </c>
      <c r="U3" s="1956" t="s">
        <v>803</v>
      </c>
      <c r="V3" s="1955" t="s">
        <v>804</v>
      </c>
    </row>
    <row r="4" spans="2:22" s="1935" customFormat="1" ht="27.75" customHeight="1">
      <c r="B4" s="1957"/>
      <c r="C4" s="1958"/>
      <c r="D4" s="1959"/>
      <c r="E4" s="1960" t="s">
        <v>805</v>
      </c>
      <c r="F4" s="1961"/>
      <c r="G4" s="1962" t="s">
        <v>805</v>
      </c>
      <c r="H4" s="1961"/>
      <c r="I4" s="1960" t="s">
        <v>806</v>
      </c>
      <c r="J4" s="1962" t="s">
        <v>805</v>
      </c>
      <c r="K4" s="1961"/>
      <c r="L4" s="1960" t="s">
        <v>806</v>
      </c>
      <c r="M4" s="1962" t="s">
        <v>805</v>
      </c>
      <c r="N4" s="1961"/>
      <c r="O4" s="1962" t="s">
        <v>805</v>
      </c>
      <c r="P4" s="1961"/>
      <c r="Q4" s="1962" t="s">
        <v>805</v>
      </c>
      <c r="R4" s="1963"/>
      <c r="S4" s="1964"/>
      <c r="T4" s="1964"/>
      <c r="U4" s="1965"/>
      <c r="V4" s="1964"/>
    </row>
    <row r="5" spans="2:22" s="89" customFormat="1" ht="15.75" customHeight="1" thickBot="1">
      <c r="B5" s="1966" t="s">
        <v>807</v>
      </c>
      <c r="C5" s="1967"/>
      <c r="D5" s="1968">
        <f aca="true" t="shared" si="0" ref="D5:V5">SUM(D14,D46,D47:D48)</f>
        <v>550</v>
      </c>
      <c r="E5" s="134">
        <f t="shared" si="0"/>
        <v>24</v>
      </c>
      <c r="F5" s="134">
        <f t="shared" si="0"/>
        <v>174</v>
      </c>
      <c r="G5" s="297">
        <f t="shared" si="0"/>
        <v>35</v>
      </c>
      <c r="H5" s="1968">
        <f t="shared" si="0"/>
        <v>205</v>
      </c>
      <c r="I5" s="1969">
        <f t="shared" si="0"/>
        <v>103</v>
      </c>
      <c r="J5" s="134">
        <f t="shared" si="0"/>
        <v>5</v>
      </c>
      <c r="K5" s="134">
        <f t="shared" si="0"/>
        <v>26</v>
      </c>
      <c r="L5" s="1970">
        <f t="shared" si="0"/>
        <v>18</v>
      </c>
      <c r="M5" s="297">
        <f t="shared" si="0"/>
        <v>0</v>
      </c>
      <c r="N5" s="1968">
        <f t="shared" si="0"/>
        <v>52</v>
      </c>
      <c r="O5" s="134">
        <f t="shared" si="0"/>
        <v>1</v>
      </c>
      <c r="P5" s="134">
        <f t="shared" si="0"/>
        <v>7</v>
      </c>
      <c r="Q5" s="297">
        <f t="shared" si="0"/>
        <v>0</v>
      </c>
      <c r="R5" s="1971"/>
      <c r="S5" s="1968">
        <f t="shared" si="0"/>
        <v>256</v>
      </c>
      <c r="T5" s="297">
        <f t="shared" si="0"/>
        <v>34</v>
      </c>
      <c r="U5" s="1969">
        <f t="shared" si="0"/>
        <v>34</v>
      </c>
      <c r="V5" s="297">
        <f t="shared" si="0"/>
        <v>4</v>
      </c>
    </row>
    <row r="6" spans="2:22" s="89" customFormat="1" ht="15.75" customHeight="1" thickTop="1">
      <c r="B6" s="1778" t="s">
        <v>170</v>
      </c>
      <c r="C6" s="1972" t="s">
        <v>3</v>
      </c>
      <c r="D6" s="1973">
        <v>215</v>
      </c>
      <c r="E6" s="1974">
        <v>23</v>
      </c>
      <c r="F6" s="1974">
        <v>158</v>
      </c>
      <c r="G6" s="1975">
        <v>35</v>
      </c>
      <c r="H6" s="1973">
        <v>54</v>
      </c>
      <c r="I6" s="1976">
        <v>46</v>
      </c>
      <c r="J6" s="1974">
        <v>4</v>
      </c>
      <c r="K6" s="1974">
        <v>21</v>
      </c>
      <c r="L6" s="1977">
        <v>18</v>
      </c>
      <c r="M6" s="1975">
        <v>0</v>
      </c>
      <c r="N6" s="1973">
        <v>16</v>
      </c>
      <c r="O6" s="1974">
        <v>1</v>
      </c>
      <c r="P6" s="1974">
        <v>3</v>
      </c>
      <c r="Q6" s="1975">
        <v>0</v>
      </c>
      <c r="R6" s="1978"/>
      <c r="S6" s="1973">
        <v>99</v>
      </c>
      <c r="T6" s="1975">
        <v>29</v>
      </c>
      <c r="U6" s="1976">
        <v>18</v>
      </c>
      <c r="V6" s="1975">
        <v>1</v>
      </c>
    </row>
    <row r="7" spans="2:22" s="89" customFormat="1" ht="15.75" customHeight="1">
      <c r="B7" s="1778"/>
      <c r="C7" s="1979" t="s">
        <v>4</v>
      </c>
      <c r="D7" s="1980">
        <v>3</v>
      </c>
      <c r="E7" s="1981">
        <v>0</v>
      </c>
      <c r="F7" s="1981">
        <v>0</v>
      </c>
      <c r="G7" s="1982">
        <v>0</v>
      </c>
      <c r="H7" s="1980">
        <v>3</v>
      </c>
      <c r="I7" s="1983">
        <v>0</v>
      </c>
      <c r="J7" s="1981">
        <v>0</v>
      </c>
      <c r="K7" s="1981">
        <v>0</v>
      </c>
      <c r="L7" s="1984">
        <v>0</v>
      </c>
      <c r="M7" s="1982">
        <v>0</v>
      </c>
      <c r="N7" s="1980">
        <v>0</v>
      </c>
      <c r="O7" s="1981">
        <v>0</v>
      </c>
      <c r="P7" s="1981">
        <v>0</v>
      </c>
      <c r="Q7" s="1982">
        <v>0</v>
      </c>
      <c r="R7" s="1978"/>
      <c r="S7" s="1980">
        <v>3</v>
      </c>
      <c r="T7" s="1982">
        <v>0</v>
      </c>
      <c r="U7" s="1983">
        <v>0</v>
      </c>
      <c r="V7" s="1982">
        <v>0</v>
      </c>
    </row>
    <row r="8" spans="2:22" s="89" customFormat="1" ht="15.75" customHeight="1">
      <c r="B8" s="1778"/>
      <c r="C8" s="1979" t="s">
        <v>5</v>
      </c>
      <c r="D8" s="1980">
        <v>12</v>
      </c>
      <c r="E8" s="1981">
        <v>0</v>
      </c>
      <c r="F8" s="1981">
        <v>2</v>
      </c>
      <c r="G8" s="1982">
        <v>0</v>
      </c>
      <c r="H8" s="1980">
        <v>8</v>
      </c>
      <c r="I8" s="1983">
        <v>5</v>
      </c>
      <c r="J8" s="1981">
        <v>0</v>
      </c>
      <c r="K8" s="1981">
        <v>0</v>
      </c>
      <c r="L8" s="1984">
        <v>0</v>
      </c>
      <c r="M8" s="1982">
        <v>0</v>
      </c>
      <c r="N8" s="1980">
        <v>0</v>
      </c>
      <c r="O8" s="1981">
        <v>0</v>
      </c>
      <c r="P8" s="1981">
        <v>0</v>
      </c>
      <c r="Q8" s="1982">
        <v>0</v>
      </c>
      <c r="R8" s="1978"/>
      <c r="S8" s="1980">
        <v>8</v>
      </c>
      <c r="T8" s="1982">
        <v>0</v>
      </c>
      <c r="U8" s="1983">
        <v>0</v>
      </c>
      <c r="V8" s="1982">
        <v>0</v>
      </c>
    </row>
    <row r="9" spans="2:22" s="89" customFormat="1" ht="15.75" customHeight="1">
      <c r="B9" s="1778"/>
      <c r="C9" s="1979" t="s">
        <v>247</v>
      </c>
      <c r="D9" s="1980">
        <v>34</v>
      </c>
      <c r="E9" s="1981">
        <v>0</v>
      </c>
      <c r="F9" s="1981">
        <v>0</v>
      </c>
      <c r="G9" s="1982">
        <v>0</v>
      </c>
      <c r="H9" s="1980">
        <v>12</v>
      </c>
      <c r="I9" s="1983">
        <v>0</v>
      </c>
      <c r="J9" s="1981">
        <v>0</v>
      </c>
      <c r="K9" s="1981">
        <v>0</v>
      </c>
      <c r="L9" s="1984">
        <v>0</v>
      </c>
      <c r="M9" s="1982">
        <v>0</v>
      </c>
      <c r="N9" s="1980">
        <v>2</v>
      </c>
      <c r="O9" s="1981">
        <v>0</v>
      </c>
      <c r="P9" s="1981">
        <v>0</v>
      </c>
      <c r="Q9" s="1982">
        <v>0</v>
      </c>
      <c r="R9" s="1978"/>
      <c r="S9" s="1980">
        <v>12</v>
      </c>
      <c r="T9" s="1982">
        <v>0</v>
      </c>
      <c r="U9" s="1983">
        <v>0</v>
      </c>
      <c r="V9" s="1982">
        <v>0</v>
      </c>
    </row>
    <row r="10" spans="2:22" s="89" customFormat="1" ht="15.75" customHeight="1">
      <c r="B10" s="1778"/>
      <c r="C10" s="1979" t="s">
        <v>251</v>
      </c>
      <c r="D10" s="1980">
        <v>19</v>
      </c>
      <c r="E10" s="1981">
        <v>0</v>
      </c>
      <c r="F10" s="1981">
        <v>7</v>
      </c>
      <c r="G10" s="1982">
        <v>0</v>
      </c>
      <c r="H10" s="1980">
        <v>11</v>
      </c>
      <c r="I10" s="1983">
        <v>0</v>
      </c>
      <c r="J10" s="1981">
        <v>0</v>
      </c>
      <c r="K10" s="1981">
        <v>5</v>
      </c>
      <c r="L10" s="1984">
        <v>0</v>
      </c>
      <c r="M10" s="1982">
        <v>0</v>
      </c>
      <c r="N10" s="1980">
        <v>0</v>
      </c>
      <c r="O10" s="1981">
        <v>0</v>
      </c>
      <c r="P10" s="1981">
        <v>0</v>
      </c>
      <c r="Q10" s="1982">
        <v>0</v>
      </c>
      <c r="R10" s="1978"/>
      <c r="S10" s="1980">
        <v>11</v>
      </c>
      <c r="T10" s="1982">
        <v>5</v>
      </c>
      <c r="U10" s="1983">
        <v>0</v>
      </c>
      <c r="V10" s="1982">
        <v>0</v>
      </c>
    </row>
    <row r="11" spans="2:22" s="89" customFormat="1" ht="15.75" customHeight="1">
      <c r="B11" s="1778"/>
      <c r="C11" s="1979" t="s">
        <v>6</v>
      </c>
      <c r="D11" s="1980">
        <v>22</v>
      </c>
      <c r="E11" s="1981">
        <v>0</v>
      </c>
      <c r="F11" s="1981">
        <v>0</v>
      </c>
      <c r="G11" s="1982">
        <v>0</v>
      </c>
      <c r="H11" s="1980">
        <v>11</v>
      </c>
      <c r="I11" s="1983">
        <v>11</v>
      </c>
      <c r="J11" s="1981">
        <v>0</v>
      </c>
      <c r="K11" s="1981">
        <v>0</v>
      </c>
      <c r="L11" s="1984">
        <v>0</v>
      </c>
      <c r="M11" s="1982">
        <v>0</v>
      </c>
      <c r="N11" s="1980">
        <v>8</v>
      </c>
      <c r="O11" s="1981">
        <v>0</v>
      </c>
      <c r="P11" s="1981">
        <v>0</v>
      </c>
      <c r="Q11" s="1982">
        <v>0</v>
      </c>
      <c r="R11" s="1978"/>
      <c r="S11" s="1980">
        <v>15</v>
      </c>
      <c r="T11" s="1982">
        <v>0</v>
      </c>
      <c r="U11" s="1983">
        <v>0</v>
      </c>
      <c r="V11" s="1982">
        <v>0</v>
      </c>
    </row>
    <row r="12" spans="2:22" s="89" customFormat="1" ht="15.75" customHeight="1">
      <c r="B12" s="1778"/>
      <c r="C12" s="1979" t="s">
        <v>7</v>
      </c>
      <c r="D12" s="1980">
        <v>18</v>
      </c>
      <c r="E12" s="1981">
        <v>0</v>
      </c>
      <c r="F12" s="1981">
        <v>0</v>
      </c>
      <c r="G12" s="1982">
        <v>0</v>
      </c>
      <c r="H12" s="1980">
        <v>16</v>
      </c>
      <c r="I12" s="1983">
        <v>0</v>
      </c>
      <c r="J12" s="1981">
        <v>0</v>
      </c>
      <c r="K12" s="1981">
        <v>0</v>
      </c>
      <c r="L12" s="1984">
        <v>0</v>
      </c>
      <c r="M12" s="1982">
        <v>0</v>
      </c>
      <c r="N12" s="1980">
        <v>0</v>
      </c>
      <c r="O12" s="1981">
        <v>0</v>
      </c>
      <c r="P12" s="1981">
        <v>0</v>
      </c>
      <c r="Q12" s="1982">
        <v>0</v>
      </c>
      <c r="R12" s="1978"/>
      <c r="S12" s="1980">
        <v>16</v>
      </c>
      <c r="T12" s="1982">
        <v>0</v>
      </c>
      <c r="U12" s="1983">
        <v>0</v>
      </c>
      <c r="V12" s="1982">
        <v>0</v>
      </c>
    </row>
    <row r="13" spans="2:22" s="89" customFormat="1" ht="15.75" customHeight="1">
      <c r="B13" s="1778"/>
      <c r="C13" s="1979" t="s">
        <v>8</v>
      </c>
      <c r="D13" s="1980">
        <v>15</v>
      </c>
      <c r="E13" s="1981">
        <v>0</v>
      </c>
      <c r="F13" s="1981">
        <v>4</v>
      </c>
      <c r="G13" s="1982">
        <v>0</v>
      </c>
      <c r="H13" s="1980">
        <v>2</v>
      </c>
      <c r="I13" s="1983">
        <v>0</v>
      </c>
      <c r="J13" s="1981">
        <v>0</v>
      </c>
      <c r="K13" s="1981">
        <v>0</v>
      </c>
      <c r="L13" s="1984">
        <v>0</v>
      </c>
      <c r="M13" s="1982">
        <v>0</v>
      </c>
      <c r="N13" s="1980">
        <v>9</v>
      </c>
      <c r="O13" s="1981">
        <v>0</v>
      </c>
      <c r="P13" s="1981">
        <v>2</v>
      </c>
      <c r="Q13" s="1982">
        <v>0</v>
      </c>
      <c r="R13" s="1978"/>
      <c r="S13" s="1980">
        <v>2</v>
      </c>
      <c r="T13" s="1982">
        <v>0</v>
      </c>
      <c r="U13" s="1983">
        <v>7</v>
      </c>
      <c r="V13" s="1982">
        <v>2</v>
      </c>
    </row>
    <row r="14" spans="2:22" s="89" customFormat="1" ht="15.75" customHeight="1">
      <c r="B14" s="1782"/>
      <c r="C14" s="1985" t="s">
        <v>808</v>
      </c>
      <c r="D14" s="1986">
        <f aca="true" t="shared" si="1" ref="D14:P14">SUM(D6:D13)</f>
        <v>338</v>
      </c>
      <c r="E14" s="1987">
        <f>SUM(E6:E13)</f>
        <v>23</v>
      </c>
      <c r="F14" s="1987">
        <f t="shared" si="1"/>
        <v>171</v>
      </c>
      <c r="G14" s="1988">
        <f t="shared" si="1"/>
        <v>35</v>
      </c>
      <c r="H14" s="1986">
        <f t="shared" si="1"/>
        <v>117</v>
      </c>
      <c r="I14" s="1987">
        <f t="shared" si="1"/>
        <v>62</v>
      </c>
      <c r="J14" s="1987">
        <f t="shared" si="1"/>
        <v>4</v>
      </c>
      <c r="K14" s="1987">
        <f t="shared" si="1"/>
        <v>26</v>
      </c>
      <c r="L14" s="1989">
        <f t="shared" si="1"/>
        <v>18</v>
      </c>
      <c r="M14" s="1988">
        <f t="shared" si="1"/>
        <v>0</v>
      </c>
      <c r="N14" s="1986">
        <f t="shared" si="1"/>
        <v>35</v>
      </c>
      <c r="O14" s="1987">
        <f t="shared" si="1"/>
        <v>1</v>
      </c>
      <c r="P14" s="1987">
        <f t="shared" si="1"/>
        <v>5</v>
      </c>
      <c r="Q14" s="1988">
        <f>SUM(Q6:Q13)</f>
        <v>0</v>
      </c>
      <c r="R14" s="1971"/>
      <c r="S14" s="1986">
        <f>SUM(S6:S13)</f>
        <v>166</v>
      </c>
      <c r="T14" s="1988">
        <f>SUM(T6:T13)</f>
        <v>34</v>
      </c>
      <c r="U14" s="1990">
        <f>SUM(U6:U13)</f>
        <v>25</v>
      </c>
      <c r="V14" s="1988">
        <f>SUM(V6:V13)</f>
        <v>3</v>
      </c>
    </row>
    <row r="15" spans="2:22" s="89" customFormat="1" ht="15.75" customHeight="1">
      <c r="B15" s="916" t="s">
        <v>34</v>
      </c>
      <c r="C15" s="1991" t="s">
        <v>9</v>
      </c>
      <c r="D15" s="1992">
        <f aca="true" t="shared" si="2" ref="D15:V15">SUM(D16:D20)</f>
        <v>45</v>
      </c>
      <c r="E15" s="1993">
        <f t="shared" si="2"/>
        <v>0</v>
      </c>
      <c r="F15" s="1993">
        <f t="shared" si="2"/>
        <v>0</v>
      </c>
      <c r="G15" s="1994">
        <f t="shared" si="2"/>
        <v>0</v>
      </c>
      <c r="H15" s="1992">
        <f t="shared" si="2"/>
        <v>22</v>
      </c>
      <c r="I15" s="1993">
        <f>SUM(I16:I20)</f>
        <v>6</v>
      </c>
      <c r="J15" s="1993">
        <f>SUM(J16:J20)</f>
        <v>0</v>
      </c>
      <c r="K15" s="1993">
        <f t="shared" si="2"/>
        <v>0</v>
      </c>
      <c r="L15" s="1995">
        <f t="shared" si="2"/>
        <v>0</v>
      </c>
      <c r="M15" s="1994">
        <f t="shared" si="2"/>
        <v>0</v>
      </c>
      <c r="N15" s="1992">
        <f t="shared" si="2"/>
        <v>2</v>
      </c>
      <c r="O15" s="1993">
        <f t="shared" si="2"/>
        <v>0</v>
      </c>
      <c r="P15" s="1993">
        <f t="shared" si="2"/>
        <v>0</v>
      </c>
      <c r="Q15" s="1994">
        <f t="shared" si="2"/>
        <v>0</v>
      </c>
      <c r="R15" s="1971"/>
      <c r="S15" s="1992">
        <f t="shared" si="2"/>
        <v>23</v>
      </c>
      <c r="T15" s="1994">
        <f t="shared" si="2"/>
        <v>0</v>
      </c>
      <c r="U15" s="1996">
        <f t="shared" si="2"/>
        <v>2</v>
      </c>
      <c r="V15" s="1994">
        <f t="shared" si="2"/>
        <v>0</v>
      </c>
    </row>
    <row r="16" spans="2:22" s="89" customFormat="1" ht="15.75" customHeight="1">
      <c r="B16" s="1778"/>
      <c r="C16" s="1979" t="s">
        <v>10</v>
      </c>
      <c r="D16" s="1980">
        <v>18</v>
      </c>
      <c r="E16" s="1981">
        <v>0</v>
      </c>
      <c r="F16" s="1981">
        <v>0</v>
      </c>
      <c r="G16" s="1982">
        <v>0</v>
      </c>
      <c r="H16" s="1980">
        <v>6</v>
      </c>
      <c r="I16" s="1983">
        <v>2</v>
      </c>
      <c r="J16" s="1981">
        <v>0</v>
      </c>
      <c r="K16" s="1981">
        <v>0</v>
      </c>
      <c r="L16" s="1984">
        <v>0</v>
      </c>
      <c r="M16" s="1982">
        <v>0</v>
      </c>
      <c r="N16" s="1980">
        <v>1</v>
      </c>
      <c r="O16" s="1981">
        <v>0</v>
      </c>
      <c r="P16" s="1981">
        <v>0</v>
      </c>
      <c r="Q16" s="1982">
        <v>0</v>
      </c>
      <c r="R16" s="1978"/>
      <c r="S16" s="1980">
        <v>7</v>
      </c>
      <c r="T16" s="1982">
        <v>0</v>
      </c>
      <c r="U16" s="1983">
        <v>1</v>
      </c>
      <c r="V16" s="1982">
        <v>0</v>
      </c>
    </row>
    <row r="17" spans="2:22" s="89" customFormat="1" ht="15.75" customHeight="1">
      <c r="B17" s="1778"/>
      <c r="C17" s="1979" t="s">
        <v>11</v>
      </c>
      <c r="D17" s="1980">
        <v>8</v>
      </c>
      <c r="E17" s="1981">
        <v>0</v>
      </c>
      <c r="F17" s="1981">
        <v>0</v>
      </c>
      <c r="G17" s="1982">
        <v>0</v>
      </c>
      <c r="H17" s="1980">
        <v>4</v>
      </c>
      <c r="I17" s="1983">
        <v>1</v>
      </c>
      <c r="J17" s="1981">
        <v>0</v>
      </c>
      <c r="K17" s="1981">
        <v>0</v>
      </c>
      <c r="L17" s="1984">
        <v>0</v>
      </c>
      <c r="M17" s="1982">
        <v>0</v>
      </c>
      <c r="N17" s="1980">
        <v>0</v>
      </c>
      <c r="O17" s="1981">
        <v>0</v>
      </c>
      <c r="P17" s="1981">
        <v>0</v>
      </c>
      <c r="Q17" s="1982">
        <v>0</v>
      </c>
      <c r="R17" s="1978"/>
      <c r="S17" s="1980">
        <v>4</v>
      </c>
      <c r="T17" s="1982">
        <v>0</v>
      </c>
      <c r="U17" s="1983">
        <v>0</v>
      </c>
      <c r="V17" s="1982">
        <v>0</v>
      </c>
    </row>
    <row r="18" spans="2:22" s="89" customFormat="1" ht="15.75" customHeight="1">
      <c r="B18" s="1778"/>
      <c r="C18" s="1979" t="s">
        <v>12</v>
      </c>
      <c r="D18" s="1980">
        <v>2</v>
      </c>
      <c r="E18" s="1981">
        <v>0</v>
      </c>
      <c r="F18" s="1981">
        <v>0</v>
      </c>
      <c r="G18" s="1982">
        <v>0</v>
      </c>
      <c r="H18" s="1980">
        <v>2</v>
      </c>
      <c r="I18" s="1983">
        <v>0</v>
      </c>
      <c r="J18" s="1981">
        <v>0</v>
      </c>
      <c r="K18" s="1981">
        <v>0</v>
      </c>
      <c r="L18" s="1984">
        <v>0</v>
      </c>
      <c r="M18" s="1982">
        <v>0</v>
      </c>
      <c r="N18" s="1980">
        <v>0</v>
      </c>
      <c r="O18" s="1981">
        <v>0</v>
      </c>
      <c r="P18" s="1981">
        <v>0</v>
      </c>
      <c r="Q18" s="1982">
        <v>0</v>
      </c>
      <c r="R18" s="1978"/>
      <c r="S18" s="1980">
        <v>2</v>
      </c>
      <c r="T18" s="1982">
        <v>0</v>
      </c>
      <c r="U18" s="1983">
        <v>0</v>
      </c>
      <c r="V18" s="1982">
        <v>0</v>
      </c>
    </row>
    <row r="19" spans="2:22" s="89" customFormat="1" ht="15.75" customHeight="1">
      <c r="B19" s="1778"/>
      <c r="C19" s="1979" t="s">
        <v>99</v>
      </c>
      <c r="D19" s="1980">
        <v>3</v>
      </c>
      <c r="E19" s="1981">
        <v>0</v>
      </c>
      <c r="F19" s="1981">
        <v>0</v>
      </c>
      <c r="G19" s="1982">
        <v>0</v>
      </c>
      <c r="H19" s="1980">
        <v>2</v>
      </c>
      <c r="I19" s="1983">
        <v>0</v>
      </c>
      <c r="J19" s="1981">
        <v>0</v>
      </c>
      <c r="K19" s="1981">
        <v>0</v>
      </c>
      <c r="L19" s="1984">
        <v>0</v>
      </c>
      <c r="M19" s="1982">
        <v>0</v>
      </c>
      <c r="N19" s="1980">
        <v>1</v>
      </c>
      <c r="O19" s="1981">
        <v>0</v>
      </c>
      <c r="P19" s="1981">
        <v>0</v>
      </c>
      <c r="Q19" s="1982">
        <v>0</v>
      </c>
      <c r="R19" s="1978"/>
      <c r="S19" s="1980">
        <v>2</v>
      </c>
      <c r="T19" s="1982">
        <v>0</v>
      </c>
      <c r="U19" s="1983">
        <v>0</v>
      </c>
      <c r="V19" s="1982">
        <v>0</v>
      </c>
    </row>
    <row r="20" spans="2:22" s="89" customFormat="1" ht="15.75" customHeight="1">
      <c r="B20" s="1782"/>
      <c r="C20" s="1997" t="s">
        <v>146</v>
      </c>
      <c r="D20" s="1998">
        <v>14</v>
      </c>
      <c r="E20" s="1999">
        <v>0</v>
      </c>
      <c r="F20" s="1999">
        <v>0</v>
      </c>
      <c r="G20" s="2000">
        <v>0</v>
      </c>
      <c r="H20" s="1998">
        <v>8</v>
      </c>
      <c r="I20" s="2001">
        <v>3</v>
      </c>
      <c r="J20" s="1999">
        <v>0</v>
      </c>
      <c r="K20" s="1999">
        <v>0</v>
      </c>
      <c r="L20" s="2002">
        <v>0</v>
      </c>
      <c r="M20" s="2000">
        <v>0</v>
      </c>
      <c r="N20" s="1998">
        <v>0</v>
      </c>
      <c r="O20" s="1999">
        <v>0</v>
      </c>
      <c r="P20" s="1999">
        <v>0</v>
      </c>
      <c r="Q20" s="2000">
        <v>0</v>
      </c>
      <c r="R20" s="1978"/>
      <c r="S20" s="1998">
        <v>8</v>
      </c>
      <c r="T20" s="2000">
        <v>0</v>
      </c>
      <c r="U20" s="2001">
        <v>1</v>
      </c>
      <c r="V20" s="2000">
        <v>0</v>
      </c>
    </row>
    <row r="21" spans="2:22" s="89" customFormat="1" ht="15.75" customHeight="1">
      <c r="B21" s="1778" t="s">
        <v>35</v>
      </c>
      <c r="C21" s="2003" t="s">
        <v>9</v>
      </c>
      <c r="D21" s="2004">
        <f aca="true" t="shared" si="3" ref="D21:P21">SUM(D22:D26)</f>
        <v>9</v>
      </c>
      <c r="E21" s="2005">
        <f t="shared" si="3"/>
        <v>0</v>
      </c>
      <c r="F21" s="2005">
        <f t="shared" si="3"/>
        <v>0</v>
      </c>
      <c r="G21" s="2006">
        <f t="shared" si="3"/>
        <v>0</v>
      </c>
      <c r="H21" s="2004">
        <f t="shared" si="3"/>
        <v>6</v>
      </c>
      <c r="I21" s="2005">
        <f t="shared" si="3"/>
        <v>3</v>
      </c>
      <c r="J21" s="2005">
        <f t="shared" si="3"/>
        <v>0</v>
      </c>
      <c r="K21" s="2005">
        <f t="shared" si="3"/>
        <v>0</v>
      </c>
      <c r="L21" s="2007">
        <f t="shared" si="3"/>
        <v>0</v>
      </c>
      <c r="M21" s="2006">
        <f t="shared" si="3"/>
        <v>0</v>
      </c>
      <c r="N21" s="2004">
        <f t="shared" si="3"/>
        <v>0</v>
      </c>
      <c r="O21" s="2005">
        <f t="shared" si="3"/>
        <v>0</v>
      </c>
      <c r="P21" s="2005">
        <f t="shared" si="3"/>
        <v>0</v>
      </c>
      <c r="Q21" s="2006">
        <f>SUM(Q22:Q26)</f>
        <v>0</v>
      </c>
      <c r="R21" s="1971"/>
      <c r="S21" s="2004">
        <f>SUM(S22:S26)</f>
        <v>6</v>
      </c>
      <c r="T21" s="2006">
        <f>SUM(T22:T26)</f>
        <v>0</v>
      </c>
      <c r="U21" s="2008">
        <f>SUM(U22:U26)</f>
        <v>0</v>
      </c>
      <c r="V21" s="2006">
        <f>SUM(V22:V26)</f>
        <v>0</v>
      </c>
    </row>
    <row r="22" spans="2:22" s="89" customFormat="1" ht="15.75" customHeight="1">
      <c r="B22" s="1778"/>
      <c r="C22" s="1979" t="s">
        <v>15</v>
      </c>
      <c r="D22" s="1980">
        <v>3</v>
      </c>
      <c r="E22" s="1981">
        <v>0</v>
      </c>
      <c r="F22" s="1981">
        <v>0</v>
      </c>
      <c r="G22" s="1982">
        <v>0</v>
      </c>
      <c r="H22" s="1980">
        <v>3</v>
      </c>
      <c r="I22" s="1983">
        <v>3</v>
      </c>
      <c r="J22" s="1981">
        <v>0</v>
      </c>
      <c r="K22" s="1981">
        <v>0</v>
      </c>
      <c r="L22" s="1984">
        <v>0</v>
      </c>
      <c r="M22" s="1982">
        <v>0</v>
      </c>
      <c r="N22" s="1980">
        <v>0</v>
      </c>
      <c r="O22" s="1981">
        <v>0</v>
      </c>
      <c r="P22" s="1981">
        <v>0</v>
      </c>
      <c r="Q22" s="1982">
        <v>0</v>
      </c>
      <c r="R22" s="1978"/>
      <c r="S22" s="1980">
        <v>3</v>
      </c>
      <c r="T22" s="1982">
        <v>0</v>
      </c>
      <c r="U22" s="1983">
        <v>0</v>
      </c>
      <c r="V22" s="1982">
        <v>0</v>
      </c>
    </row>
    <row r="23" spans="2:22" s="89" customFormat="1" ht="15.75" customHeight="1">
      <c r="B23" s="1778"/>
      <c r="C23" s="1979" t="s">
        <v>14</v>
      </c>
      <c r="D23" s="1980">
        <v>0</v>
      </c>
      <c r="E23" s="1981">
        <v>0</v>
      </c>
      <c r="F23" s="1981">
        <v>0</v>
      </c>
      <c r="G23" s="1982">
        <v>0</v>
      </c>
      <c r="H23" s="1980">
        <v>0</v>
      </c>
      <c r="I23" s="1983">
        <v>0</v>
      </c>
      <c r="J23" s="1981">
        <v>0</v>
      </c>
      <c r="K23" s="1981">
        <v>0</v>
      </c>
      <c r="L23" s="1984">
        <v>0</v>
      </c>
      <c r="M23" s="1982">
        <v>0</v>
      </c>
      <c r="N23" s="1980">
        <v>0</v>
      </c>
      <c r="O23" s="1981">
        <v>0</v>
      </c>
      <c r="P23" s="1981">
        <v>0</v>
      </c>
      <c r="Q23" s="1982">
        <v>0</v>
      </c>
      <c r="R23" s="1978"/>
      <c r="S23" s="1980">
        <v>0</v>
      </c>
      <c r="T23" s="1982">
        <v>0</v>
      </c>
      <c r="U23" s="1983">
        <v>0</v>
      </c>
      <c r="V23" s="1982">
        <v>0</v>
      </c>
    </row>
    <row r="24" spans="2:22" s="89" customFormat="1" ht="15.75" customHeight="1">
      <c r="B24" s="1778"/>
      <c r="C24" s="1979" t="s">
        <v>13</v>
      </c>
      <c r="D24" s="1980">
        <v>5</v>
      </c>
      <c r="E24" s="1981">
        <v>0</v>
      </c>
      <c r="F24" s="1981">
        <v>0</v>
      </c>
      <c r="G24" s="1982">
        <v>0</v>
      </c>
      <c r="H24" s="1980">
        <v>2</v>
      </c>
      <c r="I24" s="1983">
        <v>0</v>
      </c>
      <c r="J24" s="1981">
        <v>0</v>
      </c>
      <c r="K24" s="1981">
        <v>0</v>
      </c>
      <c r="L24" s="1984">
        <v>0</v>
      </c>
      <c r="M24" s="1982">
        <v>0</v>
      </c>
      <c r="N24" s="1980">
        <v>0</v>
      </c>
      <c r="O24" s="1981">
        <v>0</v>
      </c>
      <c r="P24" s="1981">
        <v>0</v>
      </c>
      <c r="Q24" s="1982">
        <v>0</v>
      </c>
      <c r="R24" s="1978"/>
      <c r="S24" s="1980">
        <v>2</v>
      </c>
      <c r="T24" s="1982">
        <v>0</v>
      </c>
      <c r="U24" s="1983">
        <v>0</v>
      </c>
      <c r="V24" s="1982">
        <v>0</v>
      </c>
    </row>
    <row r="25" spans="2:22" s="89" customFormat="1" ht="15.75" customHeight="1">
      <c r="B25" s="1778"/>
      <c r="C25" s="1979" t="s">
        <v>16</v>
      </c>
      <c r="D25" s="1980">
        <v>0</v>
      </c>
      <c r="E25" s="1981">
        <v>0</v>
      </c>
      <c r="F25" s="1981">
        <v>0</v>
      </c>
      <c r="G25" s="1982">
        <v>0</v>
      </c>
      <c r="H25" s="1980">
        <v>0</v>
      </c>
      <c r="I25" s="1983">
        <v>0</v>
      </c>
      <c r="J25" s="1981">
        <v>0</v>
      </c>
      <c r="K25" s="1981">
        <v>0</v>
      </c>
      <c r="L25" s="1984">
        <v>0</v>
      </c>
      <c r="M25" s="1982">
        <v>0</v>
      </c>
      <c r="N25" s="1980">
        <v>0</v>
      </c>
      <c r="O25" s="1981">
        <v>0</v>
      </c>
      <c r="P25" s="1981">
        <v>0</v>
      </c>
      <c r="Q25" s="1982">
        <v>0</v>
      </c>
      <c r="R25" s="1978"/>
      <c r="S25" s="1980">
        <v>0</v>
      </c>
      <c r="T25" s="1982">
        <v>0</v>
      </c>
      <c r="U25" s="1983">
        <v>0</v>
      </c>
      <c r="V25" s="1982">
        <v>0</v>
      </c>
    </row>
    <row r="26" spans="2:22" s="89" customFormat="1" ht="15.75" customHeight="1">
      <c r="B26" s="1778"/>
      <c r="C26" s="2009" t="s">
        <v>17</v>
      </c>
      <c r="D26" s="2010">
        <v>1</v>
      </c>
      <c r="E26" s="2011">
        <v>0</v>
      </c>
      <c r="F26" s="2011">
        <v>0</v>
      </c>
      <c r="G26" s="2012">
        <v>0</v>
      </c>
      <c r="H26" s="2010">
        <v>1</v>
      </c>
      <c r="I26" s="2013">
        <v>0</v>
      </c>
      <c r="J26" s="2011">
        <v>0</v>
      </c>
      <c r="K26" s="2011">
        <v>0</v>
      </c>
      <c r="L26" s="2014">
        <v>0</v>
      </c>
      <c r="M26" s="2012">
        <v>0</v>
      </c>
      <c r="N26" s="2010">
        <v>0</v>
      </c>
      <c r="O26" s="2011">
        <v>0</v>
      </c>
      <c r="P26" s="2011">
        <v>0</v>
      </c>
      <c r="Q26" s="2012">
        <v>0</v>
      </c>
      <c r="R26" s="1978"/>
      <c r="S26" s="2010">
        <v>1</v>
      </c>
      <c r="T26" s="2012">
        <v>0</v>
      </c>
      <c r="U26" s="2013">
        <v>0</v>
      </c>
      <c r="V26" s="2012">
        <v>0</v>
      </c>
    </row>
    <row r="27" spans="2:22" s="89" customFormat="1" ht="15.75" customHeight="1">
      <c r="B27" s="1024" t="s">
        <v>809</v>
      </c>
      <c r="C27" s="1991" t="s">
        <v>9</v>
      </c>
      <c r="D27" s="1992">
        <f aca="true" t="shared" si="4" ref="D27:V27">SUM(D28:D30)</f>
        <v>16</v>
      </c>
      <c r="E27" s="1993">
        <f t="shared" si="4"/>
        <v>0</v>
      </c>
      <c r="F27" s="1993">
        <f t="shared" si="4"/>
        <v>0</v>
      </c>
      <c r="G27" s="1994">
        <f t="shared" si="4"/>
        <v>0</v>
      </c>
      <c r="H27" s="1992">
        <f t="shared" si="4"/>
        <v>11</v>
      </c>
      <c r="I27" s="1993">
        <f t="shared" si="4"/>
        <v>0</v>
      </c>
      <c r="J27" s="1993">
        <f t="shared" si="4"/>
        <v>0</v>
      </c>
      <c r="K27" s="1993">
        <f t="shared" si="4"/>
        <v>0</v>
      </c>
      <c r="L27" s="1995">
        <f t="shared" si="4"/>
        <v>0</v>
      </c>
      <c r="M27" s="1994">
        <f t="shared" si="4"/>
        <v>0</v>
      </c>
      <c r="N27" s="1992">
        <f t="shared" si="4"/>
        <v>0</v>
      </c>
      <c r="O27" s="1993">
        <f t="shared" si="4"/>
        <v>0</v>
      </c>
      <c r="P27" s="1993">
        <f t="shared" si="4"/>
        <v>0</v>
      </c>
      <c r="Q27" s="1994">
        <f t="shared" si="4"/>
        <v>0</v>
      </c>
      <c r="R27" s="1971"/>
      <c r="S27" s="1992">
        <f t="shared" si="4"/>
        <v>11</v>
      </c>
      <c r="T27" s="1994">
        <f t="shared" si="4"/>
        <v>0</v>
      </c>
      <c r="U27" s="1996">
        <f t="shared" si="4"/>
        <v>0</v>
      </c>
      <c r="V27" s="1994">
        <f t="shared" si="4"/>
        <v>0</v>
      </c>
    </row>
    <row r="28" spans="2:22" s="89" customFormat="1" ht="15.75" customHeight="1">
      <c r="B28" s="1025"/>
      <c r="C28" s="2015" t="s">
        <v>740</v>
      </c>
      <c r="D28" s="1980">
        <v>5</v>
      </c>
      <c r="E28" s="1981">
        <v>0</v>
      </c>
      <c r="F28" s="1981">
        <v>0</v>
      </c>
      <c r="G28" s="1982">
        <v>0</v>
      </c>
      <c r="H28" s="1980">
        <v>5</v>
      </c>
      <c r="I28" s="1983">
        <v>0</v>
      </c>
      <c r="J28" s="1981">
        <v>0</v>
      </c>
      <c r="K28" s="1981">
        <v>0</v>
      </c>
      <c r="L28" s="1984">
        <v>0</v>
      </c>
      <c r="M28" s="1982">
        <v>0</v>
      </c>
      <c r="N28" s="1980">
        <v>0</v>
      </c>
      <c r="O28" s="1981">
        <v>0</v>
      </c>
      <c r="P28" s="1981">
        <v>0</v>
      </c>
      <c r="Q28" s="1982">
        <v>0</v>
      </c>
      <c r="R28" s="1978"/>
      <c r="S28" s="1980">
        <v>5</v>
      </c>
      <c r="T28" s="1982">
        <v>0</v>
      </c>
      <c r="U28" s="1983">
        <v>0</v>
      </c>
      <c r="V28" s="1982">
        <v>0</v>
      </c>
    </row>
    <row r="29" spans="2:22" s="89" customFormat="1" ht="15.75" customHeight="1">
      <c r="B29" s="1025"/>
      <c r="C29" s="2015" t="s">
        <v>38</v>
      </c>
      <c r="D29" s="1980">
        <v>9</v>
      </c>
      <c r="E29" s="1981">
        <v>0</v>
      </c>
      <c r="F29" s="1981">
        <v>0</v>
      </c>
      <c r="G29" s="1982">
        <v>0</v>
      </c>
      <c r="H29" s="1980">
        <v>5</v>
      </c>
      <c r="I29" s="1983">
        <v>0</v>
      </c>
      <c r="J29" s="1981">
        <v>0</v>
      </c>
      <c r="K29" s="1981">
        <v>0</v>
      </c>
      <c r="L29" s="1984">
        <v>0</v>
      </c>
      <c r="M29" s="1982">
        <v>0</v>
      </c>
      <c r="N29" s="1980">
        <v>0</v>
      </c>
      <c r="O29" s="1981">
        <v>0</v>
      </c>
      <c r="P29" s="1981">
        <v>0</v>
      </c>
      <c r="Q29" s="1982">
        <v>0</v>
      </c>
      <c r="R29" s="1978"/>
      <c r="S29" s="1980">
        <v>5</v>
      </c>
      <c r="T29" s="1982">
        <v>0</v>
      </c>
      <c r="U29" s="1983">
        <v>0</v>
      </c>
      <c r="V29" s="1982">
        <v>0</v>
      </c>
    </row>
    <row r="30" spans="2:22" s="89" customFormat="1" ht="15.75" customHeight="1">
      <c r="B30" s="1026"/>
      <c r="C30" s="2016" t="s">
        <v>39</v>
      </c>
      <c r="D30" s="1998">
        <v>2</v>
      </c>
      <c r="E30" s="1999">
        <v>0</v>
      </c>
      <c r="F30" s="1999">
        <v>0</v>
      </c>
      <c r="G30" s="2000">
        <v>0</v>
      </c>
      <c r="H30" s="1998">
        <v>1</v>
      </c>
      <c r="I30" s="2001">
        <v>0</v>
      </c>
      <c r="J30" s="1999">
        <v>0</v>
      </c>
      <c r="K30" s="1999">
        <v>0</v>
      </c>
      <c r="L30" s="2002">
        <v>0</v>
      </c>
      <c r="M30" s="2000">
        <v>0</v>
      </c>
      <c r="N30" s="1998">
        <v>0</v>
      </c>
      <c r="O30" s="1999">
        <v>0</v>
      </c>
      <c r="P30" s="1999">
        <v>0</v>
      </c>
      <c r="Q30" s="2000">
        <v>0</v>
      </c>
      <c r="R30" s="1978"/>
      <c r="S30" s="1998">
        <v>1</v>
      </c>
      <c r="T30" s="2000">
        <v>0</v>
      </c>
      <c r="U30" s="2001">
        <v>0</v>
      </c>
      <c r="V30" s="2000">
        <v>0</v>
      </c>
    </row>
    <row r="31" spans="2:22" s="89" customFormat="1" ht="15.75" customHeight="1">
      <c r="B31" s="1803" t="s">
        <v>741</v>
      </c>
      <c r="C31" s="2003" t="s">
        <v>9</v>
      </c>
      <c r="D31" s="2004">
        <f aca="true" t="shared" si="5" ref="D31:V31">SUM(D32:D33)</f>
        <v>31</v>
      </c>
      <c r="E31" s="2005">
        <f t="shared" si="5"/>
        <v>1</v>
      </c>
      <c r="F31" s="2005">
        <f t="shared" si="5"/>
        <v>0</v>
      </c>
      <c r="G31" s="2006">
        <f t="shared" si="5"/>
        <v>0</v>
      </c>
      <c r="H31" s="2004">
        <f t="shared" si="5"/>
        <v>19</v>
      </c>
      <c r="I31" s="2005">
        <f t="shared" si="5"/>
        <v>6</v>
      </c>
      <c r="J31" s="2005">
        <f t="shared" si="5"/>
        <v>1</v>
      </c>
      <c r="K31" s="2005">
        <f t="shared" si="5"/>
        <v>0</v>
      </c>
      <c r="L31" s="2007">
        <f t="shared" si="5"/>
        <v>0</v>
      </c>
      <c r="M31" s="2006">
        <f t="shared" si="5"/>
        <v>0</v>
      </c>
      <c r="N31" s="2004">
        <f t="shared" si="5"/>
        <v>1</v>
      </c>
      <c r="O31" s="2005">
        <f t="shared" si="5"/>
        <v>0</v>
      </c>
      <c r="P31" s="2005">
        <f t="shared" si="5"/>
        <v>0</v>
      </c>
      <c r="Q31" s="2006">
        <f t="shared" si="5"/>
        <v>0</v>
      </c>
      <c r="R31" s="1971"/>
      <c r="S31" s="2004">
        <f t="shared" si="5"/>
        <v>20</v>
      </c>
      <c r="T31" s="2006">
        <f t="shared" si="5"/>
        <v>0</v>
      </c>
      <c r="U31" s="2008">
        <f t="shared" si="5"/>
        <v>0</v>
      </c>
      <c r="V31" s="2006">
        <f t="shared" si="5"/>
        <v>0</v>
      </c>
    </row>
    <row r="32" spans="2:22" s="89" customFormat="1" ht="15.75" customHeight="1">
      <c r="B32" s="1803"/>
      <c r="C32" s="2015" t="s">
        <v>810</v>
      </c>
      <c r="D32" s="1980">
        <v>29</v>
      </c>
      <c r="E32" s="1981">
        <v>1</v>
      </c>
      <c r="F32" s="1981">
        <v>0</v>
      </c>
      <c r="G32" s="1982">
        <v>0</v>
      </c>
      <c r="H32" s="1980">
        <v>19</v>
      </c>
      <c r="I32" s="1983">
        <v>6</v>
      </c>
      <c r="J32" s="1981">
        <v>1</v>
      </c>
      <c r="K32" s="1981">
        <v>0</v>
      </c>
      <c r="L32" s="1984">
        <v>0</v>
      </c>
      <c r="M32" s="1982">
        <v>0</v>
      </c>
      <c r="N32" s="1980">
        <v>1</v>
      </c>
      <c r="O32" s="1981">
        <v>0</v>
      </c>
      <c r="P32" s="1981">
        <v>0</v>
      </c>
      <c r="Q32" s="1982">
        <v>0</v>
      </c>
      <c r="R32" s="1978"/>
      <c r="S32" s="1980">
        <v>20</v>
      </c>
      <c r="T32" s="1982">
        <v>0</v>
      </c>
      <c r="U32" s="1983">
        <v>0</v>
      </c>
      <c r="V32" s="1982">
        <v>0</v>
      </c>
    </row>
    <row r="33" spans="2:22" s="89" customFormat="1" ht="15.75" customHeight="1">
      <c r="B33" s="1804"/>
      <c r="C33" s="2017" t="s">
        <v>18</v>
      </c>
      <c r="D33" s="1998">
        <v>2</v>
      </c>
      <c r="E33" s="1999">
        <v>0</v>
      </c>
      <c r="F33" s="1999">
        <v>0</v>
      </c>
      <c r="G33" s="2000">
        <v>0</v>
      </c>
      <c r="H33" s="1998">
        <v>0</v>
      </c>
      <c r="I33" s="2001">
        <v>0</v>
      </c>
      <c r="J33" s="1999">
        <v>0</v>
      </c>
      <c r="K33" s="1999">
        <v>0</v>
      </c>
      <c r="L33" s="2002">
        <v>0</v>
      </c>
      <c r="M33" s="2000">
        <v>0</v>
      </c>
      <c r="N33" s="1998">
        <v>0</v>
      </c>
      <c r="O33" s="1999">
        <v>0</v>
      </c>
      <c r="P33" s="1999">
        <v>0</v>
      </c>
      <c r="Q33" s="2000">
        <v>0</v>
      </c>
      <c r="R33" s="1978"/>
      <c r="S33" s="1998">
        <v>0</v>
      </c>
      <c r="T33" s="2000">
        <v>0</v>
      </c>
      <c r="U33" s="2001">
        <v>0</v>
      </c>
      <c r="V33" s="2000">
        <v>0</v>
      </c>
    </row>
    <row r="34" spans="2:22" s="89" customFormat="1" ht="15.75" customHeight="1">
      <c r="B34" s="916" t="s">
        <v>811</v>
      </c>
      <c r="C34" s="1991" t="s">
        <v>9</v>
      </c>
      <c r="D34" s="2004">
        <f aca="true" t="shared" si="6" ref="D34:V34">SUM(D35:D38)</f>
        <v>29</v>
      </c>
      <c r="E34" s="2005">
        <f t="shared" si="6"/>
        <v>0</v>
      </c>
      <c r="F34" s="2005">
        <f t="shared" si="6"/>
        <v>0</v>
      </c>
      <c r="G34" s="2006">
        <f t="shared" si="6"/>
        <v>0</v>
      </c>
      <c r="H34" s="2004">
        <f t="shared" si="6"/>
        <v>0</v>
      </c>
      <c r="I34" s="2005">
        <f t="shared" si="6"/>
        <v>0</v>
      </c>
      <c r="J34" s="2005">
        <f t="shared" si="6"/>
        <v>0</v>
      </c>
      <c r="K34" s="2005">
        <f t="shared" si="6"/>
        <v>0</v>
      </c>
      <c r="L34" s="2007">
        <f t="shared" si="6"/>
        <v>0</v>
      </c>
      <c r="M34" s="2006">
        <f t="shared" si="6"/>
        <v>0</v>
      </c>
      <c r="N34" s="2004">
        <f t="shared" si="6"/>
        <v>0</v>
      </c>
      <c r="O34" s="2005">
        <f t="shared" si="6"/>
        <v>0</v>
      </c>
      <c r="P34" s="2005">
        <f t="shared" si="6"/>
        <v>0</v>
      </c>
      <c r="Q34" s="2006">
        <f t="shared" si="6"/>
        <v>0</v>
      </c>
      <c r="R34" s="1971"/>
      <c r="S34" s="2004">
        <f t="shared" si="6"/>
        <v>0</v>
      </c>
      <c r="T34" s="2006">
        <f t="shared" si="6"/>
        <v>0</v>
      </c>
      <c r="U34" s="2008">
        <f t="shared" si="6"/>
        <v>0</v>
      </c>
      <c r="V34" s="2006">
        <f t="shared" si="6"/>
        <v>0</v>
      </c>
    </row>
    <row r="35" spans="2:22" s="89" customFormat="1" ht="15.75" customHeight="1">
      <c r="B35" s="1778"/>
      <c r="C35" s="2015" t="s">
        <v>40</v>
      </c>
      <c r="D35" s="1980">
        <v>0</v>
      </c>
      <c r="E35" s="1981">
        <v>0</v>
      </c>
      <c r="F35" s="1981">
        <v>0</v>
      </c>
      <c r="G35" s="1982">
        <v>0</v>
      </c>
      <c r="H35" s="1980">
        <v>0</v>
      </c>
      <c r="I35" s="1983">
        <v>0</v>
      </c>
      <c r="J35" s="1981">
        <v>0</v>
      </c>
      <c r="K35" s="1981">
        <v>0</v>
      </c>
      <c r="L35" s="1984">
        <v>0</v>
      </c>
      <c r="M35" s="1982">
        <v>0</v>
      </c>
      <c r="N35" s="1980">
        <v>0</v>
      </c>
      <c r="O35" s="1981">
        <v>0</v>
      </c>
      <c r="P35" s="1981">
        <v>0</v>
      </c>
      <c r="Q35" s="1982">
        <v>0</v>
      </c>
      <c r="R35" s="1978"/>
      <c r="S35" s="1980">
        <v>0</v>
      </c>
      <c r="T35" s="1982">
        <v>0</v>
      </c>
      <c r="U35" s="1983">
        <v>0</v>
      </c>
      <c r="V35" s="1982"/>
    </row>
    <row r="36" spans="2:22" s="89" customFormat="1" ht="15.75" customHeight="1">
      <c r="B36" s="1778"/>
      <c r="C36" s="2015" t="s">
        <v>41</v>
      </c>
      <c r="D36" s="1980">
        <v>0</v>
      </c>
      <c r="E36" s="1981">
        <v>0</v>
      </c>
      <c r="F36" s="1981">
        <v>0</v>
      </c>
      <c r="G36" s="1982">
        <v>0</v>
      </c>
      <c r="H36" s="1980">
        <v>0</v>
      </c>
      <c r="I36" s="1983">
        <v>0</v>
      </c>
      <c r="J36" s="1981">
        <v>0</v>
      </c>
      <c r="K36" s="1981">
        <v>0</v>
      </c>
      <c r="L36" s="1984">
        <v>0</v>
      </c>
      <c r="M36" s="1982">
        <v>0</v>
      </c>
      <c r="N36" s="1980">
        <v>0</v>
      </c>
      <c r="O36" s="1981">
        <v>0</v>
      </c>
      <c r="P36" s="1981">
        <v>0</v>
      </c>
      <c r="Q36" s="1982">
        <v>0</v>
      </c>
      <c r="R36" s="1978"/>
      <c r="S36" s="1980">
        <v>0</v>
      </c>
      <c r="T36" s="1982">
        <v>0</v>
      </c>
      <c r="U36" s="1983">
        <v>0</v>
      </c>
      <c r="V36" s="1982"/>
    </row>
    <row r="37" spans="2:22" s="89" customFormat="1" ht="15.75" customHeight="1">
      <c r="B37" s="1778"/>
      <c r="C37" s="2015" t="s">
        <v>812</v>
      </c>
      <c r="D37" s="1980">
        <v>29</v>
      </c>
      <c r="E37" s="1981">
        <v>0</v>
      </c>
      <c r="F37" s="1981">
        <v>0</v>
      </c>
      <c r="G37" s="1982">
        <v>0</v>
      </c>
      <c r="H37" s="1980">
        <v>0</v>
      </c>
      <c r="I37" s="1983">
        <v>0</v>
      </c>
      <c r="J37" s="1981">
        <v>0</v>
      </c>
      <c r="K37" s="1981">
        <v>0</v>
      </c>
      <c r="L37" s="1984">
        <v>0</v>
      </c>
      <c r="M37" s="1982">
        <v>0</v>
      </c>
      <c r="N37" s="1980">
        <v>0</v>
      </c>
      <c r="O37" s="1981">
        <v>0</v>
      </c>
      <c r="P37" s="1981">
        <v>0</v>
      </c>
      <c r="Q37" s="1982">
        <v>0</v>
      </c>
      <c r="R37" s="1978"/>
      <c r="S37" s="1980">
        <v>0</v>
      </c>
      <c r="T37" s="1982">
        <v>0</v>
      </c>
      <c r="U37" s="1983">
        <v>0</v>
      </c>
      <c r="V37" s="1982"/>
    </row>
    <row r="38" spans="2:22" s="89" customFormat="1" ht="15.75" customHeight="1">
      <c r="B38" s="1778"/>
      <c r="C38" s="2018" t="s">
        <v>20</v>
      </c>
      <c r="D38" s="1980">
        <v>0</v>
      </c>
      <c r="E38" s="1981">
        <v>0</v>
      </c>
      <c r="F38" s="1981">
        <v>0</v>
      </c>
      <c r="G38" s="1982">
        <v>0</v>
      </c>
      <c r="H38" s="1980">
        <v>0</v>
      </c>
      <c r="I38" s="1983">
        <v>0</v>
      </c>
      <c r="J38" s="1981">
        <v>0</v>
      </c>
      <c r="K38" s="1981">
        <v>0</v>
      </c>
      <c r="L38" s="1984">
        <v>0</v>
      </c>
      <c r="M38" s="1982">
        <v>0</v>
      </c>
      <c r="N38" s="1980">
        <v>0</v>
      </c>
      <c r="O38" s="1981">
        <v>0</v>
      </c>
      <c r="P38" s="1981">
        <v>0</v>
      </c>
      <c r="Q38" s="1982">
        <v>0</v>
      </c>
      <c r="R38" s="1978"/>
      <c r="S38" s="1980">
        <v>0</v>
      </c>
      <c r="T38" s="1982">
        <v>0</v>
      </c>
      <c r="U38" s="1983">
        <v>0</v>
      </c>
      <c r="V38" s="1982"/>
    </row>
    <row r="39" spans="2:22" s="89" customFormat="1" ht="15.75" customHeight="1">
      <c r="B39" s="916" t="s">
        <v>334</v>
      </c>
      <c r="C39" s="2003" t="s">
        <v>9</v>
      </c>
      <c r="D39" s="1992">
        <f aca="true" t="shared" si="7" ref="D39:V39">SUM(D40:D41)</f>
        <v>58</v>
      </c>
      <c r="E39" s="1993">
        <f t="shared" si="7"/>
        <v>0</v>
      </c>
      <c r="F39" s="1993">
        <f t="shared" si="7"/>
        <v>1</v>
      </c>
      <c r="G39" s="1994">
        <f t="shared" si="7"/>
        <v>0</v>
      </c>
      <c r="H39" s="1992">
        <f t="shared" si="7"/>
        <v>16</v>
      </c>
      <c r="I39" s="1993">
        <f t="shared" si="7"/>
        <v>12</v>
      </c>
      <c r="J39" s="1993">
        <f t="shared" si="7"/>
        <v>0</v>
      </c>
      <c r="K39" s="1993">
        <f t="shared" si="7"/>
        <v>0</v>
      </c>
      <c r="L39" s="1995">
        <f t="shared" si="7"/>
        <v>0</v>
      </c>
      <c r="M39" s="1994">
        <f t="shared" si="7"/>
        <v>0</v>
      </c>
      <c r="N39" s="1992">
        <f t="shared" si="7"/>
        <v>7</v>
      </c>
      <c r="O39" s="1993">
        <f t="shared" si="7"/>
        <v>0</v>
      </c>
      <c r="P39" s="1993">
        <f t="shared" si="7"/>
        <v>1</v>
      </c>
      <c r="Q39" s="1994">
        <f t="shared" si="7"/>
        <v>0</v>
      </c>
      <c r="R39" s="1971"/>
      <c r="S39" s="1992">
        <f t="shared" si="7"/>
        <v>16</v>
      </c>
      <c r="T39" s="1994">
        <f t="shared" si="7"/>
        <v>0</v>
      </c>
      <c r="U39" s="1996">
        <f t="shared" si="7"/>
        <v>2</v>
      </c>
      <c r="V39" s="1994">
        <f t="shared" si="7"/>
        <v>0</v>
      </c>
    </row>
    <row r="40" spans="2:22" s="89" customFormat="1" ht="15.75" customHeight="1">
      <c r="B40" s="1778"/>
      <c r="C40" s="2015" t="s">
        <v>100</v>
      </c>
      <c r="D40" s="1980">
        <v>41</v>
      </c>
      <c r="E40" s="1981">
        <v>0</v>
      </c>
      <c r="F40" s="1981">
        <v>1</v>
      </c>
      <c r="G40" s="1982">
        <v>0</v>
      </c>
      <c r="H40" s="1980">
        <v>13</v>
      </c>
      <c r="I40" s="1983">
        <v>12</v>
      </c>
      <c r="J40" s="1981">
        <v>0</v>
      </c>
      <c r="K40" s="1981">
        <v>0</v>
      </c>
      <c r="L40" s="1984">
        <v>0</v>
      </c>
      <c r="M40" s="1982">
        <v>0</v>
      </c>
      <c r="N40" s="1980">
        <v>7</v>
      </c>
      <c r="O40" s="1981">
        <v>0</v>
      </c>
      <c r="P40" s="1981">
        <v>1</v>
      </c>
      <c r="Q40" s="1982">
        <v>0</v>
      </c>
      <c r="R40" s="1978"/>
      <c r="S40" s="1980">
        <v>13</v>
      </c>
      <c r="T40" s="1982">
        <v>0</v>
      </c>
      <c r="U40" s="1983">
        <v>2</v>
      </c>
      <c r="V40" s="1982">
        <v>0</v>
      </c>
    </row>
    <row r="41" spans="2:22" s="89" customFormat="1" ht="15.75" customHeight="1">
      <c r="B41" s="1778"/>
      <c r="C41" s="2017" t="s">
        <v>181</v>
      </c>
      <c r="D41" s="2010">
        <v>17</v>
      </c>
      <c r="E41" s="2011">
        <v>0</v>
      </c>
      <c r="F41" s="2011">
        <v>0</v>
      </c>
      <c r="G41" s="2012">
        <v>0</v>
      </c>
      <c r="H41" s="2010">
        <v>3</v>
      </c>
      <c r="I41" s="2013">
        <v>0</v>
      </c>
      <c r="J41" s="2011">
        <v>0</v>
      </c>
      <c r="K41" s="2011">
        <v>0</v>
      </c>
      <c r="L41" s="2014">
        <v>0</v>
      </c>
      <c r="M41" s="2012">
        <v>0</v>
      </c>
      <c r="N41" s="2010">
        <v>0</v>
      </c>
      <c r="O41" s="2011">
        <v>0</v>
      </c>
      <c r="P41" s="2011">
        <v>0</v>
      </c>
      <c r="Q41" s="2012">
        <v>0</v>
      </c>
      <c r="R41" s="1978"/>
      <c r="S41" s="2010">
        <v>3</v>
      </c>
      <c r="T41" s="2012">
        <v>0</v>
      </c>
      <c r="U41" s="2013">
        <v>0</v>
      </c>
      <c r="V41" s="2012">
        <v>0</v>
      </c>
    </row>
    <row r="42" spans="2:22" s="89" customFormat="1" ht="15.75" customHeight="1">
      <c r="B42" s="919" t="s">
        <v>813</v>
      </c>
      <c r="C42" s="1991" t="s">
        <v>9</v>
      </c>
      <c r="D42" s="1992">
        <f aca="true" t="shared" si="8" ref="D42:P42">SUM(D43:D45)</f>
        <v>23</v>
      </c>
      <c r="E42" s="1993">
        <f t="shared" si="8"/>
        <v>0</v>
      </c>
      <c r="F42" s="1993">
        <f t="shared" si="8"/>
        <v>1</v>
      </c>
      <c r="G42" s="1994">
        <f t="shared" si="8"/>
        <v>0</v>
      </c>
      <c r="H42" s="1992">
        <f t="shared" si="8"/>
        <v>13</v>
      </c>
      <c r="I42" s="1993">
        <f t="shared" si="8"/>
        <v>13</v>
      </c>
      <c r="J42" s="1993">
        <f t="shared" si="8"/>
        <v>0</v>
      </c>
      <c r="K42" s="1993">
        <f t="shared" si="8"/>
        <v>0</v>
      </c>
      <c r="L42" s="1995">
        <f t="shared" si="8"/>
        <v>0</v>
      </c>
      <c r="M42" s="1994">
        <f t="shared" si="8"/>
        <v>0</v>
      </c>
      <c r="N42" s="1992">
        <f t="shared" si="8"/>
        <v>7</v>
      </c>
      <c r="O42" s="1993">
        <f t="shared" si="8"/>
        <v>0</v>
      </c>
      <c r="P42" s="1993">
        <f t="shared" si="8"/>
        <v>1</v>
      </c>
      <c r="Q42" s="1994">
        <f>SUM(Q43:Q45)</f>
        <v>0</v>
      </c>
      <c r="R42" s="1971"/>
      <c r="S42" s="1992">
        <f>SUM(S43:S45)</f>
        <v>13</v>
      </c>
      <c r="T42" s="1994">
        <f>SUM(T43:T45)</f>
        <v>0</v>
      </c>
      <c r="U42" s="1996">
        <f>SUM(U43:U45)</f>
        <v>4</v>
      </c>
      <c r="V42" s="1994">
        <f>SUM(V43:V45)</f>
        <v>1</v>
      </c>
    </row>
    <row r="43" spans="2:22" s="89" customFormat="1" ht="15.75" customHeight="1">
      <c r="B43" s="1806"/>
      <c r="C43" s="2015" t="s">
        <v>21</v>
      </c>
      <c r="D43" s="1980">
        <v>23</v>
      </c>
      <c r="E43" s="1981">
        <v>0</v>
      </c>
      <c r="F43" s="1981">
        <v>1</v>
      </c>
      <c r="G43" s="1982">
        <v>0</v>
      </c>
      <c r="H43" s="1980">
        <v>13</v>
      </c>
      <c r="I43" s="1983">
        <v>13</v>
      </c>
      <c r="J43" s="1981">
        <v>0</v>
      </c>
      <c r="K43" s="1981">
        <v>0</v>
      </c>
      <c r="L43" s="1984">
        <v>0</v>
      </c>
      <c r="M43" s="1982">
        <v>0</v>
      </c>
      <c r="N43" s="1980">
        <v>7</v>
      </c>
      <c r="O43" s="1981">
        <v>0</v>
      </c>
      <c r="P43" s="1981">
        <v>1</v>
      </c>
      <c r="Q43" s="1982">
        <v>0</v>
      </c>
      <c r="R43" s="2019"/>
      <c r="S43" s="1980">
        <v>13</v>
      </c>
      <c r="T43" s="1982">
        <v>0</v>
      </c>
      <c r="U43" s="1983">
        <v>4</v>
      </c>
      <c r="V43" s="1982">
        <v>1</v>
      </c>
    </row>
    <row r="44" spans="2:22" s="89" customFormat="1" ht="15.75" customHeight="1">
      <c r="B44" s="1806"/>
      <c r="C44" s="2015" t="s">
        <v>22</v>
      </c>
      <c r="D44" s="1980">
        <v>0</v>
      </c>
      <c r="E44" s="1981">
        <v>0</v>
      </c>
      <c r="F44" s="1981">
        <v>0</v>
      </c>
      <c r="G44" s="1982">
        <v>0</v>
      </c>
      <c r="H44" s="1980">
        <v>0</v>
      </c>
      <c r="I44" s="1983">
        <v>0</v>
      </c>
      <c r="J44" s="1981">
        <v>0</v>
      </c>
      <c r="K44" s="1981">
        <v>0</v>
      </c>
      <c r="L44" s="1984">
        <v>0</v>
      </c>
      <c r="M44" s="1982">
        <v>0</v>
      </c>
      <c r="N44" s="1980">
        <v>0</v>
      </c>
      <c r="O44" s="1981">
        <v>0</v>
      </c>
      <c r="P44" s="1981">
        <v>0</v>
      </c>
      <c r="Q44" s="1982">
        <v>0</v>
      </c>
      <c r="R44" s="2019"/>
      <c r="S44" s="1980">
        <v>0</v>
      </c>
      <c r="T44" s="1982">
        <v>0</v>
      </c>
      <c r="U44" s="1983">
        <v>0</v>
      </c>
      <c r="V44" s="1982">
        <v>0</v>
      </c>
    </row>
    <row r="45" spans="2:22" s="89" customFormat="1" ht="15.75" customHeight="1">
      <c r="B45" s="1807"/>
      <c r="C45" s="2016" t="s">
        <v>23</v>
      </c>
      <c r="D45" s="1998">
        <v>0</v>
      </c>
      <c r="E45" s="1999">
        <v>0</v>
      </c>
      <c r="F45" s="1999">
        <v>0</v>
      </c>
      <c r="G45" s="2000">
        <v>0</v>
      </c>
      <c r="H45" s="1998">
        <v>0</v>
      </c>
      <c r="I45" s="2001">
        <v>0</v>
      </c>
      <c r="J45" s="1999">
        <v>0</v>
      </c>
      <c r="K45" s="1999">
        <v>0</v>
      </c>
      <c r="L45" s="2002">
        <v>0</v>
      </c>
      <c r="M45" s="2000">
        <v>0</v>
      </c>
      <c r="N45" s="1998">
        <v>0</v>
      </c>
      <c r="O45" s="1999">
        <v>0</v>
      </c>
      <c r="P45" s="1999">
        <v>0</v>
      </c>
      <c r="Q45" s="2000">
        <v>0</v>
      </c>
      <c r="R45" s="2019"/>
      <c r="S45" s="1998">
        <v>0</v>
      </c>
      <c r="T45" s="2000">
        <v>0</v>
      </c>
      <c r="U45" s="2001">
        <v>0</v>
      </c>
      <c r="V45" s="2000">
        <v>0</v>
      </c>
    </row>
    <row r="46" spans="2:22" s="89" customFormat="1" ht="15.75" customHeight="1">
      <c r="B46" s="2020" t="s">
        <v>26</v>
      </c>
      <c r="C46" s="2021"/>
      <c r="D46" s="2022">
        <f aca="true" t="shared" si="9" ref="D46:V46">SUM(D42,D39,D34,D31,D27,D21,D15)</f>
        <v>211</v>
      </c>
      <c r="E46" s="2023">
        <f t="shared" si="9"/>
        <v>1</v>
      </c>
      <c r="F46" s="2023">
        <f t="shared" si="9"/>
        <v>2</v>
      </c>
      <c r="G46" s="2024">
        <f t="shared" si="9"/>
        <v>0</v>
      </c>
      <c r="H46" s="2022">
        <f t="shared" si="9"/>
        <v>87</v>
      </c>
      <c r="I46" s="2023">
        <f>SUM(I42,I39,I34,I31,I27,I21,I15)</f>
        <v>40</v>
      </c>
      <c r="J46" s="2023">
        <f>SUM(J42,J39,J34,J31,J27,J21,J15)</f>
        <v>1</v>
      </c>
      <c r="K46" s="2023">
        <f t="shared" si="9"/>
        <v>0</v>
      </c>
      <c r="L46" s="2025">
        <f t="shared" si="9"/>
        <v>0</v>
      </c>
      <c r="M46" s="2024">
        <f t="shared" si="9"/>
        <v>0</v>
      </c>
      <c r="N46" s="2022">
        <f t="shared" si="9"/>
        <v>17</v>
      </c>
      <c r="O46" s="2023">
        <f t="shared" si="9"/>
        <v>0</v>
      </c>
      <c r="P46" s="2023">
        <f t="shared" si="9"/>
        <v>2</v>
      </c>
      <c r="Q46" s="2024">
        <f t="shared" si="9"/>
        <v>0</v>
      </c>
      <c r="R46" s="1971"/>
      <c r="S46" s="2022">
        <f t="shared" si="9"/>
        <v>89</v>
      </c>
      <c r="T46" s="2024">
        <f t="shared" si="9"/>
        <v>0</v>
      </c>
      <c r="U46" s="2026">
        <f t="shared" si="9"/>
        <v>8</v>
      </c>
      <c r="V46" s="2024">
        <f t="shared" si="9"/>
        <v>1</v>
      </c>
    </row>
    <row r="47" spans="2:22" s="89" customFormat="1" ht="15.75" customHeight="1">
      <c r="B47" s="2027" t="s">
        <v>1</v>
      </c>
      <c r="C47" s="2028" t="s">
        <v>24</v>
      </c>
      <c r="D47" s="2029">
        <v>0</v>
      </c>
      <c r="E47" s="2030">
        <v>0</v>
      </c>
      <c r="F47" s="2030">
        <v>0</v>
      </c>
      <c r="G47" s="2031">
        <v>0</v>
      </c>
      <c r="H47" s="2029">
        <v>0</v>
      </c>
      <c r="I47" s="2032">
        <v>0</v>
      </c>
      <c r="J47" s="2030">
        <v>0</v>
      </c>
      <c r="K47" s="2030">
        <v>0</v>
      </c>
      <c r="L47" s="2033">
        <v>0</v>
      </c>
      <c r="M47" s="2031">
        <v>0</v>
      </c>
      <c r="N47" s="2029">
        <v>0</v>
      </c>
      <c r="O47" s="2030">
        <v>0</v>
      </c>
      <c r="P47" s="2030">
        <v>0</v>
      </c>
      <c r="Q47" s="2031">
        <v>0</v>
      </c>
      <c r="R47" s="2019"/>
      <c r="S47" s="2029">
        <v>0</v>
      </c>
      <c r="T47" s="2031">
        <v>0</v>
      </c>
      <c r="U47" s="2032">
        <v>0</v>
      </c>
      <c r="V47" s="2031">
        <v>0</v>
      </c>
    </row>
    <row r="48" spans="2:22" s="89" customFormat="1" ht="15.75" customHeight="1">
      <c r="B48" s="2034"/>
      <c r="C48" s="2016" t="s">
        <v>25</v>
      </c>
      <c r="D48" s="1998">
        <v>1</v>
      </c>
      <c r="E48" s="1999">
        <v>0</v>
      </c>
      <c r="F48" s="1999">
        <v>1</v>
      </c>
      <c r="G48" s="2000">
        <v>0</v>
      </c>
      <c r="H48" s="1998">
        <v>1</v>
      </c>
      <c r="I48" s="2001">
        <v>1</v>
      </c>
      <c r="J48" s="1999">
        <v>0</v>
      </c>
      <c r="K48" s="1999">
        <v>0</v>
      </c>
      <c r="L48" s="2002">
        <v>0</v>
      </c>
      <c r="M48" s="2000">
        <v>0</v>
      </c>
      <c r="N48" s="1998">
        <v>0</v>
      </c>
      <c r="O48" s="1999">
        <v>0</v>
      </c>
      <c r="P48" s="1999">
        <v>0</v>
      </c>
      <c r="Q48" s="2000">
        <v>0</v>
      </c>
      <c r="R48" s="2019"/>
      <c r="S48" s="1998">
        <v>1</v>
      </c>
      <c r="T48" s="2000">
        <v>0</v>
      </c>
      <c r="U48" s="2001">
        <v>1</v>
      </c>
      <c r="V48" s="2000">
        <v>0</v>
      </c>
    </row>
    <row r="49" spans="3:18" ht="13.5">
      <c r="C49" s="1935"/>
      <c r="R49" s="2036"/>
    </row>
  </sheetData>
  <sheetProtection/>
  <mergeCells count="29">
    <mergeCell ref="B47:B48"/>
    <mergeCell ref="B27:B30"/>
    <mergeCell ref="B31:B33"/>
    <mergeCell ref="B34:B38"/>
    <mergeCell ref="B39:B41"/>
    <mergeCell ref="B42:B45"/>
    <mergeCell ref="B46:C46"/>
    <mergeCell ref="U3:U4"/>
    <mergeCell ref="V3:V4"/>
    <mergeCell ref="B5:C5"/>
    <mergeCell ref="B6:B14"/>
    <mergeCell ref="B15:B20"/>
    <mergeCell ref="B21:B26"/>
    <mergeCell ref="H3:J3"/>
    <mergeCell ref="K3:M3"/>
    <mergeCell ref="N3:O3"/>
    <mergeCell ref="P3:Q3"/>
    <mergeCell ref="S3:S4"/>
    <mergeCell ref="T3:T4"/>
    <mergeCell ref="B1:K1"/>
    <mergeCell ref="S1:V1"/>
    <mergeCell ref="B2:C4"/>
    <mergeCell ref="D2:G2"/>
    <mergeCell ref="H2:M2"/>
    <mergeCell ref="N2:Q2"/>
    <mergeCell ref="S2:T2"/>
    <mergeCell ref="U2:V2"/>
    <mergeCell ref="D3:E3"/>
    <mergeCell ref="F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SheetLayoutView="100" zoomScalePageLayoutView="0" workbookViewId="0" topLeftCell="A1">
      <pane xSplit="3" ySplit="3" topLeftCell="L4" activePane="bottomRight" state="frozen"/>
      <selection pane="topLeft" activeCell="W2" sqref="W2:AH3"/>
      <selection pane="topRight" activeCell="W2" sqref="W2:AH3"/>
      <selection pane="bottomLeft" activeCell="W2" sqref="W2:AH3"/>
      <selection pane="bottomRight" activeCell="U2" sqref="U2:AJ3"/>
    </sheetView>
  </sheetViews>
  <sheetFormatPr defaultColWidth="8.796875" defaultRowHeight="14.25"/>
  <cols>
    <col min="1" max="1" width="1.59765625" style="162" customWidth="1"/>
    <col min="2" max="2" width="7.5" style="221" customWidth="1"/>
    <col min="3" max="3" width="4.5" style="162" customWidth="1"/>
    <col min="4" max="6" width="4.59765625" style="162" customWidth="1"/>
    <col min="7" max="7" width="5.09765625" style="2039" customWidth="1"/>
    <col min="8" max="10" width="4.59765625" style="162" customWidth="1"/>
    <col min="11" max="11" width="5.09765625" style="2039" customWidth="1"/>
    <col min="12" max="14" width="4.59765625" style="162" customWidth="1"/>
    <col min="15" max="15" width="5.09765625" style="2039" customWidth="1"/>
    <col min="16" max="18" width="4.59765625" style="162" customWidth="1"/>
    <col min="19" max="19" width="5.09765625" style="2039" customWidth="1"/>
    <col min="20" max="20" width="15.59765625" style="162" customWidth="1"/>
    <col min="21" max="23" width="4.59765625" style="162" customWidth="1"/>
    <col min="24" max="24" width="5.09765625" style="2039" customWidth="1"/>
    <col min="25" max="27" width="4.59765625" style="162" customWidth="1"/>
    <col min="28" max="28" width="5.09765625" style="2039" customWidth="1"/>
    <col min="29" max="31" width="4.59765625" style="162" customWidth="1"/>
    <col min="32" max="32" width="5.09765625" style="2039" customWidth="1"/>
    <col min="33" max="35" width="4.59765625" style="162" customWidth="1"/>
    <col min="36" max="36" width="5.09765625" style="2039" customWidth="1"/>
    <col min="37" max="39" width="4.59765625" style="162" customWidth="1"/>
    <col min="40" max="40" width="5.09765625" style="2039" customWidth="1"/>
    <col min="41" max="16384" width="9" style="162" customWidth="1"/>
  </cols>
  <sheetData>
    <row r="1" spans="2:20" ht="24" customHeight="1">
      <c r="B1" s="2037" t="s">
        <v>814</v>
      </c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  <c r="R1" s="221"/>
      <c r="S1" s="2038"/>
      <c r="T1" s="221"/>
    </row>
    <row r="2" spans="2:40" ht="17.25" customHeight="1">
      <c r="B2" s="1839"/>
      <c r="C2" s="2040"/>
      <c r="D2" s="2041" t="s">
        <v>815</v>
      </c>
      <c r="E2" s="2042"/>
      <c r="F2" s="2042"/>
      <c r="G2" s="2043"/>
      <c r="H2" s="933" t="s">
        <v>816</v>
      </c>
      <c r="I2" s="957"/>
      <c r="J2" s="957"/>
      <c r="K2" s="922"/>
      <c r="L2" s="933" t="s">
        <v>817</v>
      </c>
      <c r="M2" s="957"/>
      <c r="N2" s="957"/>
      <c r="O2" s="922"/>
      <c r="P2" s="933" t="s">
        <v>818</v>
      </c>
      <c r="Q2" s="957"/>
      <c r="R2" s="957"/>
      <c r="S2" s="922"/>
      <c r="T2" s="1872"/>
      <c r="U2" s="933" t="s">
        <v>819</v>
      </c>
      <c r="V2" s="957"/>
      <c r="W2" s="957"/>
      <c r="X2" s="922"/>
      <c r="Y2" s="933" t="s">
        <v>820</v>
      </c>
      <c r="Z2" s="957"/>
      <c r="AA2" s="957"/>
      <c r="AB2" s="922"/>
      <c r="AC2" s="933" t="s">
        <v>821</v>
      </c>
      <c r="AD2" s="957"/>
      <c r="AE2" s="957"/>
      <c r="AF2" s="922"/>
      <c r="AG2" s="933" t="s">
        <v>822</v>
      </c>
      <c r="AH2" s="957"/>
      <c r="AI2" s="957"/>
      <c r="AJ2" s="922"/>
      <c r="AK2" s="2044" t="s">
        <v>153</v>
      </c>
      <c r="AL2" s="2045"/>
      <c r="AM2" s="2045"/>
      <c r="AN2" s="2046"/>
    </row>
    <row r="3" spans="2:40" ht="54" customHeight="1">
      <c r="B3" s="2047" t="s">
        <v>823</v>
      </c>
      <c r="C3" s="2048" t="s">
        <v>824</v>
      </c>
      <c r="D3" s="2049" t="s">
        <v>825</v>
      </c>
      <c r="E3" s="2050" t="s">
        <v>826</v>
      </c>
      <c r="F3" s="2050" t="s">
        <v>827</v>
      </c>
      <c r="G3" s="2051" t="s">
        <v>828</v>
      </c>
      <c r="H3" s="2052" t="s">
        <v>825</v>
      </c>
      <c r="I3" s="479" t="s">
        <v>826</v>
      </c>
      <c r="J3" s="479" t="s">
        <v>827</v>
      </c>
      <c r="K3" s="2053" t="s">
        <v>828</v>
      </c>
      <c r="L3" s="2052" t="s">
        <v>825</v>
      </c>
      <c r="M3" s="479" t="s">
        <v>826</v>
      </c>
      <c r="N3" s="479" t="s">
        <v>827</v>
      </c>
      <c r="O3" s="2053" t="s">
        <v>828</v>
      </c>
      <c r="P3" s="2052" t="s">
        <v>825</v>
      </c>
      <c r="Q3" s="479" t="s">
        <v>826</v>
      </c>
      <c r="R3" s="479" t="s">
        <v>827</v>
      </c>
      <c r="S3" s="2053" t="s">
        <v>828</v>
      </c>
      <c r="T3" s="2054"/>
      <c r="U3" s="2052" t="s">
        <v>825</v>
      </c>
      <c r="V3" s="479" t="s">
        <v>826</v>
      </c>
      <c r="W3" s="479" t="s">
        <v>827</v>
      </c>
      <c r="X3" s="2053" t="s">
        <v>828</v>
      </c>
      <c r="Y3" s="2052" t="s">
        <v>825</v>
      </c>
      <c r="Z3" s="479" t="s">
        <v>826</v>
      </c>
      <c r="AA3" s="479" t="s">
        <v>827</v>
      </c>
      <c r="AB3" s="2053" t="s">
        <v>828</v>
      </c>
      <c r="AC3" s="2052" t="s">
        <v>825</v>
      </c>
      <c r="AD3" s="479" t="s">
        <v>826</v>
      </c>
      <c r="AE3" s="479" t="s">
        <v>827</v>
      </c>
      <c r="AF3" s="2053" t="s">
        <v>828</v>
      </c>
      <c r="AG3" s="2052" t="s">
        <v>825</v>
      </c>
      <c r="AH3" s="479" t="s">
        <v>826</v>
      </c>
      <c r="AI3" s="479" t="s">
        <v>827</v>
      </c>
      <c r="AJ3" s="2053" t="s">
        <v>828</v>
      </c>
      <c r="AK3" s="2055" t="s">
        <v>825</v>
      </c>
      <c r="AL3" s="2056" t="s">
        <v>826</v>
      </c>
      <c r="AM3" s="2056" t="s">
        <v>827</v>
      </c>
      <c r="AN3" s="2057" t="s">
        <v>828</v>
      </c>
    </row>
    <row r="4" spans="1:40" ht="15.75" customHeight="1">
      <c r="A4" s="221"/>
      <c r="B4" s="1698" t="s">
        <v>829</v>
      </c>
      <c r="C4" s="2058" t="s">
        <v>830</v>
      </c>
      <c r="D4" s="2059">
        <v>4</v>
      </c>
      <c r="E4" s="2060">
        <v>4</v>
      </c>
      <c r="F4" s="2060">
        <v>2</v>
      </c>
      <c r="G4" s="2061">
        <v>50</v>
      </c>
      <c r="H4" s="2059">
        <v>18</v>
      </c>
      <c r="I4" s="2060">
        <v>15</v>
      </c>
      <c r="J4" s="2060">
        <v>3</v>
      </c>
      <c r="K4" s="2061">
        <f aca="true" t="shared" si="0" ref="K4:K23">IF(I4=0,"",J4/I4*100)</f>
        <v>20</v>
      </c>
      <c r="L4" s="2059">
        <v>6</v>
      </c>
      <c r="M4" s="2060">
        <v>6</v>
      </c>
      <c r="N4" s="2060">
        <v>1</v>
      </c>
      <c r="O4" s="2061">
        <f aca="true" t="shared" si="1" ref="O4:O23">IF(M4=0,"",N4/M4*100)</f>
        <v>16.666666666666664</v>
      </c>
      <c r="P4" s="2059">
        <v>12</v>
      </c>
      <c r="Q4" s="2060">
        <v>12</v>
      </c>
      <c r="R4" s="2060">
        <v>5</v>
      </c>
      <c r="S4" s="2061">
        <f aca="true" t="shared" si="2" ref="S4:S23">IF(Q4=0,"",R4/Q4*100)</f>
        <v>41.66666666666667</v>
      </c>
      <c r="T4" s="374"/>
      <c r="U4" s="2059">
        <v>43</v>
      </c>
      <c r="V4" s="2060">
        <v>41</v>
      </c>
      <c r="W4" s="2060">
        <v>9</v>
      </c>
      <c r="X4" s="2061">
        <f aca="true" t="shared" si="3" ref="X4:X23">IF(V4=0,"",W4/V4*100)</f>
        <v>21.951219512195124</v>
      </c>
      <c r="Y4" s="2062">
        <v>9</v>
      </c>
      <c r="Z4" s="2063">
        <v>8</v>
      </c>
      <c r="AA4" s="2063">
        <v>2</v>
      </c>
      <c r="AB4" s="2061">
        <f aca="true" t="shared" si="4" ref="AB4:AB23">IF(Z4=0,"",AA4/Z4*100)</f>
        <v>25</v>
      </c>
      <c r="AC4" s="2064"/>
      <c r="AD4" s="2065"/>
      <c r="AE4" s="2065"/>
      <c r="AF4" s="2066">
        <f aca="true" t="shared" si="5" ref="AF4:AF23">IF(AD4=0,"",AE4/AD4*100)</f>
      </c>
      <c r="AG4" s="2064"/>
      <c r="AH4" s="2065"/>
      <c r="AI4" s="2065"/>
      <c r="AJ4" s="2067">
        <f aca="true" t="shared" si="6" ref="AJ4:AJ23">IF(AH4=0,"",AI4/AH4*100)</f>
      </c>
      <c r="AK4" s="2068">
        <f>D4+H4+L4+P4+U4+Y4</f>
        <v>92</v>
      </c>
      <c r="AL4" s="2069">
        <f>E4+I4+M4+Q4+V4+Z4</f>
        <v>86</v>
      </c>
      <c r="AM4" s="2069">
        <f>F4+J4+N4+R4+W4+AA4</f>
        <v>22</v>
      </c>
      <c r="AN4" s="2070">
        <f aca="true" t="shared" si="7" ref="AN4:AN23">IF(AL4=0,"",AM4/AL4*100)</f>
        <v>25.581395348837212</v>
      </c>
    </row>
    <row r="5" spans="1:40" ht="15.75" customHeight="1">
      <c r="A5" s="221"/>
      <c r="B5" s="1705"/>
      <c r="C5" s="2071" t="s">
        <v>831</v>
      </c>
      <c r="D5" s="2072"/>
      <c r="E5" s="2073"/>
      <c r="F5" s="2073"/>
      <c r="G5" s="2074"/>
      <c r="H5" s="2075">
        <v>4</v>
      </c>
      <c r="I5" s="2076">
        <v>4</v>
      </c>
      <c r="J5" s="2076">
        <v>0</v>
      </c>
      <c r="K5" s="2077">
        <f t="shared" si="0"/>
        <v>0</v>
      </c>
      <c r="L5" s="2075">
        <v>1</v>
      </c>
      <c r="M5" s="2076">
        <v>1</v>
      </c>
      <c r="N5" s="2076">
        <v>0</v>
      </c>
      <c r="O5" s="2077">
        <f t="shared" si="1"/>
        <v>0</v>
      </c>
      <c r="P5" s="2075">
        <v>1</v>
      </c>
      <c r="Q5" s="2076">
        <v>1</v>
      </c>
      <c r="R5" s="2076">
        <v>0</v>
      </c>
      <c r="S5" s="2077">
        <f t="shared" si="2"/>
        <v>0</v>
      </c>
      <c r="T5" s="374"/>
      <c r="U5" s="2075">
        <v>59</v>
      </c>
      <c r="V5" s="2076">
        <v>53</v>
      </c>
      <c r="W5" s="2076">
        <v>17</v>
      </c>
      <c r="X5" s="2077">
        <f t="shared" si="3"/>
        <v>32.075471698113205</v>
      </c>
      <c r="Y5" s="2075">
        <v>1</v>
      </c>
      <c r="Z5" s="2076">
        <v>1</v>
      </c>
      <c r="AA5" s="2076">
        <v>0</v>
      </c>
      <c r="AB5" s="2077">
        <f t="shared" si="4"/>
        <v>0</v>
      </c>
      <c r="AC5" s="2075">
        <v>49</v>
      </c>
      <c r="AD5" s="2076">
        <v>47</v>
      </c>
      <c r="AE5" s="2076">
        <v>16</v>
      </c>
      <c r="AF5" s="2077">
        <f t="shared" si="5"/>
        <v>34.04255319148936</v>
      </c>
      <c r="AG5" s="2075">
        <v>8</v>
      </c>
      <c r="AH5" s="2076">
        <v>8</v>
      </c>
      <c r="AI5" s="2076">
        <v>7</v>
      </c>
      <c r="AJ5" s="2077">
        <f t="shared" si="6"/>
        <v>87.5</v>
      </c>
      <c r="AK5" s="2078">
        <f>D5+H5+L5+P5+U5+Y5+AC5+AG5</f>
        <v>123</v>
      </c>
      <c r="AL5" s="2079">
        <f>E5+I5+M5+Q5+V5+Z5+AD5+AH5</f>
        <v>115</v>
      </c>
      <c r="AM5" s="2079">
        <f>F5+J5+N5+R5+W5+AA5+AE5+AI5</f>
        <v>40</v>
      </c>
      <c r="AN5" s="2080">
        <f t="shared" si="7"/>
        <v>34.78260869565217</v>
      </c>
    </row>
    <row r="6" spans="1:40" ht="15.75" customHeight="1">
      <c r="A6" s="221"/>
      <c r="B6" s="1698" t="s">
        <v>832</v>
      </c>
      <c r="C6" s="2081" t="s">
        <v>833</v>
      </c>
      <c r="D6" s="2059">
        <v>6</v>
      </c>
      <c r="E6" s="2060">
        <v>6</v>
      </c>
      <c r="F6" s="2060">
        <v>0</v>
      </c>
      <c r="G6" s="2061">
        <v>0</v>
      </c>
      <c r="H6" s="2059">
        <v>23</v>
      </c>
      <c r="I6" s="2060">
        <v>20</v>
      </c>
      <c r="J6" s="2060">
        <v>4</v>
      </c>
      <c r="K6" s="2061">
        <f t="shared" si="0"/>
        <v>20</v>
      </c>
      <c r="L6" s="2059">
        <v>3</v>
      </c>
      <c r="M6" s="2060">
        <v>3</v>
      </c>
      <c r="N6" s="2060">
        <v>0</v>
      </c>
      <c r="O6" s="2061">
        <f t="shared" si="1"/>
        <v>0</v>
      </c>
      <c r="P6" s="2059">
        <v>10</v>
      </c>
      <c r="Q6" s="2060">
        <v>10</v>
      </c>
      <c r="R6" s="2060">
        <v>4</v>
      </c>
      <c r="S6" s="2061">
        <f t="shared" si="2"/>
        <v>40</v>
      </c>
      <c r="T6" s="374"/>
      <c r="U6" s="2059">
        <v>56</v>
      </c>
      <c r="V6" s="2060">
        <v>48</v>
      </c>
      <c r="W6" s="2060">
        <v>11</v>
      </c>
      <c r="X6" s="2061">
        <f t="shared" si="3"/>
        <v>22.916666666666664</v>
      </c>
      <c r="Y6" s="2062">
        <v>7</v>
      </c>
      <c r="Z6" s="2063">
        <v>7</v>
      </c>
      <c r="AA6" s="2063">
        <v>3</v>
      </c>
      <c r="AB6" s="2061">
        <f t="shared" si="4"/>
        <v>42.857142857142854</v>
      </c>
      <c r="AC6" s="2064"/>
      <c r="AD6" s="2065"/>
      <c r="AE6" s="2065"/>
      <c r="AF6" s="2066">
        <f t="shared" si="5"/>
      </c>
      <c r="AG6" s="2064"/>
      <c r="AH6" s="2065"/>
      <c r="AI6" s="2065"/>
      <c r="AJ6" s="2066">
        <f t="shared" si="6"/>
      </c>
      <c r="AK6" s="2068">
        <f>D6+H6+L6+P6+U6+Y6</f>
        <v>105</v>
      </c>
      <c r="AL6" s="2069">
        <f>E6+I6+M6+Q6+V6+Z6</f>
        <v>94</v>
      </c>
      <c r="AM6" s="2069">
        <f>F6+J6+N6+R6+W6+AA6</f>
        <v>22</v>
      </c>
      <c r="AN6" s="2070">
        <f t="shared" si="7"/>
        <v>23.404255319148938</v>
      </c>
    </row>
    <row r="7" spans="1:40" ht="15.75" customHeight="1">
      <c r="A7" s="221"/>
      <c r="B7" s="1705"/>
      <c r="C7" s="2082" t="s">
        <v>834</v>
      </c>
      <c r="D7" s="2072"/>
      <c r="E7" s="2073"/>
      <c r="F7" s="2073"/>
      <c r="G7" s="2074"/>
      <c r="H7" s="2075">
        <v>1</v>
      </c>
      <c r="I7" s="2076">
        <v>1</v>
      </c>
      <c r="J7" s="2076">
        <v>0</v>
      </c>
      <c r="K7" s="2077">
        <f t="shared" si="0"/>
        <v>0</v>
      </c>
      <c r="L7" s="2075">
        <v>1</v>
      </c>
      <c r="M7" s="2076">
        <v>1</v>
      </c>
      <c r="N7" s="2076">
        <v>0</v>
      </c>
      <c r="O7" s="2077">
        <f t="shared" si="1"/>
        <v>0</v>
      </c>
      <c r="P7" s="2075">
        <v>2</v>
      </c>
      <c r="Q7" s="2076">
        <v>2</v>
      </c>
      <c r="R7" s="2076">
        <v>0</v>
      </c>
      <c r="S7" s="2077">
        <f t="shared" si="2"/>
        <v>0</v>
      </c>
      <c r="T7" s="374"/>
      <c r="U7" s="2075">
        <v>43</v>
      </c>
      <c r="V7" s="2076">
        <v>41</v>
      </c>
      <c r="W7" s="2076">
        <v>20</v>
      </c>
      <c r="X7" s="2077">
        <f t="shared" si="3"/>
        <v>48.78048780487805</v>
      </c>
      <c r="Y7" s="2075">
        <v>1</v>
      </c>
      <c r="Z7" s="2076">
        <v>1</v>
      </c>
      <c r="AA7" s="2076">
        <v>0</v>
      </c>
      <c r="AB7" s="2077">
        <f t="shared" si="4"/>
        <v>0</v>
      </c>
      <c r="AC7" s="2075">
        <v>55</v>
      </c>
      <c r="AD7" s="2076">
        <v>51</v>
      </c>
      <c r="AE7" s="2076">
        <v>22</v>
      </c>
      <c r="AF7" s="2077">
        <f t="shared" si="5"/>
        <v>43.13725490196079</v>
      </c>
      <c r="AG7" s="2075">
        <v>7</v>
      </c>
      <c r="AH7" s="2076">
        <v>6</v>
      </c>
      <c r="AI7" s="2076">
        <v>6</v>
      </c>
      <c r="AJ7" s="2077">
        <f t="shared" si="6"/>
        <v>100</v>
      </c>
      <c r="AK7" s="2078">
        <f>D7+H7+L7+P7+U7+Y7+AC7+AG7</f>
        <v>110</v>
      </c>
      <c r="AL7" s="2079">
        <f>E7+I7+M7+Q7+V7+Z7+AD7+AH7</f>
        <v>103</v>
      </c>
      <c r="AM7" s="2079">
        <f>F7+J7+N7+R7+W7+AA7+AE7+AI7</f>
        <v>48</v>
      </c>
      <c r="AN7" s="2080">
        <f t="shared" si="7"/>
        <v>46.601941747572816</v>
      </c>
    </row>
    <row r="8" spans="1:40" ht="15.75" customHeight="1">
      <c r="A8" s="221"/>
      <c r="B8" s="1698" t="s">
        <v>835</v>
      </c>
      <c r="C8" s="2081" t="s">
        <v>833</v>
      </c>
      <c r="D8" s="2059">
        <v>6</v>
      </c>
      <c r="E8" s="2060">
        <v>5</v>
      </c>
      <c r="F8" s="2060">
        <v>0</v>
      </c>
      <c r="G8" s="2061">
        <v>0</v>
      </c>
      <c r="H8" s="2059">
        <v>32</v>
      </c>
      <c r="I8" s="2060">
        <v>27</v>
      </c>
      <c r="J8" s="2060">
        <v>7</v>
      </c>
      <c r="K8" s="2061">
        <f t="shared" si="0"/>
        <v>25.925925925925924</v>
      </c>
      <c r="L8" s="2059">
        <v>5</v>
      </c>
      <c r="M8" s="2060">
        <v>5</v>
      </c>
      <c r="N8" s="2060">
        <v>4</v>
      </c>
      <c r="O8" s="2061">
        <f t="shared" si="1"/>
        <v>80</v>
      </c>
      <c r="P8" s="2059">
        <v>6</v>
      </c>
      <c r="Q8" s="2060">
        <v>3</v>
      </c>
      <c r="R8" s="2060">
        <v>2</v>
      </c>
      <c r="S8" s="2061">
        <f t="shared" si="2"/>
        <v>66.66666666666666</v>
      </c>
      <c r="T8" s="374"/>
      <c r="U8" s="2059">
        <v>57</v>
      </c>
      <c r="V8" s="2060">
        <v>51</v>
      </c>
      <c r="W8" s="2060">
        <v>13</v>
      </c>
      <c r="X8" s="2061">
        <f t="shared" si="3"/>
        <v>25.49019607843137</v>
      </c>
      <c r="Y8" s="2062">
        <v>10</v>
      </c>
      <c r="Z8" s="2063">
        <v>10</v>
      </c>
      <c r="AA8" s="2063">
        <v>2</v>
      </c>
      <c r="AB8" s="2061">
        <f t="shared" si="4"/>
        <v>20</v>
      </c>
      <c r="AC8" s="2064"/>
      <c r="AD8" s="2065"/>
      <c r="AE8" s="2065"/>
      <c r="AF8" s="2066">
        <f t="shared" si="5"/>
      </c>
      <c r="AG8" s="2064"/>
      <c r="AH8" s="2065"/>
      <c r="AI8" s="2065"/>
      <c r="AJ8" s="2066">
        <f t="shared" si="6"/>
      </c>
      <c r="AK8" s="2068">
        <f>D8+H8+L8+P8+U8+Y8</f>
        <v>116</v>
      </c>
      <c r="AL8" s="2069">
        <f>E8+I8+M8+Q8+V8+Z8</f>
        <v>101</v>
      </c>
      <c r="AM8" s="2069">
        <f>F8+J8+N8+R8+W8+AA8</f>
        <v>28</v>
      </c>
      <c r="AN8" s="2070">
        <f t="shared" si="7"/>
        <v>27.722772277227726</v>
      </c>
    </row>
    <row r="9" spans="1:40" ht="15.75" customHeight="1">
      <c r="A9" s="221"/>
      <c r="B9" s="1705"/>
      <c r="C9" s="2082" t="s">
        <v>834</v>
      </c>
      <c r="D9" s="2072"/>
      <c r="E9" s="2073"/>
      <c r="F9" s="2073"/>
      <c r="G9" s="2074"/>
      <c r="H9" s="2075"/>
      <c r="I9" s="2076"/>
      <c r="J9" s="2076"/>
      <c r="K9" s="2077">
        <f t="shared" si="0"/>
      </c>
      <c r="L9" s="2075"/>
      <c r="M9" s="2076"/>
      <c r="N9" s="2076"/>
      <c r="O9" s="2077">
        <f t="shared" si="1"/>
      </c>
      <c r="P9" s="2075">
        <v>1</v>
      </c>
      <c r="Q9" s="2076">
        <v>1</v>
      </c>
      <c r="R9" s="2076">
        <v>1</v>
      </c>
      <c r="S9" s="2077">
        <f t="shared" si="2"/>
        <v>100</v>
      </c>
      <c r="T9" s="374"/>
      <c r="U9" s="2075">
        <v>59</v>
      </c>
      <c r="V9" s="2076">
        <v>53</v>
      </c>
      <c r="W9" s="2076">
        <v>26</v>
      </c>
      <c r="X9" s="2077">
        <f t="shared" si="3"/>
        <v>49.056603773584904</v>
      </c>
      <c r="Y9" s="2075">
        <v>6</v>
      </c>
      <c r="Z9" s="2076">
        <v>6</v>
      </c>
      <c r="AA9" s="2076">
        <v>5</v>
      </c>
      <c r="AB9" s="2077">
        <f t="shared" si="4"/>
        <v>83.33333333333334</v>
      </c>
      <c r="AC9" s="2075">
        <v>56</v>
      </c>
      <c r="AD9" s="2076">
        <v>49</v>
      </c>
      <c r="AE9" s="2076">
        <v>14</v>
      </c>
      <c r="AF9" s="2077">
        <f t="shared" si="5"/>
        <v>28.57142857142857</v>
      </c>
      <c r="AG9" s="2075">
        <v>10</v>
      </c>
      <c r="AH9" s="2076">
        <v>9</v>
      </c>
      <c r="AI9" s="2076">
        <v>5</v>
      </c>
      <c r="AJ9" s="2077">
        <f t="shared" si="6"/>
        <v>55.55555555555556</v>
      </c>
      <c r="AK9" s="2078">
        <f>D9+H9+L9+P9+U9+Y9+AC9+AG9</f>
        <v>132</v>
      </c>
      <c r="AL9" s="2079">
        <f>E9+I9+M9+Q9+V9+Z9+AD9+AH9</f>
        <v>118</v>
      </c>
      <c r="AM9" s="2079">
        <f>F9+J9+N9+R9+W9+AA9+AE9+AI9</f>
        <v>51</v>
      </c>
      <c r="AN9" s="2080">
        <f t="shared" si="7"/>
        <v>43.22033898305085</v>
      </c>
    </row>
    <row r="10" spans="1:40" ht="15.75" customHeight="1">
      <c r="A10" s="221"/>
      <c r="B10" s="1698" t="s">
        <v>836</v>
      </c>
      <c r="C10" s="2081" t="s">
        <v>833</v>
      </c>
      <c r="D10" s="2059">
        <v>4</v>
      </c>
      <c r="E10" s="2060">
        <v>4</v>
      </c>
      <c r="F10" s="2060">
        <v>1</v>
      </c>
      <c r="G10" s="2061">
        <f>F10/E10*100</f>
        <v>25</v>
      </c>
      <c r="H10" s="2059">
        <v>36</v>
      </c>
      <c r="I10" s="2060">
        <v>31</v>
      </c>
      <c r="J10" s="2060">
        <v>6</v>
      </c>
      <c r="K10" s="2061">
        <f t="shared" si="0"/>
        <v>19.35483870967742</v>
      </c>
      <c r="L10" s="2059">
        <v>4</v>
      </c>
      <c r="M10" s="2060">
        <v>4</v>
      </c>
      <c r="N10" s="2060">
        <v>2</v>
      </c>
      <c r="O10" s="2061">
        <f t="shared" si="1"/>
        <v>50</v>
      </c>
      <c r="P10" s="2059">
        <v>7</v>
      </c>
      <c r="Q10" s="2060">
        <v>6</v>
      </c>
      <c r="R10" s="2060">
        <v>3</v>
      </c>
      <c r="S10" s="2061">
        <f t="shared" si="2"/>
        <v>50</v>
      </c>
      <c r="T10" s="374"/>
      <c r="U10" s="2059">
        <v>63</v>
      </c>
      <c r="V10" s="2060">
        <v>55</v>
      </c>
      <c r="W10" s="2060">
        <v>25</v>
      </c>
      <c r="X10" s="2061">
        <f t="shared" si="3"/>
        <v>45.45454545454545</v>
      </c>
      <c r="Y10" s="2062">
        <v>10</v>
      </c>
      <c r="Z10" s="2063">
        <v>7</v>
      </c>
      <c r="AA10" s="2063">
        <v>2</v>
      </c>
      <c r="AB10" s="2061">
        <f t="shared" si="4"/>
        <v>28.57142857142857</v>
      </c>
      <c r="AC10" s="2064"/>
      <c r="AD10" s="2065"/>
      <c r="AE10" s="2065"/>
      <c r="AF10" s="2066">
        <f t="shared" si="5"/>
      </c>
      <c r="AG10" s="2064"/>
      <c r="AH10" s="2065"/>
      <c r="AI10" s="2065"/>
      <c r="AJ10" s="2066">
        <f t="shared" si="6"/>
      </c>
      <c r="AK10" s="2068">
        <f>D10+H10+L10+P10+U10+Y10</f>
        <v>124</v>
      </c>
      <c r="AL10" s="2069">
        <f>E10+I10+M10+Q10+V10+Z10</f>
        <v>107</v>
      </c>
      <c r="AM10" s="2069">
        <f>F10+J10+N10+R10+W10+AA10</f>
        <v>39</v>
      </c>
      <c r="AN10" s="2070">
        <f t="shared" si="7"/>
        <v>36.44859813084112</v>
      </c>
    </row>
    <row r="11" spans="1:40" ht="15.75" customHeight="1">
      <c r="A11" s="221"/>
      <c r="B11" s="1705"/>
      <c r="C11" s="2082" t="s">
        <v>834</v>
      </c>
      <c r="D11" s="2072"/>
      <c r="E11" s="2073"/>
      <c r="F11" s="2073"/>
      <c r="G11" s="2074"/>
      <c r="H11" s="2075">
        <v>6</v>
      </c>
      <c r="I11" s="2076">
        <v>6</v>
      </c>
      <c r="J11" s="2076">
        <v>4</v>
      </c>
      <c r="K11" s="2077">
        <f t="shared" si="0"/>
        <v>66.66666666666666</v>
      </c>
      <c r="L11" s="2075"/>
      <c r="M11" s="2076"/>
      <c r="N11" s="2076"/>
      <c r="O11" s="2077">
        <f t="shared" si="1"/>
      </c>
      <c r="P11" s="2075">
        <v>2</v>
      </c>
      <c r="Q11" s="2076">
        <v>2</v>
      </c>
      <c r="R11" s="2076">
        <v>0</v>
      </c>
      <c r="S11" s="2077">
        <f t="shared" si="2"/>
        <v>0</v>
      </c>
      <c r="T11" s="374"/>
      <c r="U11" s="2075">
        <v>44</v>
      </c>
      <c r="V11" s="2076">
        <v>39</v>
      </c>
      <c r="W11" s="2076">
        <v>10</v>
      </c>
      <c r="X11" s="2077">
        <f t="shared" si="3"/>
        <v>25.64102564102564</v>
      </c>
      <c r="Y11" s="2075">
        <v>5</v>
      </c>
      <c r="Z11" s="2076">
        <v>5</v>
      </c>
      <c r="AA11" s="2076">
        <v>3</v>
      </c>
      <c r="AB11" s="2077">
        <f t="shared" si="4"/>
        <v>60</v>
      </c>
      <c r="AC11" s="2075">
        <v>63</v>
      </c>
      <c r="AD11" s="2076">
        <v>56</v>
      </c>
      <c r="AE11" s="2076">
        <v>24</v>
      </c>
      <c r="AF11" s="2077">
        <f t="shared" si="5"/>
        <v>42.857142857142854</v>
      </c>
      <c r="AG11" s="2075">
        <v>10</v>
      </c>
      <c r="AH11" s="2076">
        <v>10</v>
      </c>
      <c r="AI11" s="2076">
        <v>4</v>
      </c>
      <c r="AJ11" s="2077">
        <f t="shared" si="6"/>
        <v>40</v>
      </c>
      <c r="AK11" s="2078">
        <f>H11+L11+P11+U11+Y11+AC11+AG11</f>
        <v>130</v>
      </c>
      <c r="AL11" s="2079">
        <f>I11+M11+Q11+V11+Z11+AD11+AH11</f>
        <v>118</v>
      </c>
      <c r="AM11" s="2079">
        <f>J11+N11+R11+W11+AA11+AE11+AI11</f>
        <v>45</v>
      </c>
      <c r="AN11" s="2080">
        <f t="shared" si="7"/>
        <v>38.13559322033898</v>
      </c>
    </row>
    <row r="12" spans="1:40" ht="15.75" customHeight="1">
      <c r="A12" s="221"/>
      <c r="B12" s="1698" t="s">
        <v>837</v>
      </c>
      <c r="C12" s="2081" t="s">
        <v>833</v>
      </c>
      <c r="D12" s="2059">
        <v>5</v>
      </c>
      <c r="E12" s="2060">
        <v>4</v>
      </c>
      <c r="F12" s="2060">
        <v>2</v>
      </c>
      <c r="G12" s="2061">
        <f>F12/E12*100</f>
        <v>50</v>
      </c>
      <c r="H12" s="2059">
        <v>30</v>
      </c>
      <c r="I12" s="2060">
        <v>27</v>
      </c>
      <c r="J12" s="2060">
        <v>5</v>
      </c>
      <c r="K12" s="2061">
        <f t="shared" si="0"/>
        <v>18.51851851851852</v>
      </c>
      <c r="L12" s="2059">
        <v>5</v>
      </c>
      <c r="M12" s="2060">
        <v>4</v>
      </c>
      <c r="N12" s="2060">
        <v>1</v>
      </c>
      <c r="O12" s="2061">
        <f t="shared" si="1"/>
        <v>25</v>
      </c>
      <c r="P12" s="2059">
        <v>4</v>
      </c>
      <c r="Q12" s="2060">
        <v>2</v>
      </c>
      <c r="R12" s="2060">
        <v>1</v>
      </c>
      <c r="S12" s="2061">
        <f t="shared" si="2"/>
        <v>50</v>
      </c>
      <c r="T12" s="374"/>
      <c r="U12" s="2059">
        <v>56</v>
      </c>
      <c r="V12" s="2060">
        <v>51</v>
      </c>
      <c r="W12" s="2060">
        <v>6</v>
      </c>
      <c r="X12" s="2061">
        <f t="shared" si="3"/>
        <v>11.76470588235294</v>
      </c>
      <c r="Y12" s="2062">
        <v>16</v>
      </c>
      <c r="Z12" s="2063">
        <v>13</v>
      </c>
      <c r="AA12" s="2063">
        <v>4</v>
      </c>
      <c r="AB12" s="2061">
        <f t="shared" si="4"/>
        <v>30.76923076923077</v>
      </c>
      <c r="AC12" s="2064"/>
      <c r="AD12" s="2065"/>
      <c r="AE12" s="2065"/>
      <c r="AF12" s="2066">
        <f t="shared" si="5"/>
      </c>
      <c r="AG12" s="2064"/>
      <c r="AH12" s="2065"/>
      <c r="AI12" s="2065"/>
      <c r="AJ12" s="2066">
        <f t="shared" si="6"/>
      </c>
      <c r="AK12" s="2068">
        <f>D12+H12+L12+P12+U12+Y12</f>
        <v>116</v>
      </c>
      <c r="AL12" s="2069">
        <f>E12+I12+M12+Q12+V12+Z12</f>
        <v>101</v>
      </c>
      <c r="AM12" s="2069">
        <f>F12+J12+N12+R12+W12+AA12</f>
        <v>19</v>
      </c>
      <c r="AN12" s="2070">
        <f t="shared" si="7"/>
        <v>18.81188118811881</v>
      </c>
    </row>
    <row r="13" spans="1:40" ht="15.75" customHeight="1">
      <c r="A13" s="221"/>
      <c r="B13" s="1705"/>
      <c r="C13" s="2082" t="s">
        <v>834</v>
      </c>
      <c r="D13" s="2072"/>
      <c r="E13" s="2073"/>
      <c r="F13" s="2073"/>
      <c r="G13" s="2074"/>
      <c r="H13" s="2075">
        <v>5</v>
      </c>
      <c r="I13" s="2076">
        <v>3</v>
      </c>
      <c r="J13" s="2076">
        <v>2</v>
      </c>
      <c r="K13" s="2077">
        <f t="shared" si="0"/>
        <v>66.66666666666666</v>
      </c>
      <c r="L13" s="2075">
        <v>3</v>
      </c>
      <c r="M13" s="2076">
        <v>3</v>
      </c>
      <c r="N13" s="2076">
        <v>0</v>
      </c>
      <c r="O13" s="2077">
        <f t="shared" si="1"/>
        <v>0</v>
      </c>
      <c r="P13" s="2075">
        <v>2</v>
      </c>
      <c r="Q13" s="2076">
        <v>2</v>
      </c>
      <c r="R13" s="2076">
        <v>1</v>
      </c>
      <c r="S13" s="2077">
        <f t="shared" si="2"/>
        <v>50</v>
      </c>
      <c r="T13" s="374"/>
      <c r="U13" s="2075">
        <v>52</v>
      </c>
      <c r="V13" s="2076">
        <v>47</v>
      </c>
      <c r="W13" s="2076">
        <v>11</v>
      </c>
      <c r="X13" s="2077">
        <f t="shared" si="3"/>
        <v>23.404255319148938</v>
      </c>
      <c r="Y13" s="2075">
        <v>2</v>
      </c>
      <c r="Z13" s="2076">
        <v>1</v>
      </c>
      <c r="AA13" s="2076">
        <v>1</v>
      </c>
      <c r="AB13" s="2077">
        <f t="shared" si="4"/>
        <v>100</v>
      </c>
      <c r="AC13" s="2075">
        <v>73</v>
      </c>
      <c r="AD13" s="2076">
        <v>71</v>
      </c>
      <c r="AE13" s="2076">
        <v>26</v>
      </c>
      <c r="AF13" s="2077">
        <f t="shared" si="5"/>
        <v>36.61971830985916</v>
      </c>
      <c r="AG13" s="2075">
        <v>10</v>
      </c>
      <c r="AH13" s="2076">
        <v>9</v>
      </c>
      <c r="AI13" s="2076">
        <v>6</v>
      </c>
      <c r="AJ13" s="2077">
        <f t="shared" si="6"/>
        <v>66.66666666666666</v>
      </c>
      <c r="AK13" s="2078">
        <f>H13+L13+P13+U13+Y13+AC13+AG13</f>
        <v>147</v>
      </c>
      <c r="AL13" s="2079">
        <f>I13+M13+Q13+V13+Z13+AD13+AH13</f>
        <v>136</v>
      </c>
      <c r="AM13" s="2079">
        <f>J13+N13+R13+W13+AA13+AE13+AI13</f>
        <v>47</v>
      </c>
      <c r="AN13" s="2080">
        <f t="shared" si="7"/>
        <v>34.55882352941176</v>
      </c>
    </row>
    <row r="14" spans="1:40" ht="15.75" customHeight="1">
      <c r="A14" s="221"/>
      <c r="B14" s="1698" t="s">
        <v>838</v>
      </c>
      <c r="C14" s="2081" t="s">
        <v>833</v>
      </c>
      <c r="D14" s="2059">
        <v>4</v>
      </c>
      <c r="E14" s="2060">
        <v>4</v>
      </c>
      <c r="F14" s="2060">
        <v>0</v>
      </c>
      <c r="G14" s="2061">
        <f>F14/E14*100</f>
        <v>0</v>
      </c>
      <c r="H14" s="2059">
        <v>33</v>
      </c>
      <c r="I14" s="2060">
        <v>29</v>
      </c>
      <c r="J14" s="2060">
        <v>1</v>
      </c>
      <c r="K14" s="2061">
        <f t="shared" si="0"/>
        <v>3.4482758620689653</v>
      </c>
      <c r="L14" s="2059">
        <v>5</v>
      </c>
      <c r="M14" s="2060">
        <v>4</v>
      </c>
      <c r="N14" s="2060">
        <v>3</v>
      </c>
      <c r="O14" s="2061">
        <f t="shared" si="1"/>
        <v>75</v>
      </c>
      <c r="P14" s="2059">
        <v>3</v>
      </c>
      <c r="Q14" s="2060">
        <v>3</v>
      </c>
      <c r="R14" s="2060">
        <v>2</v>
      </c>
      <c r="S14" s="2061">
        <f t="shared" si="2"/>
        <v>66.66666666666666</v>
      </c>
      <c r="T14" s="374"/>
      <c r="U14" s="2059">
        <v>55</v>
      </c>
      <c r="V14" s="2060">
        <v>47</v>
      </c>
      <c r="W14" s="2060">
        <v>19</v>
      </c>
      <c r="X14" s="2061">
        <f t="shared" si="3"/>
        <v>40.42553191489361</v>
      </c>
      <c r="Y14" s="2062">
        <v>10</v>
      </c>
      <c r="Z14" s="2063">
        <v>9</v>
      </c>
      <c r="AA14" s="2063">
        <v>3</v>
      </c>
      <c r="AB14" s="2061">
        <f t="shared" si="4"/>
        <v>33.33333333333333</v>
      </c>
      <c r="AC14" s="2064"/>
      <c r="AD14" s="2065"/>
      <c r="AE14" s="2065"/>
      <c r="AF14" s="2066">
        <f t="shared" si="5"/>
      </c>
      <c r="AG14" s="2064"/>
      <c r="AH14" s="2065"/>
      <c r="AI14" s="2065"/>
      <c r="AJ14" s="2066">
        <f t="shared" si="6"/>
      </c>
      <c r="AK14" s="2068">
        <f>D14+H14+L14+P14+U14+Y14</f>
        <v>110</v>
      </c>
      <c r="AL14" s="2069">
        <f>E14+I14+M14+Q14+V14+Z14</f>
        <v>96</v>
      </c>
      <c r="AM14" s="2069">
        <f>F14+J14+N14+R14+W14+AA14</f>
        <v>28</v>
      </c>
      <c r="AN14" s="2070">
        <f t="shared" si="7"/>
        <v>29.166666666666668</v>
      </c>
    </row>
    <row r="15" spans="1:40" ht="15.75" customHeight="1">
      <c r="A15" s="221"/>
      <c r="B15" s="1705"/>
      <c r="C15" s="2082" t="s">
        <v>834</v>
      </c>
      <c r="D15" s="2072"/>
      <c r="E15" s="2073"/>
      <c r="F15" s="2073"/>
      <c r="G15" s="2074"/>
      <c r="H15" s="2075">
        <v>3</v>
      </c>
      <c r="I15" s="2076">
        <v>3</v>
      </c>
      <c r="J15" s="2076">
        <v>1</v>
      </c>
      <c r="K15" s="2077">
        <f t="shared" si="0"/>
        <v>33.33333333333333</v>
      </c>
      <c r="L15" s="2075">
        <v>1</v>
      </c>
      <c r="M15" s="2076">
        <v>1</v>
      </c>
      <c r="N15" s="2076">
        <v>0</v>
      </c>
      <c r="O15" s="2077">
        <f t="shared" si="1"/>
        <v>0</v>
      </c>
      <c r="P15" s="2075">
        <v>1</v>
      </c>
      <c r="Q15" s="2076">
        <v>1</v>
      </c>
      <c r="R15" s="2076">
        <v>0</v>
      </c>
      <c r="S15" s="2077">
        <f t="shared" si="2"/>
        <v>0</v>
      </c>
      <c r="T15" s="374"/>
      <c r="U15" s="2075">
        <v>45</v>
      </c>
      <c r="V15" s="2076">
        <v>38</v>
      </c>
      <c r="W15" s="2076">
        <v>8</v>
      </c>
      <c r="X15" s="2077">
        <f t="shared" si="3"/>
        <v>21.052631578947366</v>
      </c>
      <c r="Y15" s="2075">
        <v>3</v>
      </c>
      <c r="Z15" s="2076">
        <v>3</v>
      </c>
      <c r="AA15" s="2076">
        <v>1</v>
      </c>
      <c r="AB15" s="2077">
        <f t="shared" si="4"/>
        <v>33.33333333333333</v>
      </c>
      <c r="AC15" s="2075">
        <v>67</v>
      </c>
      <c r="AD15" s="2076">
        <v>61</v>
      </c>
      <c r="AE15" s="2076">
        <v>20</v>
      </c>
      <c r="AF15" s="2077">
        <f t="shared" si="5"/>
        <v>32.78688524590164</v>
      </c>
      <c r="AG15" s="2075">
        <v>17</v>
      </c>
      <c r="AH15" s="2076">
        <v>16</v>
      </c>
      <c r="AI15" s="2076">
        <v>12</v>
      </c>
      <c r="AJ15" s="2077">
        <f t="shared" si="6"/>
        <v>75</v>
      </c>
      <c r="AK15" s="2078">
        <f>H15+L15+P15+U15+Y15+AC15+AG15</f>
        <v>137</v>
      </c>
      <c r="AL15" s="2079">
        <f>I15+M15+Q15+V15+Z15+AD15+AH15</f>
        <v>123</v>
      </c>
      <c r="AM15" s="2079">
        <f>J15+N15+R15+W15+AA15+AE15+AI15</f>
        <v>42</v>
      </c>
      <c r="AN15" s="2080">
        <f t="shared" si="7"/>
        <v>34.146341463414636</v>
      </c>
    </row>
    <row r="16" spans="1:40" ht="15.75" customHeight="1">
      <c r="A16" s="221"/>
      <c r="B16" s="1698" t="s">
        <v>839</v>
      </c>
      <c r="C16" s="2081" t="s">
        <v>833</v>
      </c>
      <c r="D16" s="2059">
        <v>2</v>
      </c>
      <c r="E16" s="2060">
        <v>2</v>
      </c>
      <c r="F16" s="2060">
        <v>0</v>
      </c>
      <c r="G16" s="2061">
        <f>F16/E16*100</f>
        <v>0</v>
      </c>
      <c r="H16" s="2083">
        <v>32</v>
      </c>
      <c r="I16" s="2084">
        <v>29</v>
      </c>
      <c r="J16" s="2084">
        <v>8</v>
      </c>
      <c r="K16" s="2085">
        <f t="shared" si="0"/>
        <v>27.586206896551722</v>
      </c>
      <c r="L16" s="2083">
        <v>3</v>
      </c>
      <c r="M16" s="2084">
        <v>2</v>
      </c>
      <c r="N16" s="2084">
        <v>0</v>
      </c>
      <c r="O16" s="2085">
        <f t="shared" si="1"/>
        <v>0</v>
      </c>
      <c r="P16" s="2083">
        <v>5</v>
      </c>
      <c r="Q16" s="2084">
        <v>4</v>
      </c>
      <c r="R16" s="2084">
        <v>2</v>
      </c>
      <c r="S16" s="2085">
        <f t="shared" si="2"/>
        <v>50</v>
      </c>
      <c r="T16" s="374"/>
      <c r="U16" s="2062">
        <v>54</v>
      </c>
      <c r="V16" s="2063">
        <v>50</v>
      </c>
      <c r="W16" s="2063">
        <v>16</v>
      </c>
      <c r="X16" s="2086">
        <f t="shared" si="3"/>
        <v>32</v>
      </c>
      <c r="Y16" s="2062">
        <v>8</v>
      </c>
      <c r="Z16" s="2063">
        <v>6</v>
      </c>
      <c r="AA16" s="2063">
        <v>0</v>
      </c>
      <c r="AB16" s="2086">
        <f t="shared" si="4"/>
        <v>0</v>
      </c>
      <c r="AC16" s="2064"/>
      <c r="AD16" s="2065"/>
      <c r="AE16" s="2065"/>
      <c r="AF16" s="2087">
        <f t="shared" si="5"/>
      </c>
      <c r="AG16" s="2064"/>
      <c r="AH16" s="2065"/>
      <c r="AI16" s="2065"/>
      <c r="AJ16" s="2087">
        <f t="shared" si="6"/>
      </c>
      <c r="AK16" s="2088">
        <f>D16+H16+L16+P16+U16+Y16</f>
        <v>104</v>
      </c>
      <c r="AL16" s="2089">
        <f>E16+I16+M16+Q16+V16+Z16</f>
        <v>93</v>
      </c>
      <c r="AM16" s="2089">
        <f>F16+J16+N16+R16+W16+AA16</f>
        <v>26</v>
      </c>
      <c r="AN16" s="2070">
        <f t="shared" si="7"/>
        <v>27.956989247311824</v>
      </c>
    </row>
    <row r="17" spans="1:40" ht="15.75" customHeight="1">
      <c r="A17" s="221"/>
      <c r="B17" s="1705"/>
      <c r="C17" s="2082" t="s">
        <v>834</v>
      </c>
      <c r="D17" s="2090"/>
      <c r="E17" s="2073"/>
      <c r="F17" s="2073"/>
      <c r="G17" s="2074"/>
      <c r="H17" s="2091">
        <v>2</v>
      </c>
      <c r="I17" s="2092">
        <v>1</v>
      </c>
      <c r="J17" s="2092">
        <v>1</v>
      </c>
      <c r="K17" s="2093">
        <f t="shared" si="0"/>
        <v>100</v>
      </c>
      <c r="L17" s="2091">
        <v>2</v>
      </c>
      <c r="M17" s="2092">
        <v>2</v>
      </c>
      <c r="N17" s="2092">
        <v>1</v>
      </c>
      <c r="O17" s="2093">
        <f t="shared" si="1"/>
        <v>50</v>
      </c>
      <c r="P17" s="2091">
        <v>1</v>
      </c>
      <c r="Q17" s="2092">
        <v>1</v>
      </c>
      <c r="R17" s="2092">
        <v>1</v>
      </c>
      <c r="S17" s="2093">
        <f t="shared" si="2"/>
        <v>100</v>
      </c>
      <c r="T17" s="374"/>
      <c r="U17" s="2075">
        <v>43</v>
      </c>
      <c r="V17" s="2076">
        <v>35</v>
      </c>
      <c r="W17" s="2076">
        <v>8</v>
      </c>
      <c r="X17" s="2077">
        <f t="shared" si="3"/>
        <v>22.857142857142858</v>
      </c>
      <c r="Y17" s="2075">
        <v>2</v>
      </c>
      <c r="Z17" s="2076">
        <v>2</v>
      </c>
      <c r="AA17" s="2076">
        <v>2</v>
      </c>
      <c r="AB17" s="2077">
        <f t="shared" si="4"/>
        <v>100</v>
      </c>
      <c r="AC17" s="2075">
        <v>46</v>
      </c>
      <c r="AD17" s="2076">
        <v>36</v>
      </c>
      <c r="AE17" s="2076">
        <v>12</v>
      </c>
      <c r="AF17" s="2077">
        <f t="shared" si="5"/>
        <v>33.33333333333333</v>
      </c>
      <c r="AG17" s="2075">
        <v>8</v>
      </c>
      <c r="AH17" s="2076">
        <v>8</v>
      </c>
      <c r="AI17" s="2076">
        <v>6</v>
      </c>
      <c r="AJ17" s="2094">
        <f t="shared" si="6"/>
        <v>75</v>
      </c>
      <c r="AK17" s="2078">
        <f>H17+L17+P17+U17+Y17+AC17+AG17</f>
        <v>104</v>
      </c>
      <c r="AL17" s="2079">
        <f>I17+M17+Q17+V17+Z17+AD17+AH17</f>
        <v>85</v>
      </c>
      <c r="AM17" s="2079">
        <f>J17+N17+R17+W17+AA17+AE17+AI17</f>
        <v>31</v>
      </c>
      <c r="AN17" s="2080">
        <f t="shared" si="7"/>
        <v>36.470588235294116</v>
      </c>
    </row>
    <row r="18" spans="1:40" ht="15.75" customHeight="1">
      <c r="A18" s="221"/>
      <c r="B18" s="1698" t="s">
        <v>840</v>
      </c>
      <c r="C18" s="2081" t="s">
        <v>833</v>
      </c>
      <c r="D18" s="2059">
        <v>8</v>
      </c>
      <c r="E18" s="2060">
        <v>8</v>
      </c>
      <c r="F18" s="2060">
        <v>3</v>
      </c>
      <c r="G18" s="2061">
        <f>F18/E18*100</f>
        <v>37.5</v>
      </c>
      <c r="H18" s="2083">
        <v>30</v>
      </c>
      <c r="I18" s="2084">
        <v>26</v>
      </c>
      <c r="J18" s="2084">
        <v>4</v>
      </c>
      <c r="K18" s="2085">
        <f t="shared" si="0"/>
        <v>15.384615384615385</v>
      </c>
      <c r="L18" s="2083">
        <v>5</v>
      </c>
      <c r="M18" s="2084">
        <v>3</v>
      </c>
      <c r="N18" s="2084">
        <v>1</v>
      </c>
      <c r="O18" s="2085">
        <f t="shared" si="1"/>
        <v>33.33333333333333</v>
      </c>
      <c r="P18" s="2083">
        <v>4</v>
      </c>
      <c r="Q18" s="2084">
        <v>3</v>
      </c>
      <c r="R18" s="2084">
        <v>1</v>
      </c>
      <c r="S18" s="2085">
        <f t="shared" si="2"/>
        <v>33.33333333333333</v>
      </c>
      <c r="T18" s="374"/>
      <c r="U18" s="2062">
        <v>68</v>
      </c>
      <c r="V18" s="2063">
        <v>54</v>
      </c>
      <c r="W18" s="2063">
        <v>19</v>
      </c>
      <c r="X18" s="2086">
        <f t="shared" si="3"/>
        <v>35.18518518518518</v>
      </c>
      <c r="Y18" s="2062">
        <v>9</v>
      </c>
      <c r="Z18" s="2063">
        <v>6</v>
      </c>
      <c r="AA18" s="2063">
        <v>4</v>
      </c>
      <c r="AB18" s="2086">
        <f t="shared" si="4"/>
        <v>66.66666666666666</v>
      </c>
      <c r="AC18" s="2064"/>
      <c r="AD18" s="2065"/>
      <c r="AE18" s="2065"/>
      <c r="AF18" s="2087">
        <f t="shared" si="5"/>
      </c>
      <c r="AG18" s="2064"/>
      <c r="AH18" s="2065"/>
      <c r="AI18" s="2065"/>
      <c r="AJ18" s="2087">
        <f t="shared" si="6"/>
      </c>
      <c r="AK18" s="2088">
        <f>D18+H18+L18+P18+U18+Y18</f>
        <v>124</v>
      </c>
      <c r="AL18" s="2089">
        <f>E18+I18+M18+Q18+V18+Z18</f>
        <v>100</v>
      </c>
      <c r="AM18" s="2089">
        <f>F18+J18+N18+R18+W18+AA18</f>
        <v>32</v>
      </c>
      <c r="AN18" s="2070">
        <f t="shared" si="7"/>
        <v>32</v>
      </c>
    </row>
    <row r="19" spans="1:40" ht="15.75" customHeight="1">
      <c r="A19" s="221"/>
      <c r="B19" s="1705"/>
      <c r="C19" s="2082" t="s">
        <v>834</v>
      </c>
      <c r="D19" s="2090"/>
      <c r="E19" s="2073"/>
      <c r="F19" s="2073"/>
      <c r="G19" s="2074"/>
      <c r="H19" s="2091">
        <v>3</v>
      </c>
      <c r="I19" s="2092">
        <v>3</v>
      </c>
      <c r="J19" s="2092">
        <v>0</v>
      </c>
      <c r="K19" s="2093">
        <f t="shared" si="0"/>
        <v>0</v>
      </c>
      <c r="L19" s="2091">
        <v>1</v>
      </c>
      <c r="M19" s="2092">
        <v>1</v>
      </c>
      <c r="N19" s="2092">
        <v>0</v>
      </c>
      <c r="O19" s="2093">
        <f t="shared" si="1"/>
        <v>0</v>
      </c>
      <c r="P19" s="2091">
        <v>2</v>
      </c>
      <c r="Q19" s="2092">
        <v>2</v>
      </c>
      <c r="R19" s="2092">
        <v>0</v>
      </c>
      <c r="S19" s="2093">
        <f t="shared" si="2"/>
        <v>0</v>
      </c>
      <c r="T19" s="374"/>
      <c r="U19" s="2075">
        <v>49</v>
      </c>
      <c r="V19" s="2076">
        <v>39</v>
      </c>
      <c r="W19" s="2076">
        <v>10</v>
      </c>
      <c r="X19" s="2077">
        <f t="shared" si="3"/>
        <v>25.64102564102564</v>
      </c>
      <c r="Y19" s="2075">
        <v>2</v>
      </c>
      <c r="Z19" s="2076">
        <v>2</v>
      </c>
      <c r="AA19" s="2076">
        <v>2</v>
      </c>
      <c r="AB19" s="2077">
        <f t="shared" si="4"/>
        <v>100</v>
      </c>
      <c r="AC19" s="2075">
        <v>47</v>
      </c>
      <c r="AD19" s="2076">
        <v>40</v>
      </c>
      <c r="AE19" s="2076">
        <v>19</v>
      </c>
      <c r="AF19" s="2077">
        <f t="shared" si="5"/>
        <v>47.5</v>
      </c>
      <c r="AG19" s="2075">
        <v>6</v>
      </c>
      <c r="AH19" s="2076">
        <v>6</v>
      </c>
      <c r="AI19" s="2076">
        <v>5</v>
      </c>
      <c r="AJ19" s="2094">
        <f t="shared" si="6"/>
        <v>83.33333333333334</v>
      </c>
      <c r="AK19" s="2078">
        <f>H19+L19+P19+U19+Y19+AC19+AG19</f>
        <v>110</v>
      </c>
      <c r="AL19" s="2079">
        <f>I19+M19+Q19+V19+Z19+AD19+AH19</f>
        <v>93</v>
      </c>
      <c r="AM19" s="2079">
        <f>J19+N19+R19+W19+AA19+AE19+AI19</f>
        <v>36</v>
      </c>
      <c r="AN19" s="2080">
        <f t="shared" si="7"/>
        <v>38.70967741935484</v>
      </c>
    </row>
    <row r="20" spans="1:40" ht="15.75" customHeight="1">
      <c r="A20" s="221"/>
      <c r="B20" s="1698" t="s">
        <v>841</v>
      </c>
      <c r="C20" s="2081" t="s">
        <v>833</v>
      </c>
      <c r="D20" s="2059">
        <v>9</v>
      </c>
      <c r="E20" s="2060">
        <v>7</v>
      </c>
      <c r="F20" s="2060">
        <v>1</v>
      </c>
      <c r="G20" s="2061">
        <f>F20/E20*100</f>
        <v>14.285714285714285</v>
      </c>
      <c r="H20" s="2083">
        <v>36</v>
      </c>
      <c r="I20" s="2084">
        <v>29</v>
      </c>
      <c r="J20" s="2084">
        <v>5</v>
      </c>
      <c r="K20" s="2085">
        <f t="shared" si="0"/>
        <v>17.24137931034483</v>
      </c>
      <c r="L20" s="2083">
        <v>7</v>
      </c>
      <c r="M20" s="2084">
        <v>6</v>
      </c>
      <c r="N20" s="2084">
        <v>2</v>
      </c>
      <c r="O20" s="2085">
        <f t="shared" si="1"/>
        <v>33.33333333333333</v>
      </c>
      <c r="P20" s="2083">
        <v>5</v>
      </c>
      <c r="Q20" s="2084">
        <v>5</v>
      </c>
      <c r="R20" s="2084">
        <v>0</v>
      </c>
      <c r="S20" s="2085">
        <f t="shared" si="2"/>
        <v>0</v>
      </c>
      <c r="T20" s="374"/>
      <c r="U20" s="2062">
        <v>49</v>
      </c>
      <c r="V20" s="2063">
        <v>45</v>
      </c>
      <c r="W20" s="2063">
        <v>12</v>
      </c>
      <c r="X20" s="2086">
        <f t="shared" si="3"/>
        <v>26.666666666666668</v>
      </c>
      <c r="Y20" s="2062">
        <v>6</v>
      </c>
      <c r="Z20" s="2063">
        <v>6</v>
      </c>
      <c r="AA20" s="2063">
        <v>1</v>
      </c>
      <c r="AB20" s="2086">
        <f t="shared" si="4"/>
        <v>16.666666666666664</v>
      </c>
      <c r="AC20" s="2064"/>
      <c r="AD20" s="2065"/>
      <c r="AE20" s="2065"/>
      <c r="AF20" s="2087">
        <f t="shared" si="5"/>
      </c>
      <c r="AG20" s="2064"/>
      <c r="AH20" s="2065"/>
      <c r="AI20" s="2065"/>
      <c r="AJ20" s="2087">
        <f t="shared" si="6"/>
      </c>
      <c r="AK20" s="2088">
        <f>D20+H20+L20+P20+U20+Y20</f>
        <v>112</v>
      </c>
      <c r="AL20" s="2089">
        <f>E20+I20+M20+Q20+V20+Z20</f>
        <v>98</v>
      </c>
      <c r="AM20" s="2089">
        <f>F20+J20+N20+R20+W20+AA20</f>
        <v>21</v>
      </c>
      <c r="AN20" s="2070">
        <f t="shared" si="7"/>
        <v>21.428571428571427</v>
      </c>
    </row>
    <row r="21" spans="1:40" ht="15.75" customHeight="1">
      <c r="A21" s="221"/>
      <c r="B21" s="1705"/>
      <c r="C21" s="2082" t="s">
        <v>834</v>
      </c>
      <c r="D21" s="2090"/>
      <c r="E21" s="2073"/>
      <c r="F21" s="2073"/>
      <c r="G21" s="2074"/>
      <c r="H21" s="2091">
        <v>1</v>
      </c>
      <c r="I21" s="2092">
        <v>0</v>
      </c>
      <c r="J21" s="2092">
        <v>0</v>
      </c>
      <c r="K21" s="2077">
        <v>0</v>
      </c>
      <c r="L21" s="2091"/>
      <c r="M21" s="2092"/>
      <c r="N21" s="2092"/>
      <c r="O21" s="2093">
        <f t="shared" si="1"/>
      </c>
      <c r="P21" s="2091">
        <v>3</v>
      </c>
      <c r="Q21" s="2092">
        <v>2</v>
      </c>
      <c r="R21" s="2092">
        <v>0</v>
      </c>
      <c r="S21" s="2093">
        <f t="shared" si="2"/>
        <v>0</v>
      </c>
      <c r="T21" s="374"/>
      <c r="U21" s="2075">
        <v>41</v>
      </c>
      <c r="V21" s="2076">
        <v>37</v>
      </c>
      <c r="W21" s="2076">
        <v>10</v>
      </c>
      <c r="X21" s="2077">
        <f t="shared" si="3"/>
        <v>27.027027027027028</v>
      </c>
      <c r="Y21" s="2075">
        <v>3</v>
      </c>
      <c r="Z21" s="2076">
        <v>3</v>
      </c>
      <c r="AA21" s="2076">
        <v>0</v>
      </c>
      <c r="AB21" s="2077">
        <f t="shared" si="4"/>
        <v>0</v>
      </c>
      <c r="AC21" s="2075">
        <v>64</v>
      </c>
      <c r="AD21" s="2076">
        <v>59</v>
      </c>
      <c r="AE21" s="2076">
        <v>24</v>
      </c>
      <c r="AF21" s="2077">
        <f t="shared" si="5"/>
        <v>40.67796610169492</v>
      </c>
      <c r="AG21" s="2075">
        <v>14</v>
      </c>
      <c r="AH21" s="2076">
        <v>13</v>
      </c>
      <c r="AI21" s="2076">
        <v>9</v>
      </c>
      <c r="AJ21" s="2094">
        <f t="shared" si="6"/>
        <v>69.23076923076923</v>
      </c>
      <c r="AK21" s="2078">
        <f>H21+L21+P21+U21+Y21+AC21+AG21</f>
        <v>126</v>
      </c>
      <c r="AL21" s="2079">
        <f>I21+M21+Q21+V21+Z21+AD21+AH21</f>
        <v>114</v>
      </c>
      <c r="AM21" s="2079">
        <f>J21+N21+R21+W21+AA21+AE21+AI21</f>
        <v>43</v>
      </c>
      <c r="AN21" s="2080">
        <f t="shared" si="7"/>
        <v>37.719298245614034</v>
      </c>
    </row>
    <row r="22" spans="1:40" ht="15.75" customHeight="1">
      <c r="A22" s="221"/>
      <c r="B22" s="1698" t="s">
        <v>842</v>
      </c>
      <c r="C22" s="2095" t="s">
        <v>833</v>
      </c>
      <c r="D22" s="2059">
        <v>5</v>
      </c>
      <c r="E22" s="2060">
        <v>3</v>
      </c>
      <c r="F22" s="2060">
        <v>0</v>
      </c>
      <c r="G22" s="2061">
        <f>F22/E22*100</f>
        <v>0</v>
      </c>
      <c r="H22" s="2083">
        <v>63</v>
      </c>
      <c r="I22" s="2084">
        <v>49</v>
      </c>
      <c r="J22" s="2084">
        <v>9</v>
      </c>
      <c r="K22" s="2085">
        <f t="shared" si="0"/>
        <v>18.367346938775512</v>
      </c>
      <c r="L22" s="2083">
        <v>5</v>
      </c>
      <c r="M22" s="2084">
        <v>5</v>
      </c>
      <c r="N22" s="2084">
        <v>0</v>
      </c>
      <c r="O22" s="2085">
        <f t="shared" si="1"/>
        <v>0</v>
      </c>
      <c r="P22" s="2083">
        <v>3</v>
      </c>
      <c r="Q22" s="2084">
        <v>3</v>
      </c>
      <c r="R22" s="2084">
        <v>1</v>
      </c>
      <c r="S22" s="2085">
        <f t="shared" si="2"/>
        <v>33.33333333333333</v>
      </c>
      <c r="T22" s="374"/>
      <c r="U22" s="2062">
        <v>93</v>
      </c>
      <c r="V22" s="2063">
        <v>72</v>
      </c>
      <c r="W22" s="2063">
        <v>24</v>
      </c>
      <c r="X22" s="2086">
        <f t="shared" si="3"/>
        <v>33.33333333333333</v>
      </c>
      <c r="Y22" s="2062">
        <v>12</v>
      </c>
      <c r="Z22" s="2063">
        <v>8</v>
      </c>
      <c r="AA22" s="2063">
        <v>3</v>
      </c>
      <c r="AB22" s="2086">
        <f t="shared" si="4"/>
        <v>37.5</v>
      </c>
      <c r="AC22" s="2064"/>
      <c r="AD22" s="2065"/>
      <c r="AE22" s="2065"/>
      <c r="AF22" s="2087">
        <f t="shared" si="5"/>
      </c>
      <c r="AG22" s="2064"/>
      <c r="AH22" s="2065"/>
      <c r="AI22" s="2065"/>
      <c r="AJ22" s="2087">
        <f t="shared" si="6"/>
      </c>
      <c r="AK22" s="2088">
        <f>D22+H22+L22+P22+U22+Y22</f>
        <v>181</v>
      </c>
      <c r="AL22" s="2089">
        <f>E22+I22+M22+Q22+V22+Z22</f>
        <v>140</v>
      </c>
      <c r="AM22" s="2089">
        <f>F22+J22+N22+R22+W22+AA22</f>
        <v>37</v>
      </c>
      <c r="AN22" s="2070">
        <f t="shared" si="7"/>
        <v>26.42857142857143</v>
      </c>
    </row>
    <row r="23" spans="1:40" ht="15.75" customHeight="1">
      <c r="A23" s="221"/>
      <c r="B23" s="1705"/>
      <c r="C23" s="2096" t="s">
        <v>834</v>
      </c>
      <c r="D23" s="2090"/>
      <c r="E23" s="2073"/>
      <c r="F23" s="2073"/>
      <c r="G23" s="2074"/>
      <c r="H23" s="2091">
        <v>3</v>
      </c>
      <c r="I23" s="2092">
        <v>3</v>
      </c>
      <c r="J23" s="2092">
        <v>1</v>
      </c>
      <c r="K23" s="2093">
        <f t="shared" si="0"/>
        <v>33.33333333333333</v>
      </c>
      <c r="L23" s="2091"/>
      <c r="M23" s="2092"/>
      <c r="N23" s="2092"/>
      <c r="O23" s="2093">
        <f t="shared" si="1"/>
      </c>
      <c r="P23" s="2091">
        <v>3</v>
      </c>
      <c r="Q23" s="2092">
        <v>2</v>
      </c>
      <c r="R23" s="2092">
        <v>0</v>
      </c>
      <c r="S23" s="2093">
        <f t="shared" si="2"/>
        <v>0</v>
      </c>
      <c r="T23" s="374"/>
      <c r="U23" s="2075">
        <v>38</v>
      </c>
      <c r="V23" s="2076">
        <v>37</v>
      </c>
      <c r="W23" s="2076">
        <v>11</v>
      </c>
      <c r="X23" s="2077">
        <f t="shared" si="3"/>
        <v>29.72972972972973</v>
      </c>
      <c r="Y23" s="2075">
        <v>1</v>
      </c>
      <c r="Z23" s="2076">
        <v>1</v>
      </c>
      <c r="AA23" s="2076">
        <v>0</v>
      </c>
      <c r="AB23" s="2077">
        <f t="shared" si="4"/>
        <v>0</v>
      </c>
      <c r="AC23" s="2075">
        <v>94</v>
      </c>
      <c r="AD23" s="2076">
        <v>78</v>
      </c>
      <c r="AE23" s="2076">
        <v>35</v>
      </c>
      <c r="AF23" s="2077">
        <f t="shared" si="5"/>
        <v>44.871794871794876</v>
      </c>
      <c r="AG23" s="2075">
        <v>26</v>
      </c>
      <c r="AH23" s="2076">
        <v>21</v>
      </c>
      <c r="AI23" s="2076">
        <v>17</v>
      </c>
      <c r="AJ23" s="2094">
        <f t="shared" si="6"/>
        <v>80.95238095238095</v>
      </c>
      <c r="AK23" s="2078">
        <f>H23+L23+P23+U23+Y23+AC23+AG23</f>
        <v>165</v>
      </c>
      <c r="AL23" s="2079">
        <f>I23+M23+Q23+V23+Z23+AD23+AH23</f>
        <v>142</v>
      </c>
      <c r="AM23" s="2079">
        <f>J23+N23+R23+W23+AA23+AE23+AI23</f>
        <v>64</v>
      </c>
      <c r="AN23" s="2080">
        <f t="shared" si="7"/>
        <v>45.07042253521127</v>
      </c>
    </row>
    <row r="24" spans="2:19" ht="30" customHeight="1">
      <c r="B24" s="2097"/>
      <c r="C24" s="2097"/>
      <c r="D24" s="2097"/>
      <c r="E24" s="2097"/>
      <c r="F24" s="2097"/>
      <c r="G24" s="2097"/>
      <c r="H24" s="2097"/>
      <c r="I24" s="2097"/>
      <c r="J24" s="2097"/>
      <c r="K24" s="2097"/>
      <c r="L24" s="2097"/>
      <c r="M24" s="2097"/>
      <c r="N24" s="2097"/>
      <c r="O24" s="2097"/>
      <c r="P24" s="2097"/>
      <c r="Q24" s="2097"/>
      <c r="R24" s="2097"/>
      <c r="S24" s="2097"/>
    </row>
    <row r="25" spans="2:40" s="221" customFormat="1" ht="24" customHeight="1">
      <c r="B25" s="1098" t="s">
        <v>843</v>
      </c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2098"/>
      <c r="O25" s="2098"/>
      <c r="P25" s="2098"/>
      <c r="Q25" s="435"/>
      <c r="S25" s="2038"/>
      <c r="X25" s="2038"/>
      <c r="AB25" s="2038"/>
      <c r="AF25" s="2038"/>
      <c r="AJ25" s="2038"/>
      <c r="AN25" s="2038"/>
    </row>
    <row r="26" spans="2:17" ht="12.75" customHeight="1">
      <c r="B26" s="2099" t="s">
        <v>844</v>
      </c>
      <c r="C26" s="920" t="s">
        <v>845</v>
      </c>
      <c r="D26" s="921"/>
      <c r="E26" s="976"/>
      <c r="F26" s="920" t="s">
        <v>846</v>
      </c>
      <c r="G26" s="921"/>
      <c r="H26" s="976"/>
      <c r="I26" s="2100" t="s">
        <v>847</v>
      </c>
      <c r="J26" s="2101"/>
      <c r="K26" s="2101"/>
      <c r="L26" s="2101"/>
      <c r="M26" s="2101"/>
      <c r="N26" s="2101"/>
      <c r="O26" s="2101"/>
      <c r="P26" s="2101"/>
      <c r="Q26" s="2102"/>
    </row>
    <row r="27" spans="2:32" ht="12.75" customHeight="1">
      <c r="B27" s="2103"/>
      <c r="C27" s="2104"/>
      <c r="D27" s="2105"/>
      <c r="E27" s="2106"/>
      <c r="F27" s="2104"/>
      <c r="G27" s="2105"/>
      <c r="H27" s="2106"/>
      <c r="I27" s="2100" t="s">
        <v>848</v>
      </c>
      <c r="J27" s="2101"/>
      <c r="K27" s="2102"/>
      <c r="L27" s="2100" t="s">
        <v>849</v>
      </c>
      <c r="M27" s="2101"/>
      <c r="N27" s="2102"/>
      <c r="O27" s="2107" t="s">
        <v>850</v>
      </c>
      <c r="P27" s="2108"/>
      <c r="Q27" s="2109"/>
      <c r="S27" s="162"/>
      <c r="X27" s="162"/>
      <c r="AB27" s="162"/>
      <c r="AF27" s="162"/>
    </row>
    <row r="28" spans="2:32" ht="15" customHeight="1">
      <c r="B28" s="814">
        <v>19</v>
      </c>
      <c r="C28" s="2110">
        <v>227</v>
      </c>
      <c r="D28" s="2111"/>
      <c r="E28" s="2112"/>
      <c r="F28" s="2110">
        <v>223</v>
      </c>
      <c r="G28" s="2111"/>
      <c r="H28" s="2112"/>
      <c r="I28" s="2113">
        <v>53</v>
      </c>
      <c r="J28" s="2114"/>
      <c r="K28" s="2115"/>
      <c r="L28" s="2110">
        <v>103</v>
      </c>
      <c r="M28" s="2111"/>
      <c r="N28" s="2112"/>
      <c r="O28" s="2113">
        <v>67</v>
      </c>
      <c r="P28" s="2114"/>
      <c r="Q28" s="2115"/>
      <c r="S28" s="162"/>
      <c r="X28" s="162"/>
      <c r="AB28" s="162"/>
      <c r="AF28" s="162"/>
    </row>
    <row r="29" spans="2:32" ht="15" customHeight="1">
      <c r="B29" s="814">
        <v>20</v>
      </c>
      <c r="C29" s="2110">
        <v>245</v>
      </c>
      <c r="D29" s="2111"/>
      <c r="E29" s="2112"/>
      <c r="F29" s="2110">
        <v>238</v>
      </c>
      <c r="G29" s="2111"/>
      <c r="H29" s="2112"/>
      <c r="I29" s="2113">
        <v>73</v>
      </c>
      <c r="J29" s="2114"/>
      <c r="K29" s="2115"/>
      <c r="L29" s="2110">
        <v>109</v>
      </c>
      <c r="M29" s="2111"/>
      <c r="N29" s="2112"/>
      <c r="O29" s="2113">
        <v>56</v>
      </c>
      <c r="P29" s="2114"/>
      <c r="Q29" s="2115"/>
      <c r="S29" s="162"/>
      <c r="X29" s="162"/>
      <c r="AB29" s="162"/>
      <c r="AF29" s="162"/>
    </row>
    <row r="30" spans="2:32" ht="15" customHeight="1">
      <c r="B30" s="471">
        <v>21</v>
      </c>
      <c r="C30" s="2110">
        <v>227</v>
      </c>
      <c r="D30" s="2111"/>
      <c r="E30" s="2112"/>
      <c r="F30" s="2110">
        <v>222</v>
      </c>
      <c r="G30" s="2111"/>
      <c r="H30" s="2112"/>
      <c r="I30" s="2113">
        <v>53</v>
      </c>
      <c r="J30" s="2114"/>
      <c r="K30" s="2115"/>
      <c r="L30" s="2110">
        <v>115</v>
      </c>
      <c r="M30" s="2111"/>
      <c r="N30" s="2112"/>
      <c r="O30" s="2113">
        <v>54</v>
      </c>
      <c r="P30" s="2114"/>
      <c r="Q30" s="2115"/>
      <c r="S30" s="162"/>
      <c r="X30" s="162"/>
      <c r="AB30" s="162"/>
      <c r="AF30" s="162"/>
    </row>
    <row r="31" spans="2:32" ht="15" customHeight="1">
      <c r="B31" s="471">
        <v>22</v>
      </c>
      <c r="C31" s="2110">
        <v>195</v>
      </c>
      <c r="D31" s="2111"/>
      <c r="E31" s="2112"/>
      <c r="F31" s="2110">
        <v>189</v>
      </c>
      <c r="G31" s="2111"/>
      <c r="H31" s="2112"/>
      <c r="I31" s="2113">
        <v>47</v>
      </c>
      <c r="J31" s="2114"/>
      <c r="K31" s="2115"/>
      <c r="L31" s="2110">
        <v>101</v>
      </c>
      <c r="M31" s="2111"/>
      <c r="N31" s="2112"/>
      <c r="O31" s="2113">
        <v>41</v>
      </c>
      <c r="P31" s="2114"/>
      <c r="Q31" s="2115"/>
      <c r="S31" s="162"/>
      <c r="X31" s="162"/>
      <c r="AB31" s="162"/>
      <c r="AF31" s="162"/>
    </row>
    <row r="32" spans="2:32" ht="15" customHeight="1">
      <c r="B32" s="471">
        <v>23</v>
      </c>
      <c r="C32" s="2110">
        <v>181</v>
      </c>
      <c r="D32" s="2111"/>
      <c r="E32" s="2112"/>
      <c r="F32" s="2110">
        <v>179</v>
      </c>
      <c r="G32" s="2111"/>
      <c r="H32" s="2112"/>
      <c r="I32" s="2113">
        <v>49</v>
      </c>
      <c r="J32" s="2114"/>
      <c r="K32" s="2115"/>
      <c r="L32" s="2110">
        <v>91</v>
      </c>
      <c r="M32" s="2111"/>
      <c r="N32" s="2112"/>
      <c r="O32" s="2113">
        <v>39</v>
      </c>
      <c r="P32" s="2114"/>
      <c r="Q32" s="2115"/>
      <c r="S32" s="162"/>
      <c r="X32" s="162"/>
      <c r="AB32" s="162"/>
      <c r="AF32" s="162"/>
    </row>
    <row r="33" spans="2:32" ht="15" customHeight="1">
      <c r="B33" s="471">
        <v>24</v>
      </c>
      <c r="C33" s="2110">
        <v>218</v>
      </c>
      <c r="D33" s="2111"/>
      <c r="E33" s="2112"/>
      <c r="F33" s="2110">
        <v>212</v>
      </c>
      <c r="G33" s="2111"/>
      <c r="H33" s="2112"/>
      <c r="I33" s="2113">
        <v>44</v>
      </c>
      <c r="J33" s="2114"/>
      <c r="K33" s="2115"/>
      <c r="L33" s="2110">
        <v>96</v>
      </c>
      <c r="M33" s="2111"/>
      <c r="N33" s="2112"/>
      <c r="O33" s="2113">
        <v>72</v>
      </c>
      <c r="P33" s="2114"/>
      <c r="Q33" s="2115"/>
      <c r="S33" s="162"/>
      <c r="X33" s="162"/>
      <c r="AB33" s="162"/>
      <c r="AF33" s="162"/>
    </row>
    <row r="34" spans="2:32" ht="15" customHeight="1">
      <c r="B34" s="471">
        <v>25</v>
      </c>
      <c r="C34" s="2110">
        <v>244</v>
      </c>
      <c r="D34" s="2111"/>
      <c r="E34" s="2112"/>
      <c r="F34" s="2110">
        <v>233</v>
      </c>
      <c r="G34" s="2111"/>
      <c r="H34" s="2112"/>
      <c r="I34" s="2113">
        <v>67</v>
      </c>
      <c r="J34" s="2114"/>
      <c r="K34" s="2115"/>
      <c r="L34" s="2110">
        <v>100</v>
      </c>
      <c r="M34" s="2111"/>
      <c r="N34" s="2112"/>
      <c r="O34" s="2113">
        <v>66</v>
      </c>
      <c r="P34" s="2114"/>
      <c r="Q34" s="2115"/>
      <c r="S34" s="162"/>
      <c r="X34" s="162"/>
      <c r="AB34" s="162"/>
      <c r="AF34" s="162"/>
    </row>
    <row r="35" spans="2:32" ht="15" customHeight="1">
      <c r="B35" s="471">
        <v>26</v>
      </c>
      <c r="C35" s="2110">
        <v>213</v>
      </c>
      <c r="D35" s="2111"/>
      <c r="E35" s="2112"/>
      <c r="F35" s="2110">
        <v>210</v>
      </c>
      <c r="G35" s="2111"/>
      <c r="H35" s="2112"/>
      <c r="I35" s="2113">
        <v>51</v>
      </c>
      <c r="J35" s="2114"/>
      <c r="K35" s="2115"/>
      <c r="L35" s="2110">
        <v>103</v>
      </c>
      <c r="M35" s="2111"/>
      <c r="N35" s="2112"/>
      <c r="O35" s="2113">
        <v>56</v>
      </c>
      <c r="P35" s="2114"/>
      <c r="Q35" s="2115"/>
      <c r="S35" s="162"/>
      <c r="X35" s="162"/>
      <c r="AB35" s="162"/>
      <c r="AF35" s="162"/>
    </row>
    <row r="36" spans="2:32" ht="15" customHeight="1">
      <c r="B36" s="473">
        <v>27</v>
      </c>
      <c r="C36" s="2110">
        <v>184</v>
      </c>
      <c r="D36" s="2111"/>
      <c r="E36" s="2112"/>
      <c r="F36" s="2110">
        <v>183</v>
      </c>
      <c r="G36" s="2111"/>
      <c r="H36" s="2112"/>
      <c r="I36" s="2113">
        <v>49</v>
      </c>
      <c r="J36" s="2114"/>
      <c r="K36" s="2115"/>
      <c r="L36" s="2110">
        <v>95</v>
      </c>
      <c r="M36" s="2111"/>
      <c r="N36" s="2112"/>
      <c r="O36" s="2113">
        <v>39</v>
      </c>
      <c r="P36" s="2114"/>
      <c r="Q36" s="2115"/>
      <c r="S36" s="162"/>
      <c r="X36" s="162"/>
      <c r="AB36" s="162"/>
      <c r="AF36" s="162"/>
    </row>
    <row r="37" spans="2:32" ht="15" customHeight="1">
      <c r="B37" s="477">
        <v>28</v>
      </c>
      <c r="C37" s="2116">
        <v>201</v>
      </c>
      <c r="D37" s="2117"/>
      <c r="E37" s="2118"/>
      <c r="F37" s="2116">
        <v>200</v>
      </c>
      <c r="G37" s="2117"/>
      <c r="H37" s="2118"/>
      <c r="I37" s="2119">
        <v>51</v>
      </c>
      <c r="J37" s="2120"/>
      <c r="K37" s="2121"/>
      <c r="L37" s="2116">
        <v>109</v>
      </c>
      <c r="M37" s="2117"/>
      <c r="N37" s="2118"/>
      <c r="O37" s="2119">
        <v>40</v>
      </c>
      <c r="P37" s="2120"/>
      <c r="Q37" s="2121"/>
      <c r="S37" s="162"/>
      <c r="X37" s="162"/>
      <c r="AB37" s="162"/>
      <c r="AF37" s="162"/>
    </row>
    <row r="38" ht="19.5" customHeight="1"/>
    <row r="39" ht="19.5" customHeight="1"/>
  </sheetData>
  <sheetProtection/>
  <mergeCells count="79">
    <mergeCell ref="C37:E37"/>
    <mergeCell ref="F37:H37"/>
    <mergeCell ref="I37:K37"/>
    <mergeCell ref="L37:N37"/>
    <mergeCell ref="O37:Q37"/>
    <mergeCell ref="C35:E35"/>
    <mergeCell ref="F35:H35"/>
    <mergeCell ref="I35:K35"/>
    <mergeCell ref="L35:N35"/>
    <mergeCell ref="O35:Q35"/>
    <mergeCell ref="C36:E36"/>
    <mergeCell ref="F36:H36"/>
    <mergeCell ref="I36:K36"/>
    <mergeCell ref="L36:N36"/>
    <mergeCell ref="O36:Q36"/>
    <mergeCell ref="C33:E33"/>
    <mergeCell ref="F33:H33"/>
    <mergeCell ref="I33:K33"/>
    <mergeCell ref="L33:N33"/>
    <mergeCell ref="O33:Q33"/>
    <mergeCell ref="C34:E34"/>
    <mergeCell ref="F34:H34"/>
    <mergeCell ref="I34:K34"/>
    <mergeCell ref="L34:N34"/>
    <mergeCell ref="O34:Q34"/>
    <mergeCell ref="C31:E31"/>
    <mergeCell ref="F31:H31"/>
    <mergeCell ref="I31:K31"/>
    <mergeCell ref="L31:N31"/>
    <mergeCell ref="O31:Q31"/>
    <mergeCell ref="C32:E32"/>
    <mergeCell ref="F32:H32"/>
    <mergeCell ref="I32:K32"/>
    <mergeCell ref="L32:N32"/>
    <mergeCell ref="O32:Q32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  <mergeCell ref="O27:Q27"/>
    <mergeCell ref="C28:E28"/>
    <mergeCell ref="F28:H28"/>
    <mergeCell ref="I28:K28"/>
    <mergeCell ref="L28:N28"/>
    <mergeCell ref="O28:Q28"/>
    <mergeCell ref="B20:B21"/>
    <mergeCell ref="B22:B23"/>
    <mergeCell ref="B24:S24"/>
    <mergeCell ref="B25:M25"/>
    <mergeCell ref="B26:B27"/>
    <mergeCell ref="C26:E27"/>
    <mergeCell ref="F26:H27"/>
    <mergeCell ref="I26:Q26"/>
    <mergeCell ref="I27:K27"/>
    <mergeCell ref="L27:N27"/>
    <mergeCell ref="B8:B9"/>
    <mergeCell ref="B10:B11"/>
    <mergeCell ref="B12:B13"/>
    <mergeCell ref="B14:B15"/>
    <mergeCell ref="B16:B17"/>
    <mergeCell ref="B18:B19"/>
    <mergeCell ref="Y2:AB2"/>
    <mergeCell ref="AC2:AF2"/>
    <mergeCell ref="AG2:AJ2"/>
    <mergeCell ref="AK2:AN2"/>
    <mergeCell ref="B4:B5"/>
    <mergeCell ref="B6:B7"/>
    <mergeCell ref="B1:Q1"/>
    <mergeCell ref="D2:G2"/>
    <mergeCell ref="H2:K2"/>
    <mergeCell ref="L2:O2"/>
    <mergeCell ref="P2:S2"/>
    <mergeCell ref="U2:X2"/>
  </mergeCells>
  <printOptions/>
  <pageMargins left="0.3937007874015748" right="0.3937007874015748" top="0.3937007874015748" bottom="0.3937007874015748" header="0.6299212598425197" footer="0.5118110236220472"/>
  <pageSetup horizontalDpi="600" verticalDpi="600" orientation="landscape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SheetLayoutView="100" zoomScalePageLayoutView="0" workbookViewId="0" topLeftCell="D7">
      <selection activeCell="U41" sqref="U41:Z43"/>
    </sheetView>
  </sheetViews>
  <sheetFormatPr defaultColWidth="8.796875" defaultRowHeight="14.25"/>
  <cols>
    <col min="1" max="1" width="3.59765625" style="177" customWidth="1"/>
    <col min="2" max="2" width="20.59765625" style="178" customWidth="1"/>
    <col min="3" max="3" width="6.59765625" style="2123" customWidth="1"/>
    <col min="4" max="4" width="6.59765625" style="95" customWidth="1"/>
    <col min="5" max="5" width="6.59765625" style="2123" customWidth="1"/>
    <col min="6" max="15" width="6.59765625" style="95" customWidth="1"/>
    <col min="16" max="16" width="6.59765625" style="319" customWidth="1"/>
    <col min="17" max="19" width="6.59765625" style="95" customWidth="1"/>
    <col min="20" max="20" width="6.59765625" style="2123" customWidth="1"/>
    <col min="21" max="26" width="6.59765625" style="95" customWidth="1"/>
    <col min="27" max="27" width="6.59765625" style="2123" customWidth="1"/>
    <col min="28" max="16384" width="9" style="95" customWidth="1"/>
  </cols>
  <sheetData>
    <row r="1" spans="1:8" ht="24" customHeight="1">
      <c r="A1" s="427" t="s">
        <v>851</v>
      </c>
      <c r="B1" s="428"/>
      <c r="C1" s="2122"/>
      <c r="D1" s="319" t="s">
        <v>852</v>
      </c>
      <c r="E1" s="2122"/>
      <c r="F1" s="319"/>
      <c r="G1" s="319"/>
      <c r="H1" s="319"/>
    </row>
    <row r="2" spans="1:27" ht="15" customHeight="1">
      <c r="A2" s="2124"/>
      <c r="B2" s="2125"/>
      <c r="C2" s="2126" t="s">
        <v>853</v>
      </c>
      <c r="D2" s="2099" t="s">
        <v>854</v>
      </c>
      <c r="E2" s="933" t="s">
        <v>855</v>
      </c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354"/>
      <c r="Q2" s="816"/>
      <c r="R2" s="809"/>
      <c r="S2" s="2127"/>
      <c r="T2" s="920" t="s">
        <v>856</v>
      </c>
      <c r="U2" s="921"/>
      <c r="V2" s="921"/>
      <c r="W2" s="921"/>
      <c r="X2" s="921"/>
      <c r="Y2" s="921"/>
      <c r="Z2" s="921"/>
      <c r="AA2" s="2128" t="s">
        <v>857</v>
      </c>
    </row>
    <row r="3" spans="1:27" ht="12" customHeight="1">
      <c r="A3" s="2129"/>
      <c r="B3" s="2130"/>
      <c r="C3" s="2131"/>
      <c r="D3" s="2132"/>
      <c r="E3" s="2133" t="s">
        <v>858</v>
      </c>
      <c r="F3" s="2134" t="s">
        <v>859</v>
      </c>
      <c r="G3" s="2135" t="s">
        <v>860</v>
      </c>
      <c r="H3" s="2136"/>
      <c r="I3" s="2137"/>
      <c r="J3" s="2137"/>
      <c r="K3" s="2137"/>
      <c r="L3" s="2137"/>
      <c r="M3" s="1008" t="s">
        <v>861</v>
      </c>
      <c r="N3" s="1008" t="s">
        <v>862</v>
      </c>
      <c r="O3" s="1008" t="s">
        <v>863</v>
      </c>
      <c r="P3" s="2138"/>
      <c r="Q3" s="2135" t="s">
        <v>864</v>
      </c>
      <c r="R3" s="2139"/>
      <c r="S3" s="960" t="s">
        <v>865</v>
      </c>
      <c r="T3" s="2140" t="s">
        <v>858</v>
      </c>
      <c r="U3" s="2141" t="s">
        <v>866</v>
      </c>
      <c r="V3" s="1008" t="s">
        <v>867</v>
      </c>
      <c r="W3" s="1008" t="s">
        <v>868</v>
      </c>
      <c r="X3" s="2135" t="s">
        <v>869</v>
      </c>
      <c r="Y3" s="2139"/>
      <c r="Z3" s="2135" t="s">
        <v>870</v>
      </c>
      <c r="AA3" s="2142"/>
    </row>
    <row r="4" spans="1:27" ht="12" customHeight="1">
      <c r="A4" s="2129"/>
      <c r="B4" s="2130"/>
      <c r="C4" s="2131"/>
      <c r="D4" s="2132"/>
      <c r="E4" s="2143"/>
      <c r="F4" s="2144"/>
      <c r="G4" s="2145"/>
      <c r="H4" s="1505" t="s">
        <v>871</v>
      </c>
      <c r="I4" s="1505" t="s">
        <v>872</v>
      </c>
      <c r="J4" s="2137"/>
      <c r="K4" s="2137"/>
      <c r="L4" s="708"/>
      <c r="M4" s="997"/>
      <c r="N4" s="997"/>
      <c r="O4" s="997"/>
      <c r="P4" s="2138"/>
      <c r="Q4" s="2145"/>
      <c r="R4" s="1505" t="s">
        <v>873</v>
      </c>
      <c r="S4" s="961"/>
      <c r="T4" s="2142"/>
      <c r="U4" s="2146"/>
      <c r="V4" s="997"/>
      <c r="W4" s="997"/>
      <c r="X4" s="2145"/>
      <c r="Y4" s="2147" t="s">
        <v>874</v>
      </c>
      <c r="Z4" s="2145"/>
      <c r="AA4" s="2142"/>
    </row>
    <row r="5" spans="1:27" ht="45" customHeight="1">
      <c r="A5" s="2148"/>
      <c r="B5" s="2149"/>
      <c r="C5" s="2150"/>
      <c r="D5" s="2103"/>
      <c r="E5" s="2151"/>
      <c r="F5" s="2152"/>
      <c r="G5" s="2153"/>
      <c r="H5" s="2154"/>
      <c r="I5" s="2154"/>
      <c r="J5" s="2155" t="s">
        <v>875</v>
      </c>
      <c r="K5" s="2155" t="s">
        <v>876</v>
      </c>
      <c r="L5" s="692" t="s">
        <v>877</v>
      </c>
      <c r="M5" s="998"/>
      <c r="N5" s="998"/>
      <c r="O5" s="998"/>
      <c r="P5" s="2138"/>
      <c r="Q5" s="2153"/>
      <c r="R5" s="2154"/>
      <c r="S5" s="962"/>
      <c r="T5" s="2156"/>
      <c r="U5" s="992"/>
      <c r="V5" s="998"/>
      <c r="W5" s="998"/>
      <c r="X5" s="2153"/>
      <c r="Y5" s="2157"/>
      <c r="Z5" s="2153"/>
      <c r="AA5" s="2156"/>
    </row>
    <row r="6" spans="1:27" ht="13.5" customHeight="1">
      <c r="A6" s="180"/>
      <c r="B6" s="181" t="s">
        <v>169</v>
      </c>
      <c r="C6" s="2158">
        <f>SUM(D6,E6,T6)</f>
        <v>2628</v>
      </c>
      <c r="D6" s="2159">
        <f>SUM(D15,D23)</f>
        <v>2</v>
      </c>
      <c r="E6" s="2160">
        <f>F6+G6+M6+N6+O6+Q6+S6</f>
        <v>1616</v>
      </c>
      <c r="F6" s="2161">
        <f aca="true" t="shared" si="0" ref="F6:O6">SUM(F15,F23)</f>
        <v>169</v>
      </c>
      <c r="G6" s="2162">
        <f t="shared" si="0"/>
        <v>373</v>
      </c>
      <c r="H6" s="2163">
        <f t="shared" si="0"/>
        <v>15</v>
      </c>
      <c r="I6" s="2163">
        <f t="shared" si="0"/>
        <v>9</v>
      </c>
      <c r="J6" s="2163">
        <f t="shared" si="0"/>
        <v>0</v>
      </c>
      <c r="K6" s="2163">
        <f t="shared" si="0"/>
        <v>0</v>
      </c>
      <c r="L6" s="2163">
        <f t="shared" si="0"/>
        <v>0</v>
      </c>
      <c r="M6" s="2162">
        <f t="shared" si="0"/>
        <v>71</v>
      </c>
      <c r="N6" s="2162">
        <f t="shared" si="0"/>
        <v>499</v>
      </c>
      <c r="O6" s="2162">
        <f t="shared" si="0"/>
        <v>5</v>
      </c>
      <c r="P6" s="722"/>
      <c r="Q6" s="2162">
        <f>SUM(Q15,Q23)</f>
        <v>453</v>
      </c>
      <c r="R6" s="2163">
        <f>SUM(R15,R23)</f>
        <v>43</v>
      </c>
      <c r="S6" s="2164">
        <f>SUM(S15,S23)</f>
        <v>46</v>
      </c>
      <c r="T6" s="2160">
        <f>U6+V6+W6+X6+Z6</f>
        <v>1010</v>
      </c>
      <c r="U6" s="2161">
        <f aca="true" t="shared" si="1" ref="U6:AA6">SUM(U15,U23)</f>
        <v>650</v>
      </c>
      <c r="V6" s="2162">
        <f t="shared" si="1"/>
        <v>13</v>
      </c>
      <c r="W6" s="2162">
        <f t="shared" si="1"/>
        <v>6</v>
      </c>
      <c r="X6" s="2162">
        <f t="shared" si="1"/>
        <v>0</v>
      </c>
      <c r="Y6" s="2163">
        <f t="shared" si="1"/>
        <v>0</v>
      </c>
      <c r="Z6" s="2165">
        <f t="shared" si="1"/>
        <v>341</v>
      </c>
      <c r="AA6" s="2160">
        <f t="shared" si="1"/>
        <v>1276</v>
      </c>
    </row>
    <row r="7" spans="1:27" ht="13.5" customHeight="1">
      <c r="A7" s="896" t="s">
        <v>170</v>
      </c>
      <c r="B7" s="2166" t="s">
        <v>171</v>
      </c>
      <c r="C7" s="2167">
        <f>SUM(D7,E7,T7)</f>
        <v>839</v>
      </c>
      <c r="D7" s="2168">
        <v>2</v>
      </c>
      <c r="E7" s="2169">
        <f>SUM(F7:G7,M7:Q7)+S7</f>
        <v>607</v>
      </c>
      <c r="F7" s="2170">
        <v>65</v>
      </c>
      <c r="G7" s="2171">
        <v>100</v>
      </c>
      <c r="H7" s="2171">
        <v>14</v>
      </c>
      <c r="I7" s="2171">
        <v>7</v>
      </c>
      <c r="J7" s="2171">
        <v>0</v>
      </c>
      <c r="K7" s="2171">
        <v>0</v>
      </c>
      <c r="L7" s="2171">
        <v>0</v>
      </c>
      <c r="M7" s="2171">
        <v>49</v>
      </c>
      <c r="N7" s="2171">
        <v>165</v>
      </c>
      <c r="O7" s="2171">
        <v>0</v>
      </c>
      <c r="P7" s="2172"/>
      <c r="Q7" s="2171">
        <v>207</v>
      </c>
      <c r="R7" s="2173">
        <v>30</v>
      </c>
      <c r="S7" s="2174">
        <v>21</v>
      </c>
      <c r="T7" s="2169">
        <f aca="true" t="shared" si="2" ref="T7:T23">SUM(U7,V7:Z7)</f>
        <v>230</v>
      </c>
      <c r="U7" s="2170">
        <v>153</v>
      </c>
      <c r="V7" s="2171">
        <v>3</v>
      </c>
      <c r="W7" s="2171">
        <v>6</v>
      </c>
      <c r="X7" s="2171">
        <v>0</v>
      </c>
      <c r="Y7" s="2173">
        <v>0</v>
      </c>
      <c r="Z7" s="2173">
        <v>68</v>
      </c>
      <c r="AA7" s="2175">
        <v>459</v>
      </c>
    </row>
    <row r="8" spans="1:27" ht="13.5" customHeight="1">
      <c r="A8" s="897"/>
      <c r="B8" s="2176" t="s">
        <v>172</v>
      </c>
      <c r="C8" s="2177">
        <f aca="true" t="shared" si="3" ref="C8:C23">SUM(D8,E8,T8)</f>
        <v>69</v>
      </c>
      <c r="D8" s="2178"/>
      <c r="E8" s="2179">
        <f aca="true" t="shared" si="4" ref="E8:E23">SUM(F8:G8,M8:Q8)+S8</f>
        <v>38</v>
      </c>
      <c r="F8" s="2180">
        <v>2</v>
      </c>
      <c r="G8" s="2181">
        <v>16</v>
      </c>
      <c r="H8" s="2181">
        <v>0</v>
      </c>
      <c r="I8" s="2181">
        <v>0</v>
      </c>
      <c r="J8" s="2181">
        <v>0</v>
      </c>
      <c r="K8" s="2181">
        <v>0</v>
      </c>
      <c r="L8" s="2181">
        <v>0</v>
      </c>
      <c r="M8" s="2181">
        <v>1</v>
      </c>
      <c r="N8" s="2181">
        <v>12</v>
      </c>
      <c r="O8" s="2181">
        <v>0</v>
      </c>
      <c r="P8" s="2172"/>
      <c r="Q8" s="2181">
        <v>7</v>
      </c>
      <c r="R8" s="2182">
        <v>0</v>
      </c>
      <c r="S8" s="2183">
        <v>0</v>
      </c>
      <c r="T8" s="2179">
        <f t="shared" si="2"/>
        <v>31</v>
      </c>
      <c r="U8" s="2180">
        <v>23</v>
      </c>
      <c r="V8" s="2181">
        <v>0</v>
      </c>
      <c r="W8" s="2181">
        <v>0</v>
      </c>
      <c r="X8" s="2181">
        <v>0</v>
      </c>
      <c r="Y8" s="2182">
        <v>0</v>
      </c>
      <c r="Z8" s="2182">
        <v>8</v>
      </c>
      <c r="AA8" s="2184">
        <v>46</v>
      </c>
    </row>
    <row r="9" spans="1:27" ht="13.5" customHeight="1">
      <c r="A9" s="897"/>
      <c r="B9" s="2176" t="s">
        <v>173</v>
      </c>
      <c r="C9" s="2177">
        <f t="shared" si="3"/>
        <v>81</v>
      </c>
      <c r="D9" s="2178"/>
      <c r="E9" s="2179">
        <f t="shared" si="4"/>
        <v>48</v>
      </c>
      <c r="F9" s="2180">
        <v>0</v>
      </c>
      <c r="G9" s="2181">
        <v>12</v>
      </c>
      <c r="H9" s="2181">
        <v>0</v>
      </c>
      <c r="I9" s="2181">
        <v>0</v>
      </c>
      <c r="J9" s="2181">
        <v>0</v>
      </c>
      <c r="K9" s="2181">
        <v>0</v>
      </c>
      <c r="L9" s="2181">
        <v>0</v>
      </c>
      <c r="M9" s="2181">
        <v>0</v>
      </c>
      <c r="N9" s="2181">
        <v>17</v>
      </c>
      <c r="O9" s="2181">
        <v>0</v>
      </c>
      <c r="P9" s="2172"/>
      <c r="Q9" s="2181">
        <v>13</v>
      </c>
      <c r="R9" s="2182">
        <v>0</v>
      </c>
      <c r="S9" s="2183">
        <v>6</v>
      </c>
      <c r="T9" s="2179">
        <f t="shared" si="2"/>
        <v>33</v>
      </c>
      <c r="U9" s="2180">
        <v>23</v>
      </c>
      <c r="V9" s="2181">
        <v>0</v>
      </c>
      <c r="W9" s="2181">
        <v>0</v>
      </c>
      <c r="X9" s="2181">
        <v>0</v>
      </c>
      <c r="Y9" s="2182">
        <v>0</v>
      </c>
      <c r="Z9" s="2182">
        <v>10</v>
      </c>
      <c r="AA9" s="2184">
        <v>44</v>
      </c>
    </row>
    <row r="10" spans="1:27" ht="13.5" customHeight="1">
      <c r="A10" s="897"/>
      <c r="B10" s="2176" t="s">
        <v>247</v>
      </c>
      <c r="C10" s="2177">
        <f t="shared" si="3"/>
        <v>123</v>
      </c>
      <c r="D10" s="2178"/>
      <c r="E10" s="2179">
        <f t="shared" si="4"/>
        <v>73</v>
      </c>
      <c r="F10" s="2180">
        <v>12</v>
      </c>
      <c r="G10" s="2181">
        <v>25</v>
      </c>
      <c r="H10" s="2181">
        <v>0</v>
      </c>
      <c r="I10" s="2181">
        <v>0</v>
      </c>
      <c r="J10" s="2181">
        <v>0</v>
      </c>
      <c r="K10" s="2181">
        <v>0</v>
      </c>
      <c r="L10" s="2181">
        <v>0</v>
      </c>
      <c r="M10" s="2181">
        <v>2</v>
      </c>
      <c r="N10" s="2181">
        <v>23</v>
      </c>
      <c r="O10" s="2181">
        <v>0</v>
      </c>
      <c r="P10" s="2172"/>
      <c r="Q10" s="2181">
        <v>11</v>
      </c>
      <c r="R10" s="2182">
        <v>0</v>
      </c>
      <c r="S10" s="2183">
        <v>0</v>
      </c>
      <c r="T10" s="2179">
        <f t="shared" si="2"/>
        <v>50</v>
      </c>
      <c r="U10" s="2180">
        <v>26</v>
      </c>
      <c r="V10" s="2181">
        <v>0</v>
      </c>
      <c r="W10" s="2181">
        <v>0</v>
      </c>
      <c r="X10" s="2181">
        <v>0</v>
      </c>
      <c r="Y10" s="2182">
        <v>0</v>
      </c>
      <c r="Z10" s="2182">
        <v>24</v>
      </c>
      <c r="AA10" s="2184">
        <v>45</v>
      </c>
    </row>
    <row r="11" spans="1:27" ht="13.5" customHeight="1">
      <c r="A11" s="897"/>
      <c r="B11" s="2176" t="s">
        <v>251</v>
      </c>
      <c r="C11" s="2177">
        <f t="shared" si="3"/>
        <v>68</v>
      </c>
      <c r="D11" s="2178"/>
      <c r="E11" s="2179">
        <f t="shared" si="4"/>
        <v>38</v>
      </c>
      <c r="F11" s="2180">
        <v>6</v>
      </c>
      <c r="G11" s="2181">
        <v>12</v>
      </c>
      <c r="H11" s="2181">
        <v>0</v>
      </c>
      <c r="I11" s="2181">
        <v>0</v>
      </c>
      <c r="J11" s="2181">
        <v>0</v>
      </c>
      <c r="K11" s="2181">
        <v>0</v>
      </c>
      <c r="L11" s="2181">
        <v>0</v>
      </c>
      <c r="M11" s="2181">
        <v>2</v>
      </c>
      <c r="N11" s="2181">
        <v>16</v>
      </c>
      <c r="O11" s="2181">
        <v>0</v>
      </c>
      <c r="P11" s="2172"/>
      <c r="Q11" s="2181">
        <v>1</v>
      </c>
      <c r="R11" s="2182">
        <v>0</v>
      </c>
      <c r="S11" s="2183">
        <v>1</v>
      </c>
      <c r="T11" s="2179">
        <f t="shared" si="2"/>
        <v>30</v>
      </c>
      <c r="U11" s="2180">
        <v>16</v>
      </c>
      <c r="V11" s="2181">
        <v>0</v>
      </c>
      <c r="W11" s="2181">
        <v>0</v>
      </c>
      <c r="X11" s="2181">
        <v>0</v>
      </c>
      <c r="Y11" s="2182">
        <v>0</v>
      </c>
      <c r="Z11" s="2182">
        <v>14</v>
      </c>
      <c r="AA11" s="2184">
        <v>34</v>
      </c>
    </row>
    <row r="12" spans="1:27" ht="13.5" customHeight="1">
      <c r="A12" s="897"/>
      <c r="B12" s="2176" t="s">
        <v>174</v>
      </c>
      <c r="C12" s="2177">
        <f t="shared" si="3"/>
        <v>291</v>
      </c>
      <c r="D12" s="2178"/>
      <c r="E12" s="2179">
        <f t="shared" si="4"/>
        <v>183</v>
      </c>
      <c r="F12" s="2180">
        <v>25</v>
      </c>
      <c r="G12" s="2181">
        <v>33</v>
      </c>
      <c r="H12" s="2181">
        <v>0</v>
      </c>
      <c r="I12" s="2181">
        <v>0</v>
      </c>
      <c r="J12" s="2181">
        <v>0</v>
      </c>
      <c r="K12" s="2181">
        <v>0</v>
      </c>
      <c r="L12" s="2181">
        <v>0</v>
      </c>
      <c r="M12" s="2181">
        <v>5</v>
      </c>
      <c r="N12" s="2181">
        <v>49</v>
      </c>
      <c r="O12" s="2181">
        <v>0</v>
      </c>
      <c r="P12" s="2172"/>
      <c r="Q12" s="2181">
        <v>66</v>
      </c>
      <c r="R12" s="2182">
        <v>12</v>
      </c>
      <c r="S12" s="2183">
        <v>5</v>
      </c>
      <c r="T12" s="2179">
        <f t="shared" si="2"/>
        <v>108</v>
      </c>
      <c r="U12" s="2180">
        <v>63</v>
      </c>
      <c r="V12" s="2181">
        <v>0</v>
      </c>
      <c r="W12" s="2181">
        <v>0</v>
      </c>
      <c r="X12" s="2181">
        <v>0</v>
      </c>
      <c r="Y12" s="2182">
        <v>0</v>
      </c>
      <c r="Z12" s="2182">
        <v>45</v>
      </c>
      <c r="AA12" s="2184">
        <v>99</v>
      </c>
    </row>
    <row r="13" spans="1:27" ht="13.5" customHeight="1">
      <c r="A13" s="897"/>
      <c r="B13" s="2176" t="s">
        <v>175</v>
      </c>
      <c r="C13" s="2177">
        <f t="shared" si="3"/>
        <v>118</v>
      </c>
      <c r="D13" s="2178"/>
      <c r="E13" s="2179">
        <f t="shared" si="4"/>
        <v>75</v>
      </c>
      <c r="F13" s="2180">
        <v>5</v>
      </c>
      <c r="G13" s="2181">
        <v>28</v>
      </c>
      <c r="H13" s="2181">
        <v>0</v>
      </c>
      <c r="I13" s="2181">
        <v>0</v>
      </c>
      <c r="J13" s="2181">
        <v>0</v>
      </c>
      <c r="K13" s="2181">
        <v>0</v>
      </c>
      <c r="L13" s="2181">
        <v>0</v>
      </c>
      <c r="M13" s="2181">
        <v>0</v>
      </c>
      <c r="N13" s="2181">
        <v>24</v>
      </c>
      <c r="O13" s="2181">
        <v>0</v>
      </c>
      <c r="P13" s="2172"/>
      <c r="Q13" s="2181">
        <v>18</v>
      </c>
      <c r="R13" s="2182">
        <v>1</v>
      </c>
      <c r="S13" s="2183">
        <v>0</v>
      </c>
      <c r="T13" s="2179">
        <f t="shared" si="2"/>
        <v>43</v>
      </c>
      <c r="U13" s="2180">
        <v>26</v>
      </c>
      <c r="V13" s="2181">
        <v>1</v>
      </c>
      <c r="W13" s="2181">
        <v>0</v>
      </c>
      <c r="X13" s="2181">
        <v>0</v>
      </c>
      <c r="Y13" s="2182">
        <v>0</v>
      </c>
      <c r="Z13" s="2182">
        <v>16</v>
      </c>
      <c r="AA13" s="2184">
        <v>53</v>
      </c>
    </row>
    <row r="14" spans="1:27" ht="13.5" customHeight="1">
      <c r="A14" s="897"/>
      <c r="B14" s="2185" t="s">
        <v>176</v>
      </c>
      <c r="C14" s="2186">
        <f t="shared" si="3"/>
        <v>87</v>
      </c>
      <c r="D14" s="2187"/>
      <c r="E14" s="2188">
        <f t="shared" si="4"/>
        <v>40</v>
      </c>
      <c r="F14" s="2189">
        <v>2</v>
      </c>
      <c r="G14" s="2190">
        <v>5</v>
      </c>
      <c r="H14" s="2190">
        <v>0</v>
      </c>
      <c r="I14" s="2190">
        <v>0</v>
      </c>
      <c r="J14" s="2190">
        <v>0</v>
      </c>
      <c r="K14" s="2190">
        <v>0</v>
      </c>
      <c r="L14" s="2190">
        <v>0</v>
      </c>
      <c r="M14" s="2190">
        <v>2</v>
      </c>
      <c r="N14" s="2190">
        <v>23</v>
      </c>
      <c r="O14" s="2190">
        <v>1</v>
      </c>
      <c r="P14" s="2172"/>
      <c r="Q14" s="2190">
        <v>7</v>
      </c>
      <c r="R14" s="2191">
        <v>0</v>
      </c>
      <c r="S14" s="2192">
        <v>0</v>
      </c>
      <c r="T14" s="2188">
        <f t="shared" si="2"/>
        <v>47</v>
      </c>
      <c r="U14" s="2189">
        <v>36</v>
      </c>
      <c r="V14" s="2190">
        <v>3</v>
      </c>
      <c r="W14" s="2190">
        <v>0</v>
      </c>
      <c r="X14" s="2190">
        <v>0</v>
      </c>
      <c r="Y14" s="2191">
        <v>0</v>
      </c>
      <c r="Z14" s="2191">
        <v>8</v>
      </c>
      <c r="AA14" s="2193">
        <v>37</v>
      </c>
    </row>
    <row r="15" spans="1:27" ht="13.5" customHeight="1">
      <c r="A15" s="898"/>
      <c r="B15" s="2194" t="s">
        <v>37</v>
      </c>
      <c r="C15" s="2158">
        <f t="shared" si="3"/>
        <v>1676</v>
      </c>
      <c r="D15" s="2159">
        <f>SUM(D7:D14)</f>
        <v>2</v>
      </c>
      <c r="E15" s="2160">
        <f t="shared" si="4"/>
        <v>1102</v>
      </c>
      <c r="F15" s="2162">
        <f aca="true" t="shared" si="5" ref="F15:O15">SUM(F7:F14)</f>
        <v>117</v>
      </c>
      <c r="G15" s="2162">
        <f t="shared" si="5"/>
        <v>231</v>
      </c>
      <c r="H15" s="2163">
        <f t="shared" si="5"/>
        <v>14</v>
      </c>
      <c r="I15" s="2163">
        <f t="shared" si="5"/>
        <v>7</v>
      </c>
      <c r="J15" s="2163">
        <f t="shared" si="5"/>
        <v>0</v>
      </c>
      <c r="K15" s="2163">
        <f t="shared" si="5"/>
        <v>0</v>
      </c>
      <c r="L15" s="2163">
        <f t="shared" si="5"/>
        <v>0</v>
      </c>
      <c r="M15" s="2162">
        <f t="shared" si="5"/>
        <v>61</v>
      </c>
      <c r="N15" s="2162">
        <f t="shared" si="5"/>
        <v>329</v>
      </c>
      <c r="O15" s="2162">
        <f t="shared" si="5"/>
        <v>1</v>
      </c>
      <c r="P15" s="2195"/>
      <c r="Q15" s="2162">
        <f>SUM(Q7:Q14)</f>
        <v>330</v>
      </c>
      <c r="R15" s="2163">
        <f>SUM(R7:R14)</f>
        <v>43</v>
      </c>
      <c r="S15" s="2164">
        <f>SUM(S7:S14)</f>
        <v>33</v>
      </c>
      <c r="T15" s="2160">
        <f t="shared" si="2"/>
        <v>572</v>
      </c>
      <c r="U15" s="2161">
        <f aca="true" t="shared" si="6" ref="U15:AA15">SUM(U7:U14)</f>
        <v>366</v>
      </c>
      <c r="V15" s="2162">
        <f t="shared" si="6"/>
        <v>7</v>
      </c>
      <c r="W15" s="2162">
        <f t="shared" si="6"/>
        <v>6</v>
      </c>
      <c r="X15" s="2162">
        <f t="shared" si="6"/>
        <v>0</v>
      </c>
      <c r="Y15" s="2163">
        <f t="shared" si="6"/>
        <v>0</v>
      </c>
      <c r="Z15" s="2165">
        <f t="shared" si="6"/>
        <v>193</v>
      </c>
      <c r="AA15" s="2160">
        <f t="shared" si="6"/>
        <v>817</v>
      </c>
    </row>
    <row r="16" spans="1:27" ht="13.5" customHeight="1">
      <c r="A16" s="896" t="s">
        <v>878</v>
      </c>
      <c r="B16" s="2196" t="s">
        <v>34</v>
      </c>
      <c r="C16" s="2167">
        <f t="shared" si="3"/>
        <v>291</v>
      </c>
      <c r="D16" s="2168"/>
      <c r="E16" s="2169">
        <f t="shared" si="4"/>
        <v>160</v>
      </c>
      <c r="F16" s="2170">
        <v>22</v>
      </c>
      <c r="G16" s="2171">
        <v>61</v>
      </c>
      <c r="H16" s="2171">
        <v>1</v>
      </c>
      <c r="I16" s="2171">
        <v>2</v>
      </c>
      <c r="J16" s="2171">
        <v>0</v>
      </c>
      <c r="K16" s="2171">
        <v>0</v>
      </c>
      <c r="L16" s="2171">
        <v>0</v>
      </c>
      <c r="M16" s="2171">
        <v>2</v>
      </c>
      <c r="N16" s="2171">
        <v>32</v>
      </c>
      <c r="O16" s="2171">
        <v>0</v>
      </c>
      <c r="P16" s="2172"/>
      <c r="Q16" s="2171">
        <v>36</v>
      </c>
      <c r="R16" s="2173">
        <v>0</v>
      </c>
      <c r="S16" s="2174">
        <v>7</v>
      </c>
      <c r="T16" s="2169">
        <f t="shared" si="2"/>
        <v>131</v>
      </c>
      <c r="U16" s="2170">
        <v>76</v>
      </c>
      <c r="V16" s="2171">
        <v>1</v>
      </c>
      <c r="W16" s="2171">
        <v>0</v>
      </c>
      <c r="X16" s="2171">
        <v>0</v>
      </c>
      <c r="Y16" s="2173">
        <v>0</v>
      </c>
      <c r="Z16" s="2173">
        <v>54</v>
      </c>
      <c r="AA16" s="2175">
        <v>120</v>
      </c>
    </row>
    <row r="17" spans="1:27" ht="13.5" customHeight="1">
      <c r="A17" s="897"/>
      <c r="B17" s="2197" t="s">
        <v>35</v>
      </c>
      <c r="C17" s="2177">
        <f t="shared" si="3"/>
        <v>43</v>
      </c>
      <c r="D17" s="2178"/>
      <c r="E17" s="2179">
        <f t="shared" si="4"/>
        <v>27</v>
      </c>
      <c r="F17" s="2180">
        <v>3</v>
      </c>
      <c r="G17" s="2181">
        <v>4</v>
      </c>
      <c r="H17" s="2181">
        <v>0</v>
      </c>
      <c r="I17" s="2181">
        <v>0</v>
      </c>
      <c r="J17" s="2181">
        <v>0</v>
      </c>
      <c r="K17" s="2181">
        <v>0</v>
      </c>
      <c r="L17" s="2181">
        <v>0</v>
      </c>
      <c r="M17" s="2181">
        <v>0</v>
      </c>
      <c r="N17" s="2181">
        <v>9</v>
      </c>
      <c r="O17" s="2181">
        <v>0</v>
      </c>
      <c r="P17" s="2172"/>
      <c r="Q17" s="2181">
        <v>9</v>
      </c>
      <c r="R17" s="2182">
        <v>0</v>
      </c>
      <c r="S17" s="2183">
        <v>2</v>
      </c>
      <c r="T17" s="2179">
        <f t="shared" si="2"/>
        <v>16</v>
      </c>
      <c r="U17" s="2180">
        <v>12</v>
      </c>
      <c r="V17" s="2181">
        <v>0</v>
      </c>
      <c r="W17" s="2181">
        <v>0</v>
      </c>
      <c r="X17" s="2181">
        <v>0</v>
      </c>
      <c r="Y17" s="2182">
        <v>0</v>
      </c>
      <c r="Z17" s="2182">
        <v>4</v>
      </c>
      <c r="AA17" s="2184">
        <v>29</v>
      </c>
    </row>
    <row r="18" spans="1:27" ht="13.5" customHeight="1">
      <c r="A18" s="897"/>
      <c r="B18" s="2198" t="s">
        <v>101</v>
      </c>
      <c r="C18" s="2177">
        <f t="shared" si="3"/>
        <v>85</v>
      </c>
      <c r="D18" s="2178"/>
      <c r="E18" s="2179">
        <f t="shared" si="4"/>
        <v>45</v>
      </c>
      <c r="F18" s="2180">
        <v>4</v>
      </c>
      <c r="G18" s="2181">
        <v>8</v>
      </c>
      <c r="H18" s="2181">
        <v>0</v>
      </c>
      <c r="I18" s="2181">
        <v>0</v>
      </c>
      <c r="J18" s="2181">
        <v>0</v>
      </c>
      <c r="K18" s="2181">
        <v>0</v>
      </c>
      <c r="L18" s="2181">
        <v>0</v>
      </c>
      <c r="M18" s="2181">
        <v>2</v>
      </c>
      <c r="N18" s="2181">
        <v>15</v>
      </c>
      <c r="O18" s="2181">
        <v>0</v>
      </c>
      <c r="P18" s="2172"/>
      <c r="Q18" s="2181">
        <v>16</v>
      </c>
      <c r="R18" s="2182">
        <v>0</v>
      </c>
      <c r="S18" s="2183">
        <v>0</v>
      </c>
      <c r="T18" s="2179">
        <f t="shared" si="2"/>
        <v>40</v>
      </c>
      <c r="U18" s="2180">
        <v>24</v>
      </c>
      <c r="V18" s="2181">
        <v>3</v>
      </c>
      <c r="W18" s="2181">
        <v>0</v>
      </c>
      <c r="X18" s="2181">
        <v>0</v>
      </c>
      <c r="Y18" s="2182">
        <v>0</v>
      </c>
      <c r="Z18" s="2182">
        <v>13</v>
      </c>
      <c r="AA18" s="2184">
        <v>33</v>
      </c>
    </row>
    <row r="19" spans="1:27" ht="13.5" customHeight="1">
      <c r="A19" s="897"/>
      <c r="B19" s="2197" t="s">
        <v>102</v>
      </c>
      <c r="C19" s="2177">
        <f t="shared" si="3"/>
        <v>118</v>
      </c>
      <c r="D19" s="2178"/>
      <c r="E19" s="2179">
        <f t="shared" si="4"/>
        <v>59</v>
      </c>
      <c r="F19" s="2180">
        <v>8</v>
      </c>
      <c r="G19" s="2181">
        <v>12</v>
      </c>
      <c r="H19" s="2181">
        <v>0</v>
      </c>
      <c r="I19" s="2181">
        <v>0</v>
      </c>
      <c r="J19" s="2181">
        <v>0</v>
      </c>
      <c r="K19" s="2181">
        <v>0</v>
      </c>
      <c r="L19" s="2181">
        <v>0</v>
      </c>
      <c r="M19" s="2181">
        <v>0</v>
      </c>
      <c r="N19" s="2181">
        <v>31</v>
      </c>
      <c r="O19" s="2181">
        <v>1</v>
      </c>
      <c r="P19" s="2172"/>
      <c r="Q19" s="2181">
        <v>6</v>
      </c>
      <c r="R19" s="2182">
        <v>0</v>
      </c>
      <c r="S19" s="2183">
        <v>1</v>
      </c>
      <c r="T19" s="2179">
        <f t="shared" si="2"/>
        <v>59</v>
      </c>
      <c r="U19" s="2180">
        <v>36</v>
      </c>
      <c r="V19" s="2181">
        <v>0</v>
      </c>
      <c r="W19" s="2181">
        <v>0</v>
      </c>
      <c r="X19" s="2181">
        <v>0</v>
      </c>
      <c r="Y19" s="2182">
        <v>0</v>
      </c>
      <c r="Z19" s="2182">
        <v>23</v>
      </c>
      <c r="AA19" s="2184">
        <v>81</v>
      </c>
    </row>
    <row r="20" spans="1:27" ht="13.5" customHeight="1">
      <c r="A20" s="897"/>
      <c r="B20" s="2198" t="s">
        <v>103</v>
      </c>
      <c r="C20" s="2177">
        <f t="shared" si="3"/>
        <v>51</v>
      </c>
      <c r="D20" s="2178"/>
      <c r="E20" s="2179">
        <f t="shared" si="4"/>
        <v>27</v>
      </c>
      <c r="F20" s="2180">
        <v>4</v>
      </c>
      <c r="G20" s="2181">
        <v>0</v>
      </c>
      <c r="H20" s="2181">
        <v>0</v>
      </c>
      <c r="I20" s="2181">
        <v>0</v>
      </c>
      <c r="J20" s="2181">
        <v>0</v>
      </c>
      <c r="K20" s="2181">
        <v>0</v>
      </c>
      <c r="L20" s="2181">
        <v>0</v>
      </c>
      <c r="M20" s="2181">
        <v>1</v>
      </c>
      <c r="N20" s="2181">
        <v>16</v>
      </c>
      <c r="O20" s="2181">
        <v>0</v>
      </c>
      <c r="P20" s="2172"/>
      <c r="Q20" s="2181">
        <v>6</v>
      </c>
      <c r="R20" s="2182">
        <v>0</v>
      </c>
      <c r="S20" s="2183">
        <v>0</v>
      </c>
      <c r="T20" s="2179">
        <f t="shared" si="2"/>
        <v>24</v>
      </c>
      <c r="U20" s="2180">
        <v>18</v>
      </c>
      <c r="V20" s="2181">
        <v>1</v>
      </c>
      <c r="W20" s="2181">
        <v>0</v>
      </c>
      <c r="X20" s="2181">
        <v>0</v>
      </c>
      <c r="Y20" s="2182">
        <v>0</v>
      </c>
      <c r="Z20" s="2182">
        <v>5</v>
      </c>
      <c r="AA20" s="2184">
        <v>41</v>
      </c>
    </row>
    <row r="21" spans="1:27" ht="13.5" customHeight="1">
      <c r="A21" s="897"/>
      <c r="B21" s="2197" t="s">
        <v>104</v>
      </c>
      <c r="C21" s="2177">
        <f t="shared" si="3"/>
        <v>177</v>
      </c>
      <c r="D21" s="2178"/>
      <c r="E21" s="2179">
        <f t="shared" si="4"/>
        <v>96</v>
      </c>
      <c r="F21" s="2180">
        <v>7</v>
      </c>
      <c r="G21" s="2181">
        <v>25</v>
      </c>
      <c r="H21" s="2181">
        <v>0</v>
      </c>
      <c r="I21" s="2181">
        <v>0</v>
      </c>
      <c r="J21" s="2181">
        <v>0</v>
      </c>
      <c r="K21" s="2181">
        <v>0</v>
      </c>
      <c r="L21" s="2181">
        <v>0</v>
      </c>
      <c r="M21" s="2181">
        <v>1</v>
      </c>
      <c r="N21" s="2181">
        <v>40</v>
      </c>
      <c r="O21" s="2181">
        <v>0</v>
      </c>
      <c r="P21" s="2172"/>
      <c r="Q21" s="2181">
        <v>22</v>
      </c>
      <c r="R21" s="2182">
        <v>0</v>
      </c>
      <c r="S21" s="2183">
        <v>1</v>
      </c>
      <c r="T21" s="2179">
        <f t="shared" si="2"/>
        <v>81</v>
      </c>
      <c r="U21" s="2180">
        <v>61</v>
      </c>
      <c r="V21" s="2181">
        <v>0</v>
      </c>
      <c r="W21" s="2181">
        <v>0</v>
      </c>
      <c r="X21" s="2181">
        <v>0</v>
      </c>
      <c r="Y21" s="2182">
        <v>0</v>
      </c>
      <c r="Z21" s="2182">
        <v>20</v>
      </c>
      <c r="AA21" s="2184">
        <v>85</v>
      </c>
    </row>
    <row r="22" spans="1:27" ht="13.5" customHeight="1">
      <c r="A22" s="897"/>
      <c r="B22" s="2199" t="s">
        <v>105</v>
      </c>
      <c r="C22" s="2200">
        <f t="shared" si="3"/>
        <v>187</v>
      </c>
      <c r="D22" s="2201"/>
      <c r="E22" s="2202">
        <f t="shared" si="4"/>
        <v>100</v>
      </c>
      <c r="F22" s="2203">
        <v>4</v>
      </c>
      <c r="G22" s="2204">
        <v>32</v>
      </c>
      <c r="H22" s="2204">
        <v>0</v>
      </c>
      <c r="I22" s="2204">
        <v>0</v>
      </c>
      <c r="J22" s="2204">
        <v>0</v>
      </c>
      <c r="K22" s="2204">
        <v>0</v>
      </c>
      <c r="L22" s="2204">
        <v>0</v>
      </c>
      <c r="M22" s="2204">
        <v>4</v>
      </c>
      <c r="N22" s="2204">
        <v>27</v>
      </c>
      <c r="O22" s="2204">
        <v>3</v>
      </c>
      <c r="P22" s="2172"/>
      <c r="Q22" s="2204">
        <v>28</v>
      </c>
      <c r="R22" s="2205">
        <v>0</v>
      </c>
      <c r="S22" s="2206">
        <v>2</v>
      </c>
      <c r="T22" s="2202">
        <f t="shared" si="2"/>
        <v>87</v>
      </c>
      <c r="U22" s="2203">
        <v>57</v>
      </c>
      <c r="V22" s="2204">
        <v>1</v>
      </c>
      <c r="W22" s="2204">
        <v>0</v>
      </c>
      <c r="X22" s="2204">
        <v>0</v>
      </c>
      <c r="Y22" s="2205">
        <v>0</v>
      </c>
      <c r="Z22" s="2205">
        <v>29</v>
      </c>
      <c r="AA22" s="2207">
        <v>70</v>
      </c>
    </row>
    <row r="23" spans="1:27" ht="13.5" customHeight="1">
      <c r="A23" s="898"/>
      <c r="B23" s="2208" t="s">
        <v>37</v>
      </c>
      <c r="C23" s="2209">
        <f t="shared" si="3"/>
        <v>952</v>
      </c>
      <c r="D23" s="2210">
        <f>SUM(D16:D22)</f>
        <v>0</v>
      </c>
      <c r="E23" s="2211">
        <f t="shared" si="4"/>
        <v>514</v>
      </c>
      <c r="F23" s="2212">
        <f aca="true" t="shared" si="7" ref="F23:O23">SUM(F16:F22)</f>
        <v>52</v>
      </c>
      <c r="G23" s="2213">
        <f t="shared" si="7"/>
        <v>142</v>
      </c>
      <c r="H23" s="2214">
        <f t="shared" si="7"/>
        <v>1</v>
      </c>
      <c r="I23" s="2214">
        <f t="shared" si="7"/>
        <v>2</v>
      </c>
      <c r="J23" s="2214">
        <f t="shared" si="7"/>
        <v>0</v>
      </c>
      <c r="K23" s="2214">
        <f t="shared" si="7"/>
        <v>0</v>
      </c>
      <c r="L23" s="2214">
        <f t="shared" si="7"/>
        <v>0</v>
      </c>
      <c r="M23" s="2213">
        <f t="shared" si="7"/>
        <v>10</v>
      </c>
      <c r="N23" s="2213">
        <f t="shared" si="7"/>
        <v>170</v>
      </c>
      <c r="O23" s="2213">
        <f t="shared" si="7"/>
        <v>4</v>
      </c>
      <c r="P23" s="722"/>
      <c r="Q23" s="2213">
        <f>SUM(Q16:Q22)</f>
        <v>123</v>
      </c>
      <c r="R23" s="2214">
        <f>SUM(R16:R22)</f>
        <v>0</v>
      </c>
      <c r="S23" s="2215">
        <f>SUM(S16:S22)</f>
        <v>13</v>
      </c>
      <c r="T23" s="2211">
        <f t="shared" si="2"/>
        <v>438</v>
      </c>
      <c r="U23" s="2212">
        <f aca="true" t="shared" si="8" ref="U23:AA23">SUM(U16:U22)</f>
        <v>284</v>
      </c>
      <c r="V23" s="2213">
        <f t="shared" si="8"/>
        <v>6</v>
      </c>
      <c r="W23" s="2213">
        <f t="shared" si="8"/>
        <v>0</v>
      </c>
      <c r="X23" s="2213">
        <f t="shared" si="8"/>
        <v>0</v>
      </c>
      <c r="Y23" s="2214">
        <f t="shared" si="8"/>
        <v>0</v>
      </c>
      <c r="Z23" s="2216">
        <f t="shared" si="8"/>
        <v>148</v>
      </c>
      <c r="AA23" s="2211">
        <f t="shared" si="8"/>
        <v>459</v>
      </c>
    </row>
    <row r="24" spans="1:27" ht="11.25" customHeight="1">
      <c r="A24" s="2217"/>
      <c r="B24" s="2218"/>
      <c r="C24" s="2219"/>
      <c r="D24" s="1595"/>
      <c r="E24" s="2219"/>
      <c r="F24" s="1595"/>
      <c r="G24" s="1595"/>
      <c r="H24" s="1595"/>
      <c r="I24" s="1595"/>
      <c r="J24" s="1595"/>
      <c r="K24" s="1595"/>
      <c r="L24" s="1595"/>
      <c r="M24" s="1595"/>
      <c r="N24" s="1595"/>
      <c r="O24" s="1595"/>
      <c r="P24" s="722"/>
      <c r="Q24" s="1595"/>
      <c r="R24" s="1595"/>
      <c r="S24" s="1595"/>
      <c r="T24" s="2219"/>
      <c r="U24" s="1595"/>
      <c r="V24" s="1595"/>
      <c r="W24" s="1595"/>
      <c r="X24" s="1595"/>
      <c r="Y24" s="1595"/>
      <c r="Z24" s="1595"/>
      <c r="AA24" s="2219"/>
    </row>
    <row r="25" spans="1:6" ht="24" customHeight="1">
      <c r="A25" s="427" t="s">
        <v>879</v>
      </c>
      <c r="B25" s="428"/>
      <c r="C25" s="2122"/>
      <c r="D25" s="319"/>
      <c r="E25" s="2122"/>
      <c r="F25" s="2220" t="s">
        <v>852</v>
      </c>
    </row>
    <row r="26" spans="1:27" ht="15" customHeight="1">
      <c r="A26" s="2124"/>
      <c r="B26" s="2125"/>
      <c r="C26" s="2221" t="s">
        <v>853</v>
      </c>
      <c r="D26" s="2099" t="s">
        <v>854</v>
      </c>
      <c r="E26" s="933" t="s">
        <v>855</v>
      </c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354"/>
      <c r="Q26" s="816"/>
      <c r="R26" s="809"/>
      <c r="S26" s="2127"/>
      <c r="T26" s="920" t="s">
        <v>856</v>
      </c>
      <c r="U26" s="921"/>
      <c r="V26" s="921"/>
      <c r="W26" s="921"/>
      <c r="X26" s="921"/>
      <c r="Y26" s="921"/>
      <c r="Z26" s="976"/>
      <c r="AA26" s="2222"/>
    </row>
    <row r="27" spans="1:27" ht="12" customHeight="1">
      <c r="A27" s="2129"/>
      <c r="B27" s="2130"/>
      <c r="C27" s="2223"/>
      <c r="D27" s="2132"/>
      <c r="E27" s="2133" t="s">
        <v>858</v>
      </c>
      <c r="F27" s="2134" t="s">
        <v>859</v>
      </c>
      <c r="G27" s="2135" t="s">
        <v>860</v>
      </c>
      <c r="H27" s="2136"/>
      <c r="I27" s="2224"/>
      <c r="J27" s="2137"/>
      <c r="K27" s="2137"/>
      <c r="L27" s="2137"/>
      <c r="M27" s="1008" t="s">
        <v>861</v>
      </c>
      <c r="N27" s="1008" t="s">
        <v>862</v>
      </c>
      <c r="O27" s="1008" t="s">
        <v>863</v>
      </c>
      <c r="P27" s="2138"/>
      <c r="Q27" s="2135" t="s">
        <v>864</v>
      </c>
      <c r="R27" s="2139"/>
      <c r="S27" s="960" t="s">
        <v>865</v>
      </c>
      <c r="T27" s="2133" t="s">
        <v>858</v>
      </c>
      <c r="U27" s="2141" t="s">
        <v>866</v>
      </c>
      <c r="V27" s="1008" t="s">
        <v>867</v>
      </c>
      <c r="W27" s="1008" t="s">
        <v>868</v>
      </c>
      <c r="X27" s="2135" t="s">
        <v>869</v>
      </c>
      <c r="Y27" s="2139"/>
      <c r="Z27" s="960" t="s">
        <v>870</v>
      </c>
      <c r="AA27" s="2222"/>
    </row>
    <row r="28" spans="1:27" ht="12" customHeight="1">
      <c r="A28" s="2129"/>
      <c r="B28" s="2130"/>
      <c r="C28" s="2223"/>
      <c r="D28" s="2132"/>
      <c r="E28" s="2143"/>
      <c r="F28" s="2144"/>
      <c r="G28" s="2145"/>
      <c r="H28" s="1505" t="s">
        <v>871</v>
      </c>
      <c r="I28" s="1505" t="s">
        <v>872</v>
      </c>
      <c r="J28" s="2137"/>
      <c r="K28" s="2137"/>
      <c r="L28" s="708"/>
      <c r="M28" s="997"/>
      <c r="N28" s="997"/>
      <c r="O28" s="997"/>
      <c r="P28" s="2138"/>
      <c r="Q28" s="2145"/>
      <c r="R28" s="1505" t="s">
        <v>873</v>
      </c>
      <c r="S28" s="961"/>
      <c r="T28" s="2143"/>
      <c r="U28" s="2146"/>
      <c r="V28" s="997"/>
      <c r="W28" s="997"/>
      <c r="X28" s="2145"/>
      <c r="Y28" s="2147" t="s">
        <v>874</v>
      </c>
      <c r="Z28" s="961"/>
      <c r="AA28" s="2222"/>
    </row>
    <row r="29" spans="1:27" ht="45" customHeight="1">
      <c r="A29" s="2148"/>
      <c r="B29" s="2149"/>
      <c r="C29" s="2225"/>
      <c r="D29" s="2103"/>
      <c r="E29" s="2151"/>
      <c r="F29" s="2152"/>
      <c r="G29" s="2153"/>
      <c r="H29" s="2154"/>
      <c r="I29" s="2154"/>
      <c r="J29" s="2155" t="s">
        <v>875</v>
      </c>
      <c r="K29" s="2155" t="s">
        <v>876</v>
      </c>
      <c r="L29" s="692" t="s">
        <v>877</v>
      </c>
      <c r="M29" s="998"/>
      <c r="N29" s="998"/>
      <c r="O29" s="998"/>
      <c r="P29" s="2138"/>
      <c r="Q29" s="2153"/>
      <c r="R29" s="2154"/>
      <c r="S29" s="962"/>
      <c r="T29" s="2151"/>
      <c r="U29" s="992"/>
      <c r="V29" s="998"/>
      <c r="W29" s="998"/>
      <c r="X29" s="2153"/>
      <c r="Y29" s="2157"/>
      <c r="Z29" s="962"/>
      <c r="AA29" s="2222"/>
    </row>
    <row r="30" spans="1:26" ht="13.5">
      <c r="A30" s="2226" t="s">
        <v>880</v>
      </c>
      <c r="B30" s="912"/>
      <c r="C30" s="2160">
        <f>SUM(D30,E30,T30)</f>
        <v>2628</v>
      </c>
      <c r="D30" s="2159">
        <f>SUM(D31:D37)</f>
        <v>2</v>
      </c>
      <c r="E30" s="2160">
        <f aca="true" t="shared" si="9" ref="E30:E37">F30+G30+M30+N30+O30+Q30+S30</f>
        <v>1616</v>
      </c>
      <c r="F30" s="2161">
        <f>SUM(F31:F37)</f>
        <v>169</v>
      </c>
      <c r="G30" s="2161">
        <f aca="true" t="shared" si="10" ref="G30:O30">SUM(G31:G37)</f>
        <v>373</v>
      </c>
      <c r="H30" s="2163">
        <f t="shared" si="10"/>
        <v>15</v>
      </c>
      <c r="I30" s="2163">
        <f t="shared" si="10"/>
        <v>9</v>
      </c>
      <c r="J30" s="2163">
        <f t="shared" si="10"/>
        <v>0</v>
      </c>
      <c r="K30" s="2163">
        <f t="shared" si="10"/>
        <v>0</v>
      </c>
      <c r="L30" s="2163">
        <f t="shared" si="10"/>
        <v>0</v>
      </c>
      <c r="M30" s="2161">
        <f t="shared" si="10"/>
        <v>71</v>
      </c>
      <c r="N30" s="2161">
        <f t="shared" si="10"/>
        <v>499</v>
      </c>
      <c r="O30" s="2161">
        <f t="shared" si="10"/>
        <v>5</v>
      </c>
      <c r="P30" s="722"/>
      <c r="Q30" s="2162">
        <f aca="true" t="shared" si="11" ref="Q30:Z30">SUM(Q31:Q37)</f>
        <v>453</v>
      </c>
      <c r="R30" s="2163">
        <f t="shared" si="11"/>
        <v>43</v>
      </c>
      <c r="S30" s="2227">
        <f t="shared" si="11"/>
        <v>46</v>
      </c>
      <c r="T30" s="2160">
        <f aca="true" t="shared" si="12" ref="T30:T37">U30+V30+W30+X30+Z30</f>
        <v>1010</v>
      </c>
      <c r="U30" s="2161">
        <f t="shared" si="11"/>
        <v>650</v>
      </c>
      <c r="V30" s="2161">
        <f t="shared" si="11"/>
        <v>13</v>
      </c>
      <c r="W30" s="2161">
        <f t="shared" si="11"/>
        <v>6</v>
      </c>
      <c r="X30" s="2161">
        <f t="shared" si="11"/>
        <v>0</v>
      </c>
      <c r="Y30" s="2163">
        <f t="shared" si="11"/>
        <v>0</v>
      </c>
      <c r="Z30" s="2227">
        <f t="shared" si="11"/>
        <v>341</v>
      </c>
    </row>
    <row r="31" spans="1:26" ht="13.5">
      <c r="A31" s="2228" t="s">
        <v>881</v>
      </c>
      <c r="B31" s="2229" t="s">
        <v>882</v>
      </c>
      <c r="C31" s="2169">
        <f aca="true" t="shared" si="13" ref="C31:C37">SUM(D31,E31,T31)</f>
        <v>13</v>
      </c>
      <c r="D31" s="2230">
        <v>1</v>
      </c>
      <c r="E31" s="2169">
        <f t="shared" si="9"/>
        <v>8</v>
      </c>
      <c r="F31" s="2231">
        <v>8</v>
      </c>
      <c r="G31" s="2170">
        <v>0</v>
      </c>
      <c r="H31" s="2170">
        <v>0</v>
      </c>
      <c r="I31" s="2170">
        <v>0</v>
      </c>
      <c r="J31" s="2170">
        <v>0</v>
      </c>
      <c r="K31" s="2170">
        <v>0</v>
      </c>
      <c r="L31" s="2170">
        <v>0</v>
      </c>
      <c r="M31" s="2170">
        <v>0</v>
      </c>
      <c r="N31" s="2170">
        <v>0</v>
      </c>
      <c r="O31" s="2170">
        <v>0</v>
      </c>
      <c r="P31" s="2172"/>
      <c r="Q31" s="2171">
        <v>0</v>
      </c>
      <c r="R31" s="2171">
        <v>0</v>
      </c>
      <c r="S31" s="2232">
        <v>0</v>
      </c>
      <c r="T31" s="2169">
        <f t="shared" si="12"/>
        <v>4</v>
      </c>
      <c r="U31" s="2231">
        <v>0</v>
      </c>
      <c r="V31" s="2170">
        <v>1</v>
      </c>
      <c r="W31" s="2170">
        <v>0</v>
      </c>
      <c r="X31" s="2170">
        <v>0</v>
      </c>
      <c r="Y31" s="2233">
        <v>0</v>
      </c>
      <c r="Z31" s="2234">
        <v>3</v>
      </c>
    </row>
    <row r="32" spans="1:26" ht="13.5">
      <c r="A32" s="2235"/>
      <c r="B32" s="2236" t="s">
        <v>883</v>
      </c>
      <c r="C32" s="2179">
        <f t="shared" si="13"/>
        <v>1</v>
      </c>
      <c r="D32" s="2230">
        <v>0</v>
      </c>
      <c r="E32" s="2179">
        <f t="shared" si="9"/>
        <v>1</v>
      </c>
      <c r="F32" s="2231">
        <v>1</v>
      </c>
      <c r="G32" s="2170">
        <v>0</v>
      </c>
      <c r="H32" s="2170">
        <v>0</v>
      </c>
      <c r="I32" s="2170">
        <v>0</v>
      </c>
      <c r="J32" s="2170">
        <v>0</v>
      </c>
      <c r="K32" s="2170">
        <v>0</v>
      </c>
      <c r="L32" s="2170">
        <v>0</v>
      </c>
      <c r="M32" s="2170">
        <v>0</v>
      </c>
      <c r="N32" s="2170">
        <v>0</v>
      </c>
      <c r="O32" s="2170">
        <v>0</v>
      </c>
      <c r="P32" s="2172"/>
      <c r="Q32" s="2171">
        <v>0</v>
      </c>
      <c r="R32" s="2171">
        <v>0</v>
      </c>
      <c r="S32" s="2232">
        <v>0</v>
      </c>
      <c r="T32" s="2179">
        <f t="shared" si="12"/>
        <v>0</v>
      </c>
      <c r="U32" s="2231">
        <v>0</v>
      </c>
      <c r="V32" s="2170">
        <v>0</v>
      </c>
      <c r="W32" s="2170">
        <v>0</v>
      </c>
      <c r="X32" s="2170">
        <v>0</v>
      </c>
      <c r="Y32" s="2233">
        <v>0</v>
      </c>
      <c r="Z32" s="2174">
        <v>0</v>
      </c>
    </row>
    <row r="33" spans="1:26" ht="13.5">
      <c r="A33" s="2235"/>
      <c r="B33" s="2236" t="s">
        <v>884</v>
      </c>
      <c r="C33" s="2179">
        <f t="shared" si="13"/>
        <v>16</v>
      </c>
      <c r="D33" s="2230">
        <v>1</v>
      </c>
      <c r="E33" s="2179">
        <f t="shared" si="9"/>
        <v>14</v>
      </c>
      <c r="F33" s="2231">
        <v>3</v>
      </c>
      <c r="G33" s="2170">
        <v>4</v>
      </c>
      <c r="H33" s="2170">
        <v>0</v>
      </c>
      <c r="I33" s="2170">
        <v>0</v>
      </c>
      <c r="J33" s="2170">
        <v>0</v>
      </c>
      <c r="K33" s="2170">
        <v>0</v>
      </c>
      <c r="L33" s="2170">
        <v>0</v>
      </c>
      <c r="M33" s="2170">
        <v>0</v>
      </c>
      <c r="N33" s="2170">
        <v>0</v>
      </c>
      <c r="O33" s="2170">
        <v>0</v>
      </c>
      <c r="P33" s="2172"/>
      <c r="Q33" s="2171">
        <v>7</v>
      </c>
      <c r="R33" s="2171">
        <v>0</v>
      </c>
      <c r="S33" s="2232">
        <v>0</v>
      </c>
      <c r="T33" s="2179">
        <f t="shared" si="12"/>
        <v>1</v>
      </c>
      <c r="U33" s="2231">
        <v>0</v>
      </c>
      <c r="V33" s="2170">
        <v>0</v>
      </c>
      <c r="W33" s="2170">
        <v>1</v>
      </c>
      <c r="X33" s="2170">
        <v>0</v>
      </c>
      <c r="Y33" s="2233">
        <v>0</v>
      </c>
      <c r="Z33" s="2174">
        <v>0</v>
      </c>
    </row>
    <row r="34" spans="1:26" ht="13.5">
      <c r="A34" s="2235"/>
      <c r="B34" s="2236" t="s">
        <v>885</v>
      </c>
      <c r="C34" s="2179">
        <f t="shared" si="13"/>
        <v>2580</v>
      </c>
      <c r="D34" s="2230">
        <v>0</v>
      </c>
      <c r="E34" s="2179">
        <f t="shared" si="9"/>
        <v>1581</v>
      </c>
      <c r="F34" s="2231">
        <v>146</v>
      </c>
      <c r="G34" s="2237">
        <v>369</v>
      </c>
      <c r="H34" s="2170">
        <v>15</v>
      </c>
      <c r="I34" s="2170">
        <v>9</v>
      </c>
      <c r="J34" s="2170">
        <v>0</v>
      </c>
      <c r="K34" s="2170">
        <v>0</v>
      </c>
      <c r="L34" s="2170">
        <v>0</v>
      </c>
      <c r="M34" s="2170">
        <v>70</v>
      </c>
      <c r="N34" s="2170">
        <v>499</v>
      </c>
      <c r="O34" s="2170">
        <v>5</v>
      </c>
      <c r="P34" s="2172"/>
      <c r="Q34" s="2171">
        <v>446</v>
      </c>
      <c r="R34" s="2171">
        <v>43</v>
      </c>
      <c r="S34" s="2232">
        <v>46</v>
      </c>
      <c r="T34" s="2179">
        <f t="shared" si="12"/>
        <v>999</v>
      </c>
      <c r="U34" s="2231">
        <v>650</v>
      </c>
      <c r="V34" s="2170">
        <v>10</v>
      </c>
      <c r="W34" s="2170">
        <v>5</v>
      </c>
      <c r="X34" s="2170">
        <v>0</v>
      </c>
      <c r="Y34" s="2233">
        <v>0</v>
      </c>
      <c r="Z34" s="2174">
        <v>334</v>
      </c>
    </row>
    <row r="35" spans="1:26" ht="13.5">
      <c r="A35" s="2235"/>
      <c r="B35" s="2236" t="s">
        <v>886</v>
      </c>
      <c r="C35" s="2179">
        <f t="shared" si="13"/>
        <v>7</v>
      </c>
      <c r="D35" s="2230">
        <v>0</v>
      </c>
      <c r="E35" s="2179">
        <f t="shared" si="9"/>
        <v>6</v>
      </c>
      <c r="F35" s="2231">
        <v>5</v>
      </c>
      <c r="G35" s="2170">
        <v>0</v>
      </c>
      <c r="H35" s="2170">
        <v>0</v>
      </c>
      <c r="I35" s="2170">
        <v>0</v>
      </c>
      <c r="J35" s="2170">
        <v>0</v>
      </c>
      <c r="K35" s="2170">
        <v>0</v>
      </c>
      <c r="L35" s="2170">
        <v>0</v>
      </c>
      <c r="M35" s="2170">
        <v>1</v>
      </c>
      <c r="N35" s="2170">
        <v>0</v>
      </c>
      <c r="O35" s="2170">
        <v>0</v>
      </c>
      <c r="P35" s="2172"/>
      <c r="Q35" s="2171">
        <v>0</v>
      </c>
      <c r="R35" s="2171">
        <v>0</v>
      </c>
      <c r="S35" s="2232">
        <v>0</v>
      </c>
      <c r="T35" s="2179">
        <f t="shared" si="12"/>
        <v>1</v>
      </c>
      <c r="U35" s="2231">
        <v>0</v>
      </c>
      <c r="V35" s="2170">
        <v>0</v>
      </c>
      <c r="W35" s="2170">
        <v>0</v>
      </c>
      <c r="X35" s="2170">
        <v>0</v>
      </c>
      <c r="Y35" s="2233">
        <v>0</v>
      </c>
      <c r="Z35" s="2174">
        <v>1</v>
      </c>
    </row>
    <row r="36" spans="1:26" ht="13.5">
      <c r="A36" s="2235"/>
      <c r="B36" s="2236" t="s">
        <v>887</v>
      </c>
      <c r="C36" s="2179">
        <f t="shared" si="13"/>
        <v>0</v>
      </c>
      <c r="D36" s="2230">
        <v>0</v>
      </c>
      <c r="E36" s="2179">
        <f t="shared" si="9"/>
        <v>0</v>
      </c>
      <c r="F36" s="2231">
        <v>0</v>
      </c>
      <c r="G36" s="2170">
        <v>0</v>
      </c>
      <c r="H36" s="2170">
        <v>0</v>
      </c>
      <c r="I36" s="2170">
        <v>0</v>
      </c>
      <c r="J36" s="2170">
        <v>0</v>
      </c>
      <c r="K36" s="2170">
        <v>0</v>
      </c>
      <c r="L36" s="2170">
        <v>0</v>
      </c>
      <c r="M36" s="2170">
        <v>0</v>
      </c>
      <c r="N36" s="2170">
        <v>0</v>
      </c>
      <c r="O36" s="2170">
        <v>0</v>
      </c>
      <c r="P36" s="2172"/>
      <c r="Q36" s="2171">
        <v>0</v>
      </c>
      <c r="R36" s="2171">
        <v>0</v>
      </c>
      <c r="S36" s="2232">
        <v>0</v>
      </c>
      <c r="T36" s="2179">
        <f t="shared" si="12"/>
        <v>0</v>
      </c>
      <c r="U36" s="2231">
        <v>0</v>
      </c>
      <c r="V36" s="2170">
        <v>0</v>
      </c>
      <c r="W36" s="2170">
        <v>0</v>
      </c>
      <c r="X36" s="2170">
        <v>0</v>
      </c>
      <c r="Y36" s="2233">
        <v>0</v>
      </c>
      <c r="Z36" s="2174">
        <v>0</v>
      </c>
    </row>
    <row r="37" spans="1:26" ht="13.5">
      <c r="A37" s="2238"/>
      <c r="B37" s="2239" t="s">
        <v>888</v>
      </c>
      <c r="C37" s="2202">
        <f t="shared" si="13"/>
        <v>11</v>
      </c>
      <c r="D37" s="2240">
        <v>0</v>
      </c>
      <c r="E37" s="2202">
        <f t="shared" si="9"/>
        <v>6</v>
      </c>
      <c r="F37" s="2241">
        <v>6</v>
      </c>
      <c r="G37" s="2242">
        <v>0</v>
      </c>
      <c r="H37" s="2242">
        <v>0</v>
      </c>
      <c r="I37" s="2242">
        <v>0</v>
      </c>
      <c r="J37" s="2242">
        <v>0</v>
      </c>
      <c r="K37" s="2242">
        <v>0</v>
      </c>
      <c r="L37" s="2242">
        <v>0</v>
      </c>
      <c r="M37" s="2242">
        <v>0</v>
      </c>
      <c r="N37" s="2242">
        <v>0</v>
      </c>
      <c r="O37" s="2242">
        <v>0</v>
      </c>
      <c r="P37" s="2172"/>
      <c r="Q37" s="2243">
        <v>0</v>
      </c>
      <c r="R37" s="2243">
        <v>0</v>
      </c>
      <c r="S37" s="2244">
        <v>0</v>
      </c>
      <c r="T37" s="2202">
        <f t="shared" si="12"/>
        <v>5</v>
      </c>
      <c r="U37" s="2241">
        <v>0</v>
      </c>
      <c r="V37" s="2242">
        <v>2</v>
      </c>
      <c r="W37" s="2242">
        <v>0</v>
      </c>
      <c r="X37" s="2242">
        <v>0</v>
      </c>
      <c r="Y37" s="2245">
        <v>0</v>
      </c>
      <c r="Z37" s="2246">
        <v>3</v>
      </c>
    </row>
    <row r="38" ht="6" customHeight="1"/>
    <row r="39" spans="1:27" s="319" customFormat="1" ht="24" customHeight="1">
      <c r="A39" s="427" t="s">
        <v>889</v>
      </c>
      <c r="B39" s="428"/>
      <c r="C39" s="2122"/>
      <c r="E39" s="2122" t="s">
        <v>852</v>
      </c>
      <c r="T39" s="2122"/>
      <c r="AA39" s="2122"/>
    </row>
    <row r="40" spans="1:27" ht="15" customHeight="1">
      <c r="A40" s="2124"/>
      <c r="B40" s="2125"/>
      <c r="C40" s="2126" t="s">
        <v>853</v>
      </c>
      <c r="D40" s="2099" t="s">
        <v>854</v>
      </c>
      <c r="E40" s="933" t="s">
        <v>855</v>
      </c>
      <c r="F40" s="957"/>
      <c r="G40" s="957"/>
      <c r="H40" s="957"/>
      <c r="I40" s="957"/>
      <c r="J40" s="957"/>
      <c r="K40" s="957"/>
      <c r="L40" s="957"/>
      <c r="M40" s="957"/>
      <c r="N40" s="957"/>
      <c r="O40" s="957"/>
      <c r="P40" s="354"/>
      <c r="Q40" s="816"/>
      <c r="R40" s="809"/>
      <c r="S40" s="2127"/>
      <c r="T40" s="920" t="s">
        <v>856</v>
      </c>
      <c r="U40" s="921"/>
      <c r="V40" s="921"/>
      <c r="W40" s="921"/>
      <c r="X40" s="921"/>
      <c r="Y40" s="921"/>
      <c r="Z40" s="976"/>
      <c r="AA40" s="2247"/>
    </row>
    <row r="41" spans="1:27" ht="12" customHeight="1">
      <c r="A41" s="2129"/>
      <c r="B41" s="2130"/>
      <c r="C41" s="2131"/>
      <c r="D41" s="2132"/>
      <c r="E41" s="2133" t="s">
        <v>858</v>
      </c>
      <c r="F41" s="2134" t="s">
        <v>859</v>
      </c>
      <c r="G41" s="2135" t="s">
        <v>860</v>
      </c>
      <c r="H41" s="2136"/>
      <c r="I41" s="2137"/>
      <c r="J41" s="2137"/>
      <c r="K41" s="2137"/>
      <c r="L41" s="2137"/>
      <c r="M41" s="1008" t="s">
        <v>861</v>
      </c>
      <c r="N41" s="1008" t="s">
        <v>862</v>
      </c>
      <c r="O41" s="1008" t="s">
        <v>863</v>
      </c>
      <c r="P41" s="2138"/>
      <c r="Q41" s="2135" t="s">
        <v>864</v>
      </c>
      <c r="R41" s="2139"/>
      <c r="S41" s="960" t="s">
        <v>865</v>
      </c>
      <c r="T41" s="2133" t="s">
        <v>858</v>
      </c>
      <c r="U41" s="2141" t="s">
        <v>866</v>
      </c>
      <c r="V41" s="1008" t="s">
        <v>867</v>
      </c>
      <c r="W41" s="1008" t="s">
        <v>868</v>
      </c>
      <c r="X41" s="2135" t="s">
        <v>869</v>
      </c>
      <c r="Y41" s="2139"/>
      <c r="Z41" s="960" t="s">
        <v>870</v>
      </c>
      <c r="AA41" s="2247"/>
    </row>
    <row r="42" spans="1:27" ht="12" customHeight="1">
      <c r="A42" s="2129"/>
      <c r="B42" s="2130"/>
      <c r="C42" s="2131"/>
      <c r="D42" s="2132"/>
      <c r="E42" s="2143"/>
      <c r="F42" s="2144"/>
      <c r="G42" s="2145"/>
      <c r="H42" s="1505" t="s">
        <v>871</v>
      </c>
      <c r="I42" s="1505" t="s">
        <v>872</v>
      </c>
      <c r="J42" s="2137"/>
      <c r="K42" s="2137"/>
      <c r="L42" s="708"/>
      <c r="M42" s="997"/>
      <c r="N42" s="997"/>
      <c r="O42" s="997"/>
      <c r="P42" s="2138"/>
      <c r="Q42" s="2145"/>
      <c r="R42" s="1505" t="s">
        <v>873</v>
      </c>
      <c r="S42" s="961"/>
      <c r="T42" s="2143"/>
      <c r="U42" s="2146"/>
      <c r="V42" s="997"/>
      <c r="W42" s="997"/>
      <c r="X42" s="2145"/>
      <c r="Y42" s="2147" t="s">
        <v>874</v>
      </c>
      <c r="Z42" s="961"/>
      <c r="AA42" s="2247"/>
    </row>
    <row r="43" spans="1:27" ht="45" customHeight="1">
      <c r="A43" s="2148"/>
      <c r="B43" s="2149"/>
      <c r="C43" s="2150"/>
      <c r="D43" s="2103"/>
      <c r="E43" s="2151"/>
      <c r="F43" s="2152"/>
      <c r="G43" s="2153"/>
      <c r="H43" s="2154"/>
      <c r="I43" s="2154"/>
      <c r="J43" s="2155" t="s">
        <v>875</v>
      </c>
      <c r="K43" s="2155" t="s">
        <v>876</v>
      </c>
      <c r="L43" s="692" t="s">
        <v>877</v>
      </c>
      <c r="M43" s="998"/>
      <c r="N43" s="998"/>
      <c r="O43" s="998"/>
      <c r="P43" s="2138"/>
      <c r="Q43" s="2153"/>
      <c r="R43" s="2154"/>
      <c r="S43" s="962"/>
      <c r="T43" s="2151"/>
      <c r="U43" s="992"/>
      <c r="V43" s="998"/>
      <c r="W43" s="998"/>
      <c r="X43" s="2153"/>
      <c r="Y43" s="2157"/>
      <c r="Z43" s="962"/>
      <c r="AA43" s="2247"/>
    </row>
    <row r="44" spans="1:26" ht="13.5">
      <c r="A44" s="2248" t="s">
        <v>890</v>
      </c>
      <c r="B44" s="2249"/>
      <c r="C44" s="2158">
        <f aca="true" t="shared" si="14" ref="C44:C54">SUM(D44,E44,T44)</f>
        <v>2628</v>
      </c>
      <c r="D44" s="2159">
        <f>SUM(D45:D54)</f>
        <v>2</v>
      </c>
      <c r="E44" s="2160">
        <f aca="true" t="shared" si="15" ref="E44:E54">F44+G44+M44+N44+O44+Q44+S44</f>
        <v>1616</v>
      </c>
      <c r="F44" s="2161">
        <f aca="true" t="shared" si="16" ref="F44:O44">SUM(F45:F54)</f>
        <v>169</v>
      </c>
      <c r="G44" s="2162">
        <f t="shared" si="16"/>
        <v>373</v>
      </c>
      <c r="H44" s="2163">
        <f t="shared" si="16"/>
        <v>15</v>
      </c>
      <c r="I44" s="2163">
        <f t="shared" si="16"/>
        <v>9</v>
      </c>
      <c r="J44" s="2163">
        <f t="shared" si="16"/>
        <v>0</v>
      </c>
      <c r="K44" s="2163">
        <f t="shared" si="16"/>
        <v>0</v>
      </c>
      <c r="L44" s="2163">
        <f t="shared" si="16"/>
        <v>0</v>
      </c>
      <c r="M44" s="2162">
        <f t="shared" si="16"/>
        <v>71</v>
      </c>
      <c r="N44" s="2162">
        <f t="shared" si="16"/>
        <v>499</v>
      </c>
      <c r="O44" s="2162">
        <f t="shared" si="16"/>
        <v>5</v>
      </c>
      <c r="P44" s="722"/>
      <c r="Q44" s="2162">
        <f>SUM(Q45:Q54)</f>
        <v>453</v>
      </c>
      <c r="R44" s="2163">
        <f>SUM(R45:R54)</f>
        <v>43</v>
      </c>
      <c r="S44" s="2227">
        <f>SUM(S45:S54)</f>
        <v>46</v>
      </c>
      <c r="T44" s="2160">
        <f aca="true" t="shared" si="17" ref="T44:T54">U44+V44+W44+X44+Z44</f>
        <v>1010</v>
      </c>
      <c r="U44" s="2161">
        <f aca="true" t="shared" si="18" ref="U44:Z44">SUM(U45:U54)</f>
        <v>650</v>
      </c>
      <c r="V44" s="2162">
        <f t="shared" si="18"/>
        <v>13</v>
      </c>
      <c r="W44" s="2162">
        <f t="shared" si="18"/>
        <v>6</v>
      </c>
      <c r="X44" s="2250">
        <f t="shared" si="18"/>
        <v>0</v>
      </c>
      <c r="Y44" s="2163">
        <f t="shared" si="18"/>
        <v>0</v>
      </c>
      <c r="Z44" s="2227">
        <f t="shared" si="18"/>
        <v>341</v>
      </c>
    </row>
    <row r="45" spans="1:26" ht="13.5">
      <c r="A45" s="2251" t="s">
        <v>891</v>
      </c>
      <c r="B45" s="2218"/>
      <c r="C45" s="2252">
        <f t="shared" si="14"/>
        <v>946</v>
      </c>
      <c r="D45" s="2230">
        <v>0</v>
      </c>
      <c r="E45" s="2253">
        <f t="shared" si="15"/>
        <v>745</v>
      </c>
      <c r="F45" s="2170">
        <v>75</v>
      </c>
      <c r="G45" s="2170">
        <v>66</v>
      </c>
      <c r="H45" s="2170">
        <v>0</v>
      </c>
      <c r="I45" s="2170">
        <v>0</v>
      </c>
      <c r="J45" s="2170">
        <v>0</v>
      </c>
      <c r="K45" s="2170">
        <v>0</v>
      </c>
      <c r="L45" s="2170">
        <v>0</v>
      </c>
      <c r="M45" s="2170">
        <v>43</v>
      </c>
      <c r="N45" s="2170">
        <v>291</v>
      </c>
      <c r="O45" s="2170">
        <v>5</v>
      </c>
      <c r="P45" s="2172"/>
      <c r="Q45" s="2254">
        <v>252</v>
      </c>
      <c r="R45" s="2254">
        <v>0</v>
      </c>
      <c r="S45" s="2254">
        <v>13</v>
      </c>
      <c r="T45" s="2255">
        <f t="shared" si="17"/>
        <v>201</v>
      </c>
      <c r="U45" s="2256">
        <v>36</v>
      </c>
      <c r="V45" s="2256">
        <v>7</v>
      </c>
      <c r="W45" s="2256">
        <v>0</v>
      </c>
      <c r="X45" s="2257">
        <v>0</v>
      </c>
      <c r="Y45" s="2254">
        <v>0</v>
      </c>
      <c r="Z45" s="2234">
        <v>158</v>
      </c>
    </row>
    <row r="46" spans="1:26" ht="13.5">
      <c r="A46" s="818" t="s">
        <v>892</v>
      </c>
      <c r="B46" s="2258"/>
      <c r="C46" s="2177">
        <f t="shared" si="14"/>
        <v>448</v>
      </c>
      <c r="D46" s="2230">
        <v>0</v>
      </c>
      <c r="E46" s="2179">
        <f t="shared" si="15"/>
        <v>270</v>
      </c>
      <c r="F46" s="2170">
        <v>47</v>
      </c>
      <c r="G46" s="2170">
        <v>37</v>
      </c>
      <c r="H46" s="2170">
        <v>0</v>
      </c>
      <c r="I46" s="2170">
        <v>0</v>
      </c>
      <c r="J46" s="2170">
        <v>0</v>
      </c>
      <c r="K46" s="2170">
        <v>0</v>
      </c>
      <c r="L46" s="2170">
        <v>0</v>
      </c>
      <c r="M46" s="2170">
        <v>19</v>
      </c>
      <c r="N46" s="2170">
        <v>100</v>
      </c>
      <c r="O46" s="2170">
        <v>0</v>
      </c>
      <c r="P46" s="2172"/>
      <c r="Q46" s="2181">
        <v>38</v>
      </c>
      <c r="R46" s="2181">
        <v>0</v>
      </c>
      <c r="S46" s="2181">
        <v>29</v>
      </c>
      <c r="T46" s="2179">
        <f t="shared" si="17"/>
        <v>178</v>
      </c>
      <c r="U46" s="2180">
        <v>75</v>
      </c>
      <c r="V46" s="2180">
        <v>4</v>
      </c>
      <c r="W46" s="2180">
        <v>0</v>
      </c>
      <c r="X46" s="2259">
        <v>0</v>
      </c>
      <c r="Y46" s="2181">
        <v>0</v>
      </c>
      <c r="Z46" s="2183">
        <v>99</v>
      </c>
    </row>
    <row r="47" spans="1:26" ht="13.5">
      <c r="A47" s="818" t="s">
        <v>893</v>
      </c>
      <c r="B47" s="2258"/>
      <c r="C47" s="2177">
        <f t="shared" si="14"/>
        <v>582</v>
      </c>
      <c r="D47" s="2230">
        <v>0</v>
      </c>
      <c r="E47" s="2179">
        <f t="shared" si="15"/>
        <v>349</v>
      </c>
      <c r="F47" s="2170">
        <v>24</v>
      </c>
      <c r="G47" s="2170">
        <v>166</v>
      </c>
      <c r="H47" s="2170">
        <v>0</v>
      </c>
      <c r="I47" s="2170">
        <v>0</v>
      </c>
      <c r="J47" s="2170">
        <v>0</v>
      </c>
      <c r="K47" s="2170">
        <v>0</v>
      </c>
      <c r="L47" s="2170">
        <v>0</v>
      </c>
      <c r="M47" s="2170">
        <v>9</v>
      </c>
      <c r="N47" s="2170">
        <v>91</v>
      </c>
      <c r="O47" s="2170">
        <v>0</v>
      </c>
      <c r="P47" s="2172"/>
      <c r="Q47" s="2181">
        <v>57</v>
      </c>
      <c r="R47" s="2181">
        <v>1</v>
      </c>
      <c r="S47" s="2181">
        <v>2</v>
      </c>
      <c r="T47" s="2179">
        <f t="shared" si="17"/>
        <v>233</v>
      </c>
      <c r="U47" s="2180">
        <v>165</v>
      </c>
      <c r="V47" s="2180">
        <v>2</v>
      </c>
      <c r="W47" s="2180">
        <v>6</v>
      </c>
      <c r="X47" s="2259">
        <v>0</v>
      </c>
      <c r="Y47" s="2181">
        <v>0</v>
      </c>
      <c r="Z47" s="2183">
        <v>60</v>
      </c>
    </row>
    <row r="48" spans="1:26" ht="13.5">
      <c r="A48" s="818" t="s">
        <v>894</v>
      </c>
      <c r="B48" s="2258"/>
      <c r="C48" s="2177">
        <f t="shared" si="14"/>
        <v>313</v>
      </c>
      <c r="D48" s="2230">
        <v>0</v>
      </c>
      <c r="E48" s="2179">
        <f t="shared" si="15"/>
        <v>158</v>
      </c>
      <c r="F48" s="2170">
        <v>7</v>
      </c>
      <c r="G48" s="2170">
        <v>41</v>
      </c>
      <c r="H48" s="2170">
        <v>0</v>
      </c>
      <c r="I48" s="2170">
        <v>0</v>
      </c>
      <c r="J48" s="2170">
        <v>0</v>
      </c>
      <c r="K48" s="2170">
        <v>0</v>
      </c>
      <c r="L48" s="2170">
        <v>0</v>
      </c>
      <c r="M48" s="2170">
        <v>0</v>
      </c>
      <c r="N48" s="2170">
        <v>16</v>
      </c>
      <c r="O48" s="2170">
        <v>0</v>
      </c>
      <c r="P48" s="2172"/>
      <c r="Q48" s="2181">
        <v>93</v>
      </c>
      <c r="R48" s="2181">
        <v>36</v>
      </c>
      <c r="S48" s="2181">
        <v>1</v>
      </c>
      <c r="T48" s="2179">
        <f t="shared" si="17"/>
        <v>155</v>
      </c>
      <c r="U48" s="2180">
        <v>138</v>
      </c>
      <c r="V48" s="2180">
        <v>0</v>
      </c>
      <c r="W48" s="2180">
        <v>0</v>
      </c>
      <c r="X48" s="2259">
        <v>0</v>
      </c>
      <c r="Y48" s="2181">
        <v>0</v>
      </c>
      <c r="Z48" s="2183">
        <v>17</v>
      </c>
    </row>
    <row r="49" spans="1:26" ht="13.5">
      <c r="A49" s="818" t="s">
        <v>895</v>
      </c>
      <c r="B49" s="2258"/>
      <c r="C49" s="2177">
        <f t="shared" si="14"/>
        <v>111</v>
      </c>
      <c r="D49" s="2230">
        <v>0</v>
      </c>
      <c r="E49" s="2179">
        <f t="shared" si="15"/>
        <v>19</v>
      </c>
      <c r="F49" s="2170">
        <v>9</v>
      </c>
      <c r="G49" s="2170">
        <v>4</v>
      </c>
      <c r="H49" s="2170">
        <v>0</v>
      </c>
      <c r="I49" s="2170">
        <v>0</v>
      </c>
      <c r="J49" s="2170">
        <v>0</v>
      </c>
      <c r="K49" s="2170">
        <v>0</v>
      </c>
      <c r="L49" s="2170">
        <v>0</v>
      </c>
      <c r="M49" s="2170">
        <v>0</v>
      </c>
      <c r="N49" s="2170">
        <v>0</v>
      </c>
      <c r="O49" s="2170">
        <v>0</v>
      </c>
      <c r="P49" s="2172"/>
      <c r="Q49" s="2181">
        <v>6</v>
      </c>
      <c r="R49" s="2181">
        <v>6</v>
      </c>
      <c r="S49" s="2181">
        <v>0</v>
      </c>
      <c r="T49" s="2179">
        <f t="shared" si="17"/>
        <v>92</v>
      </c>
      <c r="U49" s="2180">
        <v>91</v>
      </c>
      <c r="V49" s="2180">
        <v>0</v>
      </c>
      <c r="W49" s="2180">
        <v>0</v>
      </c>
      <c r="X49" s="2259">
        <v>0</v>
      </c>
      <c r="Y49" s="2181">
        <v>0</v>
      </c>
      <c r="Z49" s="2183">
        <v>1</v>
      </c>
    </row>
    <row r="50" spans="1:26" ht="13.5">
      <c r="A50" s="818" t="s">
        <v>896</v>
      </c>
      <c r="B50" s="2258"/>
      <c r="C50" s="2177">
        <f t="shared" si="14"/>
        <v>81</v>
      </c>
      <c r="D50" s="2230">
        <v>0</v>
      </c>
      <c r="E50" s="2179">
        <f t="shared" si="15"/>
        <v>21</v>
      </c>
      <c r="F50" s="2170">
        <v>3</v>
      </c>
      <c r="G50" s="2170">
        <v>12</v>
      </c>
      <c r="H50" s="2170">
        <v>0</v>
      </c>
      <c r="I50" s="2170">
        <v>0</v>
      </c>
      <c r="J50" s="2170">
        <v>0</v>
      </c>
      <c r="K50" s="2170">
        <v>0</v>
      </c>
      <c r="L50" s="2170">
        <v>0</v>
      </c>
      <c r="M50" s="2170">
        <v>0</v>
      </c>
      <c r="N50" s="2170">
        <v>1</v>
      </c>
      <c r="O50" s="2170">
        <v>0</v>
      </c>
      <c r="P50" s="2172"/>
      <c r="Q50" s="2181">
        <v>5</v>
      </c>
      <c r="R50" s="2181">
        <v>0</v>
      </c>
      <c r="S50" s="2181">
        <v>0</v>
      </c>
      <c r="T50" s="2179">
        <f t="shared" si="17"/>
        <v>60</v>
      </c>
      <c r="U50" s="2180">
        <v>59</v>
      </c>
      <c r="V50" s="2180">
        <v>0</v>
      </c>
      <c r="W50" s="2180">
        <v>0</v>
      </c>
      <c r="X50" s="2259">
        <v>0</v>
      </c>
      <c r="Y50" s="2181">
        <v>0</v>
      </c>
      <c r="Z50" s="2183">
        <v>1</v>
      </c>
    </row>
    <row r="51" spans="1:26" ht="13.5">
      <c r="A51" s="818" t="s">
        <v>897</v>
      </c>
      <c r="B51" s="2258"/>
      <c r="C51" s="2177">
        <f t="shared" si="14"/>
        <v>126</v>
      </c>
      <c r="D51" s="2230">
        <v>1</v>
      </c>
      <c r="E51" s="2179">
        <f t="shared" si="15"/>
        <v>37</v>
      </c>
      <c r="F51" s="2170">
        <v>0</v>
      </c>
      <c r="G51" s="2170">
        <v>34</v>
      </c>
      <c r="H51" s="2170">
        <v>14</v>
      </c>
      <c r="I51" s="2170">
        <v>5</v>
      </c>
      <c r="J51" s="2170">
        <v>0</v>
      </c>
      <c r="K51" s="2170">
        <v>0</v>
      </c>
      <c r="L51" s="2170">
        <v>0</v>
      </c>
      <c r="M51" s="2170">
        <v>0</v>
      </c>
      <c r="N51" s="2170">
        <v>0</v>
      </c>
      <c r="O51" s="2170">
        <v>0</v>
      </c>
      <c r="P51" s="2172"/>
      <c r="Q51" s="2181">
        <v>2</v>
      </c>
      <c r="R51" s="2181">
        <v>0</v>
      </c>
      <c r="S51" s="2181">
        <v>1</v>
      </c>
      <c r="T51" s="2179">
        <f t="shared" si="17"/>
        <v>88</v>
      </c>
      <c r="U51" s="2180">
        <v>85</v>
      </c>
      <c r="V51" s="2180">
        <v>0</v>
      </c>
      <c r="W51" s="2180">
        <v>0</v>
      </c>
      <c r="X51" s="2259">
        <v>0</v>
      </c>
      <c r="Y51" s="2181">
        <v>0</v>
      </c>
      <c r="Z51" s="2183">
        <v>3</v>
      </c>
    </row>
    <row r="52" spans="1:26" ht="13.5">
      <c r="A52" s="818" t="s">
        <v>898</v>
      </c>
      <c r="B52" s="2258"/>
      <c r="C52" s="2177">
        <f t="shared" si="14"/>
        <v>9</v>
      </c>
      <c r="D52" s="2230">
        <v>0</v>
      </c>
      <c r="E52" s="2179">
        <f t="shared" si="15"/>
        <v>8</v>
      </c>
      <c r="F52" s="2170">
        <v>1</v>
      </c>
      <c r="G52" s="2170">
        <v>7</v>
      </c>
      <c r="H52" s="2170">
        <v>1</v>
      </c>
      <c r="I52" s="2170">
        <v>1</v>
      </c>
      <c r="J52" s="2170">
        <v>0</v>
      </c>
      <c r="K52" s="2170">
        <v>0</v>
      </c>
      <c r="L52" s="2170">
        <v>0</v>
      </c>
      <c r="M52" s="2170">
        <v>0</v>
      </c>
      <c r="N52" s="2170">
        <v>0</v>
      </c>
      <c r="O52" s="2170">
        <v>0</v>
      </c>
      <c r="P52" s="2172"/>
      <c r="Q52" s="2181">
        <v>0</v>
      </c>
      <c r="R52" s="2181">
        <v>0</v>
      </c>
      <c r="S52" s="2181">
        <v>0</v>
      </c>
      <c r="T52" s="2179">
        <f t="shared" si="17"/>
        <v>1</v>
      </c>
      <c r="U52" s="2180">
        <v>0</v>
      </c>
      <c r="V52" s="2180">
        <v>0</v>
      </c>
      <c r="W52" s="2180">
        <v>0</v>
      </c>
      <c r="X52" s="2259">
        <v>0</v>
      </c>
      <c r="Y52" s="2181">
        <v>0</v>
      </c>
      <c r="Z52" s="2183">
        <v>1</v>
      </c>
    </row>
    <row r="53" spans="1:26" ht="13.5">
      <c r="A53" s="818" t="s">
        <v>899</v>
      </c>
      <c r="B53" s="2258"/>
      <c r="C53" s="2177">
        <f t="shared" si="14"/>
        <v>8</v>
      </c>
      <c r="D53" s="2230">
        <v>0</v>
      </c>
      <c r="E53" s="2179">
        <f t="shared" si="15"/>
        <v>7</v>
      </c>
      <c r="F53" s="2170">
        <v>1</v>
      </c>
      <c r="G53" s="2170">
        <v>6</v>
      </c>
      <c r="H53" s="2170">
        <v>0</v>
      </c>
      <c r="I53" s="2170">
        <v>3</v>
      </c>
      <c r="J53" s="2170">
        <v>0</v>
      </c>
      <c r="K53" s="2170">
        <v>0</v>
      </c>
      <c r="L53" s="2170">
        <v>0</v>
      </c>
      <c r="M53" s="2170">
        <v>0</v>
      </c>
      <c r="N53" s="2170">
        <v>0</v>
      </c>
      <c r="O53" s="2170">
        <v>0</v>
      </c>
      <c r="P53" s="2172"/>
      <c r="Q53" s="2181">
        <v>0</v>
      </c>
      <c r="R53" s="2181">
        <v>0</v>
      </c>
      <c r="S53" s="2181">
        <v>0</v>
      </c>
      <c r="T53" s="2179">
        <f t="shared" si="17"/>
        <v>1</v>
      </c>
      <c r="U53" s="2180">
        <v>0</v>
      </c>
      <c r="V53" s="2180">
        <v>0</v>
      </c>
      <c r="W53" s="2180">
        <v>0</v>
      </c>
      <c r="X53" s="2259">
        <v>0</v>
      </c>
      <c r="Y53" s="2181">
        <v>0</v>
      </c>
      <c r="Z53" s="2183">
        <v>1</v>
      </c>
    </row>
    <row r="54" spans="1:26" ht="13.5">
      <c r="A54" s="2260" t="s">
        <v>900</v>
      </c>
      <c r="B54" s="2261"/>
      <c r="C54" s="2209">
        <f t="shared" si="14"/>
        <v>4</v>
      </c>
      <c r="D54" s="2240">
        <v>1</v>
      </c>
      <c r="E54" s="2211">
        <f t="shared" si="15"/>
        <v>2</v>
      </c>
      <c r="F54" s="2242">
        <v>2</v>
      </c>
      <c r="G54" s="2242">
        <v>0</v>
      </c>
      <c r="H54" s="2242">
        <v>0</v>
      </c>
      <c r="I54" s="2242">
        <v>0</v>
      </c>
      <c r="J54" s="2242">
        <v>0</v>
      </c>
      <c r="K54" s="2242">
        <v>0</v>
      </c>
      <c r="L54" s="2242">
        <v>0</v>
      </c>
      <c r="M54" s="2242">
        <v>0</v>
      </c>
      <c r="N54" s="2242">
        <v>0</v>
      </c>
      <c r="O54" s="2242">
        <v>0</v>
      </c>
      <c r="P54" s="2172"/>
      <c r="Q54" s="2204">
        <v>0</v>
      </c>
      <c r="R54" s="2204">
        <v>0</v>
      </c>
      <c r="S54" s="2204">
        <v>0</v>
      </c>
      <c r="T54" s="2202">
        <f t="shared" si="17"/>
        <v>1</v>
      </c>
      <c r="U54" s="2203">
        <v>1</v>
      </c>
      <c r="V54" s="2203">
        <v>0</v>
      </c>
      <c r="W54" s="2203">
        <v>0</v>
      </c>
      <c r="X54" s="2262">
        <v>0</v>
      </c>
      <c r="Y54" s="2204">
        <v>0</v>
      </c>
      <c r="Z54" s="2206">
        <v>0</v>
      </c>
    </row>
    <row r="55" ht="13.5">
      <c r="B55" s="177"/>
    </row>
  </sheetData>
  <sheetProtection/>
  <mergeCells count="77">
    <mergeCell ref="A44:B44"/>
    <mergeCell ref="V41:V43"/>
    <mergeCell ref="W41:W43"/>
    <mergeCell ref="X41:X43"/>
    <mergeCell ref="Z41:Z43"/>
    <mergeCell ref="H42:H43"/>
    <mergeCell ref="I42:I43"/>
    <mergeCell ref="R42:R43"/>
    <mergeCell ref="Y42:Y43"/>
    <mergeCell ref="AA40:AA43"/>
    <mergeCell ref="E41:E43"/>
    <mergeCell ref="F41:F43"/>
    <mergeCell ref="G41:G43"/>
    <mergeCell ref="M41:M43"/>
    <mergeCell ref="N41:N43"/>
    <mergeCell ref="O41:O43"/>
    <mergeCell ref="Q41:Q43"/>
    <mergeCell ref="S41:S43"/>
    <mergeCell ref="T41:T43"/>
    <mergeCell ref="R28:R29"/>
    <mergeCell ref="Y28:Y29"/>
    <mergeCell ref="A30:B30"/>
    <mergeCell ref="A31:A37"/>
    <mergeCell ref="A40:B43"/>
    <mergeCell ref="C40:C43"/>
    <mergeCell ref="D40:D43"/>
    <mergeCell ref="E40:O40"/>
    <mergeCell ref="T40:Z40"/>
    <mergeCell ref="U41:U43"/>
    <mergeCell ref="T27:T29"/>
    <mergeCell ref="U27:U29"/>
    <mergeCell ref="V27:V29"/>
    <mergeCell ref="W27:W29"/>
    <mergeCell ref="X27:X29"/>
    <mergeCell ref="Z27:Z29"/>
    <mergeCell ref="T26:Z26"/>
    <mergeCell ref="AA26:AA29"/>
    <mergeCell ref="E27:E29"/>
    <mergeCell ref="F27:F29"/>
    <mergeCell ref="G27:G29"/>
    <mergeCell ref="M27:M29"/>
    <mergeCell ref="N27:N29"/>
    <mergeCell ref="O27:O29"/>
    <mergeCell ref="Q27:Q29"/>
    <mergeCell ref="S27:S29"/>
    <mergeCell ref="A7:A15"/>
    <mergeCell ref="A16:A23"/>
    <mergeCell ref="A26:B29"/>
    <mergeCell ref="C26:C29"/>
    <mergeCell ref="D26:D29"/>
    <mergeCell ref="E26:O26"/>
    <mergeCell ref="H28:H29"/>
    <mergeCell ref="I28:I29"/>
    <mergeCell ref="V3:V5"/>
    <mergeCell ref="W3:W5"/>
    <mergeCell ref="X3:X5"/>
    <mergeCell ref="Z3:Z5"/>
    <mergeCell ref="H4:H5"/>
    <mergeCell ref="I4:I5"/>
    <mergeCell ref="R4:R5"/>
    <mergeCell ref="Y4:Y5"/>
    <mergeCell ref="N3:N5"/>
    <mergeCell ref="O3:O5"/>
    <mergeCell ref="Q3:Q5"/>
    <mergeCell ref="S3:S5"/>
    <mergeCell ref="T3:T5"/>
    <mergeCell ref="U3:U5"/>
    <mergeCell ref="A2:B5"/>
    <mergeCell ref="C2:C5"/>
    <mergeCell ref="D2:D5"/>
    <mergeCell ref="E2:O2"/>
    <mergeCell ref="T2:Z2"/>
    <mergeCell ref="AA2:AA5"/>
    <mergeCell ref="E3:E5"/>
    <mergeCell ref="F3:F5"/>
    <mergeCell ref="G3:G5"/>
    <mergeCell ref="M3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7"/>
  <sheetViews>
    <sheetView view="pageBreakPreview" zoomScaleSheetLayoutView="100" zoomScalePageLayoutView="0" workbookViewId="0" topLeftCell="D7">
      <selection activeCell="U41" sqref="U41:Z43"/>
    </sheetView>
  </sheetViews>
  <sheetFormatPr defaultColWidth="8.796875" defaultRowHeight="14.25"/>
  <cols>
    <col min="1" max="1" width="1.59765625" style="95" customWidth="1"/>
    <col min="2" max="2" width="8.09765625" style="95" customWidth="1"/>
    <col min="3" max="3" width="15.59765625" style="95" customWidth="1"/>
    <col min="4" max="4" width="8.09765625" style="95" customWidth="1"/>
    <col min="5" max="5" width="5.3984375" style="95" customWidth="1"/>
    <col min="6" max="13" width="6.59765625" style="95" customWidth="1"/>
    <col min="14" max="14" width="18.69921875" style="95" customWidth="1"/>
    <col min="15" max="22" width="6.59765625" style="95" customWidth="1"/>
    <col min="23" max="23" width="9" style="95" customWidth="1"/>
    <col min="24" max="24" width="16.59765625" style="95" customWidth="1"/>
    <col min="25" max="16384" width="9" style="95" customWidth="1"/>
  </cols>
  <sheetData>
    <row r="1" spans="2:14" ht="24" customHeight="1">
      <c r="B1" s="2037" t="s">
        <v>901</v>
      </c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N1" s="1595"/>
    </row>
    <row r="2" spans="2:22" ht="15" customHeight="1">
      <c r="B2" s="902"/>
      <c r="C2" s="903"/>
      <c r="D2" s="2263" t="s">
        <v>36</v>
      </c>
      <c r="E2" s="2264" t="s">
        <v>854</v>
      </c>
      <c r="F2" s="2265"/>
      <c r="G2" s="2266" t="s">
        <v>902</v>
      </c>
      <c r="H2" s="2267"/>
      <c r="I2" s="2266" t="s">
        <v>903</v>
      </c>
      <c r="J2" s="2267"/>
      <c r="K2" s="2266" t="s">
        <v>126</v>
      </c>
      <c r="L2" s="2267"/>
      <c r="M2" s="2268"/>
      <c r="N2" s="1869"/>
      <c r="O2" s="2269" t="s">
        <v>856</v>
      </c>
      <c r="P2" s="2270"/>
      <c r="Q2" s="2270"/>
      <c r="R2" s="2270"/>
      <c r="S2" s="2270"/>
      <c r="T2" s="2271"/>
      <c r="U2" s="2272" t="s">
        <v>904</v>
      </c>
      <c r="V2" s="2272" t="s">
        <v>905</v>
      </c>
    </row>
    <row r="3" spans="2:22" ht="12" customHeight="1">
      <c r="B3" s="947"/>
      <c r="C3" s="948"/>
      <c r="D3" s="2273"/>
      <c r="E3" s="2274"/>
      <c r="F3" s="2275" t="s">
        <v>858</v>
      </c>
      <c r="G3" s="991" t="s">
        <v>859</v>
      </c>
      <c r="H3" s="2145" t="s">
        <v>860</v>
      </c>
      <c r="I3" s="2145" t="s">
        <v>861</v>
      </c>
      <c r="J3" s="2145" t="s">
        <v>862</v>
      </c>
      <c r="K3" s="2145" t="s">
        <v>863</v>
      </c>
      <c r="L3" s="997" t="s">
        <v>864</v>
      </c>
      <c r="M3" s="961" t="s">
        <v>906</v>
      </c>
      <c r="N3" s="1869"/>
      <c r="O3" s="2275" t="s">
        <v>858</v>
      </c>
      <c r="P3" s="2146" t="s">
        <v>866</v>
      </c>
      <c r="Q3" s="2145" t="s">
        <v>867</v>
      </c>
      <c r="R3" s="997" t="s">
        <v>868</v>
      </c>
      <c r="S3" s="2145" t="s">
        <v>869</v>
      </c>
      <c r="T3" s="961" t="s">
        <v>870</v>
      </c>
      <c r="U3" s="2276"/>
      <c r="V3" s="2276"/>
    </row>
    <row r="4" spans="2:22" ht="36" customHeight="1">
      <c r="B4" s="904"/>
      <c r="C4" s="905"/>
      <c r="D4" s="2277"/>
      <c r="E4" s="2278"/>
      <c r="F4" s="2279"/>
      <c r="G4" s="992"/>
      <c r="H4" s="998"/>
      <c r="I4" s="998"/>
      <c r="J4" s="998"/>
      <c r="K4" s="998"/>
      <c r="L4" s="998"/>
      <c r="M4" s="962"/>
      <c r="N4" s="1869"/>
      <c r="O4" s="2279"/>
      <c r="P4" s="992"/>
      <c r="Q4" s="998"/>
      <c r="R4" s="998"/>
      <c r="S4" s="998"/>
      <c r="T4" s="962"/>
      <c r="U4" s="2280"/>
      <c r="V4" s="2280"/>
    </row>
    <row r="5" spans="2:22" ht="18" customHeight="1">
      <c r="B5" s="1061" t="s">
        <v>907</v>
      </c>
      <c r="C5" s="816" t="s">
        <v>908</v>
      </c>
      <c r="D5" s="2281">
        <f aca="true" t="shared" si="0" ref="D5:D15">SUM(E5,F5,O5)</f>
        <v>69</v>
      </c>
      <c r="E5" s="2282">
        <v>0</v>
      </c>
      <c r="F5" s="2281">
        <f aca="true" t="shared" si="1" ref="F5:F12">SUM(G5:M5)</f>
        <v>49</v>
      </c>
      <c r="G5" s="2282">
        <v>11</v>
      </c>
      <c r="H5" s="2283">
        <v>6</v>
      </c>
      <c r="I5" s="2283">
        <v>1</v>
      </c>
      <c r="J5" s="2283">
        <v>16</v>
      </c>
      <c r="K5" s="2283">
        <v>0</v>
      </c>
      <c r="L5" s="2283">
        <v>15</v>
      </c>
      <c r="M5" s="2284">
        <v>0</v>
      </c>
      <c r="N5" s="1595"/>
      <c r="O5" s="2281">
        <f aca="true" t="shared" si="2" ref="O5:O12">SUM(P5:T5)</f>
        <v>20</v>
      </c>
      <c r="P5" s="2282">
        <v>12</v>
      </c>
      <c r="Q5" s="2283">
        <v>0</v>
      </c>
      <c r="R5" s="2283">
        <v>0</v>
      </c>
      <c r="S5" s="2283">
        <v>0</v>
      </c>
      <c r="T5" s="2284">
        <v>8</v>
      </c>
      <c r="U5" s="2285"/>
      <c r="V5" s="2286"/>
    </row>
    <row r="6" spans="2:22" ht="18" customHeight="1">
      <c r="B6" s="2287"/>
      <c r="C6" s="812" t="s">
        <v>909</v>
      </c>
      <c r="D6" s="2288">
        <f t="shared" si="0"/>
        <v>158</v>
      </c>
      <c r="E6" s="2289">
        <v>3</v>
      </c>
      <c r="F6" s="2288">
        <f t="shared" si="1"/>
        <v>47</v>
      </c>
      <c r="G6" s="2289">
        <v>1</v>
      </c>
      <c r="H6" s="2290">
        <v>16</v>
      </c>
      <c r="I6" s="2290">
        <v>5</v>
      </c>
      <c r="J6" s="2290">
        <v>10</v>
      </c>
      <c r="K6" s="2290">
        <v>0</v>
      </c>
      <c r="L6" s="2290">
        <v>15</v>
      </c>
      <c r="M6" s="2291">
        <v>0</v>
      </c>
      <c r="N6" s="1595"/>
      <c r="O6" s="2288">
        <f t="shared" si="2"/>
        <v>108</v>
      </c>
      <c r="P6" s="2289">
        <v>92</v>
      </c>
      <c r="Q6" s="2290">
        <v>0</v>
      </c>
      <c r="R6" s="2290">
        <v>0</v>
      </c>
      <c r="S6" s="2290">
        <v>0</v>
      </c>
      <c r="T6" s="2291">
        <v>16</v>
      </c>
      <c r="U6" s="2292"/>
      <c r="V6" s="2293"/>
    </row>
    <row r="7" spans="2:22" ht="18" customHeight="1">
      <c r="B7" s="2287"/>
      <c r="C7" s="2294" t="s">
        <v>910</v>
      </c>
      <c r="D7" s="2288">
        <f t="shared" si="0"/>
        <v>2</v>
      </c>
      <c r="E7" s="2295">
        <v>0</v>
      </c>
      <c r="F7" s="2288">
        <f t="shared" si="1"/>
        <v>2</v>
      </c>
      <c r="G7" s="2296">
        <v>0</v>
      </c>
      <c r="H7" s="2297">
        <v>0</v>
      </c>
      <c r="I7" s="2297">
        <v>0</v>
      </c>
      <c r="J7" s="2297">
        <v>0</v>
      </c>
      <c r="K7" s="2297">
        <v>0</v>
      </c>
      <c r="L7" s="2297">
        <v>2</v>
      </c>
      <c r="M7" s="2298">
        <v>0</v>
      </c>
      <c r="N7" s="1595"/>
      <c r="O7" s="2288">
        <f t="shared" si="2"/>
        <v>0</v>
      </c>
      <c r="P7" s="2296">
        <v>0</v>
      </c>
      <c r="Q7" s="2297">
        <v>0</v>
      </c>
      <c r="R7" s="2297">
        <v>0</v>
      </c>
      <c r="S7" s="2297">
        <v>0</v>
      </c>
      <c r="T7" s="2298">
        <v>0</v>
      </c>
      <c r="U7" s="2299"/>
      <c r="V7" s="2300"/>
    </row>
    <row r="8" spans="2:22" ht="18" customHeight="1">
      <c r="B8" s="2287"/>
      <c r="C8" s="2301" t="s">
        <v>911</v>
      </c>
      <c r="D8" s="2288">
        <f t="shared" si="0"/>
        <v>5</v>
      </c>
      <c r="E8" s="2295">
        <v>0</v>
      </c>
      <c r="F8" s="2288">
        <f t="shared" si="1"/>
        <v>5</v>
      </c>
      <c r="G8" s="2296">
        <v>0</v>
      </c>
      <c r="H8" s="2297">
        <v>0</v>
      </c>
      <c r="I8" s="2297">
        <v>0</v>
      </c>
      <c r="J8" s="2297">
        <v>0</v>
      </c>
      <c r="K8" s="2297">
        <v>0</v>
      </c>
      <c r="L8" s="2297">
        <v>5</v>
      </c>
      <c r="M8" s="2298">
        <v>0</v>
      </c>
      <c r="N8" s="1595"/>
      <c r="O8" s="2288">
        <f t="shared" si="2"/>
        <v>0</v>
      </c>
      <c r="P8" s="2296">
        <v>0</v>
      </c>
      <c r="Q8" s="2297">
        <v>0</v>
      </c>
      <c r="R8" s="2297">
        <v>0</v>
      </c>
      <c r="S8" s="2297">
        <v>0</v>
      </c>
      <c r="T8" s="2298">
        <v>0</v>
      </c>
      <c r="U8" s="2299"/>
      <c r="V8" s="2300"/>
    </row>
    <row r="9" spans="2:22" ht="18" customHeight="1">
      <c r="B9" s="2302" t="s">
        <v>912</v>
      </c>
      <c r="C9" s="812" t="s">
        <v>908</v>
      </c>
      <c r="D9" s="2288">
        <f t="shared" si="0"/>
        <v>75</v>
      </c>
      <c r="E9" s="2289">
        <v>0</v>
      </c>
      <c r="F9" s="2288">
        <f t="shared" si="1"/>
        <v>50</v>
      </c>
      <c r="G9" s="2296">
        <v>10</v>
      </c>
      <c r="H9" s="2297">
        <v>7</v>
      </c>
      <c r="I9" s="2297">
        <v>2</v>
      </c>
      <c r="J9" s="2297">
        <v>15</v>
      </c>
      <c r="K9" s="2297">
        <v>0</v>
      </c>
      <c r="L9" s="2297">
        <v>16</v>
      </c>
      <c r="M9" s="2298">
        <v>0</v>
      </c>
      <c r="N9" s="1595"/>
      <c r="O9" s="2288">
        <f t="shared" si="2"/>
        <v>25</v>
      </c>
      <c r="P9" s="2296">
        <v>17</v>
      </c>
      <c r="Q9" s="2297">
        <v>0</v>
      </c>
      <c r="R9" s="2297">
        <v>0</v>
      </c>
      <c r="S9" s="2297">
        <v>0</v>
      </c>
      <c r="T9" s="2298">
        <v>8</v>
      </c>
      <c r="U9" s="2299"/>
      <c r="V9" s="2300"/>
    </row>
    <row r="10" spans="2:22" ht="18" customHeight="1">
      <c r="B10" s="2303"/>
      <c r="C10" s="812" t="s">
        <v>909</v>
      </c>
      <c r="D10" s="2288">
        <f t="shared" si="0"/>
        <v>146</v>
      </c>
      <c r="E10" s="2296">
        <v>3</v>
      </c>
      <c r="F10" s="2288">
        <f t="shared" si="1"/>
        <v>42</v>
      </c>
      <c r="G10" s="2296">
        <v>1</v>
      </c>
      <c r="H10" s="2297">
        <v>14</v>
      </c>
      <c r="I10" s="2297">
        <v>5</v>
      </c>
      <c r="J10" s="2297">
        <v>10</v>
      </c>
      <c r="K10" s="2297">
        <v>0</v>
      </c>
      <c r="L10" s="2297">
        <v>12</v>
      </c>
      <c r="M10" s="2298">
        <v>0</v>
      </c>
      <c r="N10" s="1595"/>
      <c r="O10" s="2288">
        <f t="shared" si="2"/>
        <v>101</v>
      </c>
      <c r="P10" s="2296">
        <v>85</v>
      </c>
      <c r="Q10" s="2297">
        <v>0</v>
      </c>
      <c r="R10" s="2297">
        <v>0</v>
      </c>
      <c r="S10" s="2297">
        <v>0</v>
      </c>
      <c r="T10" s="2298">
        <v>16</v>
      </c>
      <c r="U10" s="2299"/>
      <c r="V10" s="2300"/>
    </row>
    <row r="11" spans="2:22" ht="18" customHeight="1">
      <c r="B11" s="2303"/>
      <c r="C11" s="2304" t="s">
        <v>911</v>
      </c>
      <c r="D11" s="2288">
        <f t="shared" si="0"/>
        <v>5</v>
      </c>
      <c r="E11" s="2295">
        <v>0</v>
      </c>
      <c r="F11" s="2288">
        <f t="shared" si="1"/>
        <v>5</v>
      </c>
      <c r="G11" s="2296">
        <v>0</v>
      </c>
      <c r="H11" s="2297">
        <v>0</v>
      </c>
      <c r="I11" s="2297">
        <v>0</v>
      </c>
      <c r="J11" s="2297">
        <v>0</v>
      </c>
      <c r="K11" s="2297">
        <v>0</v>
      </c>
      <c r="L11" s="2297">
        <v>5</v>
      </c>
      <c r="M11" s="2298">
        <v>0</v>
      </c>
      <c r="N11" s="1595"/>
      <c r="O11" s="2288">
        <f t="shared" si="2"/>
        <v>0</v>
      </c>
      <c r="P11" s="2296">
        <v>0</v>
      </c>
      <c r="Q11" s="2297">
        <v>0</v>
      </c>
      <c r="R11" s="2297">
        <v>0</v>
      </c>
      <c r="S11" s="2297">
        <v>0</v>
      </c>
      <c r="T11" s="2298">
        <v>0</v>
      </c>
      <c r="U11" s="2299"/>
      <c r="V11" s="2300"/>
    </row>
    <row r="12" spans="2:22" ht="18" customHeight="1">
      <c r="B12" s="949" t="s">
        <v>913</v>
      </c>
      <c r="C12" s="975"/>
      <c r="D12" s="2288">
        <f t="shared" si="0"/>
        <v>73</v>
      </c>
      <c r="E12" s="2296">
        <v>0</v>
      </c>
      <c r="F12" s="2288">
        <f t="shared" si="1"/>
        <v>48</v>
      </c>
      <c r="G12" s="2296">
        <v>2</v>
      </c>
      <c r="H12" s="2297">
        <v>13</v>
      </c>
      <c r="I12" s="2297">
        <v>1</v>
      </c>
      <c r="J12" s="2297">
        <v>21</v>
      </c>
      <c r="K12" s="2297">
        <v>0</v>
      </c>
      <c r="L12" s="2297">
        <v>9</v>
      </c>
      <c r="M12" s="2298">
        <v>2</v>
      </c>
      <c r="N12" s="1595"/>
      <c r="O12" s="2288">
        <f t="shared" si="2"/>
        <v>25</v>
      </c>
      <c r="P12" s="2296">
        <v>18</v>
      </c>
      <c r="Q12" s="2297">
        <v>0</v>
      </c>
      <c r="R12" s="2297">
        <v>0</v>
      </c>
      <c r="S12" s="2297">
        <v>0</v>
      </c>
      <c r="T12" s="2298">
        <v>7</v>
      </c>
      <c r="U12" s="2299"/>
      <c r="V12" s="2300"/>
    </row>
    <row r="13" spans="2:22" ht="18" customHeight="1">
      <c r="B13" s="1493" t="s">
        <v>914</v>
      </c>
      <c r="C13" s="2305" t="s">
        <v>915</v>
      </c>
      <c r="D13" s="2288">
        <f>D5+D8-D7-D12</f>
        <v>-1</v>
      </c>
      <c r="E13" s="2306">
        <f aca="true" t="shared" si="3" ref="E13:M13">E5+E8-E7-E12</f>
        <v>0</v>
      </c>
      <c r="F13" s="2288">
        <f t="shared" si="3"/>
        <v>4</v>
      </c>
      <c r="G13" s="2307">
        <f>G5+G8-G7-G12</f>
        <v>9</v>
      </c>
      <c r="H13" s="2308">
        <f t="shared" si="3"/>
        <v>-7</v>
      </c>
      <c r="I13" s="2308">
        <f>I5+I8-I7-I12</f>
        <v>0</v>
      </c>
      <c r="J13" s="2308">
        <f t="shared" si="3"/>
        <v>-5</v>
      </c>
      <c r="K13" s="2308">
        <f t="shared" si="3"/>
        <v>0</v>
      </c>
      <c r="L13" s="2308">
        <f t="shared" si="3"/>
        <v>9</v>
      </c>
      <c r="M13" s="2309">
        <f t="shared" si="3"/>
        <v>-2</v>
      </c>
      <c r="N13" s="2310"/>
      <c r="O13" s="2311">
        <f aca="true" t="shared" si="4" ref="O13:T13">O5+O8-O7-O12</f>
        <v>-5</v>
      </c>
      <c r="P13" s="2312">
        <f t="shared" si="4"/>
        <v>-6</v>
      </c>
      <c r="Q13" s="2308">
        <f t="shared" si="4"/>
        <v>0</v>
      </c>
      <c r="R13" s="2308">
        <f t="shared" si="4"/>
        <v>0</v>
      </c>
      <c r="S13" s="2308">
        <f t="shared" si="4"/>
        <v>0</v>
      </c>
      <c r="T13" s="2309">
        <f t="shared" si="4"/>
        <v>1</v>
      </c>
      <c r="U13" s="2299"/>
      <c r="V13" s="2300"/>
    </row>
    <row r="14" spans="2:22" ht="18" customHeight="1">
      <c r="B14" s="2287"/>
      <c r="C14" s="2305" t="s">
        <v>916</v>
      </c>
      <c r="D14" s="2288">
        <f>D9+D11-D7-D12</f>
        <v>5</v>
      </c>
      <c r="E14" s="2306">
        <f aca="true" t="shared" si="5" ref="E14:M14">E9+E11-E7-E12</f>
        <v>0</v>
      </c>
      <c r="F14" s="2288">
        <f t="shared" si="5"/>
        <v>5</v>
      </c>
      <c r="G14" s="2308">
        <f t="shared" si="5"/>
        <v>8</v>
      </c>
      <c r="H14" s="2308">
        <f t="shared" si="5"/>
        <v>-6</v>
      </c>
      <c r="I14" s="2308">
        <f t="shared" si="5"/>
        <v>1</v>
      </c>
      <c r="J14" s="2308">
        <f t="shared" si="5"/>
        <v>-6</v>
      </c>
      <c r="K14" s="2308">
        <f t="shared" si="5"/>
        <v>0</v>
      </c>
      <c r="L14" s="2308">
        <f t="shared" si="5"/>
        <v>10</v>
      </c>
      <c r="M14" s="2309">
        <f t="shared" si="5"/>
        <v>-2</v>
      </c>
      <c r="N14" s="2310"/>
      <c r="O14" s="2311">
        <f aca="true" t="shared" si="6" ref="O14:T14">O9+O11-O7-O12</f>
        <v>0</v>
      </c>
      <c r="P14" s="2312">
        <f t="shared" si="6"/>
        <v>-1</v>
      </c>
      <c r="Q14" s="2308">
        <f t="shared" si="6"/>
        <v>0</v>
      </c>
      <c r="R14" s="2308">
        <f t="shared" si="6"/>
        <v>0</v>
      </c>
      <c r="S14" s="2308">
        <f t="shared" si="6"/>
        <v>0</v>
      </c>
      <c r="T14" s="2309">
        <f t="shared" si="6"/>
        <v>1</v>
      </c>
      <c r="U14" s="2299"/>
      <c r="V14" s="2300"/>
    </row>
    <row r="15" spans="2:22" ht="18" customHeight="1">
      <c r="B15" s="2313" t="s">
        <v>917</v>
      </c>
      <c r="C15" s="2314"/>
      <c r="D15" s="2315">
        <f t="shared" si="0"/>
        <v>82</v>
      </c>
      <c r="E15" s="2316"/>
      <c r="F15" s="2315">
        <f>SUM(G15:M15)</f>
        <v>19</v>
      </c>
      <c r="G15" s="2316">
        <v>1</v>
      </c>
      <c r="H15" s="2317">
        <v>11</v>
      </c>
      <c r="I15" s="2317">
        <v>4</v>
      </c>
      <c r="J15" s="2317">
        <v>3</v>
      </c>
      <c r="K15" s="2317">
        <v>0</v>
      </c>
      <c r="L15" s="2317">
        <v>0</v>
      </c>
      <c r="M15" s="2318">
        <v>0</v>
      </c>
      <c r="N15" s="1595"/>
      <c r="O15" s="2315">
        <f>SUM(P15:T15)</f>
        <v>63</v>
      </c>
      <c r="P15" s="2316">
        <v>57</v>
      </c>
      <c r="Q15" s="2317">
        <v>0</v>
      </c>
      <c r="R15" s="2317">
        <v>0</v>
      </c>
      <c r="S15" s="2317">
        <v>0</v>
      </c>
      <c r="T15" s="2318">
        <v>6</v>
      </c>
      <c r="U15" s="2318">
        <v>34</v>
      </c>
      <c r="V15" s="2318">
        <v>13</v>
      </c>
    </row>
    <row r="16" ht="18.75" customHeight="1">
      <c r="N16" s="1595"/>
    </row>
    <row r="17" spans="2:14" ht="24" customHeight="1">
      <c r="B17" s="2037" t="s">
        <v>918</v>
      </c>
      <c r="C17" s="2037"/>
      <c r="D17" s="2037"/>
      <c r="E17" s="2037"/>
      <c r="F17" s="2037"/>
      <c r="G17" s="2037"/>
      <c r="H17" s="2037"/>
      <c r="I17" s="2037"/>
      <c r="J17" s="2037"/>
      <c r="K17" s="2037"/>
      <c r="L17" s="2037"/>
      <c r="M17" s="319"/>
      <c r="N17" s="1595"/>
    </row>
    <row r="18" spans="2:24" ht="16.5" customHeight="1">
      <c r="B18" s="2319" t="s">
        <v>553</v>
      </c>
      <c r="C18" s="2319" t="s">
        <v>919</v>
      </c>
      <c r="D18" s="2320" t="s">
        <v>920</v>
      </c>
      <c r="E18" s="2320"/>
      <c r="F18" s="2320"/>
      <c r="G18" s="2320" t="s">
        <v>921</v>
      </c>
      <c r="H18" s="2320"/>
      <c r="I18" s="2320" t="s">
        <v>922</v>
      </c>
      <c r="J18" s="2320"/>
      <c r="K18" s="2320"/>
      <c r="L18" s="2320"/>
      <c r="M18" s="2320"/>
      <c r="N18" s="1871"/>
      <c r="O18" s="2320" t="s">
        <v>923</v>
      </c>
      <c r="P18" s="2320"/>
      <c r="Q18" s="2320"/>
      <c r="R18" s="2320"/>
      <c r="S18" s="2320"/>
      <c r="T18" s="2320"/>
      <c r="U18" s="2320"/>
      <c r="V18" s="2320"/>
      <c r="W18" s="2320"/>
      <c r="X18" s="2320"/>
    </row>
    <row r="19" spans="2:24" s="2329" customFormat="1" ht="79.5" customHeight="1">
      <c r="B19" s="2321">
        <v>1</v>
      </c>
      <c r="C19" s="2322">
        <v>43392</v>
      </c>
      <c r="D19" s="2323" t="s">
        <v>924</v>
      </c>
      <c r="E19" s="2323"/>
      <c r="F19" s="2323"/>
      <c r="G19" s="2323" t="s">
        <v>175</v>
      </c>
      <c r="H19" s="2323"/>
      <c r="I19" s="2324" t="s">
        <v>925</v>
      </c>
      <c r="J19" s="2325"/>
      <c r="K19" s="2325"/>
      <c r="L19" s="2325"/>
      <c r="M19" s="2326"/>
      <c r="N19" s="2327"/>
      <c r="O19" s="2328" t="s">
        <v>926</v>
      </c>
      <c r="P19" s="2328"/>
      <c r="Q19" s="2328"/>
      <c r="R19" s="2328"/>
      <c r="S19" s="2328"/>
      <c r="T19" s="2328"/>
      <c r="U19" s="2328"/>
      <c r="V19" s="2328"/>
      <c r="W19" s="2328"/>
      <c r="X19" s="2328"/>
    </row>
    <row r="20" spans="4:14" ht="18.75" customHeight="1">
      <c r="D20" s="2330"/>
      <c r="E20" s="2330"/>
      <c r="F20" s="2330"/>
      <c r="G20" s="2330"/>
      <c r="H20" s="2330"/>
      <c r="N20" s="1595"/>
    </row>
    <row r="21" spans="2:19" ht="21" customHeight="1">
      <c r="B21" s="2037" t="s">
        <v>927</v>
      </c>
      <c r="C21" s="2037"/>
      <c r="D21" s="2037"/>
      <c r="E21" s="2037"/>
      <c r="F21" s="2037"/>
      <c r="G21" s="2037"/>
      <c r="H21" s="2037"/>
      <c r="I21" s="2037"/>
      <c r="J21" s="2037"/>
      <c r="K21" s="2037"/>
      <c r="L21" s="2037"/>
      <c r="M21" s="2037"/>
      <c r="N21" s="1595"/>
      <c r="O21" s="1595"/>
      <c r="P21" s="1595"/>
      <c r="Q21" s="1595"/>
      <c r="R21" s="1595"/>
      <c r="S21" s="1595"/>
    </row>
    <row r="22" spans="2:19" ht="15" customHeight="1">
      <c r="B22" s="920" t="s">
        <v>928</v>
      </c>
      <c r="C22" s="2263" t="s">
        <v>846</v>
      </c>
      <c r="D22" s="2331" t="s">
        <v>825</v>
      </c>
      <c r="E22" s="2269" t="s">
        <v>929</v>
      </c>
      <c r="F22" s="2270"/>
      <c r="G22" s="2270"/>
      <c r="H22" s="2270"/>
      <c r="I22" s="2270"/>
      <c r="J22" s="2270"/>
      <c r="K22" s="2270"/>
      <c r="L22" s="2270"/>
      <c r="M22" s="2271"/>
      <c r="N22" s="2332"/>
      <c r="O22" s="1595"/>
      <c r="P22" s="1595"/>
      <c r="Q22" s="1595"/>
      <c r="R22" s="1595"/>
      <c r="S22" s="1595"/>
    </row>
    <row r="23" spans="2:19" ht="15" customHeight="1">
      <c r="B23" s="929"/>
      <c r="C23" s="2273"/>
      <c r="D23" s="2333"/>
      <c r="E23" s="2334" t="s">
        <v>830</v>
      </c>
      <c r="F23" s="2335" t="s">
        <v>930</v>
      </c>
      <c r="G23" s="2336"/>
      <c r="H23" s="2336"/>
      <c r="I23" s="2336"/>
      <c r="J23" s="2336"/>
      <c r="K23" s="2336"/>
      <c r="L23" s="2337"/>
      <c r="M23" s="2338" t="s">
        <v>931</v>
      </c>
      <c r="N23" s="2332"/>
      <c r="O23" s="1595"/>
      <c r="P23" s="1595"/>
      <c r="Q23" s="1595"/>
      <c r="R23" s="1595"/>
      <c r="S23" s="1595"/>
    </row>
    <row r="24" spans="2:19" ht="15" customHeight="1">
      <c r="B24" s="2104"/>
      <c r="C24" s="2277"/>
      <c r="D24" s="2339"/>
      <c r="E24" s="2340"/>
      <c r="F24" s="2341" t="s">
        <v>858</v>
      </c>
      <c r="G24" s="2342" t="s">
        <v>816</v>
      </c>
      <c r="H24" s="2343" t="s">
        <v>817</v>
      </c>
      <c r="I24" s="2343" t="s">
        <v>818</v>
      </c>
      <c r="J24" s="2343" t="s">
        <v>819</v>
      </c>
      <c r="K24" s="2343" t="s">
        <v>820</v>
      </c>
      <c r="L24" s="2344" t="s">
        <v>821</v>
      </c>
      <c r="M24" s="2337"/>
      <c r="N24" s="2332"/>
      <c r="O24" s="1595"/>
      <c r="P24" s="1595"/>
      <c r="Q24" s="1595"/>
      <c r="R24" s="1595"/>
      <c r="S24" s="1595"/>
    </row>
    <row r="25" spans="2:19" ht="18" customHeight="1">
      <c r="B25" s="2345">
        <v>19</v>
      </c>
      <c r="C25" s="2346">
        <v>991</v>
      </c>
      <c r="D25" s="2347">
        <v>1005</v>
      </c>
      <c r="E25" s="2348">
        <v>10</v>
      </c>
      <c r="F25" s="2349">
        <f aca="true" t="shared" si="7" ref="F25:F32">SUM(G25:L25)</f>
        <v>1045</v>
      </c>
      <c r="G25" s="2350">
        <v>26</v>
      </c>
      <c r="H25" s="2351">
        <v>20</v>
      </c>
      <c r="I25" s="2351">
        <v>26</v>
      </c>
      <c r="J25" s="2351">
        <v>932</v>
      </c>
      <c r="K25" s="2351">
        <v>22</v>
      </c>
      <c r="L25" s="2352">
        <v>19</v>
      </c>
      <c r="M25" s="2353">
        <v>192</v>
      </c>
      <c r="N25" s="1595"/>
      <c r="O25" s="1595"/>
      <c r="P25" s="1595"/>
      <c r="Q25" s="1595"/>
      <c r="R25" s="1595"/>
      <c r="S25" s="1595"/>
    </row>
    <row r="26" spans="2:19" ht="18" customHeight="1">
      <c r="B26" s="2345">
        <v>20</v>
      </c>
      <c r="C26" s="2346">
        <v>1026</v>
      </c>
      <c r="D26" s="2347">
        <v>1031</v>
      </c>
      <c r="E26" s="2348">
        <v>11</v>
      </c>
      <c r="F26" s="2349">
        <f t="shared" si="7"/>
        <v>1113</v>
      </c>
      <c r="G26" s="2350">
        <v>35</v>
      </c>
      <c r="H26" s="2351">
        <v>30</v>
      </c>
      <c r="I26" s="2351">
        <v>27</v>
      </c>
      <c r="J26" s="2351">
        <v>956</v>
      </c>
      <c r="K26" s="2351">
        <v>32</v>
      </c>
      <c r="L26" s="2352">
        <v>33</v>
      </c>
      <c r="M26" s="2353">
        <v>230</v>
      </c>
      <c r="N26" s="1595"/>
      <c r="O26" s="1595"/>
      <c r="P26" s="1595"/>
      <c r="Q26" s="1595"/>
      <c r="R26" s="1595"/>
      <c r="S26" s="1595"/>
    </row>
    <row r="27" spans="2:19" ht="18" customHeight="1">
      <c r="B27" s="2345">
        <v>21</v>
      </c>
      <c r="C27" s="2346">
        <v>1060</v>
      </c>
      <c r="D27" s="2347">
        <v>1065</v>
      </c>
      <c r="E27" s="2348">
        <v>17</v>
      </c>
      <c r="F27" s="2349">
        <f t="shared" si="7"/>
        <v>1120</v>
      </c>
      <c r="G27" s="2350">
        <v>29</v>
      </c>
      <c r="H27" s="2351">
        <v>24</v>
      </c>
      <c r="I27" s="2351">
        <v>28</v>
      </c>
      <c r="J27" s="2351">
        <v>986</v>
      </c>
      <c r="K27" s="2351">
        <v>25</v>
      </c>
      <c r="L27" s="2352">
        <v>28</v>
      </c>
      <c r="M27" s="2353">
        <v>208</v>
      </c>
      <c r="N27" s="1595"/>
      <c r="O27" s="1595"/>
      <c r="P27" s="1595"/>
      <c r="Q27" s="1595"/>
      <c r="R27" s="1595"/>
      <c r="S27" s="1595"/>
    </row>
    <row r="28" spans="2:19" ht="18" customHeight="1">
      <c r="B28" s="473">
        <v>22</v>
      </c>
      <c r="C28" s="2354">
        <v>999</v>
      </c>
      <c r="D28" s="2355">
        <v>1006</v>
      </c>
      <c r="E28" s="2356">
        <v>9</v>
      </c>
      <c r="F28" s="2357">
        <f t="shared" si="7"/>
        <v>1108</v>
      </c>
      <c r="G28" s="2358">
        <v>40</v>
      </c>
      <c r="H28" s="2359">
        <v>28</v>
      </c>
      <c r="I28" s="2359">
        <v>37</v>
      </c>
      <c r="J28" s="2359">
        <v>947</v>
      </c>
      <c r="K28" s="2359">
        <v>29</v>
      </c>
      <c r="L28" s="2360">
        <v>27</v>
      </c>
      <c r="M28" s="2361">
        <v>184</v>
      </c>
      <c r="N28" s="1595"/>
      <c r="O28" s="1595"/>
      <c r="P28" s="1595"/>
      <c r="Q28" s="1595"/>
      <c r="R28" s="1595"/>
      <c r="S28" s="1595"/>
    </row>
    <row r="29" spans="2:19" ht="18" customHeight="1">
      <c r="B29" s="814">
        <v>23</v>
      </c>
      <c r="C29" s="2354">
        <v>1038</v>
      </c>
      <c r="D29" s="2355">
        <v>1043</v>
      </c>
      <c r="E29" s="2356">
        <v>21</v>
      </c>
      <c r="F29" s="2357">
        <f t="shared" si="7"/>
        <v>1129</v>
      </c>
      <c r="G29" s="2358">
        <v>37</v>
      </c>
      <c r="H29" s="2359">
        <v>29</v>
      </c>
      <c r="I29" s="2359">
        <v>45</v>
      </c>
      <c r="J29" s="2359">
        <v>962</v>
      </c>
      <c r="K29" s="2359">
        <v>27</v>
      </c>
      <c r="L29" s="2360">
        <v>29</v>
      </c>
      <c r="M29" s="2362">
        <v>231</v>
      </c>
      <c r="N29" s="1595"/>
      <c r="O29" s="1595"/>
      <c r="P29" s="1595"/>
      <c r="Q29" s="1595"/>
      <c r="R29" s="1595"/>
      <c r="S29" s="1595"/>
    </row>
    <row r="30" spans="2:19" ht="18" customHeight="1">
      <c r="B30" s="2345">
        <v>24</v>
      </c>
      <c r="C30" s="2349">
        <v>1009</v>
      </c>
      <c r="D30" s="2347">
        <v>1016</v>
      </c>
      <c r="E30" s="2363">
        <v>17</v>
      </c>
      <c r="F30" s="2349">
        <f t="shared" si="7"/>
        <v>1129</v>
      </c>
      <c r="G30" s="2364">
        <v>37</v>
      </c>
      <c r="H30" s="2351">
        <v>39</v>
      </c>
      <c r="I30" s="2351">
        <v>42</v>
      </c>
      <c r="J30" s="2351">
        <v>948</v>
      </c>
      <c r="K30" s="2351">
        <v>29</v>
      </c>
      <c r="L30" s="2352">
        <v>34</v>
      </c>
      <c r="M30" s="2363">
        <v>208</v>
      </c>
      <c r="N30" s="1595"/>
      <c r="O30" s="1595"/>
      <c r="P30" s="1595"/>
      <c r="Q30" s="1595"/>
      <c r="R30" s="1595"/>
      <c r="S30" s="1595"/>
    </row>
    <row r="31" spans="2:19" ht="18" customHeight="1">
      <c r="B31" s="2365">
        <v>25</v>
      </c>
      <c r="C31" s="2366">
        <v>979</v>
      </c>
      <c r="D31" s="2367">
        <v>990</v>
      </c>
      <c r="E31" s="2368">
        <v>13</v>
      </c>
      <c r="F31" s="2357">
        <f t="shared" si="7"/>
        <v>1116</v>
      </c>
      <c r="G31" s="2369">
        <v>40</v>
      </c>
      <c r="H31" s="2370">
        <v>33</v>
      </c>
      <c r="I31" s="2370">
        <v>47</v>
      </c>
      <c r="J31" s="2370">
        <v>938</v>
      </c>
      <c r="K31" s="2370">
        <v>29</v>
      </c>
      <c r="L31" s="2371">
        <v>29</v>
      </c>
      <c r="M31" s="2368">
        <v>181</v>
      </c>
      <c r="N31" s="1595"/>
      <c r="O31" s="1595"/>
      <c r="P31" s="1595"/>
      <c r="Q31" s="1595"/>
      <c r="R31" s="1595"/>
      <c r="S31" s="1595"/>
    </row>
    <row r="32" spans="2:19" ht="18" customHeight="1">
      <c r="B32" s="2345">
        <v>26</v>
      </c>
      <c r="C32" s="2349">
        <v>1015</v>
      </c>
      <c r="D32" s="2347">
        <v>1025</v>
      </c>
      <c r="E32" s="2363">
        <v>19</v>
      </c>
      <c r="F32" s="2349">
        <f t="shared" si="7"/>
        <v>1169</v>
      </c>
      <c r="G32" s="2364">
        <v>44</v>
      </c>
      <c r="H32" s="2351">
        <v>38</v>
      </c>
      <c r="I32" s="2351">
        <v>54</v>
      </c>
      <c r="J32" s="2351">
        <v>956</v>
      </c>
      <c r="K32" s="2351">
        <v>40</v>
      </c>
      <c r="L32" s="2352">
        <v>37</v>
      </c>
      <c r="M32" s="2363">
        <v>218</v>
      </c>
      <c r="N32" s="1595"/>
      <c r="O32" s="1595"/>
      <c r="P32" s="1595"/>
      <c r="Q32" s="1595"/>
      <c r="R32" s="1595"/>
      <c r="S32" s="1595"/>
    </row>
    <row r="33" spans="2:19" ht="18" customHeight="1">
      <c r="B33" s="2365">
        <v>27</v>
      </c>
      <c r="C33" s="2366">
        <v>971</v>
      </c>
      <c r="D33" s="2367">
        <v>979</v>
      </c>
      <c r="E33" s="2368">
        <v>16</v>
      </c>
      <c r="F33" s="2349">
        <f>SUM(G33:L33)</f>
        <v>1113</v>
      </c>
      <c r="G33" s="2369">
        <v>40</v>
      </c>
      <c r="H33" s="2370">
        <v>42</v>
      </c>
      <c r="I33" s="2370">
        <v>48</v>
      </c>
      <c r="J33" s="2370">
        <v>916</v>
      </c>
      <c r="K33" s="2370">
        <v>36</v>
      </c>
      <c r="L33" s="2371">
        <v>31</v>
      </c>
      <c r="M33" s="2368">
        <v>201</v>
      </c>
      <c r="N33" s="1595"/>
      <c r="O33" s="1595"/>
      <c r="P33" s="1595"/>
      <c r="Q33" s="1595"/>
      <c r="R33" s="1595"/>
      <c r="S33" s="1595"/>
    </row>
    <row r="34" spans="2:19" ht="18" customHeight="1">
      <c r="B34" s="2372">
        <v>28</v>
      </c>
      <c r="C34" s="2373">
        <v>990</v>
      </c>
      <c r="D34" s="2374">
        <v>993</v>
      </c>
      <c r="E34" s="2375">
        <v>13</v>
      </c>
      <c r="F34" s="2373">
        <f>SUM(G34:L34)</f>
        <v>1142</v>
      </c>
      <c r="G34" s="820">
        <v>42</v>
      </c>
      <c r="H34" s="821">
        <v>36</v>
      </c>
      <c r="I34" s="821">
        <v>49</v>
      </c>
      <c r="J34" s="821">
        <v>952</v>
      </c>
      <c r="K34" s="821">
        <v>30</v>
      </c>
      <c r="L34" s="2376">
        <v>33</v>
      </c>
      <c r="M34" s="2375">
        <v>169</v>
      </c>
      <c r="N34" s="1595"/>
      <c r="O34" s="1595"/>
      <c r="P34" s="1595"/>
      <c r="Q34" s="1595"/>
      <c r="R34" s="1595"/>
      <c r="S34" s="1595"/>
    </row>
    <row r="37" ht="13.5">
      <c r="K37" s="1595"/>
    </row>
  </sheetData>
  <sheetProtection/>
  <mergeCells count="43">
    <mergeCell ref="B21:M21"/>
    <mergeCell ref="B22:B24"/>
    <mergeCell ref="C22:C24"/>
    <mergeCell ref="D22:D24"/>
    <mergeCell ref="E22:M22"/>
    <mergeCell ref="E23:E24"/>
    <mergeCell ref="F23:L23"/>
    <mergeCell ref="M23:M24"/>
    <mergeCell ref="B17:L17"/>
    <mergeCell ref="D18:F18"/>
    <mergeCell ref="G18:H18"/>
    <mergeCell ref="I18:M18"/>
    <mergeCell ref="O18:X18"/>
    <mergeCell ref="D19:F19"/>
    <mergeCell ref="G19:H19"/>
    <mergeCell ref="I19:M19"/>
    <mergeCell ref="O19:X19"/>
    <mergeCell ref="T3:T4"/>
    <mergeCell ref="B5:B8"/>
    <mergeCell ref="B9:B11"/>
    <mergeCell ref="B12:C12"/>
    <mergeCell ref="B13:B14"/>
    <mergeCell ref="B15:C15"/>
    <mergeCell ref="V2:V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B1:L1"/>
    <mergeCell ref="B2:C4"/>
    <mergeCell ref="D2:D4"/>
    <mergeCell ref="E2:E4"/>
    <mergeCell ref="O2:T2"/>
    <mergeCell ref="U2:U4"/>
    <mergeCell ref="P3:P4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H46"/>
  <sheetViews>
    <sheetView view="pageBreakPreview" zoomScaleSheetLayoutView="100" zoomScalePageLayoutView="0" workbookViewId="0" topLeftCell="A1">
      <pane xSplit="3" ySplit="4" topLeftCell="D26" activePane="bottomRight" state="frozen"/>
      <selection pane="topLeft" activeCell="U41" sqref="U41:Z43"/>
      <selection pane="topRight" activeCell="U41" sqref="U41:Z43"/>
      <selection pane="bottomLeft" activeCell="U41" sqref="U41:Z43"/>
      <selection pane="bottomRight" activeCell="U41" sqref="U41:Z43"/>
    </sheetView>
  </sheetViews>
  <sheetFormatPr defaultColWidth="8.796875" defaultRowHeight="14.25"/>
  <cols>
    <col min="1" max="1" width="1.59765625" style="162" customWidth="1"/>
    <col min="2" max="2" width="3.09765625" style="221" customWidth="1"/>
    <col min="3" max="3" width="10.69921875" style="162" customWidth="1"/>
    <col min="4" max="5" width="4.69921875" style="2380" customWidth="1"/>
    <col min="6" max="6" width="6.59765625" style="2378" customWidth="1"/>
    <col min="7" max="8" width="4.69921875" style="374" customWidth="1"/>
    <col min="9" max="9" width="6.59765625" style="2378" customWidth="1"/>
    <col min="10" max="10" width="4.69921875" style="2380" customWidth="1"/>
    <col min="11" max="11" width="4.69921875" style="374" customWidth="1"/>
    <col min="12" max="12" width="6.59765625" style="2378" customWidth="1"/>
    <col min="13" max="14" width="4.69921875" style="374" customWidth="1"/>
    <col min="15" max="15" width="6.59765625" style="2378" customWidth="1"/>
    <col min="16" max="17" width="4.69921875" style="374" customWidth="1"/>
    <col min="18" max="18" width="6.59765625" style="2378" customWidth="1"/>
    <col min="19" max="19" width="18.69921875" style="162" customWidth="1"/>
    <col min="20" max="21" width="4.69921875" style="374" customWidth="1"/>
    <col min="22" max="22" width="6.59765625" style="2379" customWidth="1"/>
    <col min="23" max="23" width="4.69921875" style="2380" customWidth="1"/>
    <col min="24" max="24" width="4.69921875" style="374" customWidth="1"/>
    <col min="25" max="25" width="6.59765625" style="2379" customWidth="1"/>
    <col min="26" max="27" width="4.69921875" style="374" customWidth="1"/>
    <col min="28" max="28" width="6.59765625" style="2379" customWidth="1"/>
    <col min="29" max="30" width="4.69921875" style="374" customWidth="1"/>
    <col min="31" max="31" width="6.59765625" style="2379" customWidth="1"/>
    <col min="32" max="33" width="4.69921875" style="374" customWidth="1"/>
    <col min="34" max="34" width="6.59765625" style="2379" customWidth="1"/>
    <col min="35" max="36" width="4.59765625" style="162" customWidth="1"/>
    <col min="37" max="16384" width="9" style="162" customWidth="1"/>
  </cols>
  <sheetData>
    <row r="1" spans="2:12" ht="19.5" customHeight="1">
      <c r="B1" s="1098" t="s">
        <v>932</v>
      </c>
      <c r="C1" s="1098"/>
      <c r="D1" s="1098"/>
      <c r="E1" s="1098"/>
      <c r="F1" s="1098"/>
      <c r="G1" s="1098"/>
      <c r="H1" s="1098"/>
      <c r="I1" s="2377" t="s">
        <v>933</v>
      </c>
      <c r="J1" s="2377"/>
      <c r="K1" s="2377"/>
      <c r="L1" s="2377"/>
    </row>
    <row r="2" spans="2:34" ht="15" customHeight="1">
      <c r="B2" s="2381"/>
      <c r="C2" s="2125"/>
      <c r="D2" s="2382" t="s">
        <v>36</v>
      </c>
      <c r="E2" s="2383"/>
      <c r="F2" s="2384"/>
      <c r="G2" s="2385" t="s">
        <v>830</v>
      </c>
      <c r="H2" s="2386"/>
      <c r="I2" s="2387"/>
      <c r="J2" s="2388"/>
      <c r="K2" s="2389"/>
      <c r="L2" s="2390"/>
      <c r="M2" s="2391"/>
      <c r="N2" s="2391"/>
      <c r="O2" s="2392"/>
      <c r="P2" s="2391" t="s">
        <v>772</v>
      </c>
      <c r="Q2" s="2391"/>
      <c r="R2" s="2393"/>
      <c r="S2" s="221"/>
      <c r="T2" s="2394"/>
      <c r="U2" s="2395"/>
      <c r="V2" s="2396"/>
      <c r="W2" s="2397"/>
      <c r="X2" s="2395"/>
      <c r="Y2" s="2396"/>
      <c r="Z2" s="2395" t="s">
        <v>934</v>
      </c>
      <c r="AA2" s="2395"/>
      <c r="AB2" s="2396"/>
      <c r="AC2" s="2395"/>
      <c r="AD2" s="2395"/>
      <c r="AE2" s="2396"/>
      <c r="AF2" s="2398" t="s">
        <v>931</v>
      </c>
      <c r="AG2" s="2399"/>
      <c r="AH2" s="2400"/>
    </row>
    <row r="3" spans="2:34" ht="15" customHeight="1">
      <c r="B3" s="2129"/>
      <c r="C3" s="2130"/>
      <c r="D3" s="2401"/>
      <c r="E3" s="2402"/>
      <c r="F3" s="2403"/>
      <c r="G3" s="2404"/>
      <c r="H3" s="2405"/>
      <c r="I3" s="2406"/>
      <c r="J3" s="2407" t="s">
        <v>935</v>
      </c>
      <c r="K3" s="2408"/>
      <c r="L3" s="2409"/>
      <c r="M3" s="2410" t="s">
        <v>816</v>
      </c>
      <c r="N3" s="2410"/>
      <c r="O3" s="2410"/>
      <c r="P3" s="2411" t="s">
        <v>817</v>
      </c>
      <c r="Q3" s="2410"/>
      <c r="R3" s="2412"/>
      <c r="S3" s="1813"/>
      <c r="T3" s="1503" t="s">
        <v>818</v>
      </c>
      <c r="U3" s="1503"/>
      <c r="V3" s="1503"/>
      <c r="W3" s="1503" t="s">
        <v>819</v>
      </c>
      <c r="X3" s="1503"/>
      <c r="Y3" s="1503"/>
      <c r="Z3" s="1503" t="s">
        <v>820</v>
      </c>
      <c r="AA3" s="1503"/>
      <c r="AB3" s="1503"/>
      <c r="AC3" s="1503" t="s">
        <v>821</v>
      </c>
      <c r="AD3" s="1503"/>
      <c r="AE3" s="2411"/>
      <c r="AF3" s="2413"/>
      <c r="AG3" s="1503"/>
      <c r="AH3" s="2414"/>
    </row>
    <row r="4" spans="2:34" ht="39.75" customHeight="1">
      <c r="B4" s="2148"/>
      <c r="C4" s="2149"/>
      <c r="D4" s="2415" t="s">
        <v>936</v>
      </c>
      <c r="E4" s="2416" t="s">
        <v>937</v>
      </c>
      <c r="F4" s="2417" t="s">
        <v>828</v>
      </c>
      <c r="G4" s="2418" t="s">
        <v>936</v>
      </c>
      <c r="H4" s="2419" t="s">
        <v>937</v>
      </c>
      <c r="I4" s="2420" t="s">
        <v>828</v>
      </c>
      <c r="J4" s="2415" t="s">
        <v>936</v>
      </c>
      <c r="K4" s="2421" t="s">
        <v>937</v>
      </c>
      <c r="L4" s="2417" t="s">
        <v>828</v>
      </c>
      <c r="M4" s="2422" t="s">
        <v>936</v>
      </c>
      <c r="N4" s="2419" t="s">
        <v>937</v>
      </c>
      <c r="O4" s="2423" t="s">
        <v>828</v>
      </c>
      <c r="P4" s="2424" t="s">
        <v>936</v>
      </c>
      <c r="Q4" s="2419" t="s">
        <v>937</v>
      </c>
      <c r="R4" s="2425" t="s">
        <v>828</v>
      </c>
      <c r="S4" s="2426"/>
      <c r="T4" s="2427" t="s">
        <v>936</v>
      </c>
      <c r="U4" s="2427" t="s">
        <v>937</v>
      </c>
      <c r="V4" s="2428" t="s">
        <v>828</v>
      </c>
      <c r="W4" s="2429" t="s">
        <v>936</v>
      </c>
      <c r="X4" s="2427" t="s">
        <v>937</v>
      </c>
      <c r="Y4" s="2428" t="s">
        <v>828</v>
      </c>
      <c r="Z4" s="2427" t="s">
        <v>936</v>
      </c>
      <c r="AA4" s="2427" t="s">
        <v>937</v>
      </c>
      <c r="AB4" s="2428" t="s">
        <v>828</v>
      </c>
      <c r="AC4" s="2427" t="s">
        <v>936</v>
      </c>
      <c r="AD4" s="2427" t="s">
        <v>937</v>
      </c>
      <c r="AE4" s="2430" t="s">
        <v>828</v>
      </c>
      <c r="AF4" s="2431" t="s">
        <v>936</v>
      </c>
      <c r="AG4" s="2427" t="s">
        <v>937</v>
      </c>
      <c r="AH4" s="2432" t="s">
        <v>828</v>
      </c>
    </row>
    <row r="5" spans="2:34" ht="19.5" customHeight="1">
      <c r="B5" s="2433"/>
      <c r="C5" s="2434">
        <v>41077</v>
      </c>
      <c r="D5" s="2435">
        <f aca="true" t="shared" si="0" ref="D5:E11">SUM(G5,J5,AF5)</f>
        <v>139</v>
      </c>
      <c r="E5" s="2436">
        <f t="shared" si="0"/>
        <v>53</v>
      </c>
      <c r="F5" s="2437">
        <f aca="true" t="shared" si="1" ref="F5:F11">IF(D5=0,"",ROUND(E5/D5*100,1))</f>
        <v>38.1</v>
      </c>
      <c r="G5" s="2438">
        <v>2</v>
      </c>
      <c r="H5" s="2439">
        <v>0</v>
      </c>
      <c r="I5" s="2440">
        <f aca="true" t="shared" si="2" ref="I5:I12">IF(G5=0,"",ROUND(H5/G5*100,1))</f>
        <v>0</v>
      </c>
      <c r="J5" s="2435">
        <f aca="true" t="shared" si="3" ref="J5:K11">SUM(M5,P5,T5,W5,Z5,AC5)</f>
        <v>115</v>
      </c>
      <c r="K5" s="2441">
        <f t="shared" si="3"/>
        <v>45</v>
      </c>
      <c r="L5" s="2437">
        <f aca="true" t="shared" si="4" ref="L5:L11">IF(J5=0,"",ROUND(K5/J5*100,1))</f>
        <v>39.1</v>
      </c>
      <c r="M5" s="2442">
        <v>4</v>
      </c>
      <c r="N5" s="2439">
        <v>4</v>
      </c>
      <c r="O5" s="2443">
        <f aca="true" t="shared" si="5" ref="O5:O11">IF(M5=0,"",ROUND(N5/M5*100,1))</f>
        <v>100</v>
      </c>
      <c r="P5" s="2439">
        <v>6</v>
      </c>
      <c r="Q5" s="2439">
        <v>4</v>
      </c>
      <c r="R5" s="2444">
        <f aca="true" t="shared" si="6" ref="R5:R11">IF(P5=0,"",ROUND(Q5/P5*100,1))</f>
        <v>66.7</v>
      </c>
      <c r="S5" s="2445"/>
      <c r="T5" s="2439">
        <v>6</v>
      </c>
      <c r="U5" s="2439">
        <v>4</v>
      </c>
      <c r="V5" s="2446">
        <f aca="true" t="shared" si="7" ref="V5:V11">IF(T5=0,"",ROUND(U5/T5*100,1))</f>
        <v>66.7</v>
      </c>
      <c r="W5" s="2447">
        <v>85</v>
      </c>
      <c r="X5" s="2439">
        <v>24</v>
      </c>
      <c r="Y5" s="2446">
        <f aca="true" t="shared" si="8" ref="Y5:Y12">IF(W5=0,"",ROUND(X5/W5*100,1))</f>
        <v>28.2</v>
      </c>
      <c r="Z5" s="2439">
        <v>7</v>
      </c>
      <c r="AA5" s="2439">
        <v>5</v>
      </c>
      <c r="AB5" s="2446">
        <f aca="true" t="shared" si="9" ref="AB5:AB11">IF(Z5=0,"",ROUND(AA5/Z5*100,1))</f>
        <v>71.4</v>
      </c>
      <c r="AC5" s="2439">
        <v>7</v>
      </c>
      <c r="AD5" s="2439">
        <v>4</v>
      </c>
      <c r="AE5" s="2448">
        <f aca="true" t="shared" si="10" ref="AE5:AE11">IF(AC5=0,"",ROUND(AD5/AC5*100,1))</f>
        <v>57.1</v>
      </c>
      <c r="AF5" s="2449">
        <v>22</v>
      </c>
      <c r="AG5" s="2439">
        <v>8</v>
      </c>
      <c r="AH5" s="2450">
        <f aca="true" t="shared" si="11" ref="AH5:AH11">IF(AF5=0,"",ROUND(AG5/AF5*100,1))</f>
        <v>36.4</v>
      </c>
    </row>
    <row r="6" spans="2:34" ht="19.5" customHeight="1">
      <c r="B6" s="473"/>
      <c r="C6" s="2451">
        <v>41084</v>
      </c>
      <c r="D6" s="2452">
        <f t="shared" si="0"/>
        <v>135</v>
      </c>
      <c r="E6" s="2453">
        <f t="shared" si="0"/>
        <v>48</v>
      </c>
      <c r="F6" s="2454">
        <f t="shared" si="1"/>
        <v>35.6</v>
      </c>
      <c r="G6" s="2455">
        <v>1</v>
      </c>
      <c r="H6" s="2456">
        <v>0</v>
      </c>
      <c r="I6" s="2457">
        <f t="shared" si="2"/>
        <v>0</v>
      </c>
      <c r="J6" s="2452">
        <f t="shared" si="3"/>
        <v>132</v>
      </c>
      <c r="K6" s="2458">
        <f t="shared" si="3"/>
        <v>47</v>
      </c>
      <c r="L6" s="2454">
        <f t="shared" si="4"/>
        <v>35.6</v>
      </c>
      <c r="M6" s="2459">
        <v>1</v>
      </c>
      <c r="N6" s="2456">
        <v>1</v>
      </c>
      <c r="O6" s="2460">
        <f t="shared" si="5"/>
        <v>100</v>
      </c>
      <c r="P6" s="2456">
        <v>3</v>
      </c>
      <c r="Q6" s="2456">
        <v>3</v>
      </c>
      <c r="R6" s="2461">
        <f t="shared" si="6"/>
        <v>100</v>
      </c>
      <c r="S6" s="2445"/>
      <c r="T6" s="2456">
        <v>13</v>
      </c>
      <c r="U6" s="2456">
        <v>4</v>
      </c>
      <c r="V6" s="2462">
        <f t="shared" si="7"/>
        <v>30.8</v>
      </c>
      <c r="W6" s="2463">
        <v>89</v>
      </c>
      <c r="X6" s="2456">
        <v>26</v>
      </c>
      <c r="Y6" s="2462">
        <f t="shared" si="8"/>
        <v>29.2</v>
      </c>
      <c r="Z6" s="2456">
        <v>7</v>
      </c>
      <c r="AA6" s="2456">
        <v>6</v>
      </c>
      <c r="AB6" s="2462">
        <f t="shared" si="9"/>
        <v>85.7</v>
      </c>
      <c r="AC6" s="2456">
        <v>19</v>
      </c>
      <c r="AD6" s="2456">
        <v>7</v>
      </c>
      <c r="AE6" s="2464">
        <f t="shared" si="10"/>
        <v>36.8</v>
      </c>
      <c r="AF6" s="2465">
        <v>2</v>
      </c>
      <c r="AG6" s="2456">
        <v>1</v>
      </c>
      <c r="AH6" s="2466">
        <f t="shared" si="11"/>
        <v>50</v>
      </c>
    </row>
    <row r="7" spans="2:34" ht="19.5" customHeight="1">
      <c r="B7" s="473" t="s">
        <v>938</v>
      </c>
      <c r="C7" s="2451">
        <v>41091</v>
      </c>
      <c r="D7" s="2452">
        <f t="shared" si="0"/>
        <v>753</v>
      </c>
      <c r="E7" s="2453">
        <f t="shared" si="0"/>
        <v>329</v>
      </c>
      <c r="F7" s="2454">
        <f t="shared" si="1"/>
        <v>43.7</v>
      </c>
      <c r="G7" s="2455">
        <v>23</v>
      </c>
      <c r="H7" s="2456">
        <v>7</v>
      </c>
      <c r="I7" s="2457">
        <f t="shared" si="2"/>
        <v>30.4</v>
      </c>
      <c r="J7" s="2452">
        <f t="shared" si="3"/>
        <v>713</v>
      </c>
      <c r="K7" s="2458">
        <f t="shared" si="3"/>
        <v>318</v>
      </c>
      <c r="L7" s="2454">
        <f t="shared" si="4"/>
        <v>44.6</v>
      </c>
      <c r="M7" s="2459">
        <v>40</v>
      </c>
      <c r="N7" s="2456">
        <v>32</v>
      </c>
      <c r="O7" s="2460">
        <f t="shared" si="5"/>
        <v>80</v>
      </c>
      <c r="P7" s="2456">
        <v>37</v>
      </c>
      <c r="Q7" s="2456">
        <v>31</v>
      </c>
      <c r="R7" s="2461">
        <f t="shared" si="6"/>
        <v>83.8</v>
      </c>
      <c r="S7" s="2445"/>
      <c r="T7" s="2456">
        <v>58</v>
      </c>
      <c r="U7" s="2456">
        <v>39</v>
      </c>
      <c r="V7" s="2462">
        <f t="shared" si="7"/>
        <v>67.2</v>
      </c>
      <c r="W7" s="2463">
        <v>490</v>
      </c>
      <c r="X7" s="2456">
        <v>151</v>
      </c>
      <c r="Y7" s="2462">
        <f t="shared" si="8"/>
        <v>30.8</v>
      </c>
      <c r="Z7" s="2456">
        <v>40</v>
      </c>
      <c r="AA7" s="2456">
        <v>28</v>
      </c>
      <c r="AB7" s="2462">
        <f t="shared" si="9"/>
        <v>70</v>
      </c>
      <c r="AC7" s="2456">
        <v>48</v>
      </c>
      <c r="AD7" s="2456">
        <v>37</v>
      </c>
      <c r="AE7" s="2464">
        <f t="shared" si="10"/>
        <v>77.1</v>
      </c>
      <c r="AF7" s="2465">
        <v>17</v>
      </c>
      <c r="AG7" s="2456">
        <v>4</v>
      </c>
      <c r="AH7" s="2466">
        <f t="shared" si="11"/>
        <v>23.5</v>
      </c>
    </row>
    <row r="8" spans="2:34" ht="19.5" customHeight="1">
      <c r="B8" s="473" t="s">
        <v>939</v>
      </c>
      <c r="C8" s="2451">
        <v>41094</v>
      </c>
      <c r="D8" s="2452">
        <f>SUM(G8,J8,AF8)</f>
        <v>8</v>
      </c>
      <c r="E8" s="2453">
        <f>SUM(H8,K8,AG8)</f>
        <v>6</v>
      </c>
      <c r="F8" s="2454">
        <f>IF(D8=0,"",ROUND(E8/D8*100,1))</f>
        <v>75</v>
      </c>
      <c r="G8" s="2455"/>
      <c r="H8" s="2456"/>
      <c r="I8" s="2457"/>
      <c r="J8" s="2452">
        <f>SUM(M8,P8,T8,W8,Z8,AC8)</f>
        <v>8</v>
      </c>
      <c r="K8" s="2458">
        <f>SUM(N8,Q8,U8,X8,AA8,AD8)</f>
        <v>6</v>
      </c>
      <c r="L8" s="2454">
        <f>IF(J8=0,"",ROUND(K8/J8*100,1))</f>
        <v>75</v>
      </c>
      <c r="M8" s="2459"/>
      <c r="N8" s="2456"/>
      <c r="O8" s="2460"/>
      <c r="P8" s="2456"/>
      <c r="Q8" s="2456"/>
      <c r="R8" s="2461"/>
      <c r="S8" s="2445"/>
      <c r="T8" s="2456"/>
      <c r="U8" s="2456"/>
      <c r="V8" s="2462"/>
      <c r="W8" s="2463">
        <v>8</v>
      </c>
      <c r="X8" s="2456">
        <v>6</v>
      </c>
      <c r="Y8" s="2462">
        <f t="shared" si="8"/>
        <v>75</v>
      </c>
      <c r="Z8" s="2456"/>
      <c r="AA8" s="2456"/>
      <c r="AB8" s="2462"/>
      <c r="AC8" s="2456"/>
      <c r="AD8" s="2456"/>
      <c r="AE8" s="2464"/>
      <c r="AF8" s="2465"/>
      <c r="AG8" s="2456"/>
      <c r="AH8" s="2466"/>
    </row>
    <row r="9" spans="2:34" ht="19.5" customHeight="1">
      <c r="B9" s="2467">
        <v>24</v>
      </c>
      <c r="C9" s="2451">
        <v>41217</v>
      </c>
      <c r="D9" s="2452">
        <f t="shared" si="0"/>
        <v>129</v>
      </c>
      <c r="E9" s="2453">
        <f t="shared" si="0"/>
        <v>42</v>
      </c>
      <c r="F9" s="2454">
        <f t="shared" si="1"/>
        <v>32.6</v>
      </c>
      <c r="G9" s="2455">
        <v>4</v>
      </c>
      <c r="H9" s="2456">
        <v>0</v>
      </c>
      <c r="I9" s="2457">
        <f t="shared" si="2"/>
        <v>0</v>
      </c>
      <c r="J9" s="2452">
        <f t="shared" si="3"/>
        <v>118</v>
      </c>
      <c r="K9" s="2458">
        <f t="shared" si="3"/>
        <v>39</v>
      </c>
      <c r="L9" s="2454">
        <f t="shared" si="4"/>
        <v>33.1</v>
      </c>
      <c r="M9" s="2459">
        <v>2</v>
      </c>
      <c r="N9" s="2456">
        <v>0</v>
      </c>
      <c r="O9" s="2460">
        <f t="shared" si="5"/>
        <v>0</v>
      </c>
      <c r="P9" s="2456">
        <v>7</v>
      </c>
      <c r="Q9" s="2456">
        <v>2</v>
      </c>
      <c r="R9" s="2461">
        <f t="shared" si="6"/>
        <v>28.6</v>
      </c>
      <c r="S9" s="2445"/>
      <c r="T9" s="2456">
        <v>4</v>
      </c>
      <c r="U9" s="2456">
        <v>3</v>
      </c>
      <c r="V9" s="2462">
        <f t="shared" si="7"/>
        <v>75</v>
      </c>
      <c r="W9" s="2463">
        <v>100</v>
      </c>
      <c r="X9" s="2456">
        <v>31</v>
      </c>
      <c r="Y9" s="2462">
        <f t="shared" si="8"/>
        <v>31</v>
      </c>
      <c r="Z9" s="2456">
        <v>2</v>
      </c>
      <c r="AA9" s="2456">
        <v>1</v>
      </c>
      <c r="AB9" s="2462">
        <f t="shared" si="9"/>
        <v>50</v>
      </c>
      <c r="AC9" s="2456">
        <v>3</v>
      </c>
      <c r="AD9" s="2456">
        <v>2</v>
      </c>
      <c r="AE9" s="2464">
        <f t="shared" si="10"/>
        <v>66.7</v>
      </c>
      <c r="AF9" s="2465">
        <v>7</v>
      </c>
      <c r="AG9" s="2456">
        <v>3</v>
      </c>
      <c r="AH9" s="2466">
        <f t="shared" si="11"/>
        <v>42.9</v>
      </c>
    </row>
    <row r="10" spans="2:34" ht="19.5" customHeight="1">
      <c r="B10" s="473" t="s">
        <v>91</v>
      </c>
      <c r="C10" s="2451">
        <v>41224</v>
      </c>
      <c r="D10" s="2452">
        <f t="shared" si="0"/>
        <v>116</v>
      </c>
      <c r="E10" s="2453">
        <f t="shared" si="0"/>
        <v>37</v>
      </c>
      <c r="F10" s="2454">
        <f t="shared" si="1"/>
        <v>31.9</v>
      </c>
      <c r="G10" s="2455">
        <v>6</v>
      </c>
      <c r="H10" s="2456">
        <v>1</v>
      </c>
      <c r="I10" s="2457">
        <f t="shared" si="2"/>
        <v>16.7</v>
      </c>
      <c r="J10" s="2452">
        <f t="shared" si="3"/>
        <v>94</v>
      </c>
      <c r="K10" s="2458">
        <f t="shared" si="3"/>
        <v>26</v>
      </c>
      <c r="L10" s="2454">
        <f t="shared" si="4"/>
        <v>27.7</v>
      </c>
      <c r="M10" s="2459">
        <v>7</v>
      </c>
      <c r="N10" s="2456">
        <v>5</v>
      </c>
      <c r="O10" s="2460">
        <f t="shared" si="5"/>
        <v>71.4</v>
      </c>
      <c r="P10" s="2456">
        <v>2</v>
      </c>
      <c r="Q10" s="2456">
        <v>2</v>
      </c>
      <c r="R10" s="2461">
        <f t="shared" si="6"/>
        <v>100</v>
      </c>
      <c r="S10" s="2445"/>
      <c r="T10" s="2456">
        <v>6</v>
      </c>
      <c r="U10" s="2456">
        <v>3</v>
      </c>
      <c r="V10" s="2462">
        <f t="shared" si="7"/>
        <v>50</v>
      </c>
      <c r="W10" s="2463">
        <v>68</v>
      </c>
      <c r="X10" s="2456">
        <v>10</v>
      </c>
      <c r="Y10" s="2462">
        <f t="shared" si="8"/>
        <v>14.7</v>
      </c>
      <c r="Z10" s="2456">
        <v>2</v>
      </c>
      <c r="AA10" s="2456">
        <v>2</v>
      </c>
      <c r="AB10" s="2462">
        <f t="shared" si="9"/>
        <v>100</v>
      </c>
      <c r="AC10" s="2456">
        <v>9</v>
      </c>
      <c r="AD10" s="2456">
        <v>4</v>
      </c>
      <c r="AE10" s="2464">
        <f t="shared" si="10"/>
        <v>44.4</v>
      </c>
      <c r="AF10" s="2465">
        <v>16</v>
      </c>
      <c r="AG10" s="2456">
        <v>10</v>
      </c>
      <c r="AH10" s="2466">
        <f t="shared" si="11"/>
        <v>62.5</v>
      </c>
    </row>
    <row r="11" spans="2:34" ht="19.5" customHeight="1">
      <c r="B11" s="473" t="s">
        <v>940</v>
      </c>
      <c r="C11" s="2451">
        <v>41231</v>
      </c>
      <c r="D11" s="2452">
        <f t="shared" si="0"/>
        <v>806</v>
      </c>
      <c r="E11" s="2453">
        <f t="shared" si="0"/>
        <v>271</v>
      </c>
      <c r="F11" s="2454">
        <f t="shared" si="1"/>
        <v>33.6</v>
      </c>
      <c r="G11" s="2455">
        <v>33</v>
      </c>
      <c r="H11" s="2456">
        <v>11</v>
      </c>
      <c r="I11" s="2457">
        <f t="shared" si="2"/>
        <v>33.3</v>
      </c>
      <c r="J11" s="2452">
        <f t="shared" si="3"/>
        <v>744</v>
      </c>
      <c r="K11" s="2458">
        <f t="shared" si="3"/>
        <v>241</v>
      </c>
      <c r="L11" s="2454">
        <f t="shared" si="4"/>
        <v>32.4</v>
      </c>
      <c r="M11" s="2459">
        <v>29</v>
      </c>
      <c r="N11" s="2456">
        <v>21</v>
      </c>
      <c r="O11" s="2460">
        <f t="shared" si="5"/>
        <v>72.4</v>
      </c>
      <c r="P11" s="2456">
        <v>25</v>
      </c>
      <c r="Q11" s="2456">
        <v>19</v>
      </c>
      <c r="R11" s="2461">
        <f t="shared" si="6"/>
        <v>76</v>
      </c>
      <c r="S11" s="2445"/>
      <c r="T11" s="2456">
        <v>54</v>
      </c>
      <c r="U11" s="2456">
        <v>31</v>
      </c>
      <c r="V11" s="2462">
        <f t="shared" si="7"/>
        <v>57.4</v>
      </c>
      <c r="W11" s="2463">
        <v>576</v>
      </c>
      <c r="X11" s="2456">
        <v>136</v>
      </c>
      <c r="Y11" s="2462">
        <f t="shared" si="8"/>
        <v>23.6</v>
      </c>
      <c r="Z11" s="2456">
        <v>27</v>
      </c>
      <c r="AA11" s="2456">
        <v>14</v>
      </c>
      <c r="AB11" s="2462">
        <f t="shared" si="9"/>
        <v>51.9</v>
      </c>
      <c r="AC11" s="2456">
        <v>33</v>
      </c>
      <c r="AD11" s="2456">
        <v>20</v>
      </c>
      <c r="AE11" s="2464">
        <f t="shared" si="10"/>
        <v>60.6</v>
      </c>
      <c r="AF11" s="2465">
        <v>29</v>
      </c>
      <c r="AG11" s="2456">
        <v>19</v>
      </c>
      <c r="AH11" s="2466">
        <f t="shared" si="11"/>
        <v>65.5</v>
      </c>
    </row>
    <row r="12" spans="2:34" ht="19.5" customHeight="1">
      <c r="B12" s="473"/>
      <c r="C12" s="2451">
        <v>41329</v>
      </c>
      <c r="D12" s="2468">
        <f>SUM(G12,J12,AF12)</f>
        <v>341</v>
      </c>
      <c r="E12" s="2469">
        <f>SUM(H12,K12,AG12)</f>
        <v>101</v>
      </c>
      <c r="F12" s="2470">
        <f>IF(D12=0,"",ROUND(E12/D12*100,1))</f>
        <v>29.6</v>
      </c>
      <c r="G12" s="2471"/>
      <c r="H12" s="2472"/>
      <c r="I12" s="2473">
        <f t="shared" si="2"/>
      </c>
      <c r="J12" s="2468">
        <f>SUM(M12,P12,T12,W12,Z12,AC12)</f>
        <v>341</v>
      </c>
      <c r="K12" s="2474">
        <f>SUM(N12,Q12,U12,X12,AA12,AD12)</f>
        <v>101</v>
      </c>
      <c r="L12" s="2470">
        <f>IF(J12=0,"",ROUND(K12/J12*100,1))</f>
        <v>29.6</v>
      </c>
      <c r="M12" s="2475"/>
      <c r="N12" s="2472"/>
      <c r="O12" s="2476"/>
      <c r="P12" s="2472"/>
      <c r="Q12" s="2472"/>
      <c r="R12" s="2477"/>
      <c r="S12" s="2445"/>
      <c r="T12" s="2472"/>
      <c r="U12" s="2472"/>
      <c r="V12" s="2478"/>
      <c r="W12" s="2479">
        <v>341</v>
      </c>
      <c r="X12" s="2472">
        <v>101</v>
      </c>
      <c r="Y12" s="2478">
        <f t="shared" si="8"/>
        <v>29.6</v>
      </c>
      <c r="Z12" s="2472"/>
      <c r="AA12" s="2472"/>
      <c r="AB12" s="2478"/>
      <c r="AC12" s="2472"/>
      <c r="AD12" s="2472"/>
      <c r="AE12" s="2480"/>
      <c r="AF12" s="2481"/>
      <c r="AG12" s="2472"/>
      <c r="AH12" s="2482"/>
    </row>
    <row r="13" spans="2:34" ht="19.5" customHeight="1">
      <c r="B13" s="2483"/>
      <c r="C13" s="1860" t="s">
        <v>37</v>
      </c>
      <c r="D13" s="2484">
        <f>SUM(G13,J13,AF13)</f>
        <v>2427</v>
      </c>
      <c r="E13" s="2485">
        <f>SUM(H13,K13,AG13)</f>
        <v>887</v>
      </c>
      <c r="F13" s="2486">
        <f>IF(D13=0,"",ROUND(E13/D13*100,1))</f>
        <v>36.5</v>
      </c>
      <c r="G13" s="2487">
        <f>SUM(G5:G12)</f>
        <v>69</v>
      </c>
      <c r="H13" s="2488">
        <f>SUM(H5:H12)</f>
        <v>19</v>
      </c>
      <c r="I13" s="2486">
        <f>IF(G13=0,"",ROUND(H13/G13*100,1))</f>
        <v>27.5</v>
      </c>
      <c r="J13" s="2484">
        <f>SUM(M13,P13,T13,W13,Z13,AC13)</f>
        <v>2265</v>
      </c>
      <c r="K13" s="2488">
        <f>SUM(N13,Q13,U13,X13,AA13,AD13)</f>
        <v>823</v>
      </c>
      <c r="L13" s="2486">
        <f>IF(J13=0,"",ROUND(K13/J13*100,1))</f>
        <v>36.3</v>
      </c>
      <c r="M13" s="2489">
        <f>SUM(M5:M12)</f>
        <v>83</v>
      </c>
      <c r="N13" s="2488">
        <f>SUM(N5:N12)</f>
        <v>63</v>
      </c>
      <c r="O13" s="2490">
        <f>IF(M13=0,"",ROUND(N13/M13*100,1))</f>
        <v>75.9</v>
      </c>
      <c r="P13" s="2488">
        <f>SUM(P5:P12)</f>
        <v>80</v>
      </c>
      <c r="Q13" s="2488">
        <f>SUM(Q5:Q12)</f>
        <v>61</v>
      </c>
      <c r="R13" s="2491">
        <f>IF(P13=0,"",ROUND(Q13/P13*100,1))</f>
        <v>76.3</v>
      </c>
      <c r="S13" s="2445"/>
      <c r="T13" s="2488">
        <f>SUM(T5:T12)</f>
        <v>141</v>
      </c>
      <c r="U13" s="2488">
        <f>SUM(U5:U12)</f>
        <v>84</v>
      </c>
      <c r="V13" s="2492">
        <f>IF(T13=0,"",ROUND(U13/T13*100,1))</f>
        <v>59.6</v>
      </c>
      <c r="W13" s="2485">
        <f>SUM(W5:W12)</f>
        <v>1757</v>
      </c>
      <c r="X13" s="2485">
        <f>SUM(X5:X12)</f>
        <v>485</v>
      </c>
      <c r="Y13" s="2492">
        <f>IF(W13=0,"",ROUND(X13/W13*100,1))</f>
        <v>27.6</v>
      </c>
      <c r="Z13" s="2488">
        <f>SUM(Z5:Z12)</f>
        <v>85</v>
      </c>
      <c r="AA13" s="2488">
        <f>SUM(AA5:AA12)</f>
        <v>56</v>
      </c>
      <c r="AB13" s="2492">
        <f>IF(Z13=0,"",ROUND(AA13/Z13*100,1))</f>
        <v>65.9</v>
      </c>
      <c r="AC13" s="2488">
        <f>SUM(AC5:AC12)</f>
        <v>119</v>
      </c>
      <c r="AD13" s="2488">
        <f>SUM(AD5:AD12)</f>
        <v>74</v>
      </c>
      <c r="AE13" s="2493">
        <f>IF(AC13=0,"",ROUND(AD13/AC13*100,1))</f>
        <v>62.2</v>
      </c>
      <c r="AF13" s="2494">
        <f>SUM(AF5:AF12)</f>
        <v>93</v>
      </c>
      <c r="AG13" s="2488">
        <f>SUM(AG5:AG12)</f>
        <v>45</v>
      </c>
      <c r="AH13" s="2495">
        <f>IF(AF13=0,"",ROUND(AG13/AF13*100,1))</f>
        <v>48.4</v>
      </c>
    </row>
    <row r="14" spans="2:34" ht="19.5" customHeight="1">
      <c r="B14" s="2433"/>
      <c r="C14" s="2434">
        <v>41434</v>
      </c>
      <c r="D14" s="2435">
        <f aca="true" t="shared" si="12" ref="D14:E29">SUM(G14,J14,AF14)</f>
        <v>111</v>
      </c>
      <c r="E14" s="2436">
        <f t="shared" si="12"/>
        <v>32</v>
      </c>
      <c r="F14" s="2437">
        <f aca="true" t="shared" si="13" ref="F14:F38">IF(D14=0,"",ROUND(E14/D14*100,1))</f>
        <v>28.8</v>
      </c>
      <c r="G14" s="2438">
        <v>4</v>
      </c>
      <c r="H14" s="2439">
        <v>0</v>
      </c>
      <c r="I14" s="2440">
        <f aca="true" t="shared" si="14" ref="I14:I43">IF(G14=0,"",ROUND(H14/G14*100,1))</f>
        <v>0</v>
      </c>
      <c r="J14" s="2435">
        <f aca="true" t="shared" si="15" ref="J14:K29">SUM(M14,P14,T14,W14,Z14,AC14)</f>
        <v>99</v>
      </c>
      <c r="K14" s="2441">
        <f t="shared" si="15"/>
        <v>27</v>
      </c>
      <c r="L14" s="2437">
        <f aca="true" t="shared" si="16" ref="L14:L38">IF(J14=0,"",ROUND(K14/J14*100,1))</f>
        <v>27.3</v>
      </c>
      <c r="M14" s="2442">
        <v>5</v>
      </c>
      <c r="N14" s="2439">
        <v>1</v>
      </c>
      <c r="O14" s="2443">
        <f aca="true" t="shared" si="17" ref="O14:O43">IF(M14=0,"",ROUND(N14/M14*100,1))</f>
        <v>20</v>
      </c>
      <c r="P14" s="2439">
        <v>4</v>
      </c>
      <c r="Q14" s="2439">
        <v>0</v>
      </c>
      <c r="R14" s="2444">
        <f aca="true" t="shared" si="18" ref="R14:R43">IF(P14=0,"",ROUND(Q14/P14*100,1))</f>
        <v>0</v>
      </c>
      <c r="S14" s="2445"/>
      <c r="T14" s="2439">
        <v>5</v>
      </c>
      <c r="U14" s="2439">
        <v>2</v>
      </c>
      <c r="V14" s="2446">
        <f aca="true" t="shared" si="19" ref="V14:V43">IF(T14=0,"",ROUND(U14/T14*100,1))</f>
        <v>40</v>
      </c>
      <c r="W14" s="2447">
        <v>81</v>
      </c>
      <c r="X14" s="2439">
        <v>22</v>
      </c>
      <c r="Y14" s="2446">
        <f aca="true" t="shared" si="20" ref="Y14:Y43">IF(W14=0,"",ROUND(X14/W14*100,1))</f>
        <v>27.2</v>
      </c>
      <c r="Z14" s="2439">
        <v>2</v>
      </c>
      <c r="AA14" s="2439">
        <v>2</v>
      </c>
      <c r="AB14" s="2446">
        <f aca="true" t="shared" si="21" ref="AB14:AB43">IF(Z14=0,"",ROUND(AA14/Z14*100,1))</f>
        <v>100</v>
      </c>
      <c r="AC14" s="2439">
        <v>2</v>
      </c>
      <c r="AD14" s="2439">
        <v>0</v>
      </c>
      <c r="AE14" s="2448">
        <f aca="true" t="shared" si="22" ref="AE14:AE43">IF(AC14=0,"",ROUND(AD14/AC14*100,1))</f>
        <v>0</v>
      </c>
      <c r="AF14" s="2449">
        <v>8</v>
      </c>
      <c r="AG14" s="2439">
        <v>5</v>
      </c>
      <c r="AH14" s="2450">
        <f aca="true" t="shared" si="23" ref="AH14:AH43">IF(AF14=0,"",ROUND(AG14/AF14*100,1))</f>
        <v>62.5</v>
      </c>
    </row>
    <row r="15" spans="2:34" ht="19.5" customHeight="1">
      <c r="B15" s="473" t="s">
        <v>938</v>
      </c>
      <c r="C15" s="2451">
        <v>41441</v>
      </c>
      <c r="D15" s="2452">
        <f t="shared" si="12"/>
        <v>109</v>
      </c>
      <c r="E15" s="2453">
        <f t="shared" si="12"/>
        <v>43</v>
      </c>
      <c r="F15" s="2454">
        <f t="shared" si="13"/>
        <v>39.4</v>
      </c>
      <c r="G15" s="2455">
        <v>1</v>
      </c>
      <c r="H15" s="2456">
        <v>0</v>
      </c>
      <c r="I15" s="2457">
        <f t="shared" si="14"/>
        <v>0</v>
      </c>
      <c r="J15" s="2452">
        <f t="shared" si="15"/>
        <v>107</v>
      </c>
      <c r="K15" s="2458">
        <f t="shared" si="15"/>
        <v>42</v>
      </c>
      <c r="L15" s="2454">
        <f t="shared" si="16"/>
        <v>39.3</v>
      </c>
      <c r="M15" s="2459">
        <v>6</v>
      </c>
      <c r="N15" s="2456">
        <v>4</v>
      </c>
      <c r="O15" s="2460">
        <f t="shared" si="17"/>
        <v>66.7</v>
      </c>
      <c r="P15" s="2456">
        <v>6</v>
      </c>
      <c r="Q15" s="2456">
        <v>6</v>
      </c>
      <c r="R15" s="2461">
        <f t="shared" si="18"/>
        <v>100</v>
      </c>
      <c r="S15" s="2445"/>
      <c r="T15" s="2456">
        <v>8</v>
      </c>
      <c r="U15" s="2456">
        <v>3</v>
      </c>
      <c r="V15" s="2462">
        <f t="shared" si="19"/>
        <v>37.5</v>
      </c>
      <c r="W15" s="2463">
        <v>77</v>
      </c>
      <c r="X15" s="2456">
        <v>22</v>
      </c>
      <c r="Y15" s="2462">
        <f t="shared" si="20"/>
        <v>28.6</v>
      </c>
      <c r="Z15" s="2456">
        <v>6</v>
      </c>
      <c r="AA15" s="2456">
        <v>3</v>
      </c>
      <c r="AB15" s="2462">
        <f t="shared" si="21"/>
        <v>50</v>
      </c>
      <c r="AC15" s="2456">
        <v>4</v>
      </c>
      <c r="AD15" s="2456">
        <v>4</v>
      </c>
      <c r="AE15" s="2464">
        <f t="shared" si="22"/>
        <v>100</v>
      </c>
      <c r="AF15" s="2465">
        <v>1</v>
      </c>
      <c r="AG15" s="2456">
        <v>1</v>
      </c>
      <c r="AH15" s="2466">
        <f t="shared" si="23"/>
        <v>100</v>
      </c>
    </row>
    <row r="16" spans="2:34" ht="19.5" customHeight="1">
      <c r="B16" s="473" t="s">
        <v>939</v>
      </c>
      <c r="C16" s="2451">
        <v>41448</v>
      </c>
      <c r="D16" s="2452">
        <f t="shared" si="12"/>
        <v>753</v>
      </c>
      <c r="E16" s="2453">
        <f t="shared" si="12"/>
        <v>276</v>
      </c>
      <c r="F16" s="2454">
        <f t="shared" si="13"/>
        <v>36.7</v>
      </c>
      <c r="G16" s="2455">
        <v>26</v>
      </c>
      <c r="H16" s="2456">
        <v>5</v>
      </c>
      <c r="I16" s="2457">
        <f t="shared" si="14"/>
        <v>19.2</v>
      </c>
      <c r="J16" s="2452">
        <f t="shared" si="15"/>
        <v>691</v>
      </c>
      <c r="K16" s="2458">
        <f t="shared" si="15"/>
        <v>254</v>
      </c>
      <c r="L16" s="2454">
        <f t="shared" si="16"/>
        <v>36.8</v>
      </c>
      <c r="M16" s="2459">
        <v>24</v>
      </c>
      <c r="N16" s="2456">
        <v>16</v>
      </c>
      <c r="O16" s="2460">
        <f t="shared" si="17"/>
        <v>66.7</v>
      </c>
      <c r="P16" s="2456">
        <v>37</v>
      </c>
      <c r="Q16" s="2456">
        <v>23</v>
      </c>
      <c r="R16" s="2461">
        <f t="shared" si="18"/>
        <v>62.2</v>
      </c>
      <c r="S16" s="2445"/>
      <c r="T16" s="2456">
        <v>51</v>
      </c>
      <c r="U16" s="2456">
        <v>21</v>
      </c>
      <c r="V16" s="2462">
        <f t="shared" si="19"/>
        <v>41.2</v>
      </c>
      <c r="W16" s="2463">
        <v>514</v>
      </c>
      <c r="X16" s="2456">
        <v>151</v>
      </c>
      <c r="Y16" s="2462">
        <f t="shared" si="20"/>
        <v>29.4</v>
      </c>
      <c r="Z16" s="2456">
        <v>30</v>
      </c>
      <c r="AA16" s="2456">
        <v>20</v>
      </c>
      <c r="AB16" s="2462">
        <f t="shared" si="21"/>
        <v>66.7</v>
      </c>
      <c r="AC16" s="2456">
        <v>35</v>
      </c>
      <c r="AD16" s="2456">
        <v>23</v>
      </c>
      <c r="AE16" s="2464">
        <f t="shared" si="22"/>
        <v>65.7</v>
      </c>
      <c r="AF16" s="2465">
        <v>36</v>
      </c>
      <c r="AG16" s="2456">
        <v>17</v>
      </c>
      <c r="AH16" s="2466">
        <f t="shared" si="23"/>
        <v>47.2</v>
      </c>
    </row>
    <row r="17" spans="2:34" ht="19.5" customHeight="1">
      <c r="B17" s="2467">
        <v>25</v>
      </c>
      <c r="C17" s="2451">
        <v>41581</v>
      </c>
      <c r="D17" s="2452">
        <f t="shared" si="12"/>
        <v>123</v>
      </c>
      <c r="E17" s="2453">
        <f t="shared" si="12"/>
        <v>39</v>
      </c>
      <c r="F17" s="2454">
        <f t="shared" si="13"/>
        <v>31.7</v>
      </c>
      <c r="G17" s="2455">
        <v>1</v>
      </c>
      <c r="H17" s="2456">
        <v>1</v>
      </c>
      <c r="I17" s="2457">
        <f t="shared" si="14"/>
        <v>100</v>
      </c>
      <c r="J17" s="2452">
        <f t="shared" si="15"/>
        <v>120</v>
      </c>
      <c r="K17" s="2458">
        <f t="shared" si="15"/>
        <v>36</v>
      </c>
      <c r="L17" s="2454">
        <f t="shared" si="16"/>
        <v>30</v>
      </c>
      <c r="M17" s="2459">
        <v>5</v>
      </c>
      <c r="N17" s="2456">
        <v>3</v>
      </c>
      <c r="O17" s="2460">
        <f t="shared" si="17"/>
        <v>60</v>
      </c>
      <c r="P17" s="2456">
        <v>5</v>
      </c>
      <c r="Q17" s="2456">
        <v>3</v>
      </c>
      <c r="R17" s="2461">
        <f t="shared" si="18"/>
        <v>60</v>
      </c>
      <c r="S17" s="2445"/>
      <c r="T17" s="2456">
        <v>3</v>
      </c>
      <c r="U17" s="2456">
        <v>2</v>
      </c>
      <c r="V17" s="2462">
        <f t="shared" si="19"/>
        <v>66.7</v>
      </c>
      <c r="W17" s="2463">
        <v>99</v>
      </c>
      <c r="X17" s="2456">
        <v>23</v>
      </c>
      <c r="Y17" s="2462">
        <f t="shared" si="20"/>
        <v>23.2</v>
      </c>
      <c r="Z17" s="2456">
        <v>4</v>
      </c>
      <c r="AA17" s="2456">
        <v>2</v>
      </c>
      <c r="AB17" s="2462">
        <f t="shared" si="21"/>
        <v>50</v>
      </c>
      <c r="AC17" s="2456">
        <v>4</v>
      </c>
      <c r="AD17" s="2456">
        <v>3</v>
      </c>
      <c r="AE17" s="2464">
        <f t="shared" si="22"/>
        <v>75</v>
      </c>
      <c r="AF17" s="2465">
        <v>2</v>
      </c>
      <c r="AG17" s="2456">
        <v>2</v>
      </c>
      <c r="AH17" s="2466">
        <f t="shared" si="23"/>
        <v>100</v>
      </c>
    </row>
    <row r="18" spans="2:34" ht="19.5" customHeight="1">
      <c r="B18" s="473" t="s">
        <v>91</v>
      </c>
      <c r="C18" s="2451">
        <v>41588</v>
      </c>
      <c r="D18" s="2452">
        <f t="shared" si="12"/>
        <v>118</v>
      </c>
      <c r="E18" s="2453">
        <f t="shared" si="12"/>
        <v>32</v>
      </c>
      <c r="F18" s="2454">
        <f t="shared" si="13"/>
        <v>27.1</v>
      </c>
      <c r="G18" s="2455">
        <v>5</v>
      </c>
      <c r="H18" s="2456">
        <v>1</v>
      </c>
      <c r="I18" s="2457">
        <f t="shared" si="14"/>
        <v>20</v>
      </c>
      <c r="J18" s="2452">
        <f t="shared" si="15"/>
        <v>105</v>
      </c>
      <c r="K18" s="2458">
        <f t="shared" si="15"/>
        <v>25</v>
      </c>
      <c r="L18" s="2454">
        <f t="shared" si="16"/>
        <v>23.8</v>
      </c>
      <c r="M18" s="2459">
        <v>2</v>
      </c>
      <c r="N18" s="2456">
        <v>0</v>
      </c>
      <c r="O18" s="2460">
        <f t="shared" si="17"/>
        <v>0</v>
      </c>
      <c r="P18" s="2456">
        <v>3</v>
      </c>
      <c r="Q18" s="2456">
        <v>2</v>
      </c>
      <c r="R18" s="2461">
        <f t="shared" si="18"/>
        <v>66.7</v>
      </c>
      <c r="S18" s="2445"/>
      <c r="T18" s="2456">
        <v>4</v>
      </c>
      <c r="U18" s="2456">
        <v>2</v>
      </c>
      <c r="V18" s="2462">
        <f t="shared" si="19"/>
        <v>50</v>
      </c>
      <c r="W18" s="2463">
        <v>91</v>
      </c>
      <c r="X18" s="2456">
        <v>20</v>
      </c>
      <c r="Y18" s="2462">
        <f t="shared" si="20"/>
        <v>22</v>
      </c>
      <c r="Z18" s="2456">
        <v>1</v>
      </c>
      <c r="AA18" s="2456">
        <v>1</v>
      </c>
      <c r="AB18" s="2462">
        <f t="shared" si="21"/>
        <v>100</v>
      </c>
      <c r="AC18" s="2456">
        <v>4</v>
      </c>
      <c r="AD18" s="2456">
        <v>0</v>
      </c>
      <c r="AE18" s="2464">
        <f t="shared" si="22"/>
        <v>0</v>
      </c>
      <c r="AF18" s="2465">
        <v>8</v>
      </c>
      <c r="AG18" s="2456">
        <v>6</v>
      </c>
      <c r="AH18" s="2466">
        <f t="shared" si="23"/>
        <v>75</v>
      </c>
    </row>
    <row r="19" spans="2:34" ht="19.5" customHeight="1">
      <c r="B19" s="473" t="s">
        <v>940</v>
      </c>
      <c r="C19" s="2451">
        <v>41595</v>
      </c>
      <c r="D19" s="2452">
        <f t="shared" si="12"/>
        <v>806</v>
      </c>
      <c r="E19" s="2453">
        <f t="shared" si="12"/>
        <v>246</v>
      </c>
      <c r="F19" s="2454">
        <f t="shared" si="13"/>
        <v>30.5</v>
      </c>
      <c r="G19" s="2455">
        <v>15</v>
      </c>
      <c r="H19" s="2456">
        <v>2</v>
      </c>
      <c r="I19" s="2457">
        <f t="shared" si="14"/>
        <v>13.3</v>
      </c>
      <c r="J19" s="2452">
        <f t="shared" si="15"/>
        <v>739</v>
      </c>
      <c r="K19" s="2458">
        <f t="shared" si="15"/>
        <v>225</v>
      </c>
      <c r="L19" s="2454">
        <f t="shared" si="16"/>
        <v>30.4</v>
      </c>
      <c r="M19" s="2459">
        <v>35</v>
      </c>
      <c r="N19" s="2456">
        <v>22</v>
      </c>
      <c r="O19" s="2460">
        <f t="shared" si="17"/>
        <v>62.9</v>
      </c>
      <c r="P19" s="2456">
        <v>33</v>
      </c>
      <c r="Q19" s="2456">
        <v>17</v>
      </c>
      <c r="R19" s="2461">
        <f t="shared" si="18"/>
        <v>51.5</v>
      </c>
      <c r="S19" s="2445"/>
      <c r="T19" s="2456">
        <v>56</v>
      </c>
      <c r="U19" s="2456">
        <v>24</v>
      </c>
      <c r="V19" s="2462">
        <f t="shared" si="19"/>
        <v>42.9</v>
      </c>
      <c r="W19" s="2463">
        <v>554</v>
      </c>
      <c r="X19" s="2456">
        <v>128</v>
      </c>
      <c r="Y19" s="2462">
        <f t="shared" si="20"/>
        <v>23.1</v>
      </c>
      <c r="Z19" s="2456">
        <v>34</v>
      </c>
      <c r="AA19" s="2456">
        <v>20</v>
      </c>
      <c r="AB19" s="2462">
        <f t="shared" si="21"/>
        <v>58.8</v>
      </c>
      <c r="AC19" s="2456">
        <v>27</v>
      </c>
      <c r="AD19" s="2456">
        <v>14</v>
      </c>
      <c r="AE19" s="2464">
        <f t="shared" si="22"/>
        <v>51.9</v>
      </c>
      <c r="AF19" s="2465">
        <v>52</v>
      </c>
      <c r="AG19" s="2456">
        <v>19</v>
      </c>
      <c r="AH19" s="2466">
        <f t="shared" si="23"/>
        <v>36.5</v>
      </c>
    </row>
    <row r="20" spans="2:34" ht="19.5" customHeight="1">
      <c r="B20" s="473"/>
      <c r="C20" s="2451">
        <v>41693</v>
      </c>
      <c r="D20" s="2452">
        <f t="shared" si="12"/>
        <v>365</v>
      </c>
      <c r="E20" s="2453">
        <f t="shared" si="12"/>
        <v>94</v>
      </c>
      <c r="F20" s="2454">
        <f t="shared" si="13"/>
        <v>25.8</v>
      </c>
      <c r="G20" s="2455"/>
      <c r="H20" s="2456"/>
      <c r="I20" s="2457">
        <f t="shared" si="14"/>
      </c>
      <c r="J20" s="2452">
        <f t="shared" si="15"/>
        <v>365</v>
      </c>
      <c r="K20" s="2458">
        <f t="shared" si="15"/>
        <v>94</v>
      </c>
      <c r="L20" s="2454">
        <f t="shared" si="16"/>
        <v>25.8</v>
      </c>
      <c r="M20" s="2459"/>
      <c r="N20" s="2456"/>
      <c r="O20" s="2460">
        <f t="shared" si="17"/>
      </c>
      <c r="P20" s="2456"/>
      <c r="Q20" s="2456"/>
      <c r="R20" s="2461">
        <f t="shared" si="18"/>
      </c>
      <c r="S20" s="2445"/>
      <c r="T20" s="2456"/>
      <c r="U20" s="2456"/>
      <c r="V20" s="2462">
        <f t="shared" si="19"/>
      </c>
      <c r="W20" s="2463">
        <v>365</v>
      </c>
      <c r="X20" s="2456">
        <v>94</v>
      </c>
      <c r="Y20" s="2462">
        <f t="shared" si="20"/>
        <v>25.8</v>
      </c>
      <c r="Z20" s="2456"/>
      <c r="AA20" s="2456"/>
      <c r="AB20" s="2462">
        <f t="shared" si="21"/>
      </c>
      <c r="AC20" s="2456"/>
      <c r="AD20" s="2456"/>
      <c r="AE20" s="2464">
        <f t="shared" si="22"/>
      </c>
      <c r="AF20" s="2465"/>
      <c r="AG20" s="2456"/>
      <c r="AH20" s="2466">
        <f t="shared" si="23"/>
      </c>
    </row>
    <row r="21" spans="2:34" ht="19.5" customHeight="1">
      <c r="B21" s="2483"/>
      <c r="C21" s="1860" t="s">
        <v>37</v>
      </c>
      <c r="D21" s="2484">
        <f t="shared" si="12"/>
        <v>2385</v>
      </c>
      <c r="E21" s="2485">
        <f t="shared" si="12"/>
        <v>762</v>
      </c>
      <c r="F21" s="2486">
        <f t="shared" si="13"/>
        <v>31.9</v>
      </c>
      <c r="G21" s="2487">
        <f>SUM(G14:G19)</f>
        <v>52</v>
      </c>
      <c r="H21" s="2488">
        <f>SUM(H14:H19)</f>
        <v>9</v>
      </c>
      <c r="I21" s="2486">
        <f t="shared" si="14"/>
        <v>17.3</v>
      </c>
      <c r="J21" s="2484">
        <f t="shared" si="15"/>
        <v>2226</v>
      </c>
      <c r="K21" s="2488">
        <f t="shared" si="15"/>
        <v>703</v>
      </c>
      <c r="L21" s="2486">
        <f t="shared" si="16"/>
        <v>31.6</v>
      </c>
      <c r="M21" s="2489">
        <f>SUM(M14:M19)</f>
        <v>77</v>
      </c>
      <c r="N21" s="2488">
        <f>SUM(N14:N19)</f>
        <v>46</v>
      </c>
      <c r="O21" s="2490">
        <f t="shared" si="17"/>
        <v>59.7</v>
      </c>
      <c r="P21" s="2488">
        <f>SUM(P14:P19)</f>
        <v>88</v>
      </c>
      <c r="Q21" s="2488">
        <f>SUM(Q14:Q19)</f>
        <v>51</v>
      </c>
      <c r="R21" s="2491">
        <f t="shared" si="18"/>
        <v>58</v>
      </c>
      <c r="S21" s="2445"/>
      <c r="T21" s="2488">
        <f>SUM(T14:T19)</f>
        <v>127</v>
      </c>
      <c r="U21" s="2488">
        <f>SUM(U14:U19)</f>
        <v>54</v>
      </c>
      <c r="V21" s="2492">
        <f t="shared" si="19"/>
        <v>42.5</v>
      </c>
      <c r="W21" s="2485">
        <f>SUM(W14:W20)</f>
        <v>1781</v>
      </c>
      <c r="X21" s="2485">
        <f>SUM(X14:X20)</f>
        <v>460</v>
      </c>
      <c r="Y21" s="2492">
        <f t="shared" si="20"/>
        <v>25.8</v>
      </c>
      <c r="Z21" s="2488">
        <f>SUM(Z14:Z19)</f>
        <v>77</v>
      </c>
      <c r="AA21" s="2488">
        <f>SUM(AA14:AA19)</f>
        <v>48</v>
      </c>
      <c r="AB21" s="2492">
        <f t="shared" si="21"/>
        <v>62.3</v>
      </c>
      <c r="AC21" s="2488">
        <f>SUM(AC14:AC19)</f>
        <v>76</v>
      </c>
      <c r="AD21" s="2488">
        <f>SUM(AD14:AD19)</f>
        <v>44</v>
      </c>
      <c r="AE21" s="2493">
        <f t="shared" si="22"/>
        <v>57.9</v>
      </c>
      <c r="AF21" s="2494">
        <f>SUM(AF14:AF19)</f>
        <v>107</v>
      </c>
      <c r="AG21" s="2488">
        <f>SUM(AG14:AG19)</f>
        <v>50</v>
      </c>
      <c r="AH21" s="2495">
        <f t="shared" si="23"/>
        <v>46.7</v>
      </c>
    </row>
    <row r="22" spans="2:34" ht="19.5" customHeight="1">
      <c r="B22" s="473"/>
      <c r="C22" s="2451">
        <v>41798</v>
      </c>
      <c r="D22" s="2452">
        <f t="shared" si="12"/>
        <v>100</v>
      </c>
      <c r="E22" s="2453">
        <f t="shared" si="12"/>
        <v>36</v>
      </c>
      <c r="F22" s="2454">
        <f t="shared" si="13"/>
        <v>36</v>
      </c>
      <c r="G22" s="2455"/>
      <c r="H22" s="2456"/>
      <c r="I22" s="2457">
        <f t="shared" si="14"/>
      </c>
      <c r="J22" s="2452">
        <f t="shared" si="15"/>
        <v>84</v>
      </c>
      <c r="K22" s="2458">
        <f t="shared" si="15"/>
        <v>27</v>
      </c>
      <c r="L22" s="2454">
        <f t="shared" si="16"/>
        <v>32.1</v>
      </c>
      <c r="M22" s="2459">
        <v>3</v>
      </c>
      <c r="N22" s="2456">
        <v>3</v>
      </c>
      <c r="O22" s="2460">
        <f t="shared" si="17"/>
        <v>100</v>
      </c>
      <c r="P22" s="2456">
        <v>3</v>
      </c>
      <c r="Q22" s="2456">
        <v>3</v>
      </c>
      <c r="R22" s="2461">
        <f t="shared" si="18"/>
        <v>100</v>
      </c>
      <c r="S22" s="2445"/>
      <c r="T22" s="2456">
        <v>2</v>
      </c>
      <c r="U22" s="2456">
        <v>1</v>
      </c>
      <c r="V22" s="2462">
        <f t="shared" si="19"/>
        <v>50</v>
      </c>
      <c r="W22" s="2463">
        <v>68</v>
      </c>
      <c r="X22" s="2456">
        <v>14</v>
      </c>
      <c r="Y22" s="2462">
        <f t="shared" si="20"/>
        <v>20.6</v>
      </c>
      <c r="Z22" s="2456">
        <v>3</v>
      </c>
      <c r="AA22" s="2456">
        <v>3</v>
      </c>
      <c r="AB22" s="2462">
        <f t="shared" si="21"/>
        <v>100</v>
      </c>
      <c r="AC22" s="2456">
        <v>5</v>
      </c>
      <c r="AD22" s="2456">
        <v>3</v>
      </c>
      <c r="AE22" s="2464">
        <f t="shared" si="22"/>
        <v>60</v>
      </c>
      <c r="AF22" s="2465">
        <v>16</v>
      </c>
      <c r="AG22" s="2456">
        <v>9</v>
      </c>
      <c r="AH22" s="2466">
        <f t="shared" si="23"/>
        <v>56.3</v>
      </c>
    </row>
    <row r="23" spans="2:34" ht="19.5" customHeight="1">
      <c r="B23" s="473" t="s">
        <v>938</v>
      </c>
      <c r="C23" s="2451">
        <v>41805</v>
      </c>
      <c r="D23" s="2452">
        <f t="shared" si="12"/>
        <v>120</v>
      </c>
      <c r="E23" s="2453">
        <f t="shared" si="12"/>
        <v>44</v>
      </c>
      <c r="F23" s="2454">
        <f t="shared" si="13"/>
        <v>36.7</v>
      </c>
      <c r="G23" s="2455">
        <v>4</v>
      </c>
      <c r="H23" s="2456">
        <v>1</v>
      </c>
      <c r="I23" s="2457">
        <f t="shared" si="14"/>
        <v>25</v>
      </c>
      <c r="J23" s="2452">
        <f t="shared" si="15"/>
        <v>104</v>
      </c>
      <c r="K23" s="2458">
        <f t="shared" si="15"/>
        <v>37</v>
      </c>
      <c r="L23" s="2454">
        <f t="shared" si="16"/>
        <v>35.6</v>
      </c>
      <c r="M23" s="2459">
        <v>3</v>
      </c>
      <c r="N23" s="2456">
        <v>2</v>
      </c>
      <c r="O23" s="2460">
        <f t="shared" si="17"/>
        <v>66.7</v>
      </c>
      <c r="P23" s="2456">
        <v>2</v>
      </c>
      <c r="Q23" s="2456">
        <v>0</v>
      </c>
      <c r="R23" s="2461">
        <f t="shared" si="18"/>
        <v>0</v>
      </c>
      <c r="S23" s="2445"/>
      <c r="T23" s="2456">
        <v>7</v>
      </c>
      <c r="U23" s="2456">
        <v>2</v>
      </c>
      <c r="V23" s="2462">
        <f t="shared" si="19"/>
        <v>28.6</v>
      </c>
      <c r="W23" s="2463">
        <v>88</v>
      </c>
      <c r="X23" s="2456">
        <v>30</v>
      </c>
      <c r="Y23" s="2462">
        <f t="shared" si="20"/>
        <v>34.1</v>
      </c>
      <c r="Z23" s="2456">
        <v>1</v>
      </c>
      <c r="AA23" s="2456">
        <v>1</v>
      </c>
      <c r="AB23" s="2462">
        <f t="shared" si="21"/>
        <v>100</v>
      </c>
      <c r="AC23" s="2456">
        <v>3</v>
      </c>
      <c r="AD23" s="2456">
        <v>2</v>
      </c>
      <c r="AE23" s="2464">
        <f t="shared" si="22"/>
        <v>66.7</v>
      </c>
      <c r="AF23" s="2465">
        <v>12</v>
      </c>
      <c r="AG23" s="2456">
        <v>6</v>
      </c>
      <c r="AH23" s="2466">
        <f t="shared" si="23"/>
        <v>50</v>
      </c>
    </row>
    <row r="24" spans="2:34" ht="19.5" customHeight="1">
      <c r="B24" s="2467" t="s">
        <v>939</v>
      </c>
      <c r="C24" s="2451">
        <v>41812</v>
      </c>
      <c r="D24" s="2452">
        <f t="shared" si="12"/>
        <v>652</v>
      </c>
      <c r="E24" s="2453">
        <f t="shared" si="12"/>
        <v>244</v>
      </c>
      <c r="F24" s="2454">
        <f t="shared" si="13"/>
        <v>37.4</v>
      </c>
      <c r="G24" s="2455">
        <v>19</v>
      </c>
      <c r="H24" s="2456">
        <v>4</v>
      </c>
      <c r="I24" s="2457">
        <f t="shared" si="14"/>
        <v>21.1</v>
      </c>
      <c r="J24" s="2452">
        <f t="shared" si="15"/>
        <v>611</v>
      </c>
      <c r="K24" s="2458">
        <f t="shared" si="15"/>
        <v>226</v>
      </c>
      <c r="L24" s="2454">
        <f t="shared" si="16"/>
        <v>37</v>
      </c>
      <c r="M24" s="2459">
        <v>37</v>
      </c>
      <c r="N24" s="2456">
        <v>23</v>
      </c>
      <c r="O24" s="2460">
        <f t="shared" si="17"/>
        <v>62.2</v>
      </c>
      <c r="P24" s="2456">
        <v>31</v>
      </c>
      <c r="Q24" s="2456">
        <v>21</v>
      </c>
      <c r="R24" s="2461">
        <f t="shared" si="18"/>
        <v>67.7</v>
      </c>
      <c r="S24" s="2445"/>
      <c r="T24" s="2456">
        <v>36</v>
      </c>
      <c r="U24" s="2456">
        <v>19</v>
      </c>
      <c r="V24" s="2462">
        <f t="shared" si="19"/>
        <v>52.8</v>
      </c>
      <c r="W24" s="2463">
        <v>445</v>
      </c>
      <c r="X24" s="2456">
        <v>122</v>
      </c>
      <c r="Y24" s="2462">
        <f t="shared" si="20"/>
        <v>27.4</v>
      </c>
      <c r="Z24" s="2456">
        <v>34</v>
      </c>
      <c r="AA24" s="2456">
        <v>22</v>
      </c>
      <c r="AB24" s="2462">
        <f t="shared" si="21"/>
        <v>64.7</v>
      </c>
      <c r="AC24" s="2456">
        <v>28</v>
      </c>
      <c r="AD24" s="2456">
        <v>19</v>
      </c>
      <c r="AE24" s="2464">
        <f t="shared" si="22"/>
        <v>67.9</v>
      </c>
      <c r="AF24" s="2465">
        <v>22</v>
      </c>
      <c r="AG24" s="2456">
        <v>14</v>
      </c>
      <c r="AH24" s="2466">
        <f t="shared" si="23"/>
        <v>63.6</v>
      </c>
    </row>
    <row r="25" spans="2:34" ht="19.5" customHeight="1">
      <c r="B25" s="2467">
        <v>26</v>
      </c>
      <c r="C25" s="2451">
        <v>41945</v>
      </c>
      <c r="D25" s="2452">
        <f>SUM(G25,J25,AF25)</f>
        <v>144</v>
      </c>
      <c r="E25" s="2453">
        <f>SUM(H25,K25,AG25)</f>
        <v>45</v>
      </c>
      <c r="F25" s="2454">
        <f>IF(D25=0,"",ROUND(E25/D25*100,1))</f>
        <v>31.3</v>
      </c>
      <c r="G25" s="2455"/>
      <c r="H25" s="2456"/>
      <c r="I25" s="2457">
        <f t="shared" si="14"/>
      </c>
      <c r="J25" s="2452">
        <f>SUM(M25,P25,T25,W25,Z25,AC25)</f>
        <v>139</v>
      </c>
      <c r="K25" s="2458">
        <f>SUM(N25,Q25,U25,X25,AA25,AD25)</f>
        <v>43</v>
      </c>
      <c r="L25" s="2454">
        <f>IF(J25=0,"",ROUND(K25/J25*100,1))</f>
        <v>30.9</v>
      </c>
      <c r="M25" s="2459">
        <v>3</v>
      </c>
      <c r="N25" s="2456">
        <v>3</v>
      </c>
      <c r="O25" s="2460">
        <f>IF(M25=0,"",ROUND(N25/M25*100,1))</f>
        <v>100</v>
      </c>
      <c r="P25" s="2456">
        <v>4</v>
      </c>
      <c r="Q25" s="2456">
        <v>3</v>
      </c>
      <c r="R25" s="2461">
        <f>IF(P25=0,"",ROUND(Q25/P25*100,1))</f>
        <v>75</v>
      </c>
      <c r="S25" s="2445"/>
      <c r="T25" s="2456">
        <v>7</v>
      </c>
      <c r="U25" s="2456">
        <v>5</v>
      </c>
      <c r="V25" s="2462">
        <f>IF(T25=0,"",ROUND(U25/T25*100,1))</f>
        <v>71.4</v>
      </c>
      <c r="W25" s="2463">
        <v>114</v>
      </c>
      <c r="X25" s="2456">
        <v>24</v>
      </c>
      <c r="Y25" s="2462">
        <f>IF(W25=0,"",ROUND(X25/W25*100,1))</f>
        <v>21.1</v>
      </c>
      <c r="Z25" s="2456">
        <v>6</v>
      </c>
      <c r="AA25" s="2456">
        <v>4</v>
      </c>
      <c r="AB25" s="2462">
        <f>IF(Z25=0,"",ROUND(AA25/Z25*100,1))</f>
        <v>66.7</v>
      </c>
      <c r="AC25" s="2456">
        <v>5</v>
      </c>
      <c r="AD25" s="2456">
        <v>4</v>
      </c>
      <c r="AE25" s="2464">
        <f>IF(AC25=0,"",ROUND(AD25/AC25*100,1))</f>
        <v>80</v>
      </c>
      <c r="AF25" s="2465">
        <v>5</v>
      </c>
      <c r="AG25" s="2456">
        <v>2</v>
      </c>
      <c r="AH25" s="2466">
        <f>IF(AF25=0,"",ROUND(AG25/AF25*100,1))</f>
        <v>40</v>
      </c>
    </row>
    <row r="26" spans="2:34" ht="19.5" customHeight="1">
      <c r="B26" s="473" t="s">
        <v>91</v>
      </c>
      <c r="C26" s="2451">
        <v>41952</v>
      </c>
      <c r="D26" s="2452">
        <f t="shared" si="12"/>
        <v>92</v>
      </c>
      <c r="E26" s="2453">
        <f t="shared" si="12"/>
        <v>37</v>
      </c>
      <c r="F26" s="2454">
        <f t="shared" si="13"/>
        <v>40.2</v>
      </c>
      <c r="G26" s="2455">
        <v>2</v>
      </c>
      <c r="H26" s="2456">
        <v>0</v>
      </c>
      <c r="I26" s="2457">
        <f t="shared" si="14"/>
        <v>0</v>
      </c>
      <c r="J26" s="2452">
        <f t="shared" si="15"/>
        <v>87</v>
      </c>
      <c r="K26" s="2458">
        <f t="shared" si="15"/>
        <v>36</v>
      </c>
      <c r="L26" s="2454">
        <f t="shared" si="16"/>
        <v>41.4</v>
      </c>
      <c r="M26" s="2459">
        <v>4</v>
      </c>
      <c r="N26" s="2456">
        <v>3</v>
      </c>
      <c r="O26" s="2460">
        <f t="shared" si="17"/>
        <v>75</v>
      </c>
      <c r="P26" s="2456">
        <v>5</v>
      </c>
      <c r="Q26" s="2456">
        <v>5</v>
      </c>
      <c r="R26" s="2461">
        <f t="shared" si="18"/>
        <v>100</v>
      </c>
      <c r="S26" s="2445"/>
      <c r="T26" s="2456">
        <v>4</v>
      </c>
      <c r="U26" s="2456">
        <v>2</v>
      </c>
      <c r="V26" s="2462">
        <f t="shared" si="19"/>
        <v>50</v>
      </c>
      <c r="W26" s="2463">
        <v>66</v>
      </c>
      <c r="X26" s="2456">
        <v>21</v>
      </c>
      <c r="Y26" s="2462">
        <f t="shared" si="20"/>
        <v>31.8</v>
      </c>
      <c r="Z26" s="2456">
        <v>3</v>
      </c>
      <c r="AA26" s="2456">
        <v>3</v>
      </c>
      <c r="AB26" s="2462">
        <f t="shared" si="21"/>
        <v>100</v>
      </c>
      <c r="AC26" s="2456">
        <v>5</v>
      </c>
      <c r="AD26" s="2456">
        <v>2</v>
      </c>
      <c r="AE26" s="2464">
        <f t="shared" si="22"/>
        <v>40</v>
      </c>
      <c r="AF26" s="2465">
        <v>3</v>
      </c>
      <c r="AG26" s="2456">
        <v>1</v>
      </c>
      <c r="AH26" s="2466">
        <f t="shared" si="23"/>
        <v>33.3</v>
      </c>
    </row>
    <row r="27" spans="2:34" ht="19.5" customHeight="1">
      <c r="B27" s="473" t="s">
        <v>940</v>
      </c>
      <c r="C27" s="2451">
        <v>41959</v>
      </c>
      <c r="D27" s="2452">
        <f t="shared" si="12"/>
        <v>787</v>
      </c>
      <c r="E27" s="2453">
        <f t="shared" si="12"/>
        <v>270</v>
      </c>
      <c r="F27" s="2454">
        <f t="shared" si="13"/>
        <v>34.3</v>
      </c>
      <c r="G27" s="2455">
        <v>31</v>
      </c>
      <c r="H27" s="2456">
        <v>12</v>
      </c>
      <c r="I27" s="2457">
        <f t="shared" si="14"/>
        <v>38.7</v>
      </c>
      <c r="J27" s="2452">
        <f t="shared" si="15"/>
        <v>737</v>
      </c>
      <c r="K27" s="2458">
        <f t="shared" si="15"/>
        <v>244</v>
      </c>
      <c r="L27" s="2454">
        <f t="shared" si="16"/>
        <v>33.1</v>
      </c>
      <c r="M27" s="2459">
        <v>37</v>
      </c>
      <c r="N27" s="2456">
        <v>27</v>
      </c>
      <c r="O27" s="2460">
        <f t="shared" si="17"/>
        <v>73</v>
      </c>
      <c r="P27" s="2456">
        <v>26</v>
      </c>
      <c r="Q27" s="2456">
        <v>23</v>
      </c>
      <c r="R27" s="2461">
        <f t="shared" si="18"/>
        <v>88.5</v>
      </c>
      <c r="S27" s="2445"/>
      <c r="T27" s="2456">
        <v>47</v>
      </c>
      <c r="U27" s="2456">
        <v>29</v>
      </c>
      <c r="V27" s="2462">
        <f t="shared" si="19"/>
        <v>61.7</v>
      </c>
      <c r="W27" s="2463">
        <v>567</v>
      </c>
      <c r="X27" s="2456">
        <v>120</v>
      </c>
      <c r="Y27" s="2462">
        <f t="shared" si="20"/>
        <v>21.2</v>
      </c>
      <c r="Z27" s="2456">
        <v>21</v>
      </c>
      <c r="AA27" s="2456">
        <v>15</v>
      </c>
      <c r="AB27" s="2462">
        <f t="shared" si="21"/>
        <v>71.4</v>
      </c>
      <c r="AC27" s="2456">
        <v>39</v>
      </c>
      <c r="AD27" s="2456">
        <v>30</v>
      </c>
      <c r="AE27" s="2464">
        <f t="shared" si="22"/>
        <v>76.9</v>
      </c>
      <c r="AF27" s="2465">
        <v>19</v>
      </c>
      <c r="AG27" s="2456">
        <v>14</v>
      </c>
      <c r="AH27" s="2466">
        <f t="shared" si="23"/>
        <v>73.7</v>
      </c>
    </row>
    <row r="28" spans="2:34" ht="19.5" customHeight="1">
      <c r="B28" s="473"/>
      <c r="C28" s="2451">
        <v>42057</v>
      </c>
      <c r="D28" s="2452">
        <f t="shared" si="12"/>
        <v>328</v>
      </c>
      <c r="E28" s="2453">
        <f t="shared" si="12"/>
        <v>83</v>
      </c>
      <c r="F28" s="2454">
        <f t="shared" si="13"/>
        <v>25.3</v>
      </c>
      <c r="G28" s="2455"/>
      <c r="H28" s="2456"/>
      <c r="I28" s="2457">
        <f t="shared" si="14"/>
      </c>
      <c r="J28" s="2452">
        <f t="shared" si="15"/>
        <v>328</v>
      </c>
      <c r="K28" s="2458">
        <f t="shared" si="15"/>
        <v>83</v>
      </c>
      <c r="L28" s="2454">
        <f t="shared" si="16"/>
        <v>25.3</v>
      </c>
      <c r="M28" s="2459"/>
      <c r="N28" s="2456"/>
      <c r="O28" s="2460">
        <f t="shared" si="17"/>
      </c>
      <c r="P28" s="2456"/>
      <c r="Q28" s="2456"/>
      <c r="R28" s="2461">
        <f t="shared" si="18"/>
      </c>
      <c r="S28" s="2445"/>
      <c r="T28" s="2456"/>
      <c r="U28" s="2456"/>
      <c r="V28" s="2462">
        <f t="shared" si="19"/>
      </c>
      <c r="W28" s="2463">
        <v>328</v>
      </c>
      <c r="X28" s="2456">
        <v>83</v>
      </c>
      <c r="Y28" s="2462">
        <f t="shared" si="20"/>
        <v>25.3</v>
      </c>
      <c r="Z28" s="2456"/>
      <c r="AA28" s="2456"/>
      <c r="AB28" s="2462">
        <f t="shared" si="21"/>
      </c>
      <c r="AC28" s="2456"/>
      <c r="AD28" s="2456"/>
      <c r="AE28" s="2464">
        <f t="shared" si="22"/>
      </c>
      <c r="AF28" s="2465"/>
      <c r="AG28" s="2456"/>
      <c r="AH28" s="2466">
        <f t="shared" si="23"/>
      </c>
    </row>
    <row r="29" spans="2:34" ht="19.5" customHeight="1">
      <c r="B29" s="2483"/>
      <c r="C29" s="1860" t="s">
        <v>37</v>
      </c>
      <c r="D29" s="2484">
        <f t="shared" si="12"/>
        <v>4608</v>
      </c>
      <c r="E29" s="2485">
        <f t="shared" si="12"/>
        <v>1521</v>
      </c>
      <c r="F29" s="2486">
        <f t="shared" si="13"/>
        <v>33</v>
      </c>
      <c r="G29" s="2487">
        <f>SUM(G21:G27)</f>
        <v>108</v>
      </c>
      <c r="H29" s="2488">
        <f>SUM(H21:H27)</f>
        <v>26</v>
      </c>
      <c r="I29" s="2486">
        <f t="shared" si="14"/>
        <v>24.1</v>
      </c>
      <c r="J29" s="2484">
        <f t="shared" si="15"/>
        <v>4316</v>
      </c>
      <c r="K29" s="2488">
        <f t="shared" si="15"/>
        <v>1399</v>
      </c>
      <c r="L29" s="2486">
        <f t="shared" si="16"/>
        <v>32.4</v>
      </c>
      <c r="M29" s="2489">
        <f>SUM(M21:M27)</f>
        <v>164</v>
      </c>
      <c r="N29" s="2488">
        <f>SUM(N21:N27)</f>
        <v>107</v>
      </c>
      <c r="O29" s="2490">
        <f t="shared" si="17"/>
        <v>65.2</v>
      </c>
      <c r="P29" s="2488">
        <f>SUM(P21:P27)</f>
        <v>159</v>
      </c>
      <c r="Q29" s="2488">
        <f>SUM(Q21:Q27)</f>
        <v>106</v>
      </c>
      <c r="R29" s="2491">
        <f t="shared" si="18"/>
        <v>66.7</v>
      </c>
      <c r="S29" s="2445"/>
      <c r="T29" s="2488">
        <f>SUM(T21:T27)</f>
        <v>230</v>
      </c>
      <c r="U29" s="2488">
        <f>SUM(U21:U27)</f>
        <v>112</v>
      </c>
      <c r="V29" s="2492">
        <f t="shared" si="19"/>
        <v>48.7</v>
      </c>
      <c r="W29" s="2485">
        <f>SUM(W21:W28)</f>
        <v>3457</v>
      </c>
      <c r="X29" s="2485">
        <f>SUM(X21:X28)</f>
        <v>874</v>
      </c>
      <c r="Y29" s="2492">
        <f t="shared" si="20"/>
        <v>25.3</v>
      </c>
      <c r="Z29" s="2488">
        <f>SUM(Z21:Z27)</f>
        <v>145</v>
      </c>
      <c r="AA29" s="2488">
        <f>SUM(AA21:AA27)</f>
        <v>96</v>
      </c>
      <c r="AB29" s="2492">
        <f t="shared" si="21"/>
        <v>66.2</v>
      </c>
      <c r="AC29" s="2488">
        <f>SUM(AC21:AC27)</f>
        <v>161</v>
      </c>
      <c r="AD29" s="2488">
        <f>SUM(AD21:AD27)</f>
        <v>104</v>
      </c>
      <c r="AE29" s="2493">
        <f t="shared" si="22"/>
        <v>64.6</v>
      </c>
      <c r="AF29" s="2494">
        <f>SUM(AF21:AF27)</f>
        <v>184</v>
      </c>
      <c r="AG29" s="2488">
        <f>SUM(AG21:AG27)</f>
        <v>96</v>
      </c>
      <c r="AH29" s="2495">
        <f t="shared" si="23"/>
        <v>52.2</v>
      </c>
    </row>
    <row r="30" spans="2:34" ht="19.5" customHeight="1">
      <c r="B30" s="473"/>
      <c r="C30" s="2451">
        <v>42162</v>
      </c>
      <c r="D30" s="2452">
        <f aca="true" t="shared" si="24" ref="D30:E46">SUM(G30,J30,AF30)</f>
        <v>90</v>
      </c>
      <c r="E30" s="2453">
        <f t="shared" si="24"/>
        <v>17</v>
      </c>
      <c r="F30" s="2454">
        <f t="shared" si="13"/>
        <v>18.9</v>
      </c>
      <c r="G30" s="2455"/>
      <c r="H30" s="2456"/>
      <c r="I30" s="2457">
        <f t="shared" si="14"/>
      </c>
      <c r="J30" s="2452">
        <f aca="true" t="shared" si="25" ref="J30:K46">SUM(M30,P30,T30,W30,Z30,AC30)</f>
        <v>80</v>
      </c>
      <c r="K30" s="2458">
        <f t="shared" si="25"/>
        <v>11</v>
      </c>
      <c r="L30" s="2454">
        <f t="shared" si="16"/>
        <v>13.8</v>
      </c>
      <c r="M30" s="2459">
        <v>1</v>
      </c>
      <c r="N30" s="2456">
        <v>0</v>
      </c>
      <c r="O30" s="2460">
        <f t="shared" si="17"/>
        <v>0</v>
      </c>
      <c r="P30" s="2456">
        <v>1</v>
      </c>
      <c r="Q30" s="2456">
        <v>1</v>
      </c>
      <c r="R30" s="2461">
        <f t="shared" si="18"/>
        <v>100</v>
      </c>
      <c r="S30" s="2445"/>
      <c r="T30" s="2456">
        <v>6</v>
      </c>
      <c r="U30" s="2456">
        <v>2</v>
      </c>
      <c r="V30" s="2462">
        <f t="shared" si="19"/>
        <v>33.3</v>
      </c>
      <c r="W30" s="2463">
        <v>66</v>
      </c>
      <c r="X30" s="2456">
        <v>7</v>
      </c>
      <c r="Y30" s="2462">
        <f t="shared" si="20"/>
        <v>10.6</v>
      </c>
      <c r="Z30" s="2456">
        <v>4</v>
      </c>
      <c r="AA30" s="2456">
        <v>1</v>
      </c>
      <c r="AB30" s="2462">
        <f t="shared" si="21"/>
        <v>25</v>
      </c>
      <c r="AC30" s="2456">
        <v>2</v>
      </c>
      <c r="AD30" s="2456">
        <v>0</v>
      </c>
      <c r="AE30" s="2464">
        <f t="shared" si="22"/>
        <v>0</v>
      </c>
      <c r="AF30" s="2465">
        <v>10</v>
      </c>
      <c r="AG30" s="2456">
        <v>6</v>
      </c>
      <c r="AH30" s="2466">
        <f t="shared" si="23"/>
        <v>60</v>
      </c>
    </row>
    <row r="31" spans="2:34" ht="19.5" customHeight="1">
      <c r="B31" s="473"/>
      <c r="C31" s="2451">
        <v>42169</v>
      </c>
      <c r="D31" s="2452">
        <f t="shared" si="24"/>
        <v>88</v>
      </c>
      <c r="E31" s="2453">
        <f t="shared" si="24"/>
        <v>27</v>
      </c>
      <c r="F31" s="2454">
        <f t="shared" si="13"/>
        <v>30.7</v>
      </c>
      <c r="G31" s="2455">
        <v>1</v>
      </c>
      <c r="H31" s="2456">
        <v>0</v>
      </c>
      <c r="I31" s="2457">
        <f t="shared" si="14"/>
        <v>0</v>
      </c>
      <c r="J31" s="2452">
        <f t="shared" si="25"/>
        <v>83</v>
      </c>
      <c r="K31" s="2458">
        <f t="shared" si="25"/>
        <v>24</v>
      </c>
      <c r="L31" s="2454">
        <f t="shared" si="16"/>
        <v>28.9</v>
      </c>
      <c r="M31" s="2459">
        <v>3</v>
      </c>
      <c r="N31" s="2456">
        <v>2</v>
      </c>
      <c r="O31" s="2460">
        <f t="shared" si="17"/>
        <v>66.7</v>
      </c>
      <c r="P31" s="2456">
        <v>5</v>
      </c>
      <c r="Q31" s="2456">
        <v>3</v>
      </c>
      <c r="R31" s="2461">
        <f t="shared" si="18"/>
        <v>60</v>
      </c>
      <c r="S31" s="2445"/>
      <c r="T31" s="2456">
        <v>4</v>
      </c>
      <c r="U31" s="2456">
        <v>2</v>
      </c>
      <c r="V31" s="2462">
        <f t="shared" si="19"/>
        <v>50</v>
      </c>
      <c r="W31" s="2463">
        <v>57</v>
      </c>
      <c r="X31" s="2456">
        <v>9</v>
      </c>
      <c r="Y31" s="2462">
        <f t="shared" si="20"/>
        <v>15.8</v>
      </c>
      <c r="Z31" s="2456">
        <v>6</v>
      </c>
      <c r="AA31" s="2456">
        <v>3</v>
      </c>
      <c r="AB31" s="2462">
        <f t="shared" si="21"/>
        <v>50</v>
      </c>
      <c r="AC31" s="2456">
        <v>8</v>
      </c>
      <c r="AD31" s="2456">
        <v>5</v>
      </c>
      <c r="AE31" s="2464">
        <f t="shared" si="22"/>
        <v>62.5</v>
      </c>
      <c r="AF31" s="2465">
        <v>4</v>
      </c>
      <c r="AG31" s="2456">
        <v>3</v>
      </c>
      <c r="AH31" s="2466">
        <f t="shared" si="23"/>
        <v>75</v>
      </c>
    </row>
    <row r="32" spans="2:34" ht="19.5" customHeight="1">
      <c r="B32" s="2467" t="s">
        <v>938</v>
      </c>
      <c r="C32" s="2451">
        <v>42176</v>
      </c>
      <c r="D32" s="2452">
        <f t="shared" si="24"/>
        <v>576</v>
      </c>
      <c r="E32" s="2453">
        <f t="shared" si="24"/>
        <v>200</v>
      </c>
      <c r="F32" s="2454">
        <f t="shared" si="13"/>
        <v>34.7</v>
      </c>
      <c r="G32" s="2455">
        <v>20</v>
      </c>
      <c r="H32" s="2456">
        <v>7</v>
      </c>
      <c r="I32" s="2457">
        <f t="shared" si="14"/>
        <v>35</v>
      </c>
      <c r="J32" s="2452">
        <f t="shared" si="25"/>
        <v>534</v>
      </c>
      <c r="K32" s="2458">
        <f t="shared" si="25"/>
        <v>183</v>
      </c>
      <c r="L32" s="2454">
        <f t="shared" si="16"/>
        <v>34.3</v>
      </c>
      <c r="M32" s="2459">
        <v>30</v>
      </c>
      <c r="N32" s="2456">
        <v>18</v>
      </c>
      <c r="O32" s="2460">
        <f t="shared" si="17"/>
        <v>60</v>
      </c>
      <c r="P32" s="2456">
        <v>27</v>
      </c>
      <c r="Q32" s="2456">
        <v>19</v>
      </c>
      <c r="R32" s="2461">
        <f t="shared" si="18"/>
        <v>70.4</v>
      </c>
      <c r="S32" s="2445"/>
      <c r="T32" s="2456">
        <v>35</v>
      </c>
      <c r="U32" s="2456">
        <v>14</v>
      </c>
      <c r="V32" s="2462">
        <f t="shared" si="19"/>
        <v>40</v>
      </c>
      <c r="W32" s="2463">
        <v>389</v>
      </c>
      <c r="X32" s="2456">
        <v>107</v>
      </c>
      <c r="Y32" s="2462">
        <f t="shared" si="20"/>
        <v>27.5</v>
      </c>
      <c r="Z32" s="2456">
        <v>24</v>
      </c>
      <c r="AA32" s="2456">
        <v>13</v>
      </c>
      <c r="AB32" s="2462">
        <f t="shared" si="21"/>
        <v>54.2</v>
      </c>
      <c r="AC32" s="2456">
        <v>29</v>
      </c>
      <c r="AD32" s="2456">
        <v>12</v>
      </c>
      <c r="AE32" s="2464">
        <f t="shared" si="22"/>
        <v>41.4</v>
      </c>
      <c r="AF32" s="2465">
        <v>22</v>
      </c>
      <c r="AG32" s="2456">
        <v>10</v>
      </c>
      <c r="AH32" s="2466">
        <f t="shared" si="23"/>
        <v>45.5</v>
      </c>
    </row>
    <row r="33" spans="2:34" ht="19.5" customHeight="1">
      <c r="B33" s="2467" t="s">
        <v>939</v>
      </c>
      <c r="C33" s="2451">
        <v>42179</v>
      </c>
      <c r="D33" s="2452">
        <f>SUM(G33,J33,AF33)</f>
        <v>7</v>
      </c>
      <c r="E33" s="2453">
        <f>SUM(H33,K33,AG33)</f>
        <v>7</v>
      </c>
      <c r="F33" s="2454">
        <f>IF(D33=0,"",ROUND(E33/D33*100,1))</f>
        <v>100</v>
      </c>
      <c r="G33" s="2455"/>
      <c r="H33" s="2456"/>
      <c r="I33" s="2457"/>
      <c r="J33" s="2452">
        <f>SUM(M33,P33,T33,W33,Z33,AC33)</f>
        <v>7</v>
      </c>
      <c r="K33" s="2458">
        <f>SUM(N33,Q33,U33,X33,AA33,AD33)</f>
        <v>7</v>
      </c>
      <c r="L33" s="2454">
        <f>IF(J33=0,"",ROUND(K33/J33*100,1))</f>
        <v>100</v>
      </c>
      <c r="M33" s="2459"/>
      <c r="N33" s="2456"/>
      <c r="O33" s="2460"/>
      <c r="P33" s="2456"/>
      <c r="Q33" s="2456"/>
      <c r="R33" s="2461"/>
      <c r="S33" s="2445"/>
      <c r="T33" s="2456"/>
      <c r="U33" s="2456"/>
      <c r="V33" s="2462"/>
      <c r="W33" s="2463">
        <v>7</v>
      </c>
      <c r="X33" s="2456">
        <v>7</v>
      </c>
      <c r="Y33" s="2462">
        <f t="shared" si="20"/>
        <v>100</v>
      </c>
      <c r="Z33" s="2456"/>
      <c r="AA33" s="2456"/>
      <c r="AB33" s="2462"/>
      <c r="AC33" s="2456"/>
      <c r="AD33" s="2456"/>
      <c r="AE33" s="2464"/>
      <c r="AF33" s="2465"/>
      <c r="AG33" s="2456"/>
      <c r="AH33" s="2466"/>
    </row>
    <row r="34" spans="2:34" ht="19.5" customHeight="1">
      <c r="B34" s="2467">
        <v>27</v>
      </c>
      <c r="C34" s="2451">
        <v>42309</v>
      </c>
      <c r="D34" s="2452">
        <f t="shared" si="24"/>
        <v>112</v>
      </c>
      <c r="E34" s="2453">
        <f t="shared" si="24"/>
        <v>27</v>
      </c>
      <c r="F34" s="2454">
        <f t="shared" si="13"/>
        <v>24.1</v>
      </c>
      <c r="G34" s="2455"/>
      <c r="H34" s="2456"/>
      <c r="I34" s="2457">
        <f t="shared" si="14"/>
      </c>
      <c r="J34" s="2452">
        <f t="shared" si="25"/>
        <v>108</v>
      </c>
      <c r="K34" s="2458">
        <f t="shared" si="25"/>
        <v>25</v>
      </c>
      <c r="L34" s="2454">
        <f t="shared" si="16"/>
        <v>23.1</v>
      </c>
      <c r="M34" s="2459"/>
      <c r="N34" s="2456"/>
      <c r="O34" s="2460">
        <f>IF(M34=0,"",ROUND(N34/M34*100,1))</f>
      </c>
      <c r="P34" s="2456"/>
      <c r="Q34" s="2456"/>
      <c r="R34" s="2461">
        <f>IF(P34=0,"",ROUND(Q34/P34*100,1))</f>
      </c>
      <c r="S34" s="2445"/>
      <c r="T34" s="2456">
        <v>2</v>
      </c>
      <c r="U34" s="2456">
        <v>1</v>
      </c>
      <c r="V34" s="2462">
        <f>IF(T34=0,"",ROUND(U34/T34*100,1))</f>
        <v>50</v>
      </c>
      <c r="W34" s="2463">
        <v>106</v>
      </c>
      <c r="X34" s="2456">
        <v>24</v>
      </c>
      <c r="Y34" s="2462">
        <f>IF(W34=0,"",ROUND(X34/W34*100,1))</f>
        <v>22.6</v>
      </c>
      <c r="Z34" s="2456"/>
      <c r="AA34" s="2456"/>
      <c r="AB34" s="2462">
        <f>IF(Z34=0,"",ROUND(AA34/Z34*100,1))</f>
      </c>
      <c r="AC34" s="2456"/>
      <c r="AD34" s="2456"/>
      <c r="AE34" s="2464">
        <f>IF(AC34=0,"",ROUND(AD34/AC34*100,1))</f>
      </c>
      <c r="AF34" s="2465">
        <v>4</v>
      </c>
      <c r="AG34" s="2456">
        <v>2</v>
      </c>
      <c r="AH34" s="2466">
        <f>IF(AF34=0,"",ROUND(AG34/AF34*100,1))</f>
        <v>50</v>
      </c>
    </row>
    <row r="35" spans="2:34" ht="19.5" customHeight="1">
      <c r="B35" s="473" t="s">
        <v>91</v>
      </c>
      <c r="C35" s="2451">
        <v>42316</v>
      </c>
      <c r="D35" s="2452">
        <f t="shared" si="24"/>
        <v>92</v>
      </c>
      <c r="E35" s="2453">
        <f t="shared" si="24"/>
        <v>27</v>
      </c>
      <c r="F35" s="2454">
        <f t="shared" si="13"/>
        <v>29.3</v>
      </c>
      <c r="G35" s="2455">
        <v>2</v>
      </c>
      <c r="H35" s="2456">
        <v>0</v>
      </c>
      <c r="I35" s="2457">
        <f t="shared" si="14"/>
        <v>0</v>
      </c>
      <c r="J35" s="2452">
        <f t="shared" si="25"/>
        <v>88</v>
      </c>
      <c r="K35" s="2458">
        <f t="shared" si="25"/>
        <v>26</v>
      </c>
      <c r="L35" s="2454">
        <f t="shared" si="16"/>
        <v>29.5</v>
      </c>
      <c r="M35" s="2459">
        <v>4</v>
      </c>
      <c r="N35" s="2456">
        <v>2</v>
      </c>
      <c r="O35" s="2460">
        <f t="shared" si="17"/>
        <v>50</v>
      </c>
      <c r="P35" s="2456">
        <v>1</v>
      </c>
      <c r="Q35" s="2456">
        <v>1</v>
      </c>
      <c r="R35" s="2461">
        <f t="shared" si="18"/>
        <v>100</v>
      </c>
      <c r="S35" s="2445"/>
      <c r="T35" s="2456">
        <v>2</v>
      </c>
      <c r="U35" s="2456">
        <v>1</v>
      </c>
      <c r="V35" s="2462">
        <f t="shared" si="19"/>
        <v>50</v>
      </c>
      <c r="W35" s="2463">
        <v>76</v>
      </c>
      <c r="X35" s="2456">
        <v>19</v>
      </c>
      <c r="Y35" s="2462">
        <f t="shared" si="20"/>
        <v>25</v>
      </c>
      <c r="Z35" s="2456">
        <v>2</v>
      </c>
      <c r="AA35" s="2456">
        <v>2</v>
      </c>
      <c r="AB35" s="2462">
        <f t="shared" si="21"/>
        <v>100</v>
      </c>
      <c r="AC35" s="2456">
        <v>3</v>
      </c>
      <c r="AD35" s="2456">
        <v>1</v>
      </c>
      <c r="AE35" s="2464">
        <f t="shared" si="22"/>
        <v>33.3</v>
      </c>
      <c r="AF35" s="2465">
        <v>2</v>
      </c>
      <c r="AG35" s="2456">
        <v>1</v>
      </c>
      <c r="AH35" s="2466">
        <f t="shared" si="23"/>
        <v>50</v>
      </c>
    </row>
    <row r="36" spans="2:34" ht="19.5" customHeight="1">
      <c r="B36" s="473" t="s">
        <v>940</v>
      </c>
      <c r="C36" s="2451">
        <v>42323</v>
      </c>
      <c r="D36" s="2452">
        <f t="shared" si="24"/>
        <v>636</v>
      </c>
      <c r="E36" s="2453">
        <f t="shared" si="24"/>
        <v>221</v>
      </c>
      <c r="F36" s="2454">
        <f t="shared" si="13"/>
        <v>34.7</v>
      </c>
      <c r="G36" s="2455">
        <v>9</v>
      </c>
      <c r="H36" s="2456">
        <v>2</v>
      </c>
      <c r="I36" s="2457">
        <f t="shared" si="14"/>
        <v>22.2</v>
      </c>
      <c r="J36" s="2452">
        <f t="shared" si="25"/>
        <v>596</v>
      </c>
      <c r="K36" s="2458">
        <f t="shared" si="25"/>
        <v>202</v>
      </c>
      <c r="L36" s="2454">
        <f t="shared" si="16"/>
        <v>33.9</v>
      </c>
      <c r="M36" s="2459">
        <v>21</v>
      </c>
      <c r="N36" s="2456">
        <v>14</v>
      </c>
      <c r="O36" s="2460">
        <f t="shared" si="17"/>
        <v>66.7</v>
      </c>
      <c r="P36" s="2456">
        <v>18</v>
      </c>
      <c r="Q36" s="2456">
        <v>10</v>
      </c>
      <c r="R36" s="2461">
        <f t="shared" si="18"/>
        <v>55.6</v>
      </c>
      <c r="S36" s="2445"/>
      <c r="T36" s="2456">
        <v>21</v>
      </c>
      <c r="U36" s="2456">
        <v>12</v>
      </c>
      <c r="V36" s="2462">
        <f t="shared" si="19"/>
        <v>57.1</v>
      </c>
      <c r="W36" s="2463">
        <v>507</v>
      </c>
      <c r="X36" s="2456">
        <v>149</v>
      </c>
      <c r="Y36" s="2462">
        <f t="shared" si="20"/>
        <v>29.4</v>
      </c>
      <c r="Z36" s="2456">
        <v>13</v>
      </c>
      <c r="AA36" s="2456">
        <v>8</v>
      </c>
      <c r="AB36" s="2462">
        <f t="shared" si="21"/>
        <v>61.5</v>
      </c>
      <c r="AC36" s="2456">
        <v>16</v>
      </c>
      <c r="AD36" s="2456">
        <v>9</v>
      </c>
      <c r="AE36" s="2464">
        <f t="shared" si="22"/>
        <v>56.3</v>
      </c>
      <c r="AF36" s="2465">
        <v>31</v>
      </c>
      <c r="AG36" s="2456">
        <v>17</v>
      </c>
      <c r="AH36" s="2466">
        <f t="shared" si="23"/>
        <v>54.8</v>
      </c>
    </row>
    <row r="37" spans="2:34" ht="19.5" customHeight="1">
      <c r="B37" s="473"/>
      <c r="C37" s="2451">
        <v>42421</v>
      </c>
      <c r="D37" s="2452">
        <f t="shared" si="24"/>
        <v>311</v>
      </c>
      <c r="E37" s="2453">
        <f t="shared" si="24"/>
        <v>80</v>
      </c>
      <c r="F37" s="2454">
        <f t="shared" si="13"/>
        <v>25.7</v>
      </c>
      <c r="G37" s="2455"/>
      <c r="H37" s="2456"/>
      <c r="I37" s="2457">
        <f t="shared" si="14"/>
      </c>
      <c r="J37" s="2452">
        <f t="shared" si="25"/>
        <v>311</v>
      </c>
      <c r="K37" s="2458">
        <f t="shared" si="25"/>
        <v>80</v>
      </c>
      <c r="L37" s="2454">
        <f t="shared" si="16"/>
        <v>25.7</v>
      </c>
      <c r="M37" s="2459"/>
      <c r="N37" s="2456"/>
      <c r="O37" s="2460">
        <f t="shared" si="17"/>
      </c>
      <c r="P37" s="2456"/>
      <c r="Q37" s="2456"/>
      <c r="R37" s="2461">
        <f t="shared" si="18"/>
      </c>
      <c r="S37" s="2445"/>
      <c r="T37" s="2456"/>
      <c r="U37" s="2456"/>
      <c r="V37" s="2462">
        <f t="shared" si="19"/>
      </c>
      <c r="W37" s="2463">
        <v>311</v>
      </c>
      <c r="X37" s="2456">
        <v>80</v>
      </c>
      <c r="Y37" s="2462">
        <f t="shared" si="20"/>
        <v>25.7</v>
      </c>
      <c r="Z37" s="2456"/>
      <c r="AA37" s="2456"/>
      <c r="AB37" s="2462">
        <f t="shared" si="21"/>
      </c>
      <c r="AC37" s="2456"/>
      <c r="AD37" s="2456"/>
      <c r="AE37" s="2464">
        <f t="shared" si="22"/>
      </c>
      <c r="AF37" s="2465"/>
      <c r="AG37" s="2456"/>
      <c r="AH37" s="2466">
        <f t="shared" si="23"/>
      </c>
    </row>
    <row r="38" spans="2:34" ht="19.5" customHeight="1">
      <c r="B38" s="2483"/>
      <c r="C38" s="1860" t="s">
        <v>37</v>
      </c>
      <c r="D38" s="2484">
        <f>SUM(G38,J38,AF38)</f>
        <v>1912</v>
      </c>
      <c r="E38" s="2485">
        <f t="shared" si="24"/>
        <v>606</v>
      </c>
      <c r="F38" s="2486">
        <f t="shared" si="13"/>
        <v>31.7</v>
      </c>
      <c r="G38" s="2487">
        <f>SUM(G30:G37)</f>
        <v>32</v>
      </c>
      <c r="H38" s="2488">
        <f>SUM(H30:H37)</f>
        <v>9</v>
      </c>
      <c r="I38" s="2486">
        <f t="shared" si="14"/>
        <v>28.1</v>
      </c>
      <c r="J38" s="2484">
        <f t="shared" si="25"/>
        <v>1807</v>
      </c>
      <c r="K38" s="2488">
        <f t="shared" si="25"/>
        <v>558</v>
      </c>
      <c r="L38" s="2486">
        <f t="shared" si="16"/>
        <v>30.9</v>
      </c>
      <c r="M38" s="2489">
        <f>SUM(M30:M37)</f>
        <v>59</v>
      </c>
      <c r="N38" s="2488">
        <f>SUM(N30:N37)</f>
        <v>36</v>
      </c>
      <c r="O38" s="2490">
        <f t="shared" si="17"/>
        <v>61</v>
      </c>
      <c r="P38" s="2488">
        <f>SUM(P30:P37)</f>
        <v>52</v>
      </c>
      <c r="Q38" s="2488">
        <f>SUM(Q30:Q37)</f>
        <v>34</v>
      </c>
      <c r="R38" s="2491">
        <f t="shared" si="18"/>
        <v>65.4</v>
      </c>
      <c r="S38" s="2445"/>
      <c r="T38" s="2488">
        <f>SUM(T30:T37)</f>
        <v>70</v>
      </c>
      <c r="U38" s="2488">
        <f>SUM(U30:U37)</f>
        <v>32</v>
      </c>
      <c r="V38" s="2492">
        <f t="shared" si="19"/>
        <v>45.7</v>
      </c>
      <c r="W38" s="2488">
        <f>SUM(W30:W37)</f>
        <v>1519</v>
      </c>
      <c r="X38" s="2488">
        <f>SUM(X30:X37)</f>
        <v>402</v>
      </c>
      <c r="Y38" s="2492">
        <f t="shared" si="20"/>
        <v>26.5</v>
      </c>
      <c r="Z38" s="2488">
        <f>SUM(Z30:Z37)</f>
        <v>49</v>
      </c>
      <c r="AA38" s="2488">
        <f>SUM(AA30:AA37)</f>
        <v>27</v>
      </c>
      <c r="AB38" s="2492">
        <f t="shared" si="21"/>
        <v>55.1</v>
      </c>
      <c r="AC38" s="2488">
        <f>SUM(AC30:AC37)</f>
        <v>58</v>
      </c>
      <c r="AD38" s="2488">
        <f>SUM(AD30:AD37)</f>
        <v>27</v>
      </c>
      <c r="AE38" s="2493">
        <f t="shared" si="22"/>
        <v>46.6</v>
      </c>
      <c r="AF38" s="2494">
        <f>SUM(AF30:AF37)</f>
        <v>73</v>
      </c>
      <c r="AG38" s="2488">
        <f>SUM(AG30:AG37)</f>
        <v>39</v>
      </c>
      <c r="AH38" s="2495">
        <f t="shared" si="23"/>
        <v>53.4</v>
      </c>
    </row>
    <row r="39" spans="2:34" ht="19.5" customHeight="1">
      <c r="B39" s="473" t="s">
        <v>938</v>
      </c>
      <c r="C39" s="2451">
        <v>42540</v>
      </c>
      <c r="D39" s="2452">
        <f t="shared" si="24"/>
        <v>582</v>
      </c>
      <c r="E39" s="2453">
        <f t="shared" si="24"/>
        <v>216</v>
      </c>
      <c r="F39" s="2454">
        <f>IF(D39=0,"",ROUND(E39/D39*100,1))</f>
        <v>37.1</v>
      </c>
      <c r="G39" s="2455">
        <v>14</v>
      </c>
      <c r="H39" s="2456">
        <v>3</v>
      </c>
      <c r="I39" s="2457">
        <f t="shared" si="14"/>
        <v>21.4</v>
      </c>
      <c r="J39" s="2452">
        <f t="shared" si="25"/>
        <v>547</v>
      </c>
      <c r="K39" s="2458">
        <f t="shared" si="25"/>
        <v>204</v>
      </c>
      <c r="L39" s="2454">
        <f>IF(J39=0,"",ROUND(K39/J39*100,1))</f>
        <v>37.3</v>
      </c>
      <c r="M39" s="2459">
        <v>17</v>
      </c>
      <c r="N39" s="2456">
        <v>11</v>
      </c>
      <c r="O39" s="2460">
        <f t="shared" si="17"/>
        <v>64.7</v>
      </c>
      <c r="P39" s="2456">
        <v>18</v>
      </c>
      <c r="Q39" s="2456">
        <v>11</v>
      </c>
      <c r="R39" s="2461">
        <f t="shared" si="18"/>
        <v>61.1</v>
      </c>
      <c r="S39" s="2445"/>
      <c r="T39" s="2456">
        <v>31</v>
      </c>
      <c r="U39" s="2456">
        <v>18</v>
      </c>
      <c r="V39" s="2462">
        <f t="shared" si="19"/>
        <v>58.1</v>
      </c>
      <c r="W39" s="2463">
        <v>437</v>
      </c>
      <c r="X39" s="2456">
        <v>134</v>
      </c>
      <c r="Y39" s="2462">
        <f t="shared" si="20"/>
        <v>30.7</v>
      </c>
      <c r="Z39" s="2456">
        <v>22</v>
      </c>
      <c r="AA39" s="2456">
        <v>17</v>
      </c>
      <c r="AB39" s="2462">
        <f t="shared" si="21"/>
        <v>77.3</v>
      </c>
      <c r="AC39" s="2456">
        <v>22</v>
      </c>
      <c r="AD39" s="2456">
        <v>13</v>
      </c>
      <c r="AE39" s="2464">
        <f t="shared" si="22"/>
        <v>59.1</v>
      </c>
      <c r="AF39" s="2465">
        <v>21</v>
      </c>
      <c r="AG39" s="2456">
        <v>9</v>
      </c>
      <c r="AH39" s="2466">
        <f t="shared" si="23"/>
        <v>42.9</v>
      </c>
    </row>
    <row r="40" spans="2:34" ht="19.5" customHeight="1">
      <c r="B40" s="473" t="s">
        <v>939</v>
      </c>
      <c r="C40" s="2451">
        <v>42673</v>
      </c>
      <c r="D40" s="2452">
        <f t="shared" si="24"/>
        <v>627</v>
      </c>
      <c r="E40" s="2453">
        <f t="shared" si="24"/>
        <v>175</v>
      </c>
      <c r="F40" s="2454">
        <f>IF(D40=0,"",ROUND(E40/D40*100,1))</f>
        <v>27.9</v>
      </c>
      <c r="G40" s="2455">
        <v>21</v>
      </c>
      <c r="H40" s="2456">
        <v>7</v>
      </c>
      <c r="I40" s="2457">
        <f t="shared" si="14"/>
        <v>33.3</v>
      </c>
      <c r="J40" s="2452">
        <f t="shared" si="25"/>
        <v>578</v>
      </c>
      <c r="K40" s="2458">
        <f t="shared" si="25"/>
        <v>150</v>
      </c>
      <c r="L40" s="2454">
        <f>IF(J40=0,"",ROUND(K40/J40*100,1))</f>
        <v>26</v>
      </c>
      <c r="M40" s="2459">
        <v>19</v>
      </c>
      <c r="N40" s="2456">
        <v>17</v>
      </c>
      <c r="O40" s="2460">
        <f t="shared" si="17"/>
        <v>89.5</v>
      </c>
      <c r="P40" s="2456">
        <v>14</v>
      </c>
      <c r="Q40" s="2456">
        <v>10</v>
      </c>
      <c r="R40" s="2461">
        <f t="shared" si="18"/>
        <v>71.4</v>
      </c>
      <c r="S40" s="2445"/>
      <c r="T40" s="2456">
        <v>25</v>
      </c>
      <c r="U40" s="2456">
        <v>10</v>
      </c>
      <c r="V40" s="2462">
        <f t="shared" si="19"/>
        <v>40</v>
      </c>
      <c r="W40" s="2463">
        <v>482</v>
      </c>
      <c r="X40" s="2456">
        <v>89</v>
      </c>
      <c r="Y40" s="2462">
        <f t="shared" si="20"/>
        <v>18.5</v>
      </c>
      <c r="Z40" s="2456">
        <v>18</v>
      </c>
      <c r="AA40" s="2456">
        <v>10</v>
      </c>
      <c r="AB40" s="2462">
        <f t="shared" si="21"/>
        <v>55.6</v>
      </c>
      <c r="AC40" s="2456">
        <v>20</v>
      </c>
      <c r="AD40" s="2456">
        <v>14</v>
      </c>
      <c r="AE40" s="2464">
        <f t="shared" si="22"/>
        <v>70</v>
      </c>
      <c r="AF40" s="2465">
        <v>28</v>
      </c>
      <c r="AG40" s="2456">
        <v>18</v>
      </c>
      <c r="AH40" s="2466">
        <f t="shared" si="23"/>
        <v>64.3</v>
      </c>
    </row>
    <row r="41" spans="2:34" ht="19.5" customHeight="1">
      <c r="B41" s="2467">
        <v>28</v>
      </c>
      <c r="C41" s="2451">
        <v>42680</v>
      </c>
      <c r="D41" s="2452">
        <f t="shared" si="24"/>
        <v>121</v>
      </c>
      <c r="E41" s="2453">
        <f t="shared" si="24"/>
        <v>33</v>
      </c>
      <c r="F41" s="2454">
        <f>IF(D41=0,"",ROUND(E41/D41*100,1))</f>
        <v>27.3</v>
      </c>
      <c r="G41" s="2455">
        <v>3</v>
      </c>
      <c r="H41" s="2456">
        <v>1</v>
      </c>
      <c r="I41" s="2457">
        <f t="shared" si="14"/>
        <v>33.3</v>
      </c>
      <c r="J41" s="2452">
        <f t="shared" si="25"/>
        <v>117</v>
      </c>
      <c r="K41" s="2458">
        <f t="shared" si="25"/>
        <v>32</v>
      </c>
      <c r="L41" s="2454">
        <f>IF(J41=0,"",ROUND(K41/J41*100,1))</f>
        <v>27.4</v>
      </c>
      <c r="M41" s="2459"/>
      <c r="N41" s="2456"/>
      <c r="O41" s="2460">
        <f t="shared" si="17"/>
      </c>
      <c r="P41" s="2456">
        <v>3</v>
      </c>
      <c r="Q41" s="2456">
        <v>3</v>
      </c>
      <c r="R41" s="2461">
        <f t="shared" si="18"/>
        <v>100</v>
      </c>
      <c r="S41" s="2445"/>
      <c r="T41" s="2456">
        <v>1</v>
      </c>
      <c r="U41" s="2456">
        <v>1</v>
      </c>
      <c r="V41" s="2462">
        <f t="shared" si="19"/>
        <v>100</v>
      </c>
      <c r="W41" s="2463">
        <v>110</v>
      </c>
      <c r="X41" s="2456">
        <v>25</v>
      </c>
      <c r="Y41" s="2462">
        <f t="shared" si="20"/>
        <v>22.7</v>
      </c>
      <c r="Z41" s="2456">
        <v>2</v>
      </c>
      <c r="AA41" s="2456">
        <v>2</v>
      </c>
      <c r="AB41" s="2462">
        <f t="shared" si="21"/>
        <v>100</v>
      </c>
      <c r="AC41" s="2456">
        <v>1</v>
      </c>
      <c r="AD41" s="2456">
        <v>1</v>
      </c>
      <c r="AE41" s="2464">
        <f t="shared" si="22"/>
        <v>100</v>
      </c>
      <c r="AF41" s="2465">
        <v>1</v>
      </c>
      <c r="AG41" s="2456">
        <v>0</v>
      </c>
      <c r="AH41" s="2466">
        <f t="shared" si="23"/>
        <v>0</v>
      </c>
    </row>
    <row r="42" spans="2:34" ht="19.5" customHeight="1">
      <c r="B42" s="2467" t="s">
        <v>91</v>
      </c>
      <c r="C42" s="2451">
        <v>42785</v>
      </c>
      <c r="D42" s="2452">
        <f t="shared" si="24"/>
        <v>378</v>
      </c>
      <c r="E42" s="2453">
        <f t="shared" si="24"/>
        <v>101</v>
      </c>
      <c r="F42" s="2454">
        <f>IF(D42=0,"",ROUND(E42/D42*100,1))</f>
        <v>26.7</v>
      </c>
      <c r="G42" s="2455"/>
      <c r="H42" s="2456"/>
      <c r="I42" s="2457">
        <f t="shared" si="14"/>
      </c>
      <c r="J42" s="2452">
        <f t="shared" si="25"/>
        <v>378</v>
      </c>
      <c r="K42" s="2458">
        <f t="shared" si="25"/>
        <v>101</v>
      </c>
      <c r="L42" s="2454">
        <f>IF(J42=0,"",ROUND(K42/J42*100,1))</f>
        <v>26.7</v>
      </c>
      <c r="M42" s="2459"/>
      <c r="N42" s="2456"/>
      <c r="O42" s="2460">
        <f t="shared" si="17"/>
      </c>
      <c r="P42" s="2456"/>
      <c r="Q42" s="2456"/>
      <c r="R42" s="2461">
        <f t="shared" si="18"/>
      </c>
      <c r="S42" s="2445"/>
      <c r="T42" s="2456"/>
      <c r="U42" s="2456"/>
      <c r="V42" s="2462">
        <f t="shared" si="19"/>
      </c>
      <c r="W42" s="2463">
        <v>378</v>
      </c>
      <c r="X42" s="2456">
        <v>101</v>
      </c>
      <c r="Y42" s="2462">
        <f t="shared" si="20"/>
        <v>26.7</v>
      </c>
      <c r="Z42" s="2456"/>
      <c r="AA42" s="2456"/>
      <c r="AB42" s="2462">
        <f t="shared" si="21"/>
      </c>
      <c r="AC42" s="2456"/>
      <c r="AD42" s="2456"/>
      <c r="AE42" s="2464">
        <f t="shared" si="22"/>
      </c>
      <c r="AF42" s="2465"/>
      <c r="AG42" s="2456"/>
      <c r="AH42" s="2466">
        <f t="shared" si="23"/>
      </c>
    </row>
    <row r="43" spans="2:34" ht="19.5" customHeight="1">
      <c r="B43" s="2483" t="s">
        <v>940</v>
      </c>
      <c r="C43" s="1860" t="s">
        <v>37</v>
      </c>
      <c r="D43" s="2484">
        <f>SUM(G43,J43,AF43)</f>
        <v>1708</v>
      </c>
      <c r="E43" s="2485">
        <f>SUM(H43,K43,AG43)</f>
        <v>525</v>
      </c>
      <c r="F43" s="2486">
        <f>IF(D43=0,"",ROUND(E43/D43*100,1))</f>
        <v>30.7</v>
      </c>
      <c r="G43" s="2487">
        <f>SUM(G39:G42)</f>
        <v>38</v>
      </c>
      <c r="H43" s="2488">
        <f>SUM(H39:H42)</f>
        <v>11</v>
      </c>
      <c r="I43" s="2486">
        <f t="shared" si="14"/>
        <v>28.9</v>
      </c>
      <c r="J43" s="2484">
        <f>SUM(M43,P43,T43,W43,Z43,AC43)</f>
        <v>1620</v>
      </c>
      <c r="K43" s="2488">
        <f>SUM(N43,Q43,U43,X43,AA43,AD43)</f>
        <v>487</v>
      </c>
      <c r="L43" s="2486">
        <f>IF(J43=0,"",ROUND(K43/J43*100,1))</f>
        <v>30.1</v>
      </c>
      <c r="M43" s="2489">
        <f>SUM(M39:M42)</f>
        <v>36</v>
      </c>
      <c r="N43" s="2488">
        <f>SUM(N39:N42)</f>
        <v>28</v>
      </c>
      <c r="O43" s="2490">
        <f t="shared" si="17"/>
        <v>77.8</v>
      </c>
      <c r="P43" s="2488">
        <f>SUM(P39:P42)</f>
        <v>35</v>
      </c>
      <c r="Q43" s="2488">
        <f>SUM(Q39:Q42)</f>
        <v>24</v>
      </c>
      <c r="R43" s="2491">
        <f t="shared" si="18"/>
        <v>68.6</v>
      </c>
      <c r="S43" s="2445"/>
      <c r="T43" s="2488">
        <f>SUM(T39:T42)</f>
        <v>57</v>
      </c>
      <c r="U43" s="2488">
        <f>SUM(U39:U42)</f>
        <v>29</v>
      </c>
      <c r="V43" s="2492">
        <f t="shared" si="19"/>
        <v>50.9</v>
      </c>
      <c r="W43" s="2488">
        <f>SUM(W39:W42)</f>
        <v>1407</v>
      </c>
      <c r="X43" s="2488">
        <f>SUM(X39:X42)</f>
        <v>349</v>
      </c>
      <c r="Y43" s="2492">
        <f t="shared" si="20"/>
        <v>24.8</v>
      </c>
      <c r="Z43" s="2488">
        <f>SUM(Z39:Z42)</f>
        <v>42</v>
      </c>
      <c r="AA43" s="2488">
        <f>SUM(AA39:AA42)</f>
        <v>29</v>
      </c>
      <c r="AB43" s="2492">
        <f t="shared" si="21"/>
        <v>69</v>
      </c>
      <c r="AC43" s="2488">
        <f>SUM(AC39:AC42)</f>
        <v>43</v>
      </c>
      <c r="AD43" s="2488">
        <f>SUM(AD39:AD42)</f>
        <v>28</v>
      </c>
      <c r="AE43" s="2493">
        <f t="shared" si="22"/>
        <v>65.1</v>
      </c>
      <c r="AF43" s="2494">
        <f>SUM(AF39:AF42)</f>
        <v>50</v>
      </c>
      <c r="AG43" s="2488">
        <f>SUM(AG39:AG42)</f>
        <v>27</v>
      </c>
      <c r="AH43" s="2495">
        <f t="shared" si="23"/>
        <v>54</v>
      </c>
    </row>
    <row r="44" spans="4:18" ht="12">
      <c r="D44" s="2496"/>
      <c r="E44" s="2496"/>
      <c r="F44" s="2497"/>
      <c r="G44" s="2498"/>
      <c r="H44" s="2498"/>
      <c r="I44" s="2497"/>
      <c r="J44" s="2496"/>
      <c r="K44" s="2498"/>
      <c r="L44" s="2497"/>
      <c r="M44" s="2498"/>
      <c r="N44" s="2498"/>
      <c r="O44" s="2497"/>
      <c r="P44" s="2498"/>
      <c r="Q44" s="2498"/>
      <c r="R44" s="2497"/>
    </row>
    <row r="45" spans="4:18" ht="12">
      <c r="D45" s="2496"/>
      <c r="E45" s="2496"/>
      <c r="F45" s="2497"/>
      <c r="G45" s="2498"/>
      <c r="H45" s="2498"/>
      <c r="I45" s="2497"/>
      <c r="J45" s="2496"/>
      <c r="K45" s="2498"/>
      <c r="L45" s="2497"/>
      <c r="M45" s="2498"/>
      <c r="N45" s="2498"/>
      <c r="O45" s="2497"/>
      <c r="P45" s="2498"/>
      <c r="Q45" s="2498"/>
      <c r="R45" s="2497"/>
    </row>
    <row r="46" spans="4:18" ht="12">
      <c r="D46" s="2496"/>
      <c r="E46" s="2496"/>
      <c r="F46" s="2497"/>
      <c r="G46" s="2498"/>
      <c r="H46" s="2498"/>
      <c r="I46" s="2497"/>
      <c r="J46" s="2496"/>
      <c r="K46" s="2498"/>
      <c r="L46" s="2497"/>
      <c r="M46" s="2498"/>
      <c r="N46" s="2498"/>
      <c r="O46" s="2497"/>
      <c r="P46" s="2498"/>
      <c r="Q46" s="2498"/>
      <c r="R46" s="2497"/>
    </row>
  </sheetData>
  <sheetProtection/>
  <mergeCells count="13">
    <mergeCell ref="W3:Y3"/>
    <mergeCell ref="Z3:AB3"/>
    <mergeCell ref="AC3:AE3"/>
    <mergeCell ref="B1:H1"/>
    <mergeCell ref="I1:L1"/>
    <mergeCell ref="B2:C4"/>
    <mergeCell ref="D2:F3"/>
    <mergeCell ref="G2:I3"/>
    <mergeCell ref="AF2:AH3"/>
    <mergeCell ref="J3:L3"/>
    <mergeCell ref="M3:O3"/>
    <mergeCell ref="P3:R3"/>
    <mergeCell ref="T3:V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pane xSplit="3" ySplit="5" topLeftCell="D12" activePane="bottomRight" state="frozen"/>
      <selection pane="topLeft" activeCell="U41" sqref="U41:Z43"/>
      <selection pane="topRight" activeCell="U41" sqref="U41:Z43"/>
      <selection pane="bottomLeft" activeCell="U41" sqref="U41:Z43"/>
      <selection pane="bottomRight" activeCell="U41" sqref="U41:Z43"/>
    </sheetView>
  </sheetViews>
  <sheetFormatPr defaultColWidth="8.796875" defaultRowHeight="14.25"/>
  <cols>
    <col min="1" max="1" width="0.8984375" style="95" customWidth="1"/>
    <col min="2" max="2" width="3.09765625" style="95" customWidth="1"/>
    <col min="3" max="3" width="4.19921875" style="95" customWidth="1"/>
    <col min="4" max="4" width="3.59765625" style="95" customWidth="1"/>
    <col min="5" max="5" width="3" style="95" customWidth="1"/>
    <col min="6" max="6" width="3.8984375" style="95" customWidth="1"/>
    <col min="7" max="7" width="2.8984375" style="95" customWidth="1"/>
    <col min="8" max="8" width="5.19921875" style="95" bestFit="1" customWidth="1"/>
    <col min="9" max="9" width="2.8984375" style="95" customWidth="1"/>
    <col min="10" max="10" width="3.59765625" style="95" customWidth="1"/>
    <col min="11" max="11" width="2.8984375" style="95" customWidth="1"/>
    <col min="12" max="12" width="4" style="95" customWidth="1"/>
    <col min="13" max="13" width="3" style="95" customWidth="1"/>
    <col min="14" max="14" width="4.69921875" style="95" customWidth="1"/>
    <col min="15" max="15" width="2.8984375" style="95" customWidth="1"/>
    <col min="16" max="16" width="4" style="95" customWidth="1"/>
    <col min="17" max="17" width="2.69921875" style="95" customWidth="1"/>
    <col min="18" max="18" width="4" style="95" customWidth="1"/>
    <col min="19" max="19" width="2.69921875" style="95" customWidth="1"/>
    <col min="20" max="20" width="4.09765625" style="95" customWidth="1"/>
    <col min="21" max="21" width="6" style="95" customWidth="1"/>
    <col min="22" max="22" width="5.69921875" style="95" customWidth="1"/>
    <col min="23" max="23" width="4.69921875" style="95" customWidth="1"/>
    <col min="24" max="24" width="4.3984375" style="95" customWidth="1"/>
    <col min="25" max="25" width="5.69921875" style="95" customWidth="1"/>
    <col min="26" max="26" width="3" style="95" customWidth="1"/>
    <col min="27" max="16384" width="9" style="95" customWidth="1"/>
  </cols>
  <sheetData>
    <row r="1" spans="2:25" ht="30" customHeight="1">
      <c r="B1" s="153" t="s">
        <v>941</v>
      </c>
      <c r="C1" s="319"/>
      <c r="D1" s="319"/>
      <c r="E1" s="319"/>
      <c r="F1" s="319"/>
      <c r="G1" s="319"/>
      <c r="H1" s="319"/>
      <c r="I1" s="319"/>
      <c r="J1" s="319" t="s">
        <v>942</v>
      </c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ht="13.5">
      <c r="B2" s="95" t="s">
        <v>943</v>
      </c>
    </row>
    <row r="3" spans="2:22" ht="21" customHeight="1">
      <c r="B3" s="2499" t="s">
        <v>944</v>
      </c>
      <c r="C3" s="2500" t="s">
        <v>945</v>
      </c>
      <c r="D3" s="1639" t="s">
        <v>946</v>
      </c>
      <c r="E3" s="830"/>
      <c r="F3" s="830"/>
      <c r="G3" s="830"/>
      <c r="H3" s="830"/>
      <c r="I3" s="830"/>
      <c r="J3" s="830"/>
      <c r="K3" s="830"/>
      <c r="L3" s="2501"/>
      <c r="M3" s="1639" t="s">
        <v>947</v>
      </c>
      <c r="N3" s="830"/>
      <c r="O3" s="830"/>
      <c r="P3" s="830"/>
      <c r="Q3" s="830"/>
      <c r="R3" s="2501"/>
      <c r="S3" s="822" t="s">
        <v>948</v>
      </c>
      <c r="T3" s="823"/>
      <c r="U3" s="823"/>
      <c r="V3" s="824"/>
    </row>
    <row r="4" spans="2:22" ht="21" customHeight="1">
      <c r="B4" s="2502"/>
      <c r="C4" s="2503"/>
      <c r="D4" s="1109" t="s">
        <v>949</v>
      </c>
      <c r="E4" s="2504"/>
      <c r="F4" s="846"/>
      <c r="G4" s="825" t="s">
        <v>950</v>
      </c>
      <c r="H4" s="825"/>
      <c r="I4" s="825" t="s">
        <v>951</v>
      </c>
      <c r="J4" s="825"/>
      <c r="K4" s="825" t="s">
        <v>952</v>
      </c>
      <c r="L4" s="826"/>
      <c r="M4" s="827" t="s">
        <v>953</v>
      </c>
      <c r="N4" s="825"/>
      <c r="O4" s="825" t="s">
        <v>951</v>
      </c>
      <c r="P4" s="825"/>
      <c r="Q4" s="2505" t="s">
        <v>952</v>
      </c>
      <c r="R4" s="2506"/>
      <c r="S4" s="2507" t="s">
        <v>1</v>
      </c>
      <c r="T4" s="2508"/>
      <c r="U4" s="2508"/>
      <c r="V4" s="1491"/>
    </row>
    <row r="5" spans="2:22" ht="21" customHeight="1">
      <c r="B5" s="2509"/>
      <c r="C5" s="2510"/>
      <c r="D5" s="2511" t="s">
        <v>954</v>
      </c>
      <c r="E5" s="803" t="s">
        <v>955</v>
      </c>
      <c r="F5" s="803" t="s">
        <v>956</v>
      </c>
      <c r="G5" s="803" t="s">
        <v>955</v>
      </c>
      <c r="H5" s="803" t="s">
        <v>956</v>
      </c>
      <c r="I5" s="803" t="s">
        <v>955</v>
      </c>
      <c r="J5" s="803" t="s">
        <v>956</v>
      </c>
      <c r="K5" s="803" t="s">
        <v>955</v>
      </c>
      <c r="L5" s="2512" t="s">
        <v>956</v>
      </c>
      <c r="M5" s="2511" t="s">
        <v>955</v>
      </c>
      <c r="N5" s="803" t="s">
        <v>956</v>
      </c>
      <c r="O5" s="803" t="s">
        <v>955</v>
      </c>
      <c r="P5" s="803" t="s">
        <v>956</v>
      </c>
      <c r="Q5" s="803" t="s">
        <v>955</v>
      </c>
      <c r="R5" s="2512" t="s">
        <v>956</v>
      </c>
      <c r="S5" s="2511" t="s">
        <v>955</v>
      </c>
      <c r="T5" s="803" t="s">
        <v>957</v>
      </c>
      <c r="U5" s="855" t="s">
        <v>958</v>
      </c>
      <c r="V5" s="2513"/>
    </row>
    <row r="6" spans="2:22" ht="27" customHeight="1">
      <c r="B6" s="2514">
        <v>19</v>
      </c>
      <c r="C6" s="2515">
        <f aca="true" t="shared" si="0" ref="C6:C14">F6+H6+J6+L6+N6+P6+R6+T6</f>
        <v>929</v>
      </c>
      <c r="D6" s="807" t="s">
        <v>959</v>
      </c>
      <c r="E6" s="155">
        <v>1</v>
      </c>
      <c r="F6" s="155">
        <v>34</v>
      </c>
      <c r="G6" s="155">
        <v>4</v>
      </c>
      <c r="H6" s="155">
        <v>100</v>
      </c>
      <c r="I6" s="155"/>
      <c r="J6" s="155"/>
      <c r="K6" s="155">
        <v>5</v>
      </c>
      <c r="L6" s="159">
        <v>88</v>
      </c>
      <c r="M6" s="2516">
        <v>4</v>
      </c>
      <c r="N6" s="155">
        <v>106</v>
      </c>
      <c r="O6" s="155">
        <v>4</v>
      </c>
      <c r="P6" s="155">
        <v>42</v>
      </c>
      <c r="Q6" s="155">
        <v>3</v>
      </c>
      <c r="R6" s="159">
        <v>237</v>
      </c>
      <c r="S6" s="2517">
        <v>4</v>
      </c>
      <c r="T6" s="155">
        <v>322</v>
      </c>
      <c r="U6" s="2518" t="s">
        <v>960</v>
      </c>
      <c r="V6" s="2519"/>
    </row>
    <row r="7" spans="2:22" ht="27" customHeight="1">
      <c r="B7" s="2514">
        <v>20</v>
      </c>
      <c r="C7" s="2515">
        <f t="shared" si="0"/>
        <v>657</v>
      </c>
      <c r="D7" s="807" t="s">
        <v>959</v>
      </c>
      <c r="E7" s="155">
        <v>1</v>
      </c>
      <c r="F7" s="155">
        <v>56</v>
      </c>
      <c r="G7" s="155">
        <v>3</v>
      </c>
      <c r="H7" s="155">
        <v>97</v>
      </c>
      <c r="I7" s="155"/>
      <c r="J7" s="155"/>
      <c r="K7" s="155">
        <v>3</v>
      </c>
      <c r="L7" s="159">
        <v>51</v>
      </c>
      <c r="M7" s="2516">
        <v>4</v>
      </c>
      <c r="N7" s="155">
        <v>147</v>
      </c>
      <c r="O7" s="155">
        <v>4</v>
      </c>
      <c r="P7" s="155">
        <v>45</v>
      </c>
      <c r="Q7" s="155">
        <v>3</v>
      </c>
      <c r="R7" s="159">
        <v>191</v>
      </c>
      <c r="S7" s="2516">
        <v>1</v>
      </c>
      <c r="T7" s="155">
        <v>70</v>
      </c>
      <c r="U7" s="2518" t="s">
        <v>960</v>
      </c>
      <c r="V7" s="2519"/>
    </row>
    <row r="8" spans="2:22" ht="27" customHeight="1">
      <c r="B8" s="2520">
        <v>21</v>
      </c>
      <c r="C8" s="2515">
        <f t="shared" si="0"/>
        <v>864</v>
      </c>
      <c r="D8" s="1640" t="s">
        <v>62</v>
      </c>
      <c r="E8" s="2521">
        <v>1</v>
      </c>
      <c r="F8" s="2521">
        <v>37</v>
      </c>
      <c r="G8" s="2521">
        <v>3</v>
      </c>
      <c r="H8" s="2521">
        <v>91</v>
      </c>
      <c r="I8" s="2521"/>
      <c r="J8" s="2521"/>
      <c r="K8" s="2521">
        <v>5</v>
      </c>
      <c r="L8" s="2522">
        <v>99</v>
      </c>
      <c r="M8" s="2523">
        <v>4</v>
      </c>
      <c r="N8" s="2521">
        <v>125</v>
      </c>
      <c r="O8" s="2521">
        <v>4</v>
      </c>
      <c r="P8" s="2521">
        <v>55</v>
      </c>
      <c r="Q8" s="2521">
        <v>2</v>
      </c>
      <c r="R8" s="2522">
        <v>304</v>
      </c>
      <c r="S8" s="2516">
        <v>1</v>
      </c>
      <c r="T8" s="155">
        <v>153</v>
      </c>
      <c r="U8" s="2518" t="s">
        <v>960</v>
      </c>
      <c r="V8" s="2519"/>
    </row>
    <row r="9" spans="2:22" ht="27" customHeight="1">
      <c r="B9" s="2520">
        <v>22</v>
      </c>
      <c r="C9" s="2515">
        <f t="shared" si="0"/>
        <v>668</v>
      </c>
      <c r="D9" s="805" t="s">
        <v>62</v>
      </c>
      <c r="E9" s="2521">
        <v>1</v>
      </c>
      <c r="F9" s="2521">
        <v>70</v>
      </c>
      <c r="G9" s="2521">
        <v>3</v>
      </c>
      <c r="H9" s="2521">
        <v>117</v>
      </c>
      <c r="I9" s="2521"/>
      <c r="J9" s="2521"/>
      <c r="K9" s="2521">
        <v>3</v>
      </c>
      <c r="L9" s="2522">
        <v>57</v>
      </c>
      <c r="M9" s="2523">
        <v>4</v>
      </c>
      <c r="N9" s="2521">
        <v>98</v>
      </c>
      <c r="O9" s="2521">
        <v>4</v>
      </c>
      <c r="P9" s="2521">
        <v>53</v>
      </c>
      <c r="Q9" s="2521">
        <v>3</v>
      </c>
      <c r="R9" s="2522">
        <v>194</v>
      </c>
      <c r="S9" s="2516">
        <v>1</v>
      </c>
      <c r="T9" s="155">
        <v>79</v>
      </c>
      <c r="U9" s="2518" t="s">
        <v>960</v>
      </c>
      <c r="V9" s="2519"/>
    </row>
    <row r="10" spans="2:22" ht="27" customHeight="1">
      <c r="B10" s="2520">
        <v>23</v>
      </c>
      <c r="C10" s="2515">
        <f t="shared" si="0"/>
        <v>845</v>
      </c>
      <c r="D10" s="805" t="s">
        <v>62</v>
      </c>
      <c r="E10" s="2521">
        <v>1</v>
      </c>
      <c r="F10" s="2521">
        <v>54</v>
      </c>
      <c r="G10" s="2521">
        <v>4</v>
      </c>
      <c r="H10" s="2521">
        <v>117</v>
      </c>
      <c r="I10" s="2521">
        <v>1</v>
      </c>
      <c r="J10" s="2521">
        <v>14</v>
      </c>
      <c r="K10" s="2521">
        <v>2</v>
      </c>
      <c r="L10" s="2522">
        <v>78</v>
      </c>
      <c r="M10" s="2523">
        <v>4</v>
      </c>
      <c r="N10" s="2521">
        <v>119</v>
      </c>
      <c r="O10" s="2521">
        <v>4</v>
      </c>
      <c r="P10" s="2521">
        <v>45</v>
      </c>
      <c r="Q10" s="2521">
        <v>2</v>
      </c>
      <c r="R10" s="2522">
        <v>285</v>
      </c>
      <c r="S10" s="2516">
        <v>1</v>
      </c>
      <c r="T10" s="155">
        <v>133</v>
      </c>
      <c r="U10" s="2518" t="s">
        <v>960</v>
      </c>
      <c r="V10" s="2519"/>
    </row>
    <row r="11" spans="2:22" ht="27" customHeight="1">
      <c r="B11" s="2524">
        <v>24</v>
      </c>
      <c r="C11" s="2515">
        <f t="shared" si="0"/>
        <v>706</v>
      </c>
      <c r="D11" s="807" t="s">
        <v>62</v>
      </c>
      <c r="E11" s="155">
        <v>1</v>
      </c>
      <c r="F11" s="155">
        <v>41</v>
      </c>
      <c r="G11" s="155">
        <v>4</v>
      </c>
      <c r="H11" s="155">
        <v>122</v>
      </c>
      <c r="I11" s="155">
        <v>1</v>
      </c>
      <c r="J11" s="155">
        <v>23</v>
      </c>
      <c r="K11" s="155"/>
      <c r="L11" s="159"/>
      <c r="M11" s="2516">
        <v>4</v>
      </c>
      <c r="N11" s="155">
        <v>129</v>
      </c>
      <c r="O11" s="155">
        <v>1</v>
      </c>
      <c r="P11" s="155">
        <v>47</v>
      </c>
      <c r="Q11" s="155">
        <v>2</v>
      </c>
      <c r="R11" s="159">
        <v>161</v>
      </c>
      <c r="S11" s="2516">
        <v>2</v>
      </c>
      <c r="T11" s="155">
        <v>183</v>
      </c>
      <c r="U11" s="2518" t="s">
        <v>960</v>
      </c>
      <c r="V11" s="2519"/>
    </row>
    <row r="12" spans="2:22" ht="27" customHeight="1">
      <c r="B12" s="2514">
        <v>25</v>
      </c>
      <c r="C12" s="2515">
        <f t="shared" si="0"/>
        <v>789</v>
      </c>
      <c r="D12" s="807" t="s">
        <v>62</v>
      </c>
      <c r="E12" s="155">
        <v>1</v>
      </c>
      <c r="F12" s="155">
        <v>33</v>
      </c>
      <c r="G12" s="155">
        <v>4</v>
      </c>
      <c r="H12" s="155">
        <v>121</v>
      </c>
      <c r="I12" s="155">
        <v>1</v>
      </c>
      <c r="J12" s="155">
        <v>24</v>
      </c>
      <c r="K12" s="155">
        <v>1</v>
      </c>
      <c r="L12" s="159">
        <v>38</v>
      </c>
      <c r="M12" s="2516">
        <v>4</v>
      </c>
      <c r="N12" s="155">
        <v>77</v>
      </c>
      <c r="O12" s="155">
        <v>1</v>
      </c>
      <c r="P12" s="155">
        <v>31</v>
      </c>
      <c r="Q12" s="155">
        <v>2</v>
      </c>
      <c r="R12" s="159">
        <v>307</v>
      </c>
      <c r="S12" s="2516">
        <v>2</v>
      </c>
      <c r="T12" s="155">
        <v>158</v>
      </c>
      <c r="U12" s="2518" t="s">
        <v>960</v>
      </c>
      <c r="V12" s="2519"/>
    </row>
    <row r="13" spans="2:22" ht="27" customHeight="1">
      <c r="B13" s="2514">
        <v>26</v>
      </c>
      <c r="C13" s="2515">
        <f t="shared" si="0"/>
        <v>885</v>
      </c>
      <c r="D13" s="807" t="s">
        <v>62</v>
      </c>
      <c r="E13" s="155">
        <v>1</v>
      </c>
      <c r="F13" s="155">
        <v>26</v>
      </c>
      <c r="G13" s="155">
        <v>4</v>
      </c>
      <c r="H13" s="155">
        <v>115</v>
      </c>
      <c r="I13" s="155">
        <v>1</v>
      </c>
      <c r="J13" s="155">
        <v>24</v>
      </c>
      <c r="K13" s="155">
        <v>6</v>
      </c>
      <c r="L13" s="159">
        <v>388</v>
      </c>
      <c r="M13" s="2516">
        <v>4</v>
      </c>
      <c r="N13" s="155">
        <v>112</v>
      </c>
      <c r="O13" s="155">
        <v>1</v>
      </c>
      <c r="P13" s="155">
        <v>44</v>
      </c>
      <c r="Q13" s="155">
        <v>1</v>
      </c>
      <c r="R13" s="159">
        <v>29</v>
      </c>
      <c r="S13" s="2516">
        <v>2</v>
      </c>
      <c r="T13" s="155">
        <v>147</v>
      </c>
      <c r="U13" s="2518" t="s">
        <v>960</v>
      </c>
      <c r="V13" s="2519"/>
    </row>
    <row r="14" spans="2:22" ht="27" customHeight="1">
      <c r="B14" s="2514">
        <v>27</v>
      </c>
      <c r="C14" s="2515">
        <f t="shared" si="0"/>
        <v>1085</v>
      </c>
      <c r="D14" s="807" t="s">
        <v>62</v>
      </c>
      <c r="E14" s="155">
        <v>1</v>
      </c>
      <c r="F14" s="155">
        <v>42</v>
      </c>
      <c r="G14" s="155">
        <v>4</v>
      </c>
      <c r="H14" s="155">
        <v>139</v>
      </c>
      <c r="I14" s="155"/>
      <c r="J14" s="155"/>
      <c r="K14" s="155">
        <v>6</v>
      </c>
      <c r="L14" s="159">
        <v>202</v>
      </c>
      <c r="M14" s="2516">
        <v>3</v>
      </c>
      <c r="N14" s="155">
        <v>108</v>
      </c>
      <c r="O14" s="155">
        <v>2</v>
      </c>
      <c r="P14" s="155">
        <v>118</v>
      </c>
      <c r="Q14" s="155">
        <v>3</v>
      </c>
      <c r="R14" s="159">
        <v>331</v>
      </c>
      <c r="S14" s="2516">
        <v>2</v>
      </c>
      <c r="T14" s="155">
        <v>145</v>
      </c>
      <c r="U14" s="2518" t="s">
        <v>960</v>
      </c>
      <c r="V14" s="2519"/>
    </row>
    <row r="15" spans="2:22" s="319" customFormat="1" ht="27" customHeight="1">
      <c r="B15" s="2525">
        <v>28</v>
      </c>
      <c r="C15" s="2515">
        <f>F15+H15+J15+L15+N15+P15+R15+T15</f>
        <v>931</v>
      </c>
      <c r="D15" s="1642" t="s">
        <v>62</v>
      </c>
      <c r="E15" s="2526">
        <v>1</v>
      </c>
      <c r="F15" s="2526">
        <v>34</v>
      </c>
      <c r="G15" s="2526">
        <v>4</v>
      </c>
      <c r="H15" s="2526">
        <v>132</v>
      </c>
      <c r="I15" s="2526">
        <v>1</v>
      </c>
      <c r="J15" s="2526">
        <v>22</v>
      </c>
      <c r="K15" s="2526">
        <v>1</v>
      </c>
      <c r="L15" s="2527">
        <v>17</v>
      </c>
      <c r="M15" s="2528">
        <v>3</v>
      </c>
      <c r="N15" s="2526">
        <v>136</v>
      </c>
      <c r="O15" s="2526">
        <v>2</v>
      </c>
      <c r="P15" s="2526">
        <v>111</v>
      </c>
      <c r="Q15" s="2526">
        <v>5</v>
      </c>
      <c r="R15" s="2527">
        <v>315</v>
      </c>
      <c r="S15" s="2528">
        <v>2</v>
      </c>
      <c r="T15" s="2526">
        <v>164</v>
      </c>
      <c r="U15" s="2529" t="s">
        <v>960</v>
      </c>
      <c r="V15" s="2530"/>
    </row>
    <row r="16" spans="2:22" ht="27" customHeight="1">
      <c r="B16" s="2531" t="s">
        <v>37</v>
      </c>
      <c r="C16" s="2532">
        <f>SUM(F16,H16,J16,L16,N16,P16,R16,T16)</f>
        <v>8359</v>
      </c>
      <c r="D16" s="2533" t="s">
        <v>961</v>
      </c>
      <c r="E16" s="2023">
        <f>SUM(E6:E15)</f>
        <v>10</v>
      </c>
      <c r="F16" s="2023">
        <f aca="true" t="shared" si="1" ref="F16:T16">SUM(F6:F15)</f>
        <v>427</v>
      </c>
      <c r="G16" s="2023">
        <f t="shared" si="1"/>
        <v>37</v>
      </c>
      <c r="H16" s="320">
        <f t="shared" si="1"/>
        <v>1151</v>
      </c>
      <c r="I16" s="320">
        <f t="shared" si="1"/>
        <v>5</v>
      </c>
      <c r="J16" s="320">
        <f t="shared" si="1"/>
        <v>107</v>
      </c>
      <c r="K16" s="320">
        <f t="shared" si="1"/>
        <v>32</v>
      </c>
      <c r="L16" s="323">
        <f t="shared" si="1"/>
        <v>1018</v>
      </c>
      <c r="M16" s="2534">
        <f t="shared" si="1"/>
        <v>38</v>
      </c>
      <c r="N16" s="320">
        <f t="shared" si="1"/>
        <v>1157</v>
      </c>
      <c r="O16" s="320">
        <f t="shared" si="1"/>
        <v>27</v>
      </c>
      <c r="P16" s="320">
        <f t="shared" si="1"/>
        <v>591</v>
      </c>
      <c r="Q16" s="320">
        <f t="shared" si="1"/>
        <v>26</v>
      </c>
      <c r="R16" s="2535">
        <f t="shared" si="1"/>
        <v>2354</v>
      </c>
      <c r="S16" s="2536">
        <f t="shared" si="1"/>
        <v>18</v>
      </c>
      <c r="T16" s="320">
        <f t="shared" si="1"/>
        <v>1554</v>
      </c>
      <c r="U16" s="2537"/>
      <c r="V16" s="2538"/>
    </row>
    <row r="17" ht="18.75" customHeight="1"/>
    <row r="18" spans="2:9" ht="17.25" customHeight="1">
      <c r="B18" s="319" t="s">
        <v>962</v>
      </c>
      <c r="C18" s="319"/>
      <c r="D18" s="319"/>
      <c r="E18" s="319"/>
      <c r="F18" s="319"/>
      <c r="G18" s="319"/>
      <c r="H18" s="319"/>
      <c r="I18" s="319"/>
    </row>
    <row r="19" spans="2:24" ht="27" customHeight="1">
      <c r="B19" s="2539"/>
      <c r="C19" s="1911" t="s">
        <v>963</v>
      </c>
      <c r="D19" s="2540"/>
      <c r="E19" s="2541" t="s">
        <v>964</v>
      </c>
      <c r="F19" s="2542"/>
      <c r="G19" s="2543" t="s">
        <v>965</v>
      </c>
      <c r="H19" s="2544"/>
      <c r="I19" s="2542" t="s">
        <v>966</v>
      </c>
      <c r="J19" s="2540"/>
      <c r="K19" s="2542" t="s">
        <v>967</v>
      </c>
      <c r="L19" s="2540"/>
      <c r="M19" s="2542" t="s">
        <v>968</v>
      </c>
      <c r="N19" s="2540"/>
      <c r="O19" s="2542" t="s">
        <v>969</v>
      </c>
      <c r="P19" s="2540"/>
      <c r="Q19" s="2542" t="s">
        <v>970</v>
      </c>
      <c r="R19" s="2540"/>
      <c r="S19" s="2542" t="s">
        <v>971</v>
      </c>
      <c r="T19" s="2540"/>
      <c r="U19" s="2541" t="s">
        <v>972</v>
      </c>
      <c r="V19" s="2541" t="s">
        <v>973</v>
      </c>
      <c r="W19" s="2545" t="s">
        <v>1</v>
      </c>
      <c r="X19" s="2546" t="s">
        <v>37</v>
      </c>
    </row>
    <row r="20" spans="2:24" ht="27" customHeight="1">
      <c r="B20" s="2547"/>
      <c r="C20" s="1926"/>
      <c r="D20" s="2548"/>
      <c r="E20" s="845"/>
      <c r="F20" s="2549"/>
      <c r="G20" s="2550"/>
      <c r="H20" s="2551"/>
      <c r="I20" s="2549"/>
      <c r="J20" s="2548"/>
      <c r="K20" s="2549"/>
      <c r="L20" s="2548"/>
      <c r="M20" s="2549"/>
      <c r="N20" s="2548"/>
      <c r="O20" s="2549"/>
      <c r="P20" s="2548"/>
      <c r="Q20" s="2549"/>
      <c r="R20" s="2548"/>
      <c r="S20" s="2549"/>
      <c r="T20" s="2548"/>
      <c r="U20" s="845"/>
      <c r="V20" s="845"/>
      <c r="W20" s="2552"/>
      <c r="X20" s="2553"/>
    </row>
    <row r="21" spans="1:27" ht="25.5" customHeight="1">
      <c r="A21" s="319"/>
      <c r="B21" s="2554">
        <v>19</v>
      </c>
      <c r="C21" s="2555">
        <v>1</v>
      </c>
      <c r="D21" s="2556"/>
      <c r="E21" s="2557">
        <v>1</v>
      </c>
      <c r="F21" s="2556"/>
      <c r="G21" s="2557">
        <v>1</v>
      </c>
      <c r="H21" s="2556"/>
      <c r="I21" s="2557">
        <v>1</v>
      </c>
      <c r="J21" s="2556"/>
      <c r="K21" s="2557">
        <v>2</v>
      </c>
      <c r="L21" s="2556"/>
      <c r="M21" s="2557">
        <v>1</v>
      </c>
      <c r="N21" s="2556"/>
      <c r="O21" s="2557">
        <v>1</v>
      </c>
      <c r="P21" s="2556"/>
      <c r="Q21" s="2557">
        <v>1</v>
      </c>
      <c r="R21" s="2556"/>
      <c r="S21" s="2557">
        <v>1</v>
      </c>
      <c r="T21" s="2556"/>
      <c r="U21" s="2558"/>
      <c r="V21" s="2558">
        <v>1</v>
      </c>
      <c r="W21" s="2559">
        <v>4</v>
      </c>
      <c r="X21" s="2560">
        <f aca="true" t="shared" si="2" ref="X21:X27">SUM(C21:W21)</f>
        <v>15</v>
      </c>
      <c r="AA21" s="2330"/>
    </row>
    <row r="22" spans="1:28" ht="25.5" customHeight="1">
      <c r="A22" s="319"/>
      <c r="B22" s="2554">
        <v>20</v>
      </c>
      <c r="C22" s="2555"/>
      <c r="D22" s="2556"/>
      <c r="E22" s="2557">
        <v>2</v>
      </c>
      <c r="F22" s="2556"/>
      <c r="G22" s="2557">
        <v>1</v>
      </c>
      <c r="H22" s="2556"/>
      <c r="I22" s="2557">
        <v>3</v>
      </c>
      <c r="J22" s="2556"/>
      <c r="K22" s="2557">
        <v>1</v>
      </c>
      <c r="L22" s="2556"/>
      <c r="M22" s="2557">
        <v>2</v>
      </c>
      <c r="N22" s="2556"/>
      <c r="O22" s="2557"/>
      <c r="P22" s="2556"/>
      <c r="Q22" s="2557">
        <v>1</v>
      </c>
      <c r="R22" s="2556"/>
      <c r="S22" s="2557">
        <v>3</v>
      </c>
      <c r="T22" s="2556"/>
      <c r="U22" s="2558"/>
      <c r="V22" s="2558">
        <v>1</v>
      </c>
      <c r="W22" s="2559">
        <v>4</v>
      </c>
      <c r="X22" s="2560">
        <f t="shared" si="2"/>
        <v>18</v>
      </c>
      <c r="AA22" s="2330"/>
      <c r="AB22" s="2330"/>
    </row>
    <row r="23" spans="1:24" ht="25.5" customHeight="1">
      <c r="A23" s="319"/>
      <c r="B23" s="2514">
        <v>21</v>
      </c>
      <c r="C23" s="2555">
        <v>1</v>
      </c>
      <c r="D23" s="2556"/>
      <c r="E23" s="2557"/>
      <c r="F23" s="2556"/>
      <c r="G23" s="2557">
        <v>1</v>
      </c>
      <c r="H23" s="2556"/>
      <c r="I23" s="2557">
        <v>2</v>
      </c>
      <c r="J23" s="2556"/>
      <c r="K23" s="2557">
        <v>2</v>
      </c>
      <c r="L23" s="2556"/>
      <c r="M23" s="2557">
        <v>1</v>
      </c>
      <c r="N23" s="2556"/>
      <c r="O23" s="2557">
        <v>1</v>
      </c>
      <c r="P23" s="2556"/>
      <c r="Q23" s="2557"/>
      <c r="R23" s="2556"/>
      <c r="S23" s="2557">
        <v>2</v>
      </c>
      <c r="T23" s="2556"/>
      <c r="U23" s="2558"/>
      <c r="V23" s="2558">
        <v>1</v>
      </c>
      <c r="W23" s="2559">
        <v>5</v>
      </c>
      <c r="X23" s="2560">
        <f t="shared" si="2"/>
        <v>16</v>
      </c>
    </row>
    <row r="24" spans="1:24" ht="25.5" customHeight="1">
      <c r="A24" s="319"/>
      <c r="B24" s="2520">
        <v>22</v>
      </c>
      <c r="C24" s="2555">
        <v>1</v>
      </c>
      <c r="D24" s="2556"/>
      <c r="E24" s="2557">
        <v>1</v>
      </c>
      <c r="F24" s="2556"/>
      <c r="G24" s="2557">
        <v>2</v>
      </c>
      <c r="H24" s="2556"/>
      <c r="I24" s="2557">
        <v>1</v>
      </c>
      <c r="J24" s="2556"/>
      <c r="K24" s="2557">
        <v>2</v>
      </c>
      <c r="L24" s="2556"/>
      <c r="M24" s="2557">
        <v>1</v>
      </c>
      <c r="N24" s="2556"/>
      <c r="O24" s="2557"/>
      <c r="P24" s="2556"/>
      <c r="Q24" s="2557"/>
      <c r="R24" s="2556"/>
      <c r="S24" s="2557">
        <v>2</v>
      </c>
      <c r="T24" s="2556"/>
      <c r="U24" s="2558">
        <v>2</v>
      </c>
      <c r="V24" s="2558">
        <v>1</v>
      </c>
      <c r="W24" s="2559">
        <v>3</v>
      </c>
      <c r="X24" s="2560">
        <f t="shared" si="2"/>
        <v>16</v>
      </c>
    </row>
    <row r="25" spans="1:24" ht="25.5" customHeight="1">
      <c r="A25" s="319"/>
      <c r="B25" s="2520">
        <v>23</v>
      </c>
      <c r="C25" s="2555">
        <v>1</v>
      </c>
      <c r="D25" s="2556"/>
      <c r="E25" s="2557">
        <v>1</v>
      </c>
      <c r="F25" s="2556"/>
      <c r="G25" s="2557"/>
      <c r="H25" s="2556"/>
      <c r="I25" s="2557">
        <v>2</v>
      </c>
      <c r="J25" s="2556"/>
      <c r="K25" s="2557">
        <v>2</v>
      </c>
      <c r="L25" s="2556"/>
      <c r="M25" s="2557">
        <v>1</v>
      </c>
      <c r="N25" s="2556"/>
      <c r="O25" s="2557"/>
      <c r="P25" s="2556"/>
      <c r="Q25" s="2557">
        <v>1</v>
      </c>
      <c r="R25" s="2556"/>
      <c r="S25" s="2557">
        <v>1</v>
      </c>
      <c r="T25" s="2556"/>
      <c r="U25" s="2558">
        <v>2</v>
      </c>
      <c r="V25" s="2558">
        <v>1</v>
      </c>
      <c r="W25" s="2559">
        <v>2</v>
      </c>
      <c r="X25" s="2560">
        <f t="shared" si="2"/>
        <v>14</v>
      </c>
    </row>
    <row r="26" spans="1:24" ht="25.5" customHeight="1">
      <c r="A26" s="319"/>
      <c r="B26" s="2514">
        <v>24</v>
      </c>
      <c r="C26" s="2555"/>
      <c r="D26" s="2556"/>
      <c r="E26" s="2557"/>
      <c r="F26" s="2556"/>
      <c r="G26" s="2557">
        <v>1</v>
      </c>
      <c r="H26" s="2556"/>
      <c r="I26" s="2557">
        <v>3</v>
      </c>
      <c r="J26" s="2556"/>
      <c r="K26" s="2557">
        <v>2</v>
      </c>
      <c r="L26" s="2556"/>
      <c r="M26" s="2557">
        <v>2</v>
      </c>
      <c r="N26" s="2556"/>
      <c r="O26" s="2557"/>
      <c r="P26" s="2556"/>
      <c r="Q26" s="2557">
        <v>1</v>
      </c>
      <c r="R26" s="2556"/>
      <c r="S26" s="2557">
        <v>2</v>
      </c>
      <c r="T26" s="2556"/>
      <c r="U26" s="2558">
        <v>1</v>
      </c>
      <c r="V26" s="2558">
        <v>1</v>
      </c>
      <c r="W26" s="2559">
        <v>4</v>
      </c>
      <c r="X26" s="2560">
        <f t="shared" si="2"/>
        <v>17</v>
      </c>
    </row>
    <row r="27" spans="1:24" ht="25.5" customHeight="1">
      <c r="A27" s="319"/>
      <c r="B27" s="2467">
        <v>25</v>
      </c>
      <c r="C27" s="2555">
        <v>2</v>
      </c>
      <c r="D27" s="2556"/>
      <c r="E27" s="2557"/>
      <c r="F27" s="2556"/>
      <c r="G27" s="2557"/>
      <c r="H27" s="2556"/>
      <c r="I27" s="2557">
        <v>1</v>
      </c>
      <c r="J27" s="2556"/>
      <c r="K27" s="2557">
        <v>1</v>
      </c>
      <c r="L27" s="2556"/>
      <c r="M27" s="2557">
        <v>2</v>
      </c>
      <c r="N27" s="2556"/>
      <c r="O27" s="2557"/>
      <c r="P27" s="2556"/>
      <c r="Q27" s="2557"/>
      <c r="R27" s="2556"/>
      <c r="S27" s="2557">
        <v>2</v>
      </c>
      <c r="T27" s="2556"/>
      <c r="U27" s="2558">
        <v>1</v>
      </c>
      <c r="V27" s="2558">
        <v>3</v>
      </c>
      <c r="W27" s="2559">
        <v>7</v>
      </c>
      <c r="X27" s="2561">
        <f t="shared" si="2"/>
        <v>19</v>
      </c>
    </row>
    <row r="28" spans="1:24" ht="25.5" customHeight="1">
      <c r="A28" s="319"/>
      <c r="B28" s="2514">
        <v>26</v>
      </c>
      <c r="C28" s="2555">
        <v>1</v>
      </c>
      <c r="D28" s="2556"/>
      <c r="E28" s="2557">
        <v>1</v>
      </c>
      <c r="F28" s="2556"/>
      <c r="G28" s="2557">
        <v>2</v>
      </c>
      <c r="H28" s="2556"/>
      <c r="I28" s="2557">
        <v>1</v>
      </c>
      <c r="J28" s="2556"/>
      <c r="K28" s="2557">
        <v>2</v>
      </c>
      <c r="L28" s="2556"/>
      <c r="M28" s="2557">
        <v>1</v>
      </c>
      <c r="N28" s="2556"/>
      <c r="O28" s="2557"/>
      <c r="P28" s="2556"/>
      <c r="Q28" s="2557">
        <v>1</v>
      </c>
      <c r="R28" s="2556"/>
      <c r="S28" s="2557">
        <v>1</v>
      </c>
      <c r="T28" s="2556"/>
      <c r="U28" s="2558"/>
      <c r="V28" s="2558">
        <v>1</v>
      </c>
      <c r="W28" s="2559">
        <v>8</v>
      </c>
      <c r="X28" s="2560">
        <f>SUM(C28:W28)</f>
        <v>19</v>
      </c>
    </row>
    <row r="29" spans="1:24" ht="25.5" customHeight="1">
      <c r="A29" s="319"/>
      <c r="B29" s="2467">
        <v>27</v>
      </c>
      <c r="C29" s="2555">
        <v>1</v>
      </c>
      <c r="D29" s="2556"/>
      <c r="E29" s="2557">
        <v>1</v>
      </c>
      <c r="F29" s="2556"/>
      <c r="G29" s="2557"/>
      <c r="H29" s="2556"/>
      <c r="I29" s="2557">
        <v>4</v>
      </c>
      <c r="J29" s="2556"/>
      <c r="K29" s="2557">
        <v>3</v>
      </c>
      <c r="L29" s="2556"/>
      <c r="M29" s="2557">
        <v>2</v>
      </c>
      <c r="N29" s="2556"/>
      <c r="O29" s="2557">
        <v>1</v>
      </c>
      <c r="P29" s="2556"/>
      <c r="Q29" s="2557"/>
      <c r="R29" s="2556"/>
      <c r="S29" s="2557">
        <v>1</v>
      </c>
      <c r="T29" s="2556"/>
      <c r="U29" s="2558"/>
      <c r="V29" s="2558">
        <v>1</v>
      </c>
      <c r="W29" s="2559">
        <v>10</v>
      </c>
      <c r="X29" s="2561">
        <f>SUM(C29:W29)</f>
        <v>24</v>
      </c>
    </row>
    <row r="30" spans="2:24" ht="25.5" customHeight="1">
      <c r="B30" s="2525">
        <v>28</v>
      </c>
      <c r="C30" s="2562">
        <v>2</v>
      </c>
      <c r="D30" s="2563"/>
      <c r="E30" s="2564"/>
      <c r="F30" s="2563"/>
      <c r="G30" s="2564">
        <v>1</v>
      </c>
      <c r="H30" s="2563"/>
      <c r="I30" s="2564">
        <v>2</v>
      </c>
      <c r="J30" s="2563"/>
      <c r="K30" s="2564">
        <v>3</v>
      </c>
      <c r="L30" s="2563"/>
      <c r="M30" s="2564">
        <v>2</v>
      </c>
      <c r="N30" s="2563"/>
      <c r="O30" s="2564"/>
      <c r="P30" s="2563"/>
      <c r="Q30" s="2564">
        <v>1</v>
      </c>
      <c r="R30" s="2563"/>
      <c r="S30" s="2564">
        <v>1</v>
      </c>
      <c r="T30" s="2563"/>
      <c r="U30" s="2565">
        <v>1</v>
      </c>
      <c r="V30" s="2565">
        <v>1</v>
      </c>
      <c r="W30" s="2566"/>
      <c r="X30" s="2561">
        <f>SUM(C30:W30)</f>
        <v>14</v>
      </c>
    </row>
    <row r="31" spans="2:25" s="2330" customFormat="1" ht="25.5" customHeight="1">
      <c r="B31" s="2567" t="s">
        <v>37</v>
      </c>
      <c r="C31" s="2568">
        <f>SUM(C21:D30)</f>
        <v>10</v>
      </c>
      <c r="D31" s="2569"/>
      <c r="E31" s="2570">
        <f>SUM(E21:F30)</f>
        <v>7</v>
      </c>
      <c r="F31" s="2569"/>
      <c r="G31" s="2570">
        <f>SUM(G21:H30)</f>
        <v>9</v>
      </c>
      <c r="H31" s="2569"/>
      <c r="I31" s="2570">
        <f>SUM(I21:J30)</f>
        <v>20</v>
      </c>
      <c r="J31" s="2569"/>
      <c r="K31" s="2570">
        <f>SUM(K21:L30)</f>
        <v>20</v>
      </c>
      <c r="L31" s="2569"/>
      <c r="M31" s="2570">
        <f>SUM(M21:N30)</f>
        <v>15</v>
      </c>
      <c r="N31" s="2569"/>
      <c r="O31" s="2570">
        <f>SUM(O21:P30)</f>
        <v>3</v>
      </c>
      <c r="P31" s="2569"/>
      <c r="Q31" s="2570">
        <f>SUM(Q21:R30)</f>
        <v>6</v>
      </c>
      <c r="R31" s="2569"/>
      <c r="S31" s="2570">
        <f>SUM(S21:T30)</f>
        <v>16</v>
      </c>
      <c r="T31" s="2569"/>
      <c r="U31" s="2571">
        <f>SUM(U21:U30)</f>
        <v>7</v>
      </c>
      <c r="V31" s="2571">
        <f>SUM(V21:V30)</f>
        <v>12</v>
      </c>
      <c r="W31" s="2572">
        <f>SUM(W21:W30)</f>
        <v>47</v>
      </c>
      <c r="X31" s="2573">
        <f>SUM(C31:W31)</f>
        <v>172</v>
      </c>
      <c r="Y31" s="2574"/>
    </row>
  </sheetData>
  <sheetProtection/>
  <mergeCells count="137">
    <mergeCell ref="S31:T31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S27:T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O25:P25"/>
    <mergeCell ref="Q25:R25"/>
    <mergeCell ref="S25:T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S23:T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O21:P21"/>
    <mergeCell ref="Q21:R21"/>
    <mergeCell ref="S21:T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Q19:R20"/>
    <mergeCell ref="S19:T20"/>
    <mergeCell ref="U19:U20"/>
    <mergeCell ref="V19:V20"/>
    <mergeCell ref="W19:W20"/>
    <mergeCell ref="X19:X20"/>
    <mergeCell ref="U14:V14"/>
    <mergeCell ref="U15:V15"/>
    <mergeCell ref="U16:V16"/>
    <mergeCell ref="C19:D20"/>
    <mergeCell ref="E19:F20"/>
    <mergeCell ref="G19:H20"/>
    <mergeCell ref="I19:J20"/>
    <mergeCell ref="K19:L20"/>
    <mergeCell ref="M19:N20"/>
    <mergeCell ref="O19:P20"/>
    <mergeCell ref="U8:V8"/>
    <mergeCell ref="U9:V9"/>
    <mergeCell ref="U10:V10"/>
    <mergeCell ref="U11:V11"/>
    <mergeCell ref="U12:V12"/>
    <mergeCell ref="U13:V13"/>
    <mergeCell ref="O4:P4"/>
    <mergeCell ref="Q4:R4"/>
    <mergeCell ref="S4:V4"/>
    <mergeCell ref="U5:V5"/>
    <mergeCell ref="U6:V6"/>
    <mergeCell ref="U7:V7"/>
    <mergeCell ref="B3:B5"/>
    <mergeCell ref="C3:C5"/>
    <mergeCell ref="D3:L3"/>
    <mergeCell ref="M3:R3"/>
    <mergeCell ref="S3:V3"/>
    <mergeCell ref="D4:F4"/>
    <mergeCell ref="G4:H4"/>
    <mergeCell ref="I4:J4"/>
    <mergeCell ref="K4:L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60"/>
  <sheetViews>
    <sheetView zoomScaleSheetLayoutView="100" zoomScalePageLayoutView="0" workbookViewId="0" topLeftCell="A1">
      <pane xSplit="3" ySplit="3" topLeftCell="D4" activePane="bottomRight" state="frozen"/>
      <selection pane="topLeft" activeCell="U41" sqref="U41:Z43"/>
      <selection pane="topRight" activeCell="U41" sqref="U41:Z43"/>
      <selection pane="bottomLeft" activeCell="U41" sqref="U41:Z43"/>
      <selection pane="bottomRight" activeCell="U41" sqref="U41:Z43"/>
    </sheetView>
  </sheetViews>
  <sheetFormatPr defaultColWidth="8.796875" defaultRowHeight="14.25"/>
  <cols>
    <col min="1" max="1" width="2.09765625" style="95" customWidth="1"/>
    <col min="2" max="2" width="4.59765625" style="95" customWidth="1"/>
    <col min="3" max="3" width="20.3984375" style="95" customWidth="1"/>
    <col min="4" max="12" width="5.09765625" style="95" customWidth="1"/>
    <col min="13" max="13" width="5.09765625" style="319" customWidth="1"/>
    <col min="14" max="14" width="6.59765625" style="95" customWidth="1"/>
    <col min="15" max="16384" width="9" style="95" customWidth="1"/>
  </cols>
  <sheetData>
    <row r="1" spans="2:14" ht="22.5" customHeight="1">
      <c r="B1" s="153" t="s">
        <v>974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N1" s="319"/>
    </row>
    <row r="2" spans="2:14" ht="16.5" customHeight="1">
      <c r="B2" s="1839"/>
      <c r="C2" s="433" t="s">
        <v>975</v>
      </c>
      <c r="D2" s="1822" t="s">
        <v>976</v>
      </c>
      <c r="E2" s="1822" t="s">
        <v>977</v>
      </c>
      <c r="F2" s="1822" t="s">
        <v>978</v>
      </c>
      <c r="G2" s="1822" t="s">
        <v>979</v>
      </c>
      <c r="H2" s="1822" t="s">
        <v>980</v>
      </c>
      <c r="I2" s="1822" t="s">
        <v>981</v>
      </c>
      <c r="J2" s="1822" t="s">
        <v>982</v>
      </c>
      <c r="K2" s="1822" t="s">
        <v>983</v>
      </c>
      <c r="L2" s="1822" t="s">
        <v>984</v>
      </c>
      <c r="M2" s="1822" t="s">
        <v>985</v>
      </c>
      <c r="N2" s="2575" t="s">
        <v>37</v>
      </c>
    </row>
    <row r="3" spans="2:14" ht="16.5" customHeight="1">
      <c r="B3" s="736" t="s">
        <v>986</v>
      </c>
      <c r="C3" s="257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2577"/>
    </row>
    <row r="4" spans="2:14" ht="12.75" customHeight="1">
      <c r="B4" s="938"/>
      <c r="C4" s="2578" t="s">
        <v>987</v>
      </c>
      <c r="D4" s="91"/>
      <c r="E4" s="91"/>
      <c r="F4" s="2579"/>
      <c r="G4" s="91"/>
      <c r="H4" s="91"/>
      <c r="I4" s="2580"/>
      <c r="J4" s="2580"/>
      <c r="K4" s="2580"/>
      <c r="L4" s="2580"/>
      <c r="M4" s="2581"/>
      <c r="N4" s="2582">
        <f aca="true" t="shared" si="0" ref="N4:N59">SUM(D4:M4)</f>
        <v>0</v>
      </c>
    </row>
    <row r="5" spans="2:14" ht="12.75" customHeight="1">
      <c r="B5" s="938"/>
      <c r="C5" s="2578" t="s">
        <v>988</v>
      </c>
      <c r="D5" s="91"/>
      <c r="E5" s="91"/>
      <c r="F5" s="2579"/>
      <c r="G5" s="91"/>
      <c r="H5" s="91"/>
      <c r="I5" s="91"/>
      <c r="J5" s="91"/>
      <c r="K5" s="91"/>
      <c r="L5" s="91"/>
      <c r="M5" s="148"/>
      <c r="N5" s="2582">
        <f t="shared" si="0"/>
        <v>0</v>
      </c>
    </row>
    <row r="6" spans="2:14" ht="12.75" customHeight="1">
      <c r="B6" s="938"/>
      <c r="C6" s="2578" t="s">
        <v>989</v>
      </c>
      <c r="D6" s="91"/>
      <c r="E6" s="91"/>
      <c r="F6" s="2579"/>
      <c r="G6" s="91"/>
      <c r="H6" s="91"/>
      <c r="I6" s="91"/>
      <c r="J6" s="91"/>
      <c r="K6" s="91"/>
      <c r="L6" s="91"/>
      <c r="M6" s="148"/>
      <c r="N6" s="2582">
        <f t="shared" si="0"/>
        <v>0</v>
      </c>
    </row>
    <row r="7" spans="2:14" ht="12.75" customHeight="1">
      <c r="B7" s="938"/>
      <c r="C7" s="2578" t="s">
        <v>988</v>
      </c>
      <c r="D7" s="91"/>
      <c r="E7" s="91"/>
      <c r="F7" s="2579"/>
      <c r="G7" s="91"/>
      <c r="H7" s="91"/>
      <c r="I7" s="91"/>
      <c r="J7" s="91"/>
      <c r="K7" s="91"/>
      <c r="L7" s="91"/>
      <c r="M7" s="148"/>
      <c r="N7" s="2582">
        <f t="shared" si="0"/>
        <v>0</v>
      </c>
    </row>
    <row r="8" spans="2:14" ht="12.75" customHeight="1">
      <c r="B8" s="938"/>
      <c r="C8" s="2578" t="s">
        <v>990</v>
      </c>
      <c r="D8" s="91"/>
      <c r="E8" s="91"/>
      <c r="F8" s="2579"/>
      <c r="G8" s="91"/>
      <c r="H8" s="91"/>
      <c r="I8" s="91"/>
      <c r="J8" s="91"/>
      <c r="K8" s="91"/>
      <c r="L8" s="91"/>
      <c r="M8" s="148"/>
      <c r="N8" s="2582">
        <f t="shared" si="0"/>
        <v>0</v>
      </c>
    </row>
    <row r="9" spans="2:14" ht="12.75" customHeight="1">
      <c r="B9" s="938"/>
      <c r="C9" s="2578" t="s">
        <v>988</v>
      </c>
      <c r="D9" s="91"/>
      <c r="E9" s="91"/>
      <c r="F9" s="2579"/>
      <c r="G9" s="91"/>
      <c r="H9" s="91"/>
      <c r="I9" s="91"/>
      <c r="J9" s="91"/>
      <c r="K9" s="91"/>
      <c r="L9" s="91"/>
      <c r="M9" s="148"/>
      <c r="N9" s="2582">
        <f t="shared" si="0"/>
        <v>0</v>
      </c>
    </row>
    <row r="10" spans="2:14" ht="12.75" customHeight="1">
      <c r="B10" s="938"/>
      <c r="C10" s="2578" t="s">
        <v>991</v>
      </c>
      <c r="D10" s="91"/>
      <c r="E10" s="91"/>
      <c r="F10" s="2579"/>
      <c r="G10" s="91"/>
      <c r="H10" s="91">
        <v>1</v>
      </c>
      <c r="I10" s="91"/>
      <c r="J10" s="91"/>
      <c r="K10" s="91"/>
      <c r="L10" s="91"/>
      <c r="M10" s="148"/>
      <c r="N10" s="2582">
        <f t="shared" si="0"/>
        <v>1</v>
      </c>
    </row>
    <row r="11" spans="2:14" ht="12.75" customHeight="1">
      <c r="B11" s="862"/>
      <c r="C11" s="2578" t="s">
        <v>992</v>
      </c>
      <c r="D11" s="91">
        <v>9</v>
      </c>
      <c r="E11" s="91">
        <v>8</v>
      </c>
      <c r="F11" s="2579">
        <v>12</v>
      </c>
      <c r="G11" s="91">
        <v>4</v>
      </c>
      <c r="H11" s="91">
        <v>7</v>
      </c>
      <c r="I11" s="91">
        <v>7</v>
      </c>
      <c r="J11" s="91">
        <v>6</v>
      </c>
      <c r="K11" s="91">
        <v>9</v>
      </c>
      <c r="L11" s="91">
        <v>8</v>
      </c>
      <c r="M11" s="148">
        <v>8</v>
      </c>
      <c r="N11" s="2582">
        <f t="shared" si="0"/>
        <v>78</v>
      </c>
    </row>
    <row r="12" spans="2:14" ht="12.75" customHeight="1">
      <c r="B12" s="863"/>
      <c r="C12" s="2344" t="s">
        <v>993</v>
      </c>
      <c r="D12" s="2343">
        <v>19</v>
      </c>
      <c r="E12" s="2343">
        <v>16</v>
      </c>
      <c r="F12" s="2583">
        <v>18</v>
      </c>
      <c r="G12" s="2584">
        <v>30</v>
      </c>
      <c r="H12" s="2343">
        <v>31</v>
      </c>
      <c r="I12" s="2585">
        <v>28</v>
      </c>
      <c r="J12" s="2585">
        <v>27</v>
      </c>
      <c r="K12" s="2585">
        <v>19</v>
      </c>
      <c r="L12" s="2585">
        <v>29</v>
      </c>
      <c r="M12" s="253">
        <v>25</v>
      </c>
      <c r="N12" s="2586">
        <f t="shared" si="0"/>
        <v>242</v>
      </c>
    </row>
    <row r="13" spans="2:14" ht="12.75" customHeight="1">
      <c r="B13" s="2587" t="s">
        <v>994</v>
      </c>
      <c r="C13" s="2588" t="s">
        <v>995</v>
      </c>
      <c r="D13" s="2589"/>
      <c r="E13" s="2589"/>
      <c r="F13" s="2040">
        <v>1</v>
      </c>
      <c r="G13" s="2580"/>
      <c r="H13" s="2589"/>
      <c r="I13" s="2589"/>
      <c r="J13" s="2589"/>
      <c r="K13" s="2589"/>
      <c r="L13" s="2589"/>
      <c r="M13" s="2590"/>
      <c r="N13" s="2591">
        <f t="shared" si="0"/>
        <v>1</v>
      </c>
    </row>
    <row r="14" spans="2:14" ht="12.75" customHeight="1">
      <c r="B14" s="2592" t="s">
        <v>996</v>
      </c>
      <c r="C14" s="2593" t="s">
        <v>997</v>
      </c>
      <c r="D14" s="2584"/>
      <c r="E14" s="2584"/>
      <c r="F14" s="2594"/>
      <c r="G14" s="2584"/>
      <c r="H14" s="2584"/>
      <c r="I14" s="2584"/>
      <c r="J14" s="2584"/>
      <c r="K14" s="2584"/>
      <c r="L14" s="2584"/>
      <c r="M14" s="2595"/>
      <c r="N14" s="2586">
        <f t="shared" si="0"/>
        <v>0</v>
      </c>
    </row>
    <row r="15" spans="2:14" ht="12.75" customHeight="1">
      <c r="B15" s="2587" t="s">
        <v>998</v>
      </c>
      <c r="C15" s="2596" t="s">
        <v>999</v>
      </c>
      <c r="D15" s="2580"/>
      <c r="E15" s="2580"/>
      <c r="F15" s="2597"/>
      <c r="G15" s="2580"/>
      <c r="H15" s="2580"/>
      <c r="I15" s="2580"/>
      <c r="J15" s="2580"/>
      <c r="K15" s="2580"/>
      <c r="L15" s="2580"/>
      <c r="M15" s="2581"/>
      <c r="N15" s="2591">
        <f t="shared" si="0"/>
        <v>0</v>
      </c>
    </row>
    <row r="16" spans="2:14" ht="12.75" customHeight="1">
      <c r="B16" s="2592" t="s">
        <v>1000</v>
      </c>
      <c r="C16" s="2344" t="s">
        <v>1001</v>
      </c>
      <c r="D16" s="2343"/>
      <c r="E16" s="2343">
        <v>1</v>
      </c>
      <c r="F16" s="2583">
        <v>2</v>
      </c>
      <c r="G16" s="2584"/>
      <c r="H16" s="2343"/>
      <c r="I16" s="2343"/>
      <c r="J16" s="2343"/>
      <c r="K16" s="2343">
        <v>3</v>
      </c>
      <c r="L16" s="2343">
        <v>1</v>
      </c>
      <c r="M16" s="2598">
        <v>2</v>
      </c>
      <c r="N16" s="2586">
        <f t="shared" si="0"/>
        <v>9</v>
      </c>
    </row>
    <row r="17" spans="2:14" ht="12.75" customHeight="1">
      <c r="B17" s="939" t="s">
        <v>1002</v>
      </c>
      <c r="C17" s="2588" t="s">
        <v>1003</v>
      </c>
      <c r="D17" s="2589">
        <v>3</v>
      </c>
      <c r="E17" s="2589">
        <v>3</v>
      </c>
      <c r="F17" s="2040">
        <v>2</v>
      </c>
      <c r="G17" s="2580">
        <v>2</v>
      </c>
      <c r="H17" s="2589">
        <v>2</v>
      </c>
      <c r="I17" s="2589">
        <v>3</v>
      </c>
      <c r="J17" s="2589">
        <v>5</v>
      </c>
      <c r="K17" s="2589">
        <v>5</v>
      </c>
      <c r="L17" s="2589">
        <v>1</v>
      </c>
      <c r="M17" s="2590">
        <v>3</v>
      </c>
      <c r="N17" s="2591">
        <f t="shared" si="0"/>
        <v>29</v>
      </c>
    </row>
    <row r="18" spans="2:14" ht="12.75" customHeight="1">
      <c r="B18" s="938"/>
      <c r="C18" s="2578" t="s">
        <v>1004</v>
      </c>
      <c r="D18" s="91">
        <v>31</v>
      </c>
      <c r="E18" s="91">
        <v>31</v>
      </c>
      <c r="F18" s="2579">
        <v>32</v>
      </c>
      <c r="G18" s="91">
        <v>32</v>
      </c>
      <c r="H18" s="91">
        <v>31</v>
      </c>
      <c r="I18" s="91">
        <v>31</v>
      </c>
      <c r="J18" s="91">
        <v>33</v>
      </c>
      <c r="K18" s="91">
        <v>32</v>
      </c>
      <c r="L18" s="91">
        <v>32</v>
      </c>
      <c r="M18" s="148">
        <v>30</v>
      </c>
      <c r="N18" s="2582">
        <f t="shared" si="0"/>
        <v>315</v>
      </c>
    </row>
    <row r="19" spans="2:14" ht="12.75" customHeight="1">
      <c r="B19" s="938"/>
      <c r="C19" s="2578" t="s">
        <v>1005</v>
      </c>
      <c r="D19" s="91">
        <v>1</v>
      </c>
      <c r="E19" s="91">
        <v>1</v>
      </c>
      <c r="F19" s="2579">
        <v>1</v>
      </c>
      <c r="G19" s="91">
        <v>1</v>
      </c>
      <c r="H19" s="91">
        <v>1</v>
      </c>
      <c r="I19" s="91">
        <v>1</v>
      </c>
      <c r="J19" s="91">
        <v>1</v>
      </c>
      <c r="K19" s="91">
        <v>1</v>
      </c>
      <c r="L19" s="91">
        <v>1</v>
      </c>
      <c r="M19" s="148"/>
      <c r="N19" s="2582">
        <f t="shared" si="0"/>
        <v>9</v>
      </c>
    </row>
    <row r="20" spans="2:14" ht="12.75" customHeight="1">
      <c r="B20" s="938"/>
      <c r="C20" s="2578" t="s">
        <v>1006</v>
      </c>
      <c r="D20" s="91"/>
      <c r="E20" s="91"/>
      <c r="F20" s="2579"/>
      <c r="G20" s="91"/>
      <c r="H20" s="91"/>
      <c r="I20" s="91"/>
      <c r="J20" s="91">
        <v>2</v>
      </c>
      <c r="K20" s="91">
        <v>1</v>
      </c>
      <c r="L20" s="91"/>
      <c r="M20" s="148"/>
      <c r="N20" s="2582">
        <f t="shared" si="0"/>
        <v>3</v>
      </c>
    </row>
    <row r="21" spans="2:14" ht="12.75" customHeight="1">
      <c r="B21" s="938"/>
      <c r="C21" s="2578" t="s">
        <v>1007</v>
      </c>
      <c r="D21" s="91"/>
      <c r="E21" s="91"/>
      <c r="F21" s="2579"/>
      <c r="G21" s="91"/>
      <c r="H21" s="91"/>
      <c r="I21" s="91"/>
      <c r="J21" s="91"/>
      <c r="K21" s="91"/>
      <c r="L21" s="91"/>
      <c r="M21" s="148"/>
      <c r="N21" s="2582">
        <f t="shared" si="0"/>
        <v>0</v>
      </c>
    </row>
    <row r="22" spans="2:14" ht="12.75" customHeight="1">
      <c r="B22" s="938"/>
      <c r="C22" s="2578" t="s">
        <v>1008</v>
      </c>
      <c r="D22" s="91"/>
      <c r="E22" s="91"/>
      <c r="F22" s="2579"/>
      <c r="G22" s="91"/>
      <c r="H22" s="91"/>
      <c r="I22" s="91"/>
      <c r="J22" s="91"/>
      <c r="K22" s="91"/>
      <c r="L22" s="91"/>
      <c r="M22" s="148"/>
      <c r="N22" s="2582">
        <f t="shared" si="0"/>
        <v>0</v>
      </c>
    </row>
    <row r="23" spans="2:14" ht="12.75" customHeight="1">
      <c r="B23" s="938"/>
      <c r="C23" s="2578" t="s">
        <v>1009</v>
      </c>
      <c r="D23" s="91"/>
      <c r="E23" s="91"/>
      <c r="F23" s="2579"/>
      <c r="G23" s="91"/>
      <c r="H23" s="91"/>
      <c r="I23" s="91"/>
      <c r="J23" s="91"/>
      <c r="K23" s="91"/>
      <c r="L23" s="91"/>
      <c r="M23" s="148"/>
      <c r="N23" s="2582">
        <f t="shared" si="0"/>
        <v>0</v>
      </c>
    </row>
    <row r="24" spans="2:14" ht="12.75" customHeight="1">
      <c r="B24" s="938"/>
      <c r="C24" s="2578" t="s">
        <v>1010</v>
      </c>
      <c r="D24" s="91"/>
      <c r="E24" s="91"/>
      <c r="F24" s="2579"/>
      <c r="G24" s="91"/>
      <c r="H24" s="91"/>
      <c r="I24" s="91"/>
      <c r="J24" s="91"/>
      <c r="K24" s="91"/>
      <c r="L24" s="91"/>
      <c r="M24" s="148"/>
      <c r="N24" s="2582">
        <f t="shared" si="0"/>
        <v>0</v>
      </c>
    </row>
    <row r="25" spans="2:14" ht="12.75" customHeight="1">
      <c r="B25" s="938"/>
      <c r="C25" s="2578" t="s">
        <v>1011</v>
      </c>
      <c r="D25" s="91">
        <v>1</v>
      </c>
      <c r="E25" s="91">
        <v>1</v>
      </c>
      <c r="F25" s="2579"/>
      <c r="G25" s="91"/>
      <c r="H25" s="91"/>
      <c r="I25" s="91"/>
      <c r="J25" s="91"/>
      <c r="K25" s="91"/>
      <c r="L25" s="91"/>
      <c r="M25" s="148"/>
      <c r="N25" s="2582">
        <f t="shared" si="0"/>
        <v>2</v>
      </c>
    </row>
    <row r="26" spans="2:14" ht="12.75" customHeight="1">
      <c r="B26" s="938"/>
      <c r="C26" s="2599" t="s">
        <v>1012</v>
      </c>
      <c r="D26" s="2585"/>
      <c r="E26" s="2585"/>
      <c r="F26" s="1869"/>
      <c r="G26" s="102"/>
      <c r="H26" s="2585"/>
      <c r="I26" s="2585"/>
      <c r="J26" s="2585"/>
      <c r="K26" s="2585"/>
      <c r="L26" s="2585">
        <v>1</v>
      </c>
      <c r="M26" s="253"/>
      <c r="N26" s="2600">
        <f t="shared" si="0"/>
        <v>1</v>
      </c>
    </row>
    <row r="27" spans="2:14" ht="12.75" customHeight="1">
      <c r="B27" s="863"/>
      <c r="C27" s="2593" t="s">
        <v>1013</v>
      </c>
      <c r="D27" s="2584">
        <v>1</v>
      </c>
      <c r="E27" s="2584">
        <v>2</v>
      </c>
      <c r="F27" s="2594">
        <v>1</v>
      </c>
      <c r="G27" s="2584">
        <v>1</v>
      </c>
      <c r="H27" s="2584"/>
      <c r="I27" s="2584"/>
      <c r="J27" s="2584">
        <v>1</v>
      </c>
      <c r="K27" s="2584"/>
      <c r="L27" s="2584"/>
      <c r="M27" s="2595"/>
      <c r="N27" s="2586">
        <f t="shared" si="0"/>
        <v>6</v>
      </c>
    </row>
    <row r="28" spans="2:14" ht="12.75" customHeight="1">
      <c r="B28" s="939" t="s">
        <v>1014</v>
      </c>
      <c r="C28" s="2599" t="s">
        <v>1009</v>
      </c>
      <c r="D28" s="2585">
        <v>9</v>
      </c>
      <c r="E28" s="2585">
        <v>20</v>
      </c>
      <c r="F28" s="1869">
        <v>8</v>
      </c>
      <c r="G28" s="96">
        <v>16</v>
      </c>
      <c r="H28" s="2585">
        <v>19</v>
      </c>
      <c r="I28" s="2585">
        <v>11</v>
      </c>
      <c r="J28" s="2585">
        <v>4</v>
      </c>
      <c r="K28" s="2585">
        <v>14</v>
      </c>
      <c r="L28" s="2585">
        <v>7</v>
      </c>
      <c r="M28" s="253">
        <v>10</v>
      </c>
      <c r="N28" s="2591">
        <f t="shared" si="0"/>
        <v>118</v>
      </c>
    </row>
    <row r="29" spans="2:14" ht="12.75" customHeight="1">
      <c r="B29" s="938"/>
      <c r="C29" s="2578" t="s">
        <v>1004</v>
      </c>
      <c r="D29" s="91">
        <v>196</v>
      </c>
      <c r="E29" s="91">
        <v>177</v>
      </c>
      <c r="F29" s="2579">
        <v>177</v>
      </c>
      <c r="G29" s="91">
        <v>190</v>
      </c>
      <c r="H29" s="91">
        <v>193</v>
      </c>
      <c r="I29" s="91">
        <v>133</v>
      </c>
      <c r="J29" s="91">
        <v>181</v>
      </c>
      <c r="K29" s="91">
        <v>160</v>
      </c>
      <c r="L29" s="91">
        <v>175</v>
      </c>
      <c r="M29" s="148">
        <v>182</v>
      </c>
      <c r="N29" s="2582">
        <f t="shared" si="0"/>
        <v>1764</v>
      </c>
    </row>
    <row r="30" spans="2:14" ht="12.75" customHeight="1">
      <c r="B30" s="938"/>
      <c r="C30" s="2578" t="s">
        <v>1005</v>
      </c>
      <c r="D30" s="91">
        <v>1</v>
      </c>
      <c r="E30" s="91">
        <v>1</v>
      </c>
      <c r="F30" s="2579">
        <v>1</v>
      </c>
      <c r="G30" s="91">
        <v>1</v>
      </c>
      <c r="H30" s="91">
        <v>1</v>
      </c>
      <c r="I30" s="91">
        <v>1</v>
      </c>
      <c r="J30" s="91">
        <v>1</v>
      </c>
      <c r="K30" s="91">
        <v>1</v>
      </c>
      <c r="L30" s="91">
        <v>1</v>
      </c>
      <c r="M30" s="148">
        <v>1</v>
      </c>
      <c r="N30" s="2582">
        <f t="shared" si="0"/>
        <v>10</v>
      </c>
    </row>
    <row r="31" spans="2:14" ht="12.75" customHeight="1">
      <c r="B31" s="938"/>
      <c r="C31" s="2578" t="s">
        <v>1006</v>
      </c>
      <c r="D31" s="91">
        <v>2</v>
      </c>
      <c r="E31" s="91">
        <v>2</v>
      </c>
      <c r="F31" s="2579">
        <v>2</v>
      </c>
      <c r="G31" s="91">
        <v>2</v>
      </c>
      <c r="H31" s="91">
        <v>2</v>
      </c>
      <c r="I31" s="91">
        <v>2</v>
      </c>
      <c r="J31" s="91">
        <v>2</v>
      </c>
      <c r="K31" s="91">
        <v>2</v>
      </c>
      <c r="L31" s="91">
        <v>2</v>
      </c>
      <c r="M31" s="148">
        <v>2</v>
      </c>
      <c r="N31" s="2582">
        <f t="shared" si="0"/>
        <v>20</v>
      </c>
    </row>
    <row r="32" spans="2:14" ht="12.75" customHeight="1">
      <c r="B32" s="938"/>
      <c r="C32" s="2578" t="s">
        <v>1003</v>
      </c>
      <c r="D32" s="91"/>
      <c r="E32" s="91"/>
      <c r="F32" s="2579"/>
      <c r="G32" s="91"/>
      <c r="H32" s="91"/>
      <c r="I32" s="91"/>
      <c r="J32" s="91"/>
      <c r="K32" s="91"/>
      <c r="L32" s="91"/>
      <c r="M32" s="148"/>
      <c r="N32" s="2582">
        <f t="shared" si="0"/>
        <v>0</v>
      </c>
    </row>
    <row r="33" spans="2:14" ht="12.75" customHeight="1">
      <c r="B33" s="938"/>
      <c r="C33" s="2578" t="s">
        <v>1008</v>
      </c>
      <c r="D33" s="91"/>
      <c r="E33" s="91"/>
      <c r="F33" s="2579"/>
      <c r="G33" s="91"/>
      <c r="H33" s="91"/>
      <c r="I33" s="91"/>
      <c r="J33" s="91"/>
      <c r="K33" s="91"/>
      <c r="L33" s="91"/>
      <c r="M33" s="148"/>
      <c r="N33" s="2582">
        <f t="shared" si="0"/>
        <v>0</v>
      </c>
    </row>
    <row r="34" spans="2:14" ht="12.75" customHeight="1">
      <c r="B34" s="938"/>
      <c r="C34" s="2578" t="s">
        <v>1015</v>
      </c>
      <c r="D34" s="91"/>
      <c r="E34" s="91">
        <v>1</v>
      </c>
      <c r="F34" s="2579"/>
      <c r="G34" s="91"/>
      <c r="H34" s="91"/>
      <c r="I34" s="91"/>
      <c r="J34" s="91">
        <v>1</v>
      </c>
      <c r="K34" s="91"/>
      <c r="L34" s="91"/>
      <c r="M34" s="148"/>
      <c r="N34" s="2582">
        <f t="shared" si="0"/>
        <v>2</v>
      </c>
    </row>
    <row r="35" spans="2:14" ht="12.75" customHeight="1">
      <c r="B35" s="938"/>
      <c r="C35" s="2578" t="s">
        <v>1016</v>
      </c>
      <c r="D35" s="91"/>
      <c r="E35" s="91"/>
      <c r="F35" s="2579"/>
      <c r="G35" s="91"/>
      <c r="H35" s="91"/>
      <c r="I35" s="91"/>
      <c r="J35" s="91"/>
      <c r="K35" s="91"/>
      <c r="L35" s="91"/>
      <c r="M35" s="148"/>
      <c r="N35" s="2582">
        <f t="shared" si="0"/>
        <v>0</v>
      </c>
    </row>
    <row r="36" spans="2:16" ht="12.75" customHeight="1">
      <c r="B36" s="938"/>
      <c r="C36" s="2578" t="s">
        <v>1017</v>
      </c>
      <c r="D36" s="91">
        <v>77</v>
      </c>
      <c r="E36" s="91">
        <v>77</v>
      </c>
      <c r="F36" s="2579">
        <v>77</v>
      </c>
      <c r="G36" s="91">
        <v>77</v>
      </c>
      <c r="H36" s="91">
        <v>77</v>
      </c>
      <c r="I36" s="91">
        <v>76</v>
      </c>
      <c r="J36" s="91">
        <v>77</v>
      </c>
      <c r="K36" s="91">
        <v>77</v>
      </c>
      <c r="L36" s="91">
        <v>77</v>
      </c>
      <c r="M36" s="148">
        <v>77</v>
      </c>
      <c r="N36" s="2582">
        <f t="shared" si="0"/>
        <v>769</v>
      </c>
      <c r="P36" s="1595"/>
    </row>
    <row r="37" spans="2:14" ht="12.75" customHeight="1">
      <c r="B37" s="1634"/>
      <c r="C37" s="2344" t="s">
        <v>1018</v>
      </c>
      <c r="D37" s="2343">
        <v>2</v>
      </c>
      <c r="E37" s="2343">
        <v>2</v>
      </c>
      <c r="F37" s="2583">
        <v>2</v>
      </c>
      <c r="G37" s="2584">
        <v>2</v>
      </c>
      <c r="H37" s="2343">
        <v>2</v>
      </c>
      <c r="I37" s="2343">
        <v>2</v>
      </c>
      <c r="J37" s="2343">
        <v>1</v>
      </c>
      <c r="K37" s="2343">
        <v>2</v>
      </c>
      <c r="L37" s="2343">
        <v>2</v>
      </c>
      <c r="M37" s="2598">
        <v>2</v>
      </c>
      <c r="N37" s="2586">
        <f t="shared" si="0"/>
        <v>19</v>
      </c>
    </row>
    <row r="38" spans="2:14" ht="12.75" customHeight="1">
      <c r="B38" s="2601" t="s">
        <v>1019</v>
      </c>
      <c r="C38" s="2596" t="s">
        <v>1007</v>
      </c>
      <c r="D38" s="2580"/>
      <c r="E38" s="2580"/>
      <c r="F38" s="2597"/>
      <c r="G38" s="2580"/>
      <c r="H38" s="2580"/>
      <c r="I38" s="2580"/>
      <c r="J38" s="2580">
        <v>1</v>
      </c>
      <c r="K38" s="2580">
        <v>1</v>
      </c>
      <c r="L38" s="2580"/>
      <c r="M38" s="2581"/>
      <c r="N38" s="2591">
        <f t="shared" si="0"/>
        <v>2</v>
      </c>
    </row>
    <row r="39" spans="2:14" ht="12.75" customHeight="1">
      <c r="B39" s="2602"/>
      <c r="C39" s="2599" t="s">
        <v>1009</v>
      </c>
      <c r="D39" s="2585">
        <v>9</v>
      </c>
      <c r="E39" s="2585">
        <v>9</v>
      </c>
      <c r="F39" s="1869">
        <v>9</v>
      </c>
      <c r="G39" s="96">
        <v>9</v>
      </c>
      <c r="H39" s="2585">
        <v>9</v>
      </c>
      <c r="I39" s="2585">
        <v>9</v>
      </c>
      <c r="J39" s="2585">
        <v>9</v>
      </c>
      <c r="K39" s="2585">
        <v>10</v>
      </c>
      <c r="L39" s="2585">
        <v>10</v>
      </c>
      <c r="M39" s="253">
        <v>10</v>
      </c>
      <c r="N39" s="2582">
        <f t="shared" si="0"/>
        <v>93</v>
      </c>
    </row>
    <row r="40" spans="2:14" ht="12.75" customHeight="1">
      <c r="B40" s="2602"/>
      <c r="C40" s="2578" t="s">
        <v>1020</v>
      </c>
      <c r="D40" s="91">
        <v>21</v>
      </c>
      <c r="E40" s="91">
        <v>21</v>
      </c>
      <c r="F40" s="2579">
        <v>21</v>
      </c>
      <c r="G40" s="91">
        <v>21</v>
      </c>
      <c r="H40" s="91">
        <v>21</v>
      </c>
      <c r="I40" s="91">
        <v>21</v>
      </c>
      <c r="J40" s="91">
        <v>22</v>
      </c>
      <c r="K40" s="91">
        <v>22</v>
      </c>
      <c r="L40" s="91">
        <v>22</v>
      </c>
      <c r="M40" s="148">
        <v>22</v>
      </c>
      <c r="N40" s="2582">
        <f t="shared" si="0"/>
        <v>214</v>
      </c>
    </row>
    <row r="41" spans="2:14" ht="12.75" customHeight="1">
      <c r="B41" s="2602"/>
      <c r="C41" s="2578" t="s">
        <v>1021</v>
      </c>
      <c r="D41" s="91">
        <v>110</v>
      </c>
      <c r="E41" s="91">
        <v>136</v>
      </c>
      <c r="F41" s="2579">
        <v>125</v>
      </c>
      <c r="G41" s="91">
        <v>113</v>
      </c>
      <c r="H41" s="91">
        <v>149</v>
      </c>
      <c r="I41" s="91">
        <v>148</v>
      </c>
      <c r="J41" s="91">
        <v>127</v>
      </c>
      <c r="K41" s="91">
        <v>115</v>
      </c>
      <c r="L41" s="91">
        <v>140</v>
      </c>
      <c r="M41" s="148">
        <v>120</v>
      </c>
      <c r="N41" s="2582">
        <f t="shared" si="0"/>
        <v>1283</v>
      </c>
    </row>
    <row r="42" spans="2:14" ht="12.75" customHeight="1">
      <c r="B42" s="2602"/>
      <c r="C42" s="2578" t="s">
        <v>1005</v>
      </c>
      <c r="D42" s="91">
        <v>1</v>
      </c>
      <c r="E42" s="91">
        <v>1</v>
      </c>
      <c r="F42" s="2579">
        <v>1</v>
      </c>
      <c r="G42" s="91">
        <v>1</v>
      </c>
      <c r="H42" s="91">
        <v>1</v>
      </c>
      <c r="I42" s="91">
        <v>1</v>
      </c>
      <c r="J42" s="91">
        <v>1</v>
      </c>
      <c r="K42" s="91">
        <v>1</v>
      </c>
      <c r="L42" s="91">
        <v>1</v>
      </c>
      <c r="M42" s="148">
        <v>1</v>
      </c>
      <c r="N42" s="2582">
        <f t="shared" si="0"/>
        <v>10</v>
      </c>
    </row>
    <row r="43" spans="2:14" ht="12.75" customHeight="1">
      <c r="B43" s="2602"/>
      <c r="C43" s="2578" t="s">
        <v>1006</v>
      </c>
      <c r="D43" s="91">
        <v>2</v>
      </c>
      <c r="E43" s="91">
        <v>2</v>
      </c>
      <c r="F43" s="2579">
        <v>2</v>
      </c>
      <c r="G43" s="91">
        <v>2</v>
      </c>
      <c r="H43" s="91">
        <v>2</v>
      </c>
      <c r="I43" s="91">
        <v>2</v>
      </c>
      <c r="J43" s="91">
        <v>2</v>
      </c>
      <c r="K43" s="91">
        <v>2</v>
      </c>
      <c r="L43" s="91">
        <v>2</v>
      </c>
      <c r="M43" s="148">
        <v>2</v>
      </c>
      <c r="N43" s="2582">
        <f t="shared" si="0"/>
        <v>20</v>
      </c>
    </row>
    <row r="44" spans="2:14" ht="12.75" customHeight="1">
      <c r="B44" s="2602"/>
      <c r="C44" s="2578" t="s">
        <v>1022</v>
      </c>
      <c r="D44" s="91">
        <v>2</v>
      </c>
      <c r="E44" s="91">
        <v>2</v>
      </c>
      <c r="F44" s="2579">
        <v>2</v>
      </c>
      <c r="G44" s="91">
        <v>2</v>
      </c>
      <c r="H44" s="91">
        <v>2</v>
      </c>
      <c r="I44" s="91">
        <v>2</v>
      </c>
      <c r="J44" s="91">
        <v>2</v>
      </c>
      <c r="K44" s="91">
        <v>2</v>
      </c>
      <c r="L44" s="91">
        <v>2</v>
      </c>
      <c r="M44" s="148">
        <v>2</v>
      </c>
      <c r="N44" s="2582">
        <f t="shared" si="0"/>
        <v>20</v>
      </c>
    </row>
    <row r="45" spans="2:14" ht="12.75" customHeight="1">
      <c r="B45" s="2602"/>
      <c r="C45" s="2603" t="s">
        <v>1023</v>
      </c>
      <c r="D45" s="96"/>
      <c r="E45" s="96"/>
      <c r="F45" s="2604">
        <v>1</v>
      </c>
      <c r="G45" s="91"/>
      <c r="H45" s="96"/>
      <c r="I45" s="96"/>
      <c r="J45" s="96"/>
      <c r="K45" s="96">
        <v>1</v>
      </c>
      <c r="L45" s="96"/>
      <c r="M45" s="92"/>
      <c r="N45" s="2605">
        <f t="shared" si="0"/>
        <v>2</v>
      </c>
    </row>
    <row r="46" spans="2:14" ht="12.75" customHeight="1">
      <c r="B46" s="2602"/>
      <c r="C46" s="2603" t="s">
        <v>1004</v>
      </c>
      <c r="D46" s="96">
        <v>9</v>
      </c>
      <c r="E46" s="96"/>
      <c r="F46" s="2604"/>
      <c r="G46" s="96"/>
      <c r="H46" s="96"/>
      <c r="I46" s="96"/>
      <c r="J46" s="96"/>
      <c r="K46" s="96"/>
      <c r="L46" s="96"/>
      <c r="M46" s="92"/>
      <c r="N46" s="2605">
        <f t="shared" si="0"/>
        <v>9</v>
      </c>
    </row>
    <row r="47" spans="2:14" ht="12.75" customHeight="1">
      <c r="B47" s="2606"/>
      <c r="C47" s="2344" t="s">
        <v>1024</v>
      </c>
      <c r="D47" s="2343">
        <v>1</v>
      </c>
      <c r="E47" s="2343"/>
      <c r="F47" s="2583"/>
      <c r="G47" s="2343"/>
      <c r="H47" s="2343"/>
      <c r="I47" s="2343"/>
      <c r="J47" s="2343"/>
      <c r="K47" s="2343"/>
      <c r="L47" s="2343"/>
      <c r="M47" s="2598"/>
      <c r="N47" s="2607">
        <f t="shared" si="0"/>
        <v>1</v>
      </c>
    </row>
    <row r="48" spans="2:14" ht="12.75" customHeight="1">
      <c r="B48" s="939" t="s">
        <v>1025</v>
      </c>
      <c r="C48" s="2588" t="s">
        <v>1003</v>
      </c>
      <c r="D48" s="2589"/>
      <c r="E48" s="2589"/>
      <c r="F48" s="2040"/>
      <c r="G48" s="2580"/>
      <c r="H48" s="2589"/>
      <c r="I48" s="2589"/>
      <c r="J48" s="2589"/>
      <c r="K48" s="2589"/>
      <c r="L48" s="2589"/>
      <c r="M48" s="2590"/>
      <c r="N48" s="2608">
        <f t="shared" si="0"/>
        <v>0</v>
      </c>
    </row>
    <row r="49" spans="2:14" ht="12.75" customHeight="1">
      <c r="B49" s="938"/>
      <c r="C49" s="2578" t="s">
        <v>1021</v>
      </c>
      <c r="D49" s="91">
        <v>220</v>
      </c>
      <c r="E49" s="91">
        <v>218</v>
      </c>
      <c r="F49" s="2579">
        <v>212</v>
      </c>
      <c r="G49" s="91">
        <v>224</v>
      </c>
      <c r="H49" s="91">
        <v>219</v>
      </c>
      <c r="I49" s="91">
        <v>266</v>
      </c>
      <c r="J49" s="91">
        <v>217</v>
      </c>
      <c r="K49" s="91">
        <v>223</v>
      </c>
      <c r="L49" s="91">
        <v>233</v>
      </c>
      <c r="M49" s="148">
        <v>241</v>
      </c>
      <c r="N49" s="2582">
        <f t="shared" si="0"/>
        <v>2273</v>
      </c>
    </row>
    <row r="50" spans="2:14" ht="12.75" customHeight="1">
      <c r="B50" s="938"/>
      <c r="C50" s="2578" t="s">
        <v>1009</v>
      </c>
      <c r="D50" s="91">
        <v>318</v>
      </c>
      <c r="E50" s="91">
        <v>298</v>
      </c>
      <c r="F50" s="2579">
        <v>299</v>
      </c>
      <c r="G50" s="91">
        <v>314</v>
      </c>
      <c r="H50" s="91">
        <v>339</v>
      </c>
      <c r="I50" s="91">
        <v>302</v>
      </c>
      <c r="J50" s="91">
        <v>362</v>
      </c>
      <c r="K50" s="91">
        <v>311</v>
      </c>
      <c r="L50" s="91">
        <v>346</v>
      </c>
      <c r="M50" s="148">
        <v>285</v>
      </c>
      <c r="N50" s="2582">
        <f t="shared" si="0"/>
        <v>3174</v>
      </c>
    </row>
    <row r="51" spans="2:14" ht="12.75" customHeight="1">
      <c r="B51" s="938"/>
      <c r="C51" s="2578" t="s">
        <v>1005</v>
      </c>
      <c r="D51" s="91">
        <v>1</v>
      </c>
      <c r="E51" s="91">
        <v>1</v>
      </c>
      <c r="F51" s="2579">
        <v>1</v>
      </c>
      <c r="G51" s="91">
        <v>1</v>
      </c>
      <c r="H51" s="91">
        <v>1</v>
      </c>
      <c r="I51" s="91">
        <v>1</v>
      </c>
      <c r="J51" s="91">
        <v>1</v>
      </c>
      <c r="K51" s="91">
        <v>1</v>
      </c>
      <c r="L51" s="91">
        <v>1</v>
      </c>
      <c r="M51" s="148">
        <v>1</v>
      </c>
      <c r="N51" s="2582">
        <f t="shared" si="0"/>
        <v>10</v>
      </c>
    </row>
    <row r="52" spans="2:14" ht="12.75" customHeight="1">
      <c r="B52" s="938"/>
      <c r="C52" s="2578" t="s">
        <v>1026</v>
      </c>
      <c r="D52" s="91"/>
      <c r="E52" s="91"/>
      <c r="F52" s="2579"/>
      <c r="G52" s="91"/>
      <c r="H52" s="91"/>
      <c r="I52" s="91"/>
      <c r="J52" s="91"/>
      <c r="K52" s="91"/>
      <c r="L52" s="91"/>
      <c r="M52" s="148"/>
      <c r="N52" s="2582">
        <f t="shared" si="0"/>
        <v>0</v>
      </c>
    </row>
    <row r="53" spans="2:14" ht="12.75" customHeight="1">
      <c r="B53" s="938"/>
      <c r="C53" s="2578" t="s">
        <v>1027</v>
      </c>
      <c r="D53" s="91">
        <v>1</v>
      </c>
      <c r="E53" s="91">
        <v>1</v>
      </c>
      <c r="F53" s="2579">
        <v>1</v>
      </c>
      <c r="G53" s="91">
        <v>2</v>
      </c>
      <c r="H53" s="91"/>
      <c r="I53" s="91">
        <v>3</v>
      </c>
      <c r="J53" s="91">
        <v>1</v>
      </c>
      <c r="K53" s="91">
        <v>1</v>
      </c>
      <c r="L53" s="91">
        <v>2</v>
      </c>
      <c r="M53" s="148">
        <v>2</v>
      </c>
      <c r="N53" s="2582">
        <f t="shared" si="0"/>
        <v>14</v>
      </c>
    </row>
    <row r="54" spans="2:14" ht="12.75" customHeight="1">
      <c r="B54" s="938"/>
      <c r="C54" s="2578" t="s">
        <v>1028</v>
      </c>
      <c r="D54" s="91"/>
      <c r="E54" s="91"/>
      <c r="F54" s="2579"/>
      <c r="G54" s="91"/>
      <c r="H54" s="91"/>
      <c r="I54" s="91"/>
      <c r="J54" s="91"/>
      <c r="K54" s="91"/>
      <c r="L54" s="91"/>
      <c r="M54" s="148"/>
      <c r="N54" s="2582">
        <f t="shared" si="0"/>
        <v>0</v>
      </c>
    </row>
    <row r="55" spans="2:14" ht="12.75" customHeight="1">
      <c r="B55" s="938"/>
      <c r="C55" s="2578" t="s">
        <v>1029</v>
      </c>
      <c r="D55" s="91">
        <v>47</v>
      </c>
      <c r="E55" s="91">
        <v>74</v>
      </c>
      <c r="F55" s="2579">
        <v>72</v>
      </c>
      <c r="G55" s="91">
        <v>43</v>
      </c>
      <c r="H55" s="91">
        <v>58</v>
      </c>
      <c r="I55" s="91">
        <v>58</v>
      </c>
      <c r="J55" s="91">
        <v>55</v>
      </c>
      <c r="K55" s="91">
        <v>45</v>
      </c>
      <c r="L55" s="91">
        <v>74</v>
      </c>
      <c r="M55" s="148">
        <v>40</v>
      </c>
      <c r="N55" s="2582">
        <f t="shared" si="0"/>
        <v>566</v>
      </c>
    </row>
    <row r="56" spans="2:14" ht="12.75" customHeight="1">
      <c r="B56" s="938"/>
      <c r="C56" s="2578" t="s">
        <v>1030</v>
      </c>
      <c r="D56" s="91"/>
      <c r="E56" s="91"/>
      <c r="F56" s="2579"/>
      <c r="G56" s="91"/>
      <c r="H56" s="91"/>
      <c r="I56" s="91"/>
      <c r="J56" s="91"/>
      <c r="K56" s="91"/>
      <c r="L56" s="91"/>
      <c r="M56" s="148"/>
      <c r="N56" s="2582">
        <f t="shared" si="0"/>
        <v>0</v>
      </c>
    </row>
    <row r="57" spans="2:14" ht="12.75" customHeight="1">
      <c r="B57" s="938"/>
      <c r="C57" s="2578" t="s">
        <v>1031</v>
      </c>
      <c r="D57" s="91"/>
      <c r="E57" s="91"/>
      <c r="F57" s="2579"/>
      <c r="G57" s="91"/>
      <c r="H57" s="91"/>
      <c r="I57" s="91"/>
      <c r="J57" s="91"/>
      <c r="K57" s="91"/>
      <c r="L57" s="91"/>
      <c r="M57" s="148"/>
      <c r="N57" s="2582">
        <f t="shared" si="0"/>
        <v>0</v>
      </c>
    </row>
    <row r="58" spans="2:14" ht="12.75" customHeight="1">
      <c r="B58" s="938"/>
      <c r="C58" s="2578" t="s">
        <v>1032</v>
      </c>
      <c r="D58" s="91"/>
      <c r="E58" s="91"/>
      <c r="F58" s="2579"/>
      <c r="G58" s="91"/>
      <c r="H58" s="91"/>
      <c r="I58" s="91"/>
      <c r="J58" s="91"/>
      <c r="K58" s="91"/>
      <c r="L58" s="91"/>
      <c r="M58" s="148"/>
      <c r="N58" s="2582">
        <f t="shared" si="0"/>
        <v>0</v>
      </c>
    </row>
    <row r="59" spans="2:14" ht="12.75" customHeight="1">
      <c r="B59" s="1634"/>
      <c r="C59" s="2593" t="s">
        <v>1033</v>
      </c>
      <c r="D59" s="2584"/>
      <c r="E59" s="2584"/>
      <c r="F59" s="2594"/>
      <c r="G59" s="2584"/>
      <c r="H59" s="2584"/>
      <c r="I59" s="2584"/>
      <c r="J59" s="2584"/>
      <c r="K59" s="2584"/>
      <c r="L59" s="2584"/>
      <c r="M59" s="2595"/>
      <c r="N59" s="2609">
        <f t="shared" si="0"/>
        <v>0</v>
      </c>
    </row>
    <row r="60" spans="2:14" ht="13.5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221"/>
      <c r="N60" s="162"/>
    </row>
  </sheetData>
  <sheetProtection/>
  <mergeCells count="16">
    <mergeCell ref="B17:B27"/>
    <mergeCell ref="B28:B37"/>
    <mergeCell ref="B38:B47"/>
    <mergeCell ref="B48:B59"/>
    <mergeCell ref="J2:J3"/>
    <mergeCell ref="K2:K3"/>
    <mergeCell ref="L2:L3"/>
    <mergeCell ref="M2:M3"/>
    <mergeCell ref="N2:N3"/>
    <mergeCell ref="B4:B12"/>
    <mergeCell ref="D2:D3"/>
    <mergeCell ref="E2:E3"/>
    <mergeCell ref="F2:F3"/>
    <mergeCell ref="G2:G3"/>
    <mergeCell ref="H2:H3"/>
    <mergeCell ref="I2:I3"/>
  </mergeCells>
  <printOptions horizontalCentered="1"/>
  <pageMargins left="0.7874015748031497" right="0.7874015748031497" top="1.01" bottom="0.5905511811023623" header="0.5118110236220472" footer="0.5118110236220472"/>
  <pageSetup horizontalDpi="600" verticalDpi="600" orientation="portrait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B1">
      <pane xSplit="1" ySplit="3" topLeftCell="C13" activePane="bottomRight" state="frozen"/>
      <selection pane="topLeft" activeCell="U41" sqref="U41:Z43"/>
      <selection pane="topRight" activeCell="U41" sqref="U41:Z43"/>
      <selection pane="bottomLeft" activeCell="U41" sqref="U41:Z43"/>
      <selection pane="bottomRight" activeCell="U41" sqref="U41:Z43"/>
    </sheetView>
  </sheetViews>
  <sheetFormatPr defaultColWidth="8.796875" defaultRowHeight="14.25"/>
  <cols>
    <col min="1" max="1" width="1.390625" style="2610" hidden="1" customWidth="1"/>
    <col min="2" max="2" width="15.59765625" style="2610" customWidth="1"/>
    <col min="3" max="3" width="15.69921875" style="2610" customWidth="1"/>
    <col min="4" max="6" width="15.8984375" style="2610" customWidth="1"/>
    <col min="7" max="14" width="12" style="2610" hidden="1" customWidth="1"/>
    <col min="15" max="16384" width="9" style="2610" customWidth="1"/>
  </cols>
  <sheetData>
    <row r="1" spans="2:14" ht="21.75" customHeight="1" thickBot="1">
      <c r="B1" s="2611" t="s">
        <v>1034</v>
      </c>
      <c r="C1" s="2611"/>
      <c r="D1" s="2611"/>
      <c r="E1" s="2611"/>
      <c r="F1" s="2611"/>
      <c r="G1" s="2612"/>
      <c r="H1" s="2612"/>
      <c r="I1" s="2612"/>
      <c r="J1" s="2612"/>
      <c r="K1" s="2613">
        <v>38808</v>
      </c>
      <c r="L1" s="2613"/>
      <c r="M1" s="2613"/>
      <c r="N1" s="2613"/>
    </row>
    <row r="2" spans="2:14" s="2614" customFormat="1" ht="17.25" customHeight="1">
      <c r="B2" s="2615"/>
      <c r="C2" s="2616" t="s">
        <v>1035</v>
      </c>
      <c r="D2" s="2617" t="s">
        <v>1036</v>
      </c>
      <c r="E2" s="2618" t="s">
        <v>1037</v>
      </c>
      <c r="F2" s="2619" t="s">
        <v>1038</v>
      </c>
      <c r="G2" s="2620" t="s">
        <v>1039</v>
      </c>
      <c r="H2" s="2621" t="s">
        <v>1040</v>
      </c>
      <c r="I2" s="2622" t="s">
        <v>1037</v>
      </c>
      <c r="J2" s="2623" t="s">
        <v>1038</v>
      </c>
      <c r="K2" s="2624" t="s">
        <v>1039</v>
      </c>
      <c r="L2" s="2621" t="s">
        <v>1040</v>
      </c>
      <c r="M2" s="2622" t="s">
        <v>1037</v>
      </c>
      <c r="N2" s="2623" t="s">
        <v>1038</v>
      </c>
    </row>
    <row r="3" spans="2:14" s="2614" customFormat="1" ht="17.25" customHeight="1" thickBot="1">
      <c r="B3" s="2625"/>
      <c r="C3" s="2626"/>
      <c r="D3" s="2627"/>
      <c r="E3" s="2628" t="s">
        <v>1041</v>
      </c>
      <c r="F3" s="2629" t="s">
        <v>1042</v>
      </c>
      <c r="G3" s="2630"/>
      <c r="H3" s="2631"/>
      <c r="I3" s="2632" t="s">
        <v>1041</v>
      </c>
      <c r="J3" s="2633" t="s">
        <v>1043</v>
      </c>
      <c r="K3" s="2634"/>
      <c r="L3" s="2631"/>
      <c r="M3" s="2632" t="s">
        <v>1041</v>
      </c>
      <c r="N3" s="2633" t="s">
        <v>1043</v>
      </c>
    </row>
    <row r="4" spans="1:14" ht="15.75" customHeight="1">
      <c r="A4" s="2614"/>
      <c r="B4" s="2635" t="s">
        <v>1044</v>
      </c>
      <c r="C4" s="2636">
        <v>162446</v>
      </c>
      <c r="D4" s="2637">
        <v>771</v>
      </c>
      <c r="E4" s="815">
        <v>149935</v>
      </c>
      <c r="F4" s="2638">
        <v>92.29836376395848</v>
      </c>
      <c r="G4" s="2639">
        <v>80610</v>
      </c>
      <c r="H4" s="2640">
        <v>119</v>
      </c>
      <c r="I4" s="2641">
        <v>20392</v>
      </c>
      <c r="J4" s="2642">
        <f aca="true" t="shared" si="0" ref="J4:J13">I4/G4*100</f>
        <v>25.297109539759333</v>
      </c>
      <c r="K4" s="2643">
        <f aca="true" t="shared" si="1" ref="K4:M38">C4-G4</f>
        <v>81836</v>
      </c>
      <c r="L4" s="2644">
        <f t="shared" si="1"/>
        <v>652</v>
      </c>
      <c r="M4" s="2645">
        <f t="shared" si="1"/>
        <v>129543</v>
      </c>
      <c r="N4" s="2646">
        <f aca="true" t="shared" si="2" ref="N4:N38">M4/K4*100</f>
        <v>158.29586001270835</v>
      </c>
    </row>
    <row r="5" spans="1:14" ht="15.75" customHeight="1">
      <c r="A5" s="2614"/>
      <c r="B5" s="2647" t="s">
        <v>1045</v>
      </c>
      <c r="C5" s="2648">
        <v>7622</v>
      </c>
      <c r="D5" s="2649">
        <v>101</v>
      </c>
      <c r="E5" s="817">
        <v>7622</v>
      </c>
      <c r="F5" s="2650">
        <v>100</v>
      </c>
      <c r="G5" s="2651">
        <v>6178</v>
      </c>
      <c r="H5" s="2652">
        <v>37</v>
      </c>
      <c r="I5" s="819">
        <v>4586</v>
      </c>
      <c r="J5" s="2653">
        <f t="shared" si="0"/>
        <v>74.23114276464875</v>
      </c>
      <c r="K5" s="2654">
        <f t="shared" si="1"/>
        <v>1444</v>
      </c>
      <c r="L5" s="2655">
        <f t="shared" si="1"/>
        <v>64</v>
      </c>
      <c r="M5" s="2350">
        <f t="shared" si="1"/>
        <v>3036</v>
      </c>
      <c r="N5" s="2656">
        <f t="shared" si="2"/>
        <v>210.2493074792244</v>
      </c>
    </row>
    <row r="6" spans="1:14" ht="15.75" customHeight="1">
      <c r="A6" s="2614"/>
      <c r="B6" s="2647" t="s">
        <v>1046</v>
      </c>
      <c r="C6" s="2648">
        <v>8442</v>
      </c>
      <c r="D6" s="2649">
        <v>46</v>
      </c>
      <c r="E6" s="817">
        <v>8442</v>
      </c>
      <c r="F6" s="2650">
        <v>100</v>
      </c>
      <c r="G6" s="2651">
        <v>7334</v>
      </c>
      <c r="H6" s="2652">
        <v>13</v>
      </c>
      <c r="I6" s="819">
        <v>4595</v>
      </c>
      <c r="J6" s="2653">
        <f t="shared" si="0"/>
        <v>62.65339514589583</v>
      </c>
      <c r="K6" s="2654">
        <f t="shared" si="1"/>
        <v>1108</v>
      </c>
      <c r="L6" s="2655">
        <f t="shared" si="1"/>
        <v>33</v>
      </c>
      <c r="M6" s="2350">
        <f t="shared" si="1"/>
        <v>3847</v>
      </c>
      <c r="N6" s="2656">
        <f t="shared" si="2"/>
        <v>347.20216606498195</v>
      </c>
    </row>
    <row r="7" spans="1:14" ht="15.75" customHeight="1">
      <c r="A7" s="2614"/>
      <c r="B7" s="2647" t="s">
        <v>1047</v>
      </c>
      <c r="C7" s="2648">
        <v>21952</v>
      </c>
      <c r="D7" s="2649">
        <v>162</v>
      </c>
      <c r="E7" s="817">
        <v>20843</v>
      </c>
      <c r="F7" s="2650">
        <v>94.94806851311954</v>
      </c>
      <c r="G7" s="2651">
        <v>3031</v>
      </c>
      <c r="H7" s="2652">
        <v>21</v>
      </c>
      <c r="I7" s="819">
        <v>1723</v>
      </c>
      <c r="J7" s="2653">
        <f t="shared" si="0"/>
        <v>56.84592543714946</v>
      </c>
      <c r="K7" s="2654">
        <f t="shared" si="1"/>
        <v>18921</v>
      </c>
      <c r="L7" s="2655">
        <f t="shared" si="1"/>
        <v>141</v>
      </c>
      <c r="M7" s="2350">
        <f t="shared" si="1"/>
        <v>19120</v>
      </c>
      <c r="N7" s="2656">
        <f t="shared" si="2"/>
        <v>101.05174145129749</v>
      </c>
    </row>
    <row r="8" spans="1:14" ht="15.75" customHeight="1">
      <c r="A8" s="2614"/>
      <c r="B8" s="2647" t="s">
        <v>1048</v>
      </c>
      <c r="C8" s="2648">
        <v>12407</v>
      </c>
      <c r="D8" s="2649">
        <v>128</v>
      </c>
      <c r="E8" s="817">
        <v>11509</v>
      </c>
      <c r="F8" s="2650">
        <v>92.76215039896833</v>
      </c>
      <c r="G8" s="2651">
        <v>3174</v>
      </c>
      <c r="H8" s="2652">
        <v>19</v>
      </c>
      <c r="I8" s="819">
        <v>2149</v>
      </c>
      <c r="J8" s="2653">
        <f t="shared" si="0"/>
        <v>67.70636420919975</v>
      </c>
      <c r="K8" s="2654">
        <f t="shared" si="1"/>
        <v>9233</v>
      </c>
      <c r="L8" s="2655">
        <f t="shared" si="1"/>
        <v>109</v>
      </c>
      <c r="M8" s="2350">
        <f t="shared" si="1"/>
        <v>9360</v>
      </c>
      <c r="N8" s="2656">
        <f t="shared" si="2"/>
        <v>101.37550092061085</v>
      </c>
    </row>
    <row r="9" spans="1:14" ht="15.75" customHeight="1">
      <c r="A9" s="2614"/>
      <c r="B9" s="2647" t="s">
        <v>1049</v>
      </c>
      <c r="C9" s="2648">
        <v>11137</v>
      </c>
      <c r="D9" s="2649">
        <v>8</v>
      </c>
      <c r="E9" s="817">
        <v>11137</v>
      </c>
      <c r="F9" s="2650">
        <v>100</v>
      </c>
      <c r="G9" s="2651">
        <v>7338</v>
      </c>
      <c r="H9" s="2652">
        <v>36</v>
      </c>
      <c r="I9" s="819">
        <v>3454</v>
      </c>
      <c r="J9" s="2653">
        <f t="shared" si="0"/>
        <v>47.070046334150994</v>
      </c>
      <c r="K9" s="2654">
        <f t="shared" si="1"/>
        <v>3799</v>
      </c>
      <c r="L9" s="2655">
        <f t="shared" si="1"/>
        <v>-28</v>
      </c>
      <c r="M9" s="2350">
        <f t="shared" si="1"/>
        <v>7683</v>
      </c>
      <c r="N9" s="2656">
        <f t="shared" si="2"/>
        <v>202.23743090286916</v>
      </c>
    </row>
    <row r="10" spans="1:14" ht="15.75" customHeight="1">
      <c r="A10" s="2614"/>
      <c r="B10" s="2647" t="s">
        <v>1050</v>
      </c>
      <c r="C10" s="2648">
        <v>10214</v>
      </c>
      <c r="D10" s="2649">
        <v>95</v>
      </c>
      <c r="E10" s="817">
        <v>10039</v>
      </c>
      <c r="F10" s="2650">
        <v>98.28666536126885</v>
      </c>
      <c r="G10" s="2651">
        <v>6917</v>
      </c>
      <c r="H10" s="2652">
        <v>21</v>
      </c>
      <c r="I10" s="819">
        <v>4318</v>
      </c>
      <c r="J10" s="2653">
        <f t="shared" si="0"/>
        <v>62.425907185195896</v>
      </c>
      <c r="K10" s="2654">
        <f t="shared" si="1"/>
        <v>3297</v>
      </c>
      <c r="L10" s="2655">
        <f t="shared" si="1"/>
        <v>74</v>
      </c>
      <c r="M10" s="2350">
        <f t="shared" si="1"/>
        <v>5721</v>
      </c>
      <c r="N10" s="2656">
        <f t="shared" si="2"/>
        <v>173.5213830755232</v>
      </c>
    </row>
    <row r="11" spans="1:14" ht="15.75" customHeight="1">
      <c r="A11" s="2614"/>
      <c r="B11" s="2647" t="s">
        <v>1051</v>
      </c>
      <c r="C11" s="2648">
        <v>7489</v>
      </c>
      <c r="D11" s="2649">
        <v>56</v>
      </c>
      <c r="E11" s="817">
        <v>7443</v>
      </c>
      <c r="F11" s="2650">
        <v>99.38576578982507</v>
      </c>
      <c r="G11" s="2651">
        <v>6505</v>
      </c>
      <c r="H11" s="2652">
        <v>39</v>
      </c>
      <c r="I11" s="819">
        <v>6246</v>
      </c>
      <c r="J11" s="2653">
        <f t="shared" si="0"/>
        <v>96.01844734819369</v>
      </c>
      <c r="K11" s="2654">
        <f t="shared" si="1"/>
        <v>984</v>
      </c>
      <c r="L11" s="2655">
        <f t="shared" si="1"/>
        <v>17</v>
      </c>
      <c r="M11" s="2350">
        <f t="shared" si="1"/>
        <v>1197</v>
      </c>
      <c r="N11" s="2656">
        <f t="shared" si="2"/>
        <v>121.64634146341464</v>
      </c>
    </row>
    <row r="12" spans="1:14" ht="15.75" customHeight="1">
      <c r="A12" s="2614"/>
      <c r="B12" s="2647" t="s">
        <v>1052</v>
      </c>
      <c r="C12" s="2648">
        <v>16500</v>
      </c>
      <c r="D12" s="2649">
        <v>168</v>
      </c>
      <c r="E12" s="817">
        <v>16500</v>
      </c>
      <c r="F12" s="2650">
        <v>100</v>
      </c>
      <c r="G12" s="2651">
        <v>2068</v>
      </c>
      <c r="H12" s="2652">
        <v>9</v>
      </c>
      <c r="I12" s="819">
        <v>1060</v>
      </c>
      <c r="J12" s="2653">
        <f t="shared" si="0"/>
        <v>51.25725338491296</v>
      </c>
      <c r="K12" s="2654">
        <f t="shared" si="1"/>
        <v>14432</v>
      </c>
      <c r="L12" s="2655">
        <f t="shared" si="1"/>
        <v>159</v>
      </c>
      <c r="M12" s="2350">
        <f t="shared" si="1"/>
        <v>15440</v>
      </c>
      <c r="N12" s="2656">
        <f t="shared" si="2"/>
        <v>106.98447893569845</v>
      </c>
    </row>
    <row r="13" spans="1:14" ht="15.75" customHeight="1">
      <c r="A13" s="2614"/>
      <c r="B13" s="2647" t="s">
        <v>1053</v>
      </c>
      <c r="C13" s="2648">
        <v>14595</v>
      </c>
      <c r="D13" s="2649">
        <v>99</v>
      </c>
      <c r="E13" s="817">
        <v>13052</v>
      </c>
      <c r="F13" s="2650">
        <v>89.42788626241864</v>
      </c>
      <c r="G13" s="2651">
        <v>4771</v>
      </c>
      <c r="H13" s="2652">
        <v>27</v>
      </c>
      <c r="I13" s="819">
        <v>2448</v>
      </c>
      <c r="J13" s="2653">
        <f t="shared" si="0"/>
        <v>51.30999790400336</v>
      </c>
      <c r="K13" s="2654">
        <f t="shared" si="1"/>
        <v>9824</v>
      </c>
      <c r="L13" s="2655">
        <f t="shared" si="1"/>
        <v>72</v>
      </c>
      <c r="M13" s="2350">
        <f t="shared" si="1"/>
        <v>10604</v>
      </c>
      <c r="N13" s="2656">
        <f t="shared" si="2"/>
        <v>107.93973941368078</v>
      </c>
    </row>
    <row r="14" spans="1:14" ht="15.75" customHeight="1">
      <c r="A14" s="2614"/>
      <c r="B14" s="2647" t="s">
        <v>1054</v>
      </c>
      <c r="C14" s="2648">
        <v>12909</v>
      </c>
      <c r="D14" s="2649">
        <v>176</v>
      </c>
      <c r="E14" s="817">
        <v>12485</v>
      </c>
      <c r="F14" s="2650">
        <v>96.7154698272523</v>
      </c>
      <c r="G14" s="2657"/>
      <c r="H14" s="2658"/>
      <c r="I14" s="2659"/>
      <c r="J14" s="2660"/>
      <c r="K14" s="2661">
        <f t="shared" si="1"/>
        <v>12909</v>
      </c>
      <c r="L14" s="2662">
        <f t="shared" si="1"/>
        <v>176</v>
      </c>
      <c r="M14" s="2663">
        <f t="shared" si="1"/>
        <v>12485</v>
      </c>
      <c r="N14" s="2664">
        <f t="shared" si="2"/>
        <v>96.7154698272523</v>
      </c>
    </row>
    <row r="15" spans="1:14" ht="15.75" customHeight="1">
      <c r="A15" s="2614"/>
      <c r="B15" s="2635" t="s">
        <v>1055</v>
      </c>
      <c r="C15" s="2636">
        <v>1495</v>
      </c>
      <c r="D15" s="2637">
        <v>40</v>
      </c>
      <c r="E15" s="815">
        <v>1495</v>
      </c>
      <c r="F15" s="2638">
        <v>100</v>
      </c>
      <c r="G15" s="2639">
        <v>915</v>
      </c>
      <c r="H15" s="2640">
        <v>8</v>
      </c>
      <c r="I15" s="2641">
        <v>915</v>
      </c>
      <c r="J15" s="2642">
        <f>I15/G15*100</f>
        <v>100</v>
      </c>
      <c r="K15" s="2643">
        <f t="shared" si="1"/>
        <v>580</v>
      </c>
      <c r="L15" s="2644">
        <f t="shared" si="1"/>
        <v>32</v>
      </c>
      <c r="M15" s="2645">
        <f t="shared" si="1"/>
        <v>580</v>
      </c>
      <c r="N15" s="2646">
        <f t="shared" si="2"/>
        <v>100</v>
      </c>
    </row>
    <row r="16" spans="1:14" ht="15.75" customHeight="1">
      <c r="A16" s="2614"/>
      <c r="B16" s="2647" t="s">
        <v>1056</v>
      </c>
      <c r="C16" s="2648">
        <v>1730</v>
      </c>
      <c r="D16" s="2649">
        <v>20</v>
      </c>
      <c r="E16" s="817">
        <v>1629</v>
      </c>
      <c r="F16" s="2650">
        <v>94.16184971098266</v>
      </c>
      <c r="G16" s="2639">
        <v>966</v>
      </c>
      <c r="H16" s="2640">
        <v>3</v>
      </c>
      <c r="I16" s="2641">
        <v>190</v>
      </c>
      <c r="J16" s="2642">
        <f>I16/G16*100</f>
        <v>19.66873706004141</v>
      </c>
      <c r="K16" s="2654">
        <f t="shared" si="1"/>
        <v>764</v>
      </c>
      <c r="L16" s="2655">
        <f t="shared" si="1"/>
        <v>17</v>
      </c>
      <c r="M16" s="2350">
        <f t="shared" si="1"/>
        <v>1439</v>
      </c>
      <c r="N16" s="2656">
        <f t="shared" si="2"/>
        <v>188.35078534031413</v>
      </c>
    </row>
    <row r="17" spans="1:14" ht="15.75" customHeight="1">
      <c r="A17" s="2614"/>
      <c r="B17" s="2647" t="s">
        <v>1057</v>
      </c>
      <c r="C17" s="2648">
        <v>1337</v>
      </c>
      <c r="D17" s="2649">
        <v>12</v>
      </c>
      <c r="E17" s="817">
        <v>1337</v>
      </c>
      <c r="F17" s="2650">
        <v>100</v>
      </c>
      <c r="G17" s="2651">
        <v>1114</v>
      </c>
      <c r="H17" s="2652">
        <v>7</v>
      </c>
      <c r="I17" s="819">
        <v>1114</v>
      </c>
      <c r="J17" s="2653">
        <f>I17/G17*100</f>
        <v>100</v>
      </c>
      <c r="K17" s="2654">
        <f t="shared" si="1"/>
        <v>223</v>
      </c>
      <c r="L17" s="2655">
        <f t="shared" si="1"/>
        <v>5</v>
      </c>
      <c r="M17" s="2350">
        <f t="shared" si="1"/>
        <v>223</v>
      </c>
      <c r="N17" s="2656">
        <f t="shared" si="2"/>
        <v>100</v>
      </c>
    </row>
    <row r="18" spans="1:14" ht="15.75" customHeight="1">
      <c r="A18" s="2614"/>
      <c r="B18" s="2647" t="s">
        <v>1058</v>
      </c>
      <c r="C18" s="2648">
        <v>1302</v>
      </c>
      <c r="D18" s="2649">
        <v>31</v>
      </c>
      <c r="E18" s="817">
        <v>1302</v>
      </c>
      <c r="F18" s="2650">
        <v>100</v>
      </c>
      <c r="G18" s="2651">
        <v>753</v>
      </c>
      <c r="H18" s="2652">
        <v>8</v>
      </c>
      <c r="I18" s="819">
        <v>250</v>
      </c>
      <c r="J18" s="2653">
        <f>I18/G18*100</f>
        <v>33.200531208499335</v>
      </c>
      <c r="K18" s="2654">
        <f t="shared" si="1"/>
        <v>549</v>
      </c>
      <c r="L18" s="2655">
        <f t="shared" si="1"/>
        <v>23</v>
      </c>
      <c r="M18" s="2350">
        <f t="shared" si="1"/>
        <v>1052</v>
      </c>
      <c r="N18" s="2656">
        <f t="shared" si="2"/>
        <v>191.62112932604737</v>
      </c>
    </row>
    <row r="19" spans="1:14" ht="15.75" customHeight="1">
      <c r="A19" s="2614"/>
      <c r="B19" s="2647" t="s">
        <v>1059</v>
      </c>
      <c r="C19" s="2648">
        <v>627</v>
      </c>
      <c r="D19" s="2649">
        <v>13</v>
      </c>
      <c r="E19" s="817">
        <v>627</v>
      </c>
      <c r="F19" s="2650">
        <v>100</v>
      </c>
      <c r="G19" s="2651"/>
      <c r="H19" s="2652"/>
      <c r="I19" s="819"/>
      <c r="J19" s="2653"/>
      <c r="K19" s="2654">
        <f t="shared" si="1"/>
        <v>627</v>
      </c>
      <c r="L19" s="2655">
        <f t="shared" si="1"/>
        <v>13</v>
      </c>
      <c r="M19" s="2350">
        <f t="shared" si="1"/>
        <v>627</v>
      </c>
      <c r="N19" s="2656">
        <f t="shared" si="2"/>
        <v>100</v>
      </c>
    </row>
    <row r="20" spans="1:14" ht="15.75" customHeight="1">
      <c r="A20" s="2614"/>
      <c r="B20" s="2647" t="s">
        <v>1060</v>
      </c>
      <c r="C20" s="2648">
        <v>431</v>
      </c>
      <c r="D20" s="2649">
        <v>6</v>
      </c>
      <c r="E20" s="817">
        <v>431</v>
      </c>
      <c r="F20" s="2650">
        <v>100</v>
      </c>
      <c r="G20" s="2651"/>
      <c r="H20" s="2652"/>
      <c r="I20" s="819"/>
      <c r="J20" s="2653"/>
      <c r="K20" s="2654">
        <f t="shared" si="1"/>
        <v>431</v>
      </c>
      <c r="L20" s="2655">
        <f t="shared" si="1"/>
        <v>6</v>
      </c>
      <c r="M20" s="2350">
        <f t="shared" si="1"/>
        <v>431</v>
      </c>
      <c r="N20" s="2656">
        <f t="shared" si="2"/>
        <v>100</v>
      </c>
    </row>
    <row r="21" spans="1:14" ht="15.75" customHeight="1">
      <c r="A21" s="2614"/>
      <c r="B21" s="2665" t="s">
        <v>1061</v>
      </c>
      <c r="C21" s="2666">
        <v>1744</v>
      </c>
      <c r="D21" s="2667">
        <v>34</v>
      </c>
      <c r="E21" s="2668">
        <v>1744</v>
      </c>
      <c r="F21" s="2669">
        <v>100</v>
      </c>
      <c r="G21" s="2670">
        <v>543</v>
      </c>
      <c r="H21" s="2671">
        <v>1</v>
      </c>
      <c r="I21" s="2672">
        <v>104</v>
      </c>
      <c r="J21" s="2673">
        <f>I21/G21*100</f>
        <v>19.152854511970535</v>
      </c>
      <c r="K21" s="2674">
        <f t="shared" si="1"/>
        <v>1201</v>
      </c>
      <c r="L21" s="2675">
        <f t="shared" si="1"/>
        <v>33</v>
      </c>
      <c r="M21" s="2358">
        <f t="shared" si="1"/>
        <v>1640</v>
      </c>
      <c r="N21" s="2676">
        <f t="shared" si="2"/>
        <v>136.55287260616154</v>
      </c>
    </row>
    <row r="22" spans="1:14" ht="15.75" customHeight="1">
      <c r="A22" s="2614"/>
      <c r="B22" s="2647" t="s">
        <v>1062</v>
      </c>
      <c r="C22" s="2648">
        <v>1789</v>
      </c>
      <c r="D22" s="2649">
        <v>22</v>
      </c>
      <c r="E22" s="817">
        <v>1789</v>
      </c>
      <c r="F22" s="2650">
        <v>100</v>
      </c>
      <c r="G22" s="2677"/>
      <c r="H22" s="2678"/>
      <c r="I22" s="2679"/>
      <c r="J22" s="2680"/>
      <c r="K22" s="2681">
        <f t="shared" si="1"/>
        <v>1789</v>
      </c>
      <c r="L22" s="2682">
        <f t="shared" si="1"/>
        <v>22</v>
      </c>
      <c r="M22" s="2683">
        <f t="shared" si="1"/>
        <v>1789</v>
      </c>
      <c r="N22" s="2684">
        <f t="shared" si="2"/>
        <v>100</v>
      </c>
    </row>
    <row r="23" spans="1:14" ht="15.75" customHeight="1">
      <c r="A23" s="2614"/>
      <c r="B23" s="2647" t="s">
        <v>1063</v>
      </c>
      <c r="C23" s="2648">
        <v>2243</v>
      </c>
      <c r="D23" s="2649">
        <v>41</v>
      </c>
      <c r="E23" s="817">
        <v>2194</v>
      </c>
      <c r="F23" s="2650">
        <v>97.81542576905929</v>
      </c>
      <c r="G23" s="2657"/>
      <c r="H23" s="2658"/>
      <c r="I23" s="2659"/>
      <c r="J23" s="2660"/>
      <c r="K23" s="2661">
        <f t="shared" si="1"/>
        <v>2243</v>
      </c>
      <c r="L23" s="2662">
        <f t="shared" si="1"/>
        <v>41</v>
      </c>
      <c r="M23" s="2663">
        <f t="shared" si="1"/>
        <v>2194</v>
      </c>
      <c r="N23" s="2664">
        <f t="shared" si="2"/>
        <v>97.81542576905929</v>
      </c>
    </row>
    <row r="24" spans="1:14" ht="15.75" customHeight="1">
      <c r="A24" s="2614"/>
      <c r="B24" s="2647" t="s">
        <v>1064</v>
      </c>
      <c r="C24" s="2648">
        <v>1983</v>
      </c>
      <c r="D24" s="2649">
        <v>39</v>
      </c>
      <c r="E24" s="817">
        <v>1971</v>
      </c>
      <c r="F24" s="2650">
        <v>99.39485627836612</v>
      </c>
      <c r="G24" s="2639"/>
      <c r="H24" s="2640"/>
      <c r="I24" s="2641"/>
      <c r="J24" s="2642"/>
      <c r="K24" s="2643">
        <f t="shared" si="1"/>
        <v>1983</v>
      </c>
      <c r="L24" s="2644">
        <f t="shared" si="1"/>
        <v>39</v>
      </c>
      <c r="M24" s="2645">
        <f t="shared" si="1"/>
        <v>1971</v>
      </c>
      <c r="N24" s="2646">
        <f t="shared" si="2"/>
        <v>99.39485627836612</v>
      </c>
    </row>
    <row r="25" spans="1:14" ht="15.75" customHeight="1">
      <c r="A25" s="2614"/>
      <c r="B25" s="2647" t="s">
        <v>1065</v>
      </c>
      <c r="C25" s="2648">
        <v>219</v>
      </c>
      <c r="D25" s="2649">
        <v>1</v>
      </c>
      <c r="E25" s="817">
        <v>219</v>
      </c>
      <c r="F25" s="2650">
        <v>100</v>
      </c>
      <c r="G25" s="2657"/>
      <c r="H25" s="2658"/>
      <c r="I25" s="2659"/>
      <c r="J25" s="2660"/>
      <c r="K25" s="2661">
        <f t="shared" si="1"/>
        <v>219</v>
      </c>
      <c r="L25" s="2662">
        <f t="shared" si="1"/>
        <v>1</v>
      </c>
      <c r="M25" s="2663">
        <f t="shared" si="1"/>
        <v>219</v>
      </c>
      <c r="N25" s="2664">
        <f t="shared" si="2"/>
        <v>100</v>
      </c>
    </row>
    <row r="26" spans="1:14" ht="15.75" customHeight="1">
      <c r="A26" s="2614"/>
      <c r="B26" s="2647" t="s">
        <v>1066</v>
      </c>
      <c r="C26" s="2648">
        <v>10656</v>
      </c>
      <c r="D26" s="2649">
        <v>130</v>
      </c>
      <c r="E26" s="817">
        <v>10549</v>
      </c>
      <c r="F26" s="2650">
        <v>98.99587087087087</v>
      </c>
      <c r="G26" s="2639"/>
      <c r="H26" s="2640"/>
      <c r="I26" s="2641"/>
      <c r="J26" s="2642"/>
      <c r="K26" s="2643">
        <f t="shared" si="1"/>
        <v>10656</v>
      </c>
      <c r="L26" s="2644">
        <f t="shared" si="1"/>
        <v>130</v>
      </c>
      <c r="M26" s="2645">
        <f t="shared" si="1"/>
        <v>10549</v>
      </c>
      <c r="N26" s="2646">
        <f t="shared" si="2"/>
        <v>98.99587087087087</v>
      </c>
    </row>
    <row r="27" spans="1:14" ht="15.75" customHeight="1">
      <c r="A27" s="2614"/>
      <c r="B27" s="2647" t="s">
        <v>1067</v>
      </c>
      <c r="C27" s="2648">
        <v>3115</v>
      </c>
      <c r="D27" s="2649">
        <v>102</v>
      </c>
      <c r="E27" s="817">
        <v>3053</v>
      </c>
      <c r="F27" s="2650">
        <v>98.00963081861958</v>
      </c>
      <c r="G27" s="2639"/>
      <c r="H27" s="2640"/>
      <c r="I27" s="2641"/>
      <c r="J27" s="2642"/>
      <c r="K27" s="2643">
        <f t="shared" si="1"/>
        <v>3115</v>
      </c>
      <c r="L27" s="2644">
        <f t="shared" si="1"/>
        <v>102</v>
      </c>
      <c r="M27" s="2645">
        <f t="shared" si="1"/>
        <v>3053</v>
      </c>
      <c r="N27" s="2646">
        <f t="shared" si="2"/>
        <v>98.00963081861958</v>
      </c>
    </row>
    <row r="28" spans="1:14" ht="15.75" customHeight="1">
      <c r="A28" s="2614"/>
      <c r="B28" s="2647" t="s">
        <v>1068</v>
      </c>
      <c r="C28" s="2648">
        <v>3354</v>
      </c>
      <c r="D28" s="2649">
        <v>66</v>
      </c>
      <c r="E28" s="817">
        <v>3308</v>
      </c>
      <c r="F28" s="2650">
        <v>98.62850327966606</v>
      </c>
      <c r="G28" s="2677">
        <v>2706</v>
      </c>
      <c r="H28" s="2678">
        <v>13</v>
      </c>
      <c r="I28" s="2679">
        <v>1289</v>
      </c>
      <c r="J28" s="2680">
        <f>I28/G28*100</f>
        <v>47.63488543976349</v>
      </c>
      <c r="K28" s="2681">
        <f t="shared" si="1"/>
        <v>648</v>
      </c>
      <c r="L28" s="2682">
        <f t="shared" si="1"/>
        <v>53</v>
      </c>
      <c r="M28" s="2683">
        <f t="shared" si="1"/>
        <v>2019</v>
      </c>
      <c r="N28" s="2684">
        <f t="shared" si="2"/>
        <v>311.5740740740741</v>
      </c>
    </row>
    <row r="29" spans="1:14" ht="15.75" customHeight="1">
      <c r="A29" s="2614"/>
      <c r="B29" s="2647" t="s">
        <v>1069</v>
      </c>
      <c r="C29" s="2648">
        <v>5954</v>
      </c>
      <c r="D29" s="2649">
        <v>92</v>
      </c>
      <c r="E29" s="817">
        <v>5626</v>
      </c>
      <c r="F29" s="2650">
        <v>94.49109842122942</v>
      </c>
      <c r="G29" s="2651"/>
      <c r="H29" s="2652"/>
      <c r="I29" s="819"/>
      <c r="J29" s="2653"/>
      <c r="K29" s="2654">
        <f t="shared" si="1"/>
        <v>5954</v>
      </c>
      <c r="L29" s="2655">
        <f t="shared" si="1"/>
        <v>92</v>
      </c>
      <c r="M29" s="2350">
        <f t="shared" si="1"/>
        <v>5626</v>
      </c>
      <c r="N29" s="2656">
        <f t="shared" si="2"/>
        <v>94.49109842122942</v>
      </c>
    </row>
    <row r="30" spans="1:14" ht="15.75" customHeight="1">
      <c r="A30" s="2614"/>
      <c r="B30" s="2647" t="s">
        <v>1070</v>
      </c>
      <c r="C30" s="2648">
        <v>2890</v>
      </c>
      <c r="D30" s="2649">
        <v>49</v>
      </c>
      <c r="E30" s="817">
        <v>2781</v>
      </c>
      <c r="F30" s="2650">
        <v>96.22837370242215</v>
      </c>
      <c r="G30" s="2651"/>
      <c r="H30" s="2652"/>
      <c r="I30" s="819"/>
      <c r="J30" s="2653"/>
      <c r="K30" s="2654">
        <f t="shared" si="1"/>
        <v>2890</v>
      </c>
      <c r="L30" s="2655">
        <f t="shared" si="1"/>
        <v>49</v>
      </c>
      <c r="M30" s="2350">
        <f t="shared" si="1"/>
        <v>2781</v>
      </c>
      <c r="N30" s="2656">
        <f t="shared" si="2"/>
        <v>96.22837370242215</v>
      </c>
    </row>
    <row r="31" spans="1:14" ht="15.75" customHeight="1">
      <c r="A31" s="2614"/>
      <c r="B31" s="2647" t="s">
        <v>1071</v>
      </c>
      <c r="C31" s="2648">
        <v>1797</v>
      </c>
      <c r="D31" s="2649">
        <v>6</v>
      </c>
      <c r="E31" s="817">
        <v>1797</v>
      </c>
      <c r="F31" s="2650">
        <v>100</v>
      </c>
      <c r="G31" s="2651"/>
      <c r="H31" s="2652"/>
      <c r="I31" s="819"/>
      <c r="J31" s="2653"/>
      <c r="K31" s="2654">
        <f t="shared" si="1"/>
        <v>1797</v>
      </c>
      <c r="L31" s="2655">
        <f t="shared" si="1"/>
        <v>6</v>
      </c>
      <c r="M31" s="2350">
        <f t="shared" si="1"/>
        <v>1797</v>
      </c>
      <c r="N31" s="2656">
        <f t="shared" si="2"/>
        <v>100</v>
      </c>
    </row>
    <row r="32" spans="1:14" ht="15.75" customHeight="1">
      <c r="A32" s="2614"/>
      <c r="B32" s="2647" t="s">
        <v>1072</v>
      </c>
      <c r="C32" s="2648">
        <v>2430</v>
      </c>
      <c r="D32" s="2649">
        <v>51</v>
      </c>
      <c r="E32" s="817">
        <v>2269</v>
      </c>
      <c r="F32" s="2650">
        <v>93.37448559670783</v>
      </c>
      <c r="G32" s="2670"/>
      <c r="H32" s="2671"/>
      <c r="I32" s="2672"/>
      <c r="J32" s="2673"/>
      <c r="K32" s="2674">
        <f t="shared" si="1"/>
        <v>2430</v>
      </c>
      <c r="L32" s="2675">
        <f t="shared" si="1"/>
        <v>51</v>
      </c>
      <c r="M32" s="2358">
        <f t="shared" si="1"/>
        <v>2269</v>
      </c>
      <c r="N32" s="2676">
        <f t="shared" si="2"/>
        <v>93.37448559670783</v>
      </c>
    </row>
    <row r="33" spans="1:14" ht="15.75" customHeight="1">
      <c r="A33" s="2614"/>
      <c r="B33" s="2647" t="s">
        <v>1073</v>
      </c>
      <c r="C33" s="2648">
        <v>2699</v>
      </c>
      <c r="D33" s="2649">
        <v>71</v>
      </c>
      <c r="E33" s="817">
        <v>2699</v>
      </c>
      <c r="F33" s="2650">
        <v>100</v>
      </c>
      <c r="G33" s="2670"/>
      <c r="H33" s="2671"/>
      <c r="I33" s="2672"/>
      <c r="J33" s="2673"/>
      <c r="K33" s="2674">
        <f t="shared" si="1"/>
        <v>2699</v>
      </c>
      <c r="L33" s="2675">
        <f t="shared" si="1"/>
        <v>71</v>
      </c>
      <c r="M33" s="2358">
        <f t="shared" si="1"/>
        <v>2699</v>
      </c>
      <c r="N33" s="2676">
        <f t="shared" si="2"/>
        <v>100</v>
      </c>
    </row>
    <row r="34" spans="1:14" ht="15.75" customHeight="1">
      <c r="A34" s="2614"/>
      <c r="B34" s="2647" t="s">
        <v>249</v>
      </c>
      <c r="C34" s="2648">
        <v>8606</v>
      </c>
      <c r="D34" s="2649">
        <v>87</v>
      </c>
      <c r="E34" s="817">
        <v>8606</v>
      </c>
      <c r="F34" s="2650">
        <v>100</v>
      </c>
      <c r="G34" s="2670">
        <v>765</v>
      </c>
      <c r="H34" s="2671">
        <v>5</v>
      </c>
      <c r="I34" s="2672">
        <v>765</v>
      </c>
      <c r="J34" s="2673">
        <f>I34/G34*100</f>
        <v>100</v>
      </c>
      <c r="K34" s="2674">
        <f t="shared" si="1"/>
        <v>7841</v>
      </c>
      <c r="L34" s="2675">
        <f t="shared" si="1"/>
        <v>82</v>
      </c>
      <c r="M34" s="2358">
        <f t="shared" si="1"/>
        <v>7841</v>
      </c>
      <c r="N34" s="2676">
        <f t="shared" si="2"/>
        <v>100</v>
      </c>
    </row>
    <row r="35" spans="1:14" ht="15.75" customHeight="1">
      <c r="A35" s="2614"/>
      <c r="B35" s="2635" t="s">
        <v>1074</v>
      </c>
      <c r="C35" s="2636">
        <v>2703</v>
      </c>
      <c r="D35" s="2637">
        <v>34</v>
      </c>
      <c r="E35" s="815">
        <v>2703</v>
      </c>
      <c r="F35" s="2638">
        <v>100</v>
      </c>
      <c r="G35" s="2677">
        <v>1536</v>
      </c>
      <c r="H35" s="2678">
        <v>16</v>
      </c>
      <c r="I35" s="2679">
        <v>1536</v>
      </c>
      <c r="J35" s="2680">
        <f>I35/G35*100</f>
        <v>100</v>
      </c>
      <c r="K35" s="2681">
        <f t="shared" si="1"/>
        <v>1167</v>
      </c>
      <c r="L35" s="2682">
        <f t="shared" si="1"/>
        <v>18</v>
      </c>
      <c r="M35" s="2683">
        <f t="shared" si="1"/>
        <v>1167</v>
      </c>
      <c r="N35" s="2684">
        <f t="shared" si="2"/>
        <v>100</v>
      </c>
    </row>
    <row r="36" spans="1:14" ht="15.75" customHeight="1">
      <c r="A36" s="2614"/>
      <c r="B36" s="2647" t="s">
        <v>1075</v>
      </c>
      <c r="C36" s="2648">
        <v>776</v>
      </c>
      <c r="D36" s="2649">
        <v>14</v>
      </c>
      <c r="E36" s="817">
        <v>776</v>
      </c>
      <c r="F36" s="2650">
        <v>100</v>
      </c>
      <c r="G36" s="2651"/>
      <c r="H36" s="2652"/>
      <c r="I36" s="819"/>
      <c r="J36" s="2653"/>
      <c r="K36" s="2654">
        <f t="shared" si="1"/>
        <v>776</v>
      </c>
      <c r="L36" s="2655">
        <f t="shared" si="1"/>
        <v>14</v>
      </c>
      <c r="M36" s="2350">
        <f t="shared" si="1"/>
        <v>776</v>
      </c>
      <c r="N36" s="2656">
        <f t="shared" si="2"/>
        <v>100</v>
      </c>
    </row>
    <row r="37" spans="1:14" ht="15.75" customHeight="1" thickBot="1">
      <c r="A37" s="2614"/>
      <c r="B37" s="2685" t="s">
        <v>1076</v>
      </c>
      <c r="C37" s="2648">
        <v>5431</v>
      </c>
      <c r="D37" s="2649">
        <v>65</v>
      </c>
      <c r="E37" s="817">
        <v>5431</v>
      </c>
      <c r="F37" s="2650">
        <v>100</v>
      </c>
      <c r="G37" s="2651">
        <v>4145</v>
      </c>
      <c r="H37" s="2652">
        <v>31</v>
      </c>
      <c r="I37" s="819">
        <v>4019</v>
      </c>
      <c r="J37" s="2653">
        <f>I37/G37*100</f>
        <v>96.96019300361883</v>
      </c>
      <c r="K37" s="2654">
        <f t="shared" si="1"/>
        <v>1286</v>
      </c>
      <c r="L37" s="2655">
        <f t="shared" si="1"/>
        <v>34</v>
      </c>
      <c r="M37" s="2350">
        <f t="shared" si="1"/>
        <v>1412</v>
      </c>
      <c r="N37" s="2656">
        <f t="shared" si="2"/>
        <v>109.79782270606533</v>
      </c>
    </row>
    <row r="38" spans="1:14" ht="15.75" customHeight="1" thickBot="1" thickTop="1">
      <c r="A38" s="2614"/>
      <c r="B38" s="2686" t="s">
        <v>1077</v>
      </c>
      <c r="C38" s="2687">
        <v>351024</v>
      </c>
      <c r="D38" s="2688">
        <v>2836</v>
      </c>
      <c r="E38" s="2688">
        <v>333343</v>
      </c>
      <c r="F38" s="2689">
        <v>94.96302247139796</v>
      </c>
      <c r="G38" s="2690">
        <f>SUM(G4:G37)</f>
        <v>141369</v>
      </c>
      <c r="H38" s="2691">
        <f>SUM(H4:H37)</f>
        <v>433</v>
      </c>
      <c r="I38" s="2690">
        <f>SUM(I4:I37)</f>
        <v>61153</v>
      </c>
      <c r="J38" s="2692">
        <f>I38/G38*100</f>
        <v>43.25771562365158</v>
      </c>
      <c r="K38" s="2693">
        <f t="shared" si="1"/>
        <v>209655</v>
      </c>
      <c r="L38" s="2694">
        <f t="shared" si="1"/>
        <v>2403</v>
      </c>
      <c r="M38" s="2690">
        <f t="shared" si="1"/>
        <v>272190</v>
      </c>
      <c r="N38" s="2692">
        <f t="shared" si="2"/>
        <v>129.8275738713601</v>
      </c>
    </row>
    <row r="39" spans="2:14" ht="15.75" customHeight="1" thickBot="1">
      <c r="B39" s="2695" t="s">
        <v>1078</v>
      </c>
      <c r="C39" s="2696">
        <v>351571</v>
      </c>
      <c r="D39" s="2697">
        <v>2773</v>
      </c>
      <c r="E39" s="2698">
        <v>328062</v>
      </c>
      <c r="F39" s="2699">
        <v>93.31315722855412</v>
      </c>
      <c r="G39" s="2700">
        <v>143047</v>
      </c>
      <c r="H39" s="2701">
        <v>319</v>
      </c>
      <c r="I39" s="2700">
        <v>47436</v>
      </c>
      <c r="J39" s="2702">
        <v>33.1611288597454</v>
      </c>
      <c r="K39" s="2703">
        <v>200096</v>
      </c>
      <c r="L39" s="2704">
        <v>559</v>
      </c>
      <c r="M39" s="2700">
        <v>64411</v>
      </c>
      <c r="N39" s="2702">
        <v>32.19004877658724</v>
      </c>
    </row>
    <row r="40" spans="2:14" ht="15.75" customHeight="1">
      <c r="B40" s="2705" t="s">
        <v>1079</v>
      </c>
      <c r="C40" s="2706">
        <v>351079</v>
      </c>
      <c r="D40" s="2707">
        <v>2735</v>
      </c>
      <c r="E40" s="2698">
        <v>325456</v>
      </c>
      <c r="F40" s="2708">
        <v>92.70164265022972</v>
      </c>
      <c r="G40" s="179"/>
      <c r="H40" s="179"/>
      <c r="I40" s="179"/>
      <c r="J40" s="2709"/>
      <c r="K40" s="2710"/>
      <c r="L40" s="2710"/>
      <c r="M40" s="179"/>
      <c r="N40" s="2709"/>
    </row>
    <row r="41" spans="2:14" ht="15.75" customHeight="1" thickBot="1">
      <c r="B41" s="2711"/>
      <c r="C41" s="179"/>
      <c r="D41" s="179"/>
      <c r="E41" s="179"/>
      <c r="F41" s="2709"/>
      <c r="G41" s="179"/>
      <c r="H41" s="179"/>
      <c r="I41" s="179"/>
      <c r="J41" s="2709"/>
      <c r="K41" s="2710"/>
      <c r="L41" s="2710"/>
      <c r="M41" s="179"/>
      <c r="N41" s="2709"/>
    </row>
    <row r="42" spans="2:14" ht="15.75" customHeight="1">
      <c r="B42" s="2712" t="s">
        <v>1080</v>
      </c>
      <c r="C42" s="179"/>
      <c r="D42" s="179"/>
      <c r="E42" s="179"/>
      <c r="F42" s="2709"/>
      <c r="G42" s="2713">
        <f>SUM(G4:G14)</f>
        <v>127926</v>
      </c>
      <c r="H42" s="2714">
        <f>SUM(H4:H14)</f>
        <v>341</v>
      </c>
      <c r="I42" s="2714">
        <f>SUM(I4:I14)</f>
        <v>50971</v>
      </c>
      <c r="J42" s="2715">
        <f>I42/G42*100</f>
        <v>39.844128636868184</v>
      </c>
      <c r="K42" s="2713">
        <f aca="true" t="shared" si="3" ref="K42:M43">C43-G42</f>
        <v>157787</v>
      </c>
      <c r="L42" s="2714">
        <f t="shared" si="3"/>
        <v>1469</v>
      </c>
      <c r="M42" s="2714">
        <f t="shared" si="3"/>
        <v>218036</v>
      </c>
      <c r="N42" s="2715">
        <f>M42/K42*100</f>
        <v>138.18375404817886</v>
      </c>
    </row>
    <row r="43" spans="2:14" ht="15.75" customHeight="1" thickBot="1">
      <c r="B43" s="2716" t="s">
        <v>1081</v>
      </c>
      <c r="C43" s="2706">
        <v>285713</v>
      </c>
      <c r="D43" s="2706">
        <v>1810</v>
      </c>
      <c r="E43" s="2706">
        <v>269007</v>
      </c>
      <c r="F43" s="2699">
        <v>94.15287368793159</v>
      </c>
      <c r="G43" s="2717">
        <f>SUM(G15:G37)</f>
        <v>13443</v>
      </c>
      <c r="H43" s="2718">
        <f>SUM(H15:H37)</f>
        <v>92</v>
      </c>
      <c r="I43" s="2718">
        <f>SUM(I15:I37)</f>
        <v>10182</v>
      </c>
      <c r="J43" s="2719">
        <f>I43/G43*100</f>
        <v>75.74202187011828</v>
      </c>
      <c r="K43" s="2720">
        <f t="shared" si="3"/>
        <v>51868</v>
      </c>
      <c r="L43" s="2718">
        <f t="shared" si="3"/>
        <v>934</v>
      </c>
      <c r="M43" s="2718">
        <f t="shared" si="3"/>
        <v>54154</v>
      </c>
      <c r="N43" s="2719">
        <f>M43/K43*100</f>
        <v>104.40734171358064</v>
      </c>
    </row>
    <row r="44" spans="2:14" ht="15.75" customHeight="1">
      <c r="B44" s="2716" t="s">
        <v>1082</v>
      </c>
      <c r="C44" s="2706">
        <v>65311</v>
      </c>
      <c r="D44" s="2706">
        <v>1026</v>
      </c>
      <c r="E44" s="2706">
        <v>64336</v>
      </c>
      <c r="F44" s="2699">
        <v>98.50714274777602</v>
      </c>
      <c r="G44" s="179"/>
      <c r="H44" s="179"/>
      <c r="I44" s="179"/>
      <c r="J44" s="2709"/>
      <c r="K44" s="179"/>
      <c r="L44" s="179"/>
      <c r="M44" s="179"/>
      <c r="N44" s="2709"/>
    </row>
    <row r="45" spans="2:14" ht="15.75" customHeight="1" thickBot="1">
      <c r="B45" s="2711"/>
      <c r="C45" s="2219"/>
      <c r="D45" s="2219"/>
      <c r="E45" s="2219"/>
      <c r="F45" s="2721"/>
      <c r="G45" s="177"/>
      <c r="H45" s="177"/>
      <c r="I45" s="177"/>
      <c r="J45" s="2722"/>
      <c r="K45" s="177"/>
      <c r="L45" s="177"/>
      <c r="M45" s="177"/>
      <c r="N45" s="2722"/>
    </row>
    <row r="46" spans="2:14" ht="15.75" customHeight="1">
      <c r="B46" s="2723" t="s">
        <v>1083</v>
      </c>
      <c r="C46" s="2123"/>
      <c r="D46" s="2123"/>
      <c r="E46" s="2123"/>
      <c r="F46" s="2724"/>
      <c r="G46" s="2713">
        <f>G4</f>
        <v>80610</v>
      </c>
      <c r="H46" s="2714">
        <f>H4</f>
        <v>119</v>
      </c>
      <c r="I46" s="2714">
        <f>I4</f>
        <v>20392</v>
      </c>
      <c r="J46" s="2715">
        <f>I46/G46*100</f>
        <v>25.297109539759333</v>
      </c>
      <c r="K46" s="2713">
        <f>K4</f>
        <v>81836</v>
      </c>
      <c r="L46" s="2714">
        <f>L4</f>
        <v>652</v>
      </c>
      <c r="M46" s="2714">
        <f>M4</f>
        <v>129543</v>
      </c>
      <c r="N46" s="2715">
        <f>M46/K46*100</f>
        <v>158.29586001270835</v>
      </c>
    </row>
    <row r="47" spans="2:14" ht="15.75" customHeight="1" thickBot="1">
      <c r="B47" s="2725" t="s">
        <v>1044</v>
      </c>
      <c r="C47" s="2726">
        <v>162446</v>
      </c>
      <c r="D47" s="2706">
        <v>771</v>
      </c>
      <c r="E47" s="2706">
        <v>149935</v>
      </c>
      <c r="F47" s="2699">
        <v>92.29836376395848</v>
      </c>
      <c r="G47" s="2717">
        <f>SUM(G5:G37)</f>
        <v>60759</v>
      </c>
      <c r="H47" s="2718">
        <f>SUM(H5:H37)</f>
        <v>314</v>
      </c>
      <c r="I47" s="2718">
        <f>SUM(I5:I37)</f>
        <v>40761</v>
      </c>
      <c r="J47" s="2719">
        <f>I47/G47*100</f>
        <v>67.0863575766553</v>
      </c>
      <c r="K47" s="2720">
        <f>C48-G47</f>
        <v>127819</v>
      </c>
      <c r="L47" s="2718">
        <f>D48-H47</f>
        <v>1751</v>
      </c>
      <c r="M47" s="2718">
        <f>E48-I47</f>
        <v>142647</v>
      </c>
      <c r="N47" s="2719">
        <f>M47/K47*100</f>
        <v>111.6007792268755</v>
      </c>
    </row>
    <row r="48" spans="2:6" ht="15.75" customHeight="1">
      <c r="B48" s="2727" t="s">
        <v>1084</v>
      </c>
      <c r="C48" s="2726">
        <v>188578</v>
      </c>
      <c r="D48" s="2706">
        <v>2065</v>
      </c>
      <c r="E48" s="2706">
        <v>183408</v>
      </c>
      <c r="F48" s="2699">
        <v>97.25842887293321</v>
      </c>
    </row>
    <row r="49" ht="12">
      <c r="B49" s="2723"/>
    </row>
  </sheetData>
  <sheetProtection/>
  <mergeCells count="9">
    <mergeCell ref="B1:F1"/>
    <mergeCell ref="K1:N1"/>
    <mergeCell ref="B2:B3"/>
    <mergeCell ref="C2:C3"/>
    <mergeCell ref="D2:D3"/>
    <mergeCell ref="G2:G3"/>
    <mergeCell ref="H2:H3"/>
    <mergeCell ref="K2:K3"/>
    <mergeCell ref="L2:L3"/>
  </mergeCells>
  <printOptions/>
  <pageMargins left="0.984251968503937" right="0.7874015748031497" top="0.9055118110236221" bottom="0.7874015748031497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33" sqref="L33"/>
    </sheetView>
  </sheetViews>
  <sheetFormatPr defaultColWidth="8.09765625" defaultRowHeight="14.25"/>
  <cols>
    <col min="1" max="1" width="0.6953125" style="188" customWidth="1"/>
    <col min="2" max="2" width="5.3984375" style="188" customWidth="1"/>
    <col min="3" max="3" width="8.59765625" style="188" customWidth="1"/>
    <col min="4" max="4" width="6.59765625" style="177" customWidth="1"/>
    <col min="5" max="5" width="7.59765625" style="177" customWidth="1"/>
    <col min="6" max="15" width="6.59765625" style="177" customWidth="1"/>
    <col min="16" max="16" width="15.59765625" style="179" customWidth="1"/>
    <col min="17" max="31" width="5.69921875" style="177" customWidth="1"/>
    <col min="32" max="32" width="6.5" style="177" customWidth="1"/>
    <col min="33" max="16384" width="8.09765625" style="188" customWidth="1"/>
  </cols>
  <sheetData>
    <row r="1" spans="2:32" s="317" customFormat="1" ht="24" customHeight="1">
      <c r="B1" s="427" t="s">
        <v>179</v>
      </c>
      <c r="D1" s="429"/>
      <c r="E1" s="429"/>
      <c r="F1" s="429"/>
      <c r="G1" s="429"/>
      <c r="H1" s="429" t="s">
        <v>371</v>
      </c>
      <c r="I1" s="429"/>
      <c r="J1" s="429"/>
      <c r="K1" s="429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29"/>
      <c r="Y1" s="429"/>
      <c r="Z1" s="429"/>
      <c r="AA1" s="429"/>
      <c r="AB1" s="429"/>
      <c r="AC1" s="429"/>
      <c r="AD1" s="429"/>
      <c r="AE1" s="429"/>
      <c r="AF1" s="429"/>
    </row>
    <row r="2" spans="2:32" s="429" customFormat="1" ht="29.25" customHeight="1">
      <c r="B2" s="902"/>
      <c r="C2" s="903"/>
      <c r="D2" s="899" t="s">
        <v>36</v>
      </c>
      <c r="E2" s="900"/>
      <c r="F2" s="901" t="s">
        <v>154</v>
      </c>
      <c r="G2" s="894"/>
      <c r="H2" s="894" t="s">
        <v>155</v>
      </c>
      <c r="I2" s="894"/>
      <c r="J2" s="894" t="s">
        <v>156</v>
      </c>
      <c r="K2" s="894"/>
      <c r="L2" s="894" t="s">
        <v>157</v>
      </c>
      <c r="M2" s="894"/>
      <c r="N2" s="894" t="s">
        <v>158</v>
      </c>
      <c r="O2" s="894"/>
      <c r="P2" s="693"/>
      <c r="Q2" s="894" t="s">
        <v>159</v>
      </c>
      <c r="R2" s="894"/>
      <c r="S2" s="894" t="s">
        <v>160</v>
      </c>
      <c r="T2" s="894"/>
      <c r="U2" s="894" t="s">
        <v>161</v>
      </c>
      <c r="V2" s="894"/>
      <c r="W2" s="894" t="s">
        <v>162</v>
      </c>
      <c r="X2" s="894"/>
      <c r="Y2" s="894" t="s">
        <v>163</v>
      </c>
      <c r="Z2" s="894"/>
      <c r="AA2" s="894" t="s">
        <v>164</v>
      </c>
      <c r="AB2" s="894"/>
      <c r="AC2" s="894" t="s">
        <v>165</v>
      </c>
      <c r="AD2" s="894"/>
      <c r="AE2" s="894" t="s">
        <v>166</v>
      </c>
      <c r="AF2" s="895"/>
    </row>
    <row r="3" spans="2:32" s="429" customFormat="1" ht="29.25" customHeight="1">
      <c r="B3" s="904"/>
      <c r="C3" s="905"/>
      <c r="D3" s="703" t="s">
        <v>167</v>
      </c>
      <c r="E3" s="702" t="s">
        <v>168</v>
      </c>
      <c r="F3" s="704" t="s">
        <v>167</v>
      </c>
      <c r="G3" s="697" t="s">
        <v>168</v>
      </c>
      <c r="H3" s="697" t="s">
        <v>167</v>
      </c>
      <c r="I3" s="697" t="s">
        <v>168</v>
      </c>
      <c r="J3" s="697" t="s">
        <v>167</v>
      </c>
      <c r="K3" s="697" t="s">
        <v>168</v>
      </c>
      <c r="L3" s="697" t="s">
        <v>167</v>
      </c>
      <c r="M3" s="697" t="s">
        <v>168</v>
      </c>
      <c r="N3" s="697" t="s">
        <v>167</v>
      </c>
      <c r="O3" s="697" t="s">
        <v>168</v>
      </c>
      <c r="P3" s="705"/>
      <c r="Q3" s="701" t="s">
        <v>167</v>
      </c>
      <c r="R3" s="701" t="s">
        <v>168</v>
      </c>
      <c r="S3" s="701" t="s">
        <v>167</v>
      </c>
      <c r="T3" s="701" t="s">
        <v>168</v>
      </c>
      <c r="U3" s="701" t="s">
        <v>167</v>
      </c>
      <c r="V3" s="701" t="s">
        <v>168</v>
      </c>
      <c r="W3" s="701" t="s">
        <v>167</v>
      </c>
      <c r="X3" s="701" t="s">
        <v>168</v>
      </c>
      <c r="Y3" s="701" t="s">
        <v>167</v>
      </c>
      <c r="Z3" s="701" t="s">
        <v>168</v>
      </c>
      <c r="AA3" s="701" t="s">
        <v>167</v>
      </c>
      <c r="AB3" s="706" t="s">
        <v>168</v>
      </c>
      <c r="AC3" s="701" t="s">
        <v>167</v>
      </c>
      <c r="AD3" s="701" t="s">
        <v>168</v>
      </c>
      <c r="AE3" s="701" t="s">
        <v>167</v>
      </c>
      <c r="AF3" s="702" t="s">
        <v>168</v>
      </c>
    </row>
    <row r="4" spans="2:32" ht="15.75" customHeight="1">
      <c r="B4" s="911" t="s">
        <v>92</v>
      </c>
      <c r="C4" s="912"/>
      <c r="D4" s="83">
        <f aca="true" t="shared" si="0" ref="D4:D14">SUM(F4,H4,J4,L4,N4,Q4,S4,U4,W4,Y4,AA4,AC4,AE4)</f>
        <v>3086</v>
      </c>
      <c r="E4" s="166">
        <f aca="true" t="shared" si="1" ref="E4:E14">SUM(G4,I4,K4,M4,O4,R4,T4,V4,X4,Z4,AB4,AD4,AF4)</f>
        <v>54173</v>
      </c>
      <c r="F4" s="175">
        <f aca="true" t="shared" si="2" ref="F4:O4">SUM(F13,F45,F46,F47)</f>
        <v>181</v>
      </c>
      <c r="G4" s="84">
        <f t="shared" si="2"/>
        <v>6462</v>
      </c>
      <c r="H4" s="84">
        <f t="shared" si="2"/>
        <v>23</v>
      </c>
      <c r="I4" s="84">
        <f t="shared" si="2"/>
        <v>1145</v>
      </c>
      <c r="J4" s="84">
        <f t="shared" si="2"/>
        <v>1104</v>
      </c>
      <c r="K4" s="84">
        <f t="shared" si="2"/>
        <v>22485</v>
      </c>
      <c r="L4" s="84">
        <f t="shared" si="2"/>
        <v>0</v>
      </c>
      <c r="M4" s="84">
        <f t="shared" si="2"/>
        <v>0</v>
      </c>
      <c r="N4" s="84">
        <f t="shared" si="2"/>
        <v>7</v>
      </c>
      <c r="O4" s="84">
        <f t="shared" si="2"/>
        <v>105</v>
      </c>
      <c r="P4" s="189"/>
      <c r="Q4" s="84">
        <f aca="true" t="shared" si="3" ref="Q4:AF4">SUM(Q13,Q45,Q46,Q47)</f>
        <v>222</v>
      </c>
      <c r="R4" s="84">
        <f t="shared" si="3"/>
        <v>3444</v>
      </c>
      <c r="S4" s="84">
        <f t="shared" si="3"/>
        <v>70</v>
      </c>
      <c r="T4" s="84">
        <f t="shared" si="3"/>
        <v>1116</v>
      </c>
      <c r="U4" s="84">
        <f t="shared" si="3"/>
        <v>0</v>
      </c>
      <c r="V4" s="84">
        <f t="shared" si="3"/>
        <v>0</v>
      </c>
      <c r="W4" s="84">
        <f t="shared" si="3"/>
        <v>326</v>
      </c>
      <c r="X4" s="84">
        <f t="shared" si="3"/>
        <v>7304</v>
      </c>
      <c r="Y4" s="84">
        <f t="shared" si="3"/>
        <v>54</v>
      </c>
      <c r="Z4" s="84">
        <f t="shared" si="3"/>
        <v>1728</v>
      </c>
      <c r="AA4" s="84">
        <f t="shared" si="3"/>
        <v>0</v>
      </c>
      <c r="AB4" s="84">
        <f t="shared" si="3"/>
        <v>0</v>
      </c>
      <c r="AC4" s="84">
        <f t="shared" si="3"/>
        <v>7</v>
      </c>
      <c r="AD4" s="84">
        <f t="shared" si="3"/>
        <v>187</v>
      </c>
      <c r="AE4" s="84">
        <f t="shared" si="3"/>
        <v>1092</v>
      </c>
      <c r="AF4" s="166">
        <f t="shared" si="3"/>
        <v>10197</v>
      </c>
    </row>
    <row r="5" spans="2:32" ht="15.75" customHeight="1">
      <c r="B5" s="190"/>
      <c r="C5" s="356" t="s">
        <v>353</v>
      </c>
      <c r="D5" s="39">
        <f t="shared" si="0"/>
        <v>272</v>
      </c>
      <c r="E5" s="191">
        <f t="shared" si="1"/>
        <v>3917</v>
      </c>
      <c r="F5" s="776">
        <v>35</v>
      </c>
      <c r="G5" s="653">
        <v>1117</v>
      </c>
      <c r="H5" s="653">
        <v>0</v>
      </c>
      <c r="I5" s="653">
        <v>0</v>
      </c>
      <c r="J5" s="653">
        <v>233</v>
      </c>
      <c r="K5" s="653">
        <v>2730</v>
      </c>
      <c r="L5" s="653">
        <v>0</v>
      </c>
      <c r="M5" s="653">
        <v>0</v>
      </c>
      <c r="N5" s="653">
        <v>0</v>
      </c>
      <c r="O5" s="653">
        <v>0</v>
      </c>
      <c r="P5" s="777"/>
      <c r="Q5" s="653">
        <v>0</v>
      </c>
      <c r="R5" s="653">
        <v>0</v>
      </c>
      <c r="S5" s="653">
        <v>0</v>
      </c>
      <c r="T5" s="653">
        <v>0</v>
      </c>
      <c r="U5" s="653">
        <v>0</v>
      </c>
      <c r="V5" s="653">
        <v>0</v>
      </c>
      <c r="W5" s="653">
        <v>0</v>
      </c>
      <c r="X5" s="653">
        <v>0</v>
      </c>
      <c r="Y5" s="653">
        <v>2</v>
      </c>
      <c r="Z5" s="653">
        <v>15</v>
      </c>
      <c r="AA5" s="653">
        <v>0</v>
      </c>
      <c r="AB5" s="653">
        <v>0</v>
      </c>
      <c r="AC5" s="653">
        <v>2</v>
      </c>
      <c r="AD5" s="653">
        <v>55</v>
      </c>
      <c r="AE5" s="653">
        <v>0</v>
      </c>
      <c r="AF5" s="778">
        <v>0</v>
      </c>
    </row>
    <row r="6" spans="2:32" ht="15.75" customHeight="1">
      <c r="B6" s="192" t="s">
        <v>27</v>
      </c>
      <c r="C6" s="357" t="s">
        <v>4</v>
      </c>
      <c r="D6" s="193">
        <f t="shared" si="0"/>
        <v>30</v>
      </c>
      <c r="E6" s="191">
        <f t="shared" si="1"/>
        <v>2597</v>
      </c>
      <c r="F6" s="779">
        <v>11</v>
      </c>
      <c r="G6" s="624">
        <v>252</v>
      </c>
      <c r="H6" s="624">
        <v>3</v>
      </c>
      <c r="I6" s="624">
        <v>36</v>
      </c>
      <c r="J6" s="624">
        <v>3</v>
      </c>
      <c r="K6" s="624">
        <v>870</v>
      </c>
      <c r="L6" s="624">
        <v>0</v>
      </c>
      <c r="M6" s="624">
        <v>0</v>
      </c>
      <c r="N6" s="624">
        <v>2</v>
      </c>
      <c r="O6" s="624">
        <v>49</v>
      </c>
      <c r="P6" s="777"/>
      <c r="Q6" s="624">
        <v>2</v>
      </c>
      <c r="R6" s="624">
        <v>36</v>
      </c>
      <c r="S6" s="624">
        <v>0</v>
      </c>
      <c r="T6" s="624">
        <v>0</v>
      </c>
      <c r="U6" s="624">
        <v>0</v>
      </c>
      <c r="V6" s="624">
        <v>0</v>
      </c>
      <c r="W6" s="624">
        <v>6</v>
      </c>
      <c r="X6" s="624">
        <v>1297</v>
      </c>
      <c r="Y6" s="624">
        <v>0</v>
      </c>
      <c r="Z6" s="624">
        <v>0</v>
      </c>
      <c r="AA6" s="624">
        <v>0</v>
      </c>
      <c r="AB6" s="624">
        <v>0</v>
      </c>
      <c r="AC6" s="624">
        <v>0</v>
      </c>
      <c r="AD6" s="624">
        <v>0</v>
      </c>
      <c r="AE6" s="624">
        <v>3</v>
      </c>
      <c r="AF6" s="780">
        <v>57</v>
      </c>
    </row>
    <row r="7" spans="2:32" ht="15.75" customHeight="1">
      <c r="B7" s="192" t="s">
        <v>28</v>
      </c>
      <c r="C7" s="357" t="s">
        <v>5</v>
      </c>
      <c r="D7" s="193">
        <f t="shared" si="0"/>
        <v>30</v>
      </c>
      <c r="E7" s="191">
        <f t="shared" si="1"/>
        <v>2195</v>
      </c>
      <c r="F7" s="779">
        <v>10</v>
      </c>
      <c r="G7" s="624">
        <v>619</v>
      </c>
      <c r="H7" s="624">
        <v>0</v>
      </c>
      <c r="I7" s="624">
        <v>0</v>
      </c>
      <c r="J7" s="624">
        <v>12</v>
      </c>
      <c r="K7" s="624">
        <v>1011</v>
      </c>
      <c r="L7" s="624">
        <v>0</v>
      </c>
      <c r="M7" s="624">
        <v>0</v>
      </c>
      <c r="N7" s="624">
        <v>0</v>
      </c>
      <c r="O7" s="624">
        <v>0</v>
      </c>
      <c r="P7" s="781"/>
      <c r="Q7" s="624">
        <v>2</v>
      </c>
      <c r="R7" s="624">
        <v>133</v>
      </c>
      <c r="S7" s="624">
        <v>0</v>
      </c>
      <c r="T7" s="624">
        <v>0</v>
      </c>
      <c r="U7" s="624">
        <v>0</v>
      </c>
      <c r="V7" s="624">
        <v>0</v>
      </c>
      <c r="W7" s="624">
        <v>3</v>
      </c>
      <c r="X7" s="624">
        <v>312</v>
      </c>
      <c r="Y7" s="624">
        <v>3</v>
      </c>
      <c r="Z7" s="624">
        <v>120</v>
      </c>
      <c r="AA7" s="624">
        <v>0</v>
      </c>
      <c r="AB7" s="624">
        <v>0</v>
      </c>
      <c r="AC7" s="624">
        <v>0</v>
      </c>
      <c r="AD7" s="624">
        <v>0</v>
      </c>
      <c r="AE7" s="624">
        <v>0</v>
      </c>
      <c r="AF7" s="780">
        <v>0</v>
      </c>
    </row>
    <row r="8" spans="2:32" ht="15.75" customHeight="1">
      <c r="B8" s="192" t="s">
        <v>29</v>
      </c>
      <c r="C8" s="357" t="s">
        <v>143</v>
      </c>
      <c r="D8" s="193">
        <f t="shared" si="0"/>
        <v>325</v>
      </c>
      <c r="E8" s="191">
        <f t="shared" si="1"/>
        <v>4639</v>
      </c>
      <c r="F8" s="779">
        <v>5</v>
      </c>
      <c r="G8" s="624">
        <v>177</v>
      </c>
      <c r="H8" s="624">
        <v>2</v>
      </c>
      <c r="I8" s="624">
        <v>12</v>
      </c>
      <c r="J8" s="624">
        <v>61</v>
      </c>
      <c r="K8" s="624">
        <v>1682</v>
      </c>
      <c r="L8" s="624">
        <v>0</v>
      </c>
      <c r="M8" s="624">
        <v>0</v>
      </c>
      <c r="N8" s="624">
        <v>0</v>
      </c>
      <c r="O8" s="624">
        <v>0</v>
      </c>
      <c r="P8" s="781"/>
      <c r="Q8" s="624">
        <v>32</v>
      </c>
      <c r="R8" s="624">
        <v>258</v>
      </c>
      <c r="S8" s="624">
        <v>17</v>
      </c>
      <c r="T8" s="624">
        <v>231</v>
      </c>
      <c r="U8" s="624">
        <v>0</v>
      </c>
      <c r="V8" s="624">
        <v>0</v>
      </c>
      <c r="W8" s="624">
        <v>33</v>
      </c>
      <c r="X8" s="624">
        <v>779</v>
      </c>
      <c r="Y8" s="624">
        <v>4</v>
      </c>
      <c r="Z8" s="624">
        <v>88</v>
      </c>
      <c r="AA8" s="624">
        <v>0</v>
      </c>
      <c r="AB8" s="624">
        <v>0</v>
      </c>
      <c r="AC8" s="624">
        <v>0</v>
      </c>
      <c r="AD8" s="624">
        <v>0</v>
      </c>
      <c r="AE8" s="624">
        <v>171</v>
      </c>
      <c r="AF8" s="780">
        <v>1412</v>
      </c>
    </row>
    <row r="9" spans="2:32" ht="15.75" customHeight="1">
      <c r="B9" s="192" t="s">
        <v>30</v>
      </c>
      <c r="C9" s="357" t="s">
        <v>144</v>
      </c>
      <c r="D9" s="193">
        <f t="shared" si="0"/>
        <v>42</v>
      </c>
      <c r="E9" s="191">
        <f t="shared" si="1"/>
        <v>2349</v>
      </c>
      <c r="F9" s="779">
        <v>8</v>
      </c>
      <c r="G9" s="624">
        <v>476</v>
      </c>
      <c r="H9" s="624">
        <v>0</v>
      </c>
      <c r="I9" s="624">
        <v>0</v>
      </c>
      <c r="J9" s="624">
        <v>18</v>
      </c>
      <c r="K9" s="624">
        <v>1217</v>
      </c>
      <c r="L9" s="624">
        <v>0</v>
      </c>
      <c r="M9" s="624">
        <v>0</v>
      </c>
      <c r="N9" s="624">
        <v>0</v>
      </c>
      <c r="O9" s="624">
        <v>0</v>
      </c>
      <c r="P9" s="781"/>
      <c r="Q9" s="624">
        <v>0</v>
      </c>
      <c r="R9" s="624">
        <v>0</v>
      </c>
      <c r="S9" s="624">
        <v>0</v>
      </c>
      <c r="T9" s="624">
        <v>0</v>
      </c>
      <c r="U9" s="624">
        <v>0</v>
      </c>
      <c r="V9" s="624">
        <v>0</v>
      </c>
      <c r="W9" s="624">
        <v>14</v>
      </c>
      <c r="X9" s="624">
        <v>592</v>
      </c>
      <c r="Y9" s="624">
        <v>2</v>
      </c>
      <c r="Z9" s="624">
        <v>64</v>
      </c>
      <c r="AA9" s="624">
        <v>0</v>
      </c>
      <c r="AB9" s="624">
        <v>0</v>
      </c>
      <c r="AC9" s="624">
        <v>0</v>
      </c>
      <c r="AD9" s="624">
        <v>0</v>
      </c>
      <c r="AE9" s="624">
        <v>0</v>
      </c>
      <c r="AF9" s="780">
        <v>0</v>
      </c>
    </row>
    <row r="10" spans="2:32" ht="15.75" customHeight="1">
      <c r="B10" s="192" t="s">
        <v>31</v>
      </c>
      <c r="C10" s="357" t="s">
        <v>6</v>
      </c>
      <c r="D10" s="193">
        <f t="shared" si="0"/>
        <v>148</v>
      </c>
      <c r="E10" s="191">
        <f t="shared" si="1"/>
        <v>2431</v>
      </c>
      <c r="F10" s="779">
        <v>12</v>
      </c>
      <c r="G10" s="624">
        <v>477</v>
      </c>
      <c r="H10" s="624">
        <v>0</v>
      </c>
      <c r="I10" s="624">
        <v>0</v>
      </c>
      <c r="J10" s="624">
        <v>125</v>
      </c>
      <c r="K10" s="624">
        <v>1313</v>
      </c>
      <c r="L10" s="624">
        <v>0</v>
      </c>
      <c r="M10" s="624">
        <v>0</v>
      </c>
      <c r="N10" s="624">
        <v>0</v>
      </c>
      <c r="O10" s="624">
        <v>0</v>
      </c>
      <c r="P10" s="781"/>
      <c r="Q10" s="624">
        <v>0</v>
      </c>
      <c r="R10" s="624">
        <v>0</v>
      </c>
      <c r="S10" s="624">
        <v>0</v>
      </c>
      <c r="T10" s="624">
        <v>0</v>
      </c>
      <c r="U10" s="624">
        <v>0</v>
      </c>
      <c r="V10" s="624">
        <v>0</v>
      </c>
      <c r="W10" s="624">
        <v>1</v>
      </c>
      <c r="X10" s="624">
        <v>220</v>
      </c>
      <c r="Y10" s="624">
        <v>5</v>
      </c>
      <c r="Z10" s="624">
        <v>289</v>
      </c>
      <c r="AA10" s="624">
        <v>0</v>
      </c>
      <c r="AB10" s="782">
        <v>0</v>
      </c>
      <c r="AC10" s="624">
        <v>5</v>
      </c>
      <c r="AD10" s="624">
        <v>132</v>
      </c>
      <c r="AE10" s="624">
        <v>0</v>
      </c>
      <c r="AF10" s="780">
        <v>0</v>
      </c>
    </row>
    <row r="11" spans="2:32" ht="15.75" customHeight="1">
      <c r="B11" s="192" t="s">
        <v>32</v>
      </c>
      <c r="C11" s="357" t="s">
        <v>7</v>
      </c>
      <c r="D11" s="193">
        <f t="shared" si="0"/>
        <v>19</v>
      </c>
      <c r="E11" s="191">
        <f t="shared" si="1"/>
        <v>1113</v>
      </c>
      <c r="F11" s="779">
        <v>3</v>
      </c>
      <c r="G11" s="624">
        <v>285</v>
      </c>
      <c r="H11" s="624">
        <v>0</v>
      </c>
      <c r="I11" s="624">
        <v>0</v>
      </c>
      <c r="J11" s="624">
        <v>8</v>
      </c>
      <c r="K11" s="624">
        <v>301</v>
      </c>
      <c r="L11" s="624">
        <v>0</v>
      </c>
      <c r="M11" s="624">
        <v>0</v>
      </c>
      <c r="N11" s="624">
        <v>0</v>
      </c>
      <c r="O11" s="624">
        <v>0</v>
      </c>
      <c r="P11" s="781"/>
      <c r="Q11" s="624">
        <v>0</v>
      </c>
      <c r="R11" s="624">
        <v>0</v>
      </c>
      <c r="S11" s="624">
        <v>1</v>
      </c>
      <c r="T11" s="624">
        <v>70</v>
      </c>
      <c r="U11" s="624">
        <v>0</v>
      </c>
      <c r="V11" s="624">
        <v>0</v>
      </c>
      <c r="W11" s="624">
        <v>7</v>
      </c>
      <c r="X11" s="624">
        <v>457</v>
      </c>
      <c r="Y11" s="624">
        <v>0</v>
      </c>
      <c r="Z11" s="624">
        <v>0</v>
      </c>
      <c r="AA11" s="624">
        <v>0</v>
      </c>
      <c r="AB11" s="782">
        <v>0</v>
      </c>
      <c r="AC11" s="624">
        <v>0</v>
      </c>
      <c r="AD11" s="624">
        <v>0</v>
      </c>
      <c r="AE11" s="624">
        <v>0</v>
      </c>
      <c r="AF11" s="780">
        <v>0</v>
      </c>
    </row>
    <row r="12" spans="2:32" ht="15.75" customHeight="1">
      <c r="B12" s="192" t="s">
        <v>33</v>
      </c>
      <c r="C12" s="357" t="s">
        <v>8</v>
      </c>
      <c r="D12" s="193">
        <f t="shared" si="0"/>
        <v>45</v>
      </c>
      <c r="E12" s="191">
        <f t="shared" si="1"/>
        <v>639</v>
      </c>
      <c r="F12" s="779">
        <v>7</v>
      </c>
      <c r="G12" s="624">
        <v>217</v>
      </c>
      <c r="H12" s="624">
        <v>1</v>
      </c>
      <c r="I12" s="624">
        <v>154</v>
      </c>
      <c r="J12" s="624">
        <v>1</v>
      </c>
      <c r="K12" s="624">
        <v>69</v>
      </c>
      <c r="L12" s="624">
        <v>0</v>
      </c>
      <c r="M12" s="624">
        <v>0</v>
      </c>
      <c r="N12" s="624">
        <v>1</v>
      </c>
      <c r="O12" s="624">
        <v>39</v>
      </c>
      <c r="P12" s="781"/>
      <c r="Q12" s="624">
        <v>29</v>
      </c>
      <c r="R12" s="624">
        <v>134</v>
      </c>
      <c r="S12" s="624">
        <v>4</v>
      </c>
      <c r="T12" s="624">
        <v>12</v>
      </c>
      <c r="U12" s="624">
        <v>0</v>
      </c>
      <c r="V12" s="624">
        <v>0</v>
      </c>
      <c r="W12" s="624">
        <v>0</v>
      </c>
      <c r="X12" s="624">
        <v>0</v>
      </c>
      <c r="Y12" s="624">
        <v>2</v>
      </c>
      <c r="Z12" s="624">
        <v>14</v>
      </c>
      <c r="AA12" s="624">
        <v>0</v>
      </c>
      <c r="AB12" s="782">
        <v>0</v>
      </c>
      <c r="AC12" s="624">
        <v>0</v>
      </c>
      <c r="AD12" s="624">
        <v>0</v>
      </c>
      <c r="AE12" s="624">
        <v>0</v>
      </c>
      <c r="AF12" s="780">
        <v>0</v>
      </c>
    </row>
    <row r="13" spans="2:32" ht="15.75" customHeight="1">
      <c r="B13" s="195"/>
      <c r="C13" s="196" t="s">
        <v>97</v>
      </c>
      <c r="D13" s="30">
        <f t="shared" si="0"/>
        <v>911</v>
      </c>
      <c r="E13" s="197">
        <f t="shared" si="1"/>
        <v>19880</v>
      </c>
      <c r="F13" s="198">
        <f aca="true" t="shared" si="4" ref="F13:O13">SUM(F5:F12)</f>
        <v>91</v>
      </c>
      <c r="G13" s="31">
        <f t="shared" si="4"/>
        <v>3620</v>
      </c>
      <c r="H13" s="31">
        <f t="shared" si="4"/>
        <v>6</v>
      </c>
      <c r="I13" s="31">
        <f t="shared" si="4"/>
        <v>202</v>
      </c>
      <c r="J13" s="31">
        <f t="shared" si="4"/>
        <v>461</v>
      </c>
      <c r="K13" s="31">
        <f t="shared" si="4"/>
        <v>9193</v>
      </c>
      <c r="L13" s="31">
        <f t="shared" si="4"/>
        <v>0</v>
      </c>
      <c r="M13" s="31">
        <f t="shared" si="4"/>
        <v>0</v>
      </c>
      <c r="N13" s="31">
        <f t="shared" si="4"/>
        <v>3</v>
      </c>
      <c r="O13" s="31">
        <f t="shared" si="4"/>
        <v>88</v>
      </c>
      <c r="P13" s="194"/>
      <c r="Q13" s="31">
        <f aca="true" t="shared" si="5" ref="Q13:AF13">SUM(Q5:Q12)</f>
        <v>65</v>
      </c>
      <c r="R13" s="31">
        <f t="shared" si="5"/>
        <v>561</v>
      </c>
      <c r="S13" s="31">
        <f t="shared" si="5"/>
        <v>22</v>
      </c>
      <c r="T13" s="31">
        <f t="shared" si="5"/>
        <v>313</v>
      </c>
      <c r="U13" s="31">
        <f t="shared" si="5"/>
        <v>0</v>
      </c>
      <c r="V13" s="31">
        <f t="shared" si="5"/>
        <v>0</v>
      </c>
      <c r="W13" s="31">
        <f t="shared" si="5"/>
        <v>64</v>
      </c>
      <c r="X13" s="31">
        <f t="shared" si="5"/>
        <v>3657</v>
      </c>
      <c r="Y13" s="31">
        <f t="shared" si="5"/>
        <v>18</v>
      </c>
      <c r="Z13" s="31">
        <f t="shared" si="5"/>
        <v>590</v>
      </c>
      <c r="AA13" s="31">
        <f t="shared" si="5"/>
        <v>0</v>
      </c>
      <c r="AB13" s="199">
        <f t="shared" si="5"/>
        <v>0</v>
      </c>
      <c r="AC13" s="31">
        <f t="shared" si="5"/>
        <v>7</v>
      </c>
      <c r="AD13" s="31">
        <f t="shared" si="5"/>
        <v>187</v>
      </c>
      <c r="AE13" s="31">
        <f t="shared" si="5"/>
        <v>174</v>
      </c>
      <c r="AF13" s="197">
        <f t="shared" si="5"/>
        <v>1469</v>
      </c>
    </row>
    <row r="14" spans="2:32" ht="15.75" customHeight="1">
      <c r="B14" s="908" t="s">
        <v>34</v>
      </c>
      <c r="C14" s="200" t="s">
        <v>9</v>
      </c>
      <c r="D14" s="39">
        <f t="shared" si="0"/>
        <v>767</v>
      </c>
      <c r="E14" s="201">
        <f t="shared" si="1"/>
        <v>12238</v>
      </c>
      <c r="F14" s="202">
        <v>17</v>
      </c>
      <c r="G14" s="65">
        <v>633</v>
      </c>
      <c r="H14" s="307">
        <v>5</v>
      </c>
      <c r="I14" s="40">
        <v>273</v>
      </c>
      <c r="J14" s="40">
        <v>239</v>
      </c>
      <c r="K14" s="40">
        <v>5076</v>
      </c>
      <c r="L14" s="40">
        <v>0</v>
      </c>
      <c r="M14" s="40">
        <v>0</v>
      </c>
      <c r="N14" s="40">
        <v>0</v>
      </c>
      <c r="O14" s="40">
        <v>0</v>
      </c>
      <c r="P14" s="203"/>
      <c r="Q14" s="40">
        <v>40</v>
      </c>
      <c r="R14" s="40">
        <v>1048</v>
      </c>
      <c r="S14" s="40">
        <v>39</v>
      </c>
      <c r="T14" s="40">
        <v>671</v>
      </c>
      <c r="U14" s="40">
        <v>0</v>
      </c>
      <c r="V14" s="40">
        <v>0</v>
      </c>
      <c r="W14" s="40">
        <v>29</v>
      </c>
      <c r="X14" s="40">
        <v>1128</v>
      </c>
      <c r="Y14" s="40">
        <v>2</v>
      </c>
      <c r="Z14" s="40">
        <v>17</v>
      </c>
      <c r="AA14" s="40">
        <v>0</v>
      </c>
      <c r="AB14" s="204">
        <v>0</v>
      </c>
      <c r="AC14" s="40">
        <v>0</v>
      </c>
      <c r="AD14" s="40">
        <v>0</v>
      </c>
      <c r="AE14" s="40">
        <v>396</v>
      </c>
      <c r="AF14" s="201">
        <v>3392</v>
      </c>
    </row>
    <row r="15" spans="2:32" ht="15.75" customHeight="1">
      <c r="B15" s="909"/>
      <c r="C15" s="357" t="s">
        <v>10</v>
      </c>
      <c r="D15" s="193"/>
      <c r="E15" s="191"/>
      <c r="F15" s="168"/>
      <c r="G15" s="22"/>
      <c r="H15" s="22"/>
      <c r="I15" s="22"/>
      <c r="J15" s="22"/>
      <c r="K15" s="22"/>
      <c r="L15" s="22"/>
      <c r="M15" s="22"/>
      <c r="N15" s="22"/>
      <c r="O15" s="22"/>
      <c r="P15" s="19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67"/>
      <c r="AC15" s="22"/>
      <c r="AD15" s="22"/>
      <c r="AE15" s="22"/>
      <c r="AF15" s="169"/>
    </row>
    <row r="16" spans="2:32" ht="15.75" customHeight="1">
      <c r="B16" s="909"/>
      <c r="C16" s="357" t="s">
        <v>11</v>
      </c>
      <c r="D16" s="193"/>
      <c r="E16" s="191"/>
      <c r="F16" s="168"/>
      <c r="G16" s="22"/>
      <c r="H16" s="22"/>
      <c r="I16" s="22"/>
      <c r="J16" s="22"/>
      <c r="K16" s="22"/>
      <c r="L16" s="22"/>
      <c r="M16" s="22"/>
      <c r="N16" s="22"/>
      <c r="O16" s="22"/>
      <c r="P16" s="194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67"/>
      <c r="AC16" s="22"/>
      <c r="AD16" s="22"/>
      <c r="AE16" s="22"/>
      <c r="AF16" s="169"/>
    </row>
    <row r="17" spans="2:32" ht="15.75" customHeight="1">
      <c r="B17" s="909"/>
      <c r="C17" s="357" t="s">
        <v>146</v>
      </c>
      <c r="D17" s="193"/>
      <c r="E17" s="191"/>
      <c r="F17" s="168"/>
      <c r="G17" s="22"/>
      <c r="H17" s="22"/>
      <c r="I17" s="22"/>
      <c r="J17" s="22"/>
      <c r="K17" s="22"/>
      <c r="L17" s="22"/>
      <c r="M17" s="22"/>
      <c r="N17" s="22"/>
      <c r="O17" s="22"/>
      <c r="P17" s="194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67"/>
      <c r="AC17" s="22"/>
      <c r="AD17" s="22"/>
      <c r="AE17" s="22"/>
      <c r="AF17" s="169"/>
    </row>
    <row r="18" spans="2:32" ht="15.75" customHeight="1">
      <c r="B18" s="909"/>
      <c r="C18" s="357" t="s">
        <v>147</v>
      </c>
      <c r="D18" s="193"/>
      <c r="E18" s="191"/>
      <c r="F18" s="168"/>
      <c r="G18" s="22"/>
      <c r="H18" s="22"/>
      <c r="I18" s="22"/>
      <c r="J18" s="22"/>
      <c r="K18" s="22"/>
      <c r="L18" s="22"/>
      <c r="M18" s="22"/>
      <c r="N18" s="22"/>
      <c r="O18" s="22"/>
      <c r="P18" s="19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67"/>
      <c r="AC18" s="22"/>
      <c r="AD18" s="22"/>
      <c r="AE18" s="22"/>
      <c r="AF18" s="169"/>
    </row>
    <row r="19" spans="2:32" ht="15.75" customHeight="1">
      <c r="B19" s="910"/>
      <c r="C19" s="357" t="s">
        <v>12</v>
      </c>
      <c r="D19" s="193"/>
      <c r="E19" s="191"/>
      <c r="F19" s="168"/>
      <c r="G19" s="22"/>
      <c r="H19" s="22"/>
      <c r="I19" s="22"/>
      <c r="J19" s="22"/>
      <c r="K19" s="22"/>
      <c r="L19" s="22"/>
      <c r="M19" s="22"/>
      <c r="N19" s="22"/>
      <c r="O19" s="22"/>
      <c r="P19" s="19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167"/>
      <c r="AC19" s="22"/>
      <c r="AD19" s="22"/>
      <c r="AE19" s="22"/>
      <c r="AF19" s="169"/>
    </row>
    <row r="20" spans="2:32" ht="15.75" customHeight="1">
      <c r="B20" s="909" t="s">
        <v>35</v>
      </c>
      <c r="C20" s="200" t="s">
        <v>9</v>
      </c>
      <c r="D20" s="205">
        <v>285</v>
      </c>
      <c r="E20" s="206">
        <f>SUM(G20,I20,K20,M20,O20,R20,T20,V20,X20,Z20,AB20,AD20,AF20)</f>
        <v>2528</v>
      </c>
      <c r="F20" s="205">
        <v>6</v>
      </c>
      <c r="G20" s="65">
        <v>112</v>
      </c>
      <c r="H20" s="65">
        <v>1</v>
      </c>
      <c r="I20" s="65">
        <v>6</v>
      </c>
      <c r="J20" s="65">
        <v>108</v>
      </c>
      <c r="K20" s="65">
        <v>1634</v>
      </c>
      <c r="L20" s="65">
        <v>0</v>
      </c>
      <c r="M20" s="65">
        <v>0</v>
      </c>
      <c r="N20" s="65">
        <v>1</v>
      </c>
      <c r="O20" s="65">
        <v>6</v>
      </c>
      <c r="P20" s="194"/>
      <c r="Q20" s="65">
        <v>15</v>
      </c>
      <c r="R20" s="65">
        <v>106</v>
      </c>
      <c r="S20" s="65">
        <v>6</v>
      </c>
      <c r="T20" s="65">
        <v>44</v>
      </c>
      <c r="U20" s="65">
        <v>0</v>
      </c>
      <c r="V20" s="65">
        <v>0</v>
      </c>
      <c r="W20" s="65">
        <v>128</v>
      </c>
      <c r="X20" s="65">
        <v>510</v>
      </c>
      <c r="Y20" s="65">
        <v>3</v>
      </c>
      <c r="Z20" s="65">
        <v>40</v>
      </c>
      <c r="AA20" s="65">
        <v>0</v>
      </c>
      <c r="AB20" s="207">
        <v>0</v>
      </c>
      <c r="AC20" s="65">
        <v>0</v>
      </c>
      <c r="AD20" s="65">
        <v>0</v>
      </c>
      <c r="AE20" s="65">
        <v>17</v>
      </c>
      <c r="AF20" s="206">
        <v>70</v>
      </c>
    </row>
    <row r="21" spans="1:32" ht="15.75" customHeight="1">
      <c r="A21" s="188">
        <v>0</v>
      </c>
      <c r="B21" s="909"/>
      <c r="C21" s="357" t="s">
        <v>15</v>
      </c>
      <c r="D21" s="208"/>
      <c r="E21" s="191"/>
      <c r="F21" s="168"/>
      <c r="G21" s="22"/>
      <c r="H21" s="22"/>
      <c r="I21" s="22"/>
      <c r="J21" s="22"/>
      <c r="K21" s="22"/>
      <c r="L21" s="22"/>
      <c r="M21" s="22"/>
      <c r="N21" s="22"/>
      <c r="O21" s="22"/>
      <c r="P21" s="194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67"/>
      <c r="AC21" s="22"/>
      <c r="AD21" s="22"/>
      <c r="AE21" s="22"/>
      <c r="AF21" s="169"/>
    </row>
    <row r="22" spans="2:32" ht="15.75" customHeight="1">
      <c r="B22" s="909"/>
      <c r="C22" s="357" t="s">
        <v>14</v>
      </c>
      <c r="D22" s="208"/>
      <c r="E22" s="191"/>
      <c r="F22" s="168"/>
      <c r="G22" s="22"/>
      <c r="H22" s="22"/>
      <c r="I22" s="22"/>
      <c r="J22" s="22"/>
      <c r="K22" s="22"/>
      <c r="L22" s="22"/>
      <c r="M22" s="22"/>
      <c r="N22" s="22"/>
      <c r="O22" s="22"/>
      <c r="P22" s="19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67"/>
      <c r="AC22" s="22"/>
      <c r="AD22" s="22"/>
      <c r="AE22" s="22"/>
      <c r="AF22" s="169"/>
    </row>
    <row r="23" spans="2:32" ht="15.75" customHeight="1">
      <c r="B23" s="909"/>
      <c r="C23" s="357" t="s">
        <v>13</v>
      </c>
      <c r="D23" s="208"/>
      <c r="E23" s="191"/>
      <c r="F23" s="168"/>
      <c r="G23" s="22"/>
      <c r="H23" s="22"/>
      <c r="I23" s="22"/>
      <c r="J23" s="22"/>
      <c r="K23" s="22"/>
      <c r="L23" s="22"/>
      <c r="M23" s="22"/>
      <c r="N23" s="22"/>
      <c r="O23" s="22"/>
      <c r="P23" s="19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67"/>
      <c r="AC23" s="22"/>
      <c r="AD23" s="22"/>
      <c r="AE23" s="22"/>
      <c r="AF23" s="169"/>
    </row>
    <row r="24" spans="2:32" ht="15.75" customHeight="1">
      <c r="B24" s="909"/>
      <c r="C24" s="357" t="s">
        <v>16</v>
      </c>
      <c r="D24" s="208"/>
      <c r="E24" s="191"/>
      <c r="F24" s="168"/>
      <c r="G24" s="22"/>
      <c r="H24" s="22"/>
      <c r="I24" s="22"/>
      <c r="J24" s="22"/>
      <c r="K24" s="22"/>
      <c r="L24" s="22"/>
      <c r="M24" s="22"/>
      <c r="N24" s="22"/>
      <c r="O24" s="22"/>
      <c r="P24" s="19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67"/>
      <c r="AC24" s="22"/>
      <c r="AD24" s="22"/>
      <c r="AE24" s="22"/>
      <c r="AF24" s="169"/>
    </row>
    <row r="25" spans="2:32" ht="15.75" customHeight="1">
      <c r="B25" s="910"/>
      <c r="C25" s="358" t="s">
        <v>17</v>
      </c>
      <c r="D25" s="198"/>
      <c r="E25" s="197"/>
      <c r="F25" s="172"/>
      <c r="G25" s="55"/>
      <c r="H25" s="55"/>
      <c r="I25" s="55"/>
      <c r="J25" s="55"/>
      <c r="K25" s="55"/>
      <c r="L25" s="55"/>
      <c r="M25" s="55"/>
      <c r="N25" s="55"/>
      <c r="O25" s="55"/>
      <c r="P25" s="19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171"/>
      <c r="AC25" s="55"/>
      <c r="AD25" s="55"/>
      <c r="AE25" s="55"/>
      <c r="AF25" s="173"/>
    </row>
    <row r="26" spans="2:32" ht="15.75" customHeight="1">
      <c r="B26" s="913" t="s">
        <v>350</v>
      </c>
      <c r="C26" s="200" t="s">
        <v>9</v>
      </c>
      <c r="D26" s="205">
        <f aca="true" t="shared" si="6" ref="D26:D47">SUM(F26,H26,J26,L26,N26,Q26,S26,U26,W26,Y26,AA26,AC26,AE26)</f>
        <v>162</v>
      </c>
      <c r="E26" s="206">
        <f aca="true" t="shared" si="7" ref="E26:E47">SUM(G26,I26,K26,M26,O26,R26,T26,V26,X26,Z26,AB26,AD26,AF26)</f>
        <v>3137</v>
      </c>
      <c r="F26" s="205">
        <f>SUM(F27:F29)</f>
        <v>7</v>
      </c>
      <c r="G26" s="65">
        <f aca="true" t="shared" si="8" ref="G26:O26">SUM(G27:G29)</f>
        <v>253</v>
      </c>
      <c r="H26" s="65">
        <f t="shared" si="8"/>
        <v>0</v>
      </c>
      <c r="I26" s="65">
        <f t="shared" si="8"/>
        <v>0</v>
      </c>
      <c r="J26" s="65">
        <f t="shared" si="8"/>
        <v>27</v>
      </c>
      <c r="K26" s="65">
        <f t="shared" si="8"/>
        <v>1166</v>
      </c>
      <c r="L26" s="65">
        <f t="shared" si="8"/>
        <v>0</v>
      </c>
      <c r="M26" s="65">
        <f t="shared" si="8"/>
        <v>0</v>
      </c>
      <c r="N26" s="65">
        <f t="shared" si="8"/>
        <v>0</v>
      </c>
      <c r="O26" s="65">
        <f t="shared" si="8"/>
        <v>0</v>
      </c>
      <c r="P26" s="194"/>
      <c r="Q26" s="65">
        <f aca="true" t="shared" si="9" ref="Q26:AF26">SUM(Q27:Q29)</f>
        <v>16</v>
      </c>
      <c r="R26" s="65">
        <f t="shared" si="9"/>
        <v>269</v>
      </c>
      <c r="S26" s="65">
        <f t="shared" si="9"/>
        <v>0</v>
      </c>
      <c r="T26" s="65">
        <f t="shared" si="9"/>
        <v>0</v>
      </c>
      <c r="U26" s="65">
        <f t="shared" si="9"/>
        <v>0</v>
      </c>
      <c r="V26" s="65">
        <f t="shared" si="9"/>
        <v>0</v>
      </c>
      <c r="W26" s="65">
        <f t="shared" si="9"/>
        <v>8</v>
      </c>
      <c r="X26" s="65">
        <f t="shared" si="9"/>
        <v>157</v>
      </c>
      <c r="Y26" s="65">
        <f t="shared" si="9"/>
        <v>11</v>
      </c>
      <c r="Z26" s="65">
        <f t="shared" si="9"/>
        <v>286</v>
      </c>
      <c r="AA26" s="65">
        <f t="shared" si="9"/>
        <v>0</v>
      </c>
      <c r="AB26" s="207">
        <f t="shared" si="9"/>
        <v>0</v>
      </c>
      <c r="AC26" s="65">
        <f t="shared" si="9"/>
        <v>0</v>
      </c>
      <c r="AD26" s="65">
        <f t="shared" si="9"/>
        <v>0</v>
      </c>
      <c r="AE26" s="65">
        <f t="shared" si="9"/>
        <v>93</v>
      </c>
      <c r="AF26" s="206">
        <f t="shared" si="9"/>
        <v>1006</v>
      </c>
    </row>
    <row r="27" spans="2:32" ht="15.75" customHeight="1">
      <c r="B27" s="914"/>
      <c r="C27" s="209" t="s">
        <v>148</v>
      </c>
      <c r="D27" s="208">
        <f t="shared" si="6"/>
        <v>20</v>
      </c>
      <c r="E27" s="191">
        <f t="shared" si="7"/>
        <v>892</v>
      </c>
      <c r="F27" s="522">
        <v>1</v>
      </c>
      <c r="G27" s="523">
        <v>45</v>
      </c>
      <c r="H27" s="523">
        <v>0</v>
      </c>
      <c r="I27" s="523">
        <v>0</v>
      </c>
      <c r="J27" s="523">
        <v>9</v>
      </c>
      <c r="K27" s="523">
        <v>588</v>
      </c>
      <c r="L27" s="523">
        <v>0</v>
      </c>
      <c r="M27" s="523">
        <v>0</v>
      </c>
      <c r="N27" s="523">
        <v>0</v>
      </c>
      <c r="O27" s="523">
        <v>0</v>
      </c>
      <c r="P27" s="525"/>
      <c r="Q27" s="523">
        <v>0</v>
      </c>
      <c r="R27" s="523">
        <v>0</v>
      </c>
      <c r="S27" s="523">
        <v>0</v>
      </c>
      <c r="T27" s="523">
        <v>0</v>
      </c>
      <c r="U27" s="523">
        <v>0</v>
      </c>
      <c r="V27" s="523">
        <v>0</v>
      </c>
      <c r="W27" s="523">
        <v>3</v>
      </c>
      <c r="X27" s="523">
        <v>90</v>
      </c>
      <c r="Y27" s="523">
        <v>3</v>
      </c>
      <c r="Z27" s="523">
        <v>110</v>
      </c>
      <c r="AA27" s="523"/>
      <c r="AB27" s="526"/>
      <c r="AC27" s="523">
        <v>0</v>
      </c>
      <c r="AD27" s="523">
        <v>0</v>
      </c>
      <c r="AE27" s="523">
        <v>4</v>
      </c>
      <c r="AF27" s="524">
        <v>59</v>
      </c>
    </row>
    <row r="28" spans="2:32" ht="15.75" customHeight="1">
      <c r="B28" s="914"/>
      <c r="C28" s="209" t="s">
        <v>38</v>
      </c>
      <c r="D28" s="208">
        <f t="shared" si="6"/>
        <v>93</v>
      </c>
      <c r="E28" s="191">
        <f t="shared" si="7"/>
        <v>1318</v>
      </c>
      <c r="F28" s="522">
        <v>4</v>
      </c>
      <c r="G28" s="523">
        <v>115</v>
      </c>
      <c r="H28" s="523">
        <v>0</v>
      </c>
      <c r="I28" s="523">
        <v>0</v>
      </c>
      <c r="J28" s="523">
        <v>11</v>
      </c>
      <c r="K28" s="523">
        <v>189</v>
      </c>
      <c r="L28" s="523">
        <v>0</v>
      </c>
      <c r="M28" s="523">
        <v>0</v>
      </c>
      <c r="N28" s="523">
        <v>0</v>
      </c>
      <c r="O28" s="523">
        <v>0</v>
      </c>
      <c r="P28" s="525"/>
      <c r="Q28" s="523">
        <v>15</v>
      </c>
      <c r="R28" s="523">
        <v>263</v>
      </c>
      <c r="S28" s="523">
        <v>0</v>
      </c>
      <c r="T28" s="523">
        <v>0</v>
      </c>
      <c r="U28" s="523">
        <v>0</v>
      </c>
      <c r="V28" s="523">
        <v>0</v>
      </c>
      <c r="W28" s="523">
        <v>5</v>
      </c>
      <c r="X28" s="523">
        <v>67</v>
      </c>
      <c r="Y28" s="523">
        <v>3</v>
      </c>
      <c r="Z28" s="523">
        <v>68</v>
      </c>
      <c r="AA28" s="523"/>
      <c r="AB28" s="526"/>
      <c r="AC28" s="523">
        <v>0</v>
      </c>
      <c r="AD28" s="523">
        <v>0</v>
      </c>
      <c r="AE28" s="523">
        <v>55</v>
      </c>
      <c r="AF28" s="524">
        <v>616</v>
      </c>
    </row>
    <row r="29" spans="2:32" ht="15.75" customHeight="1">
      <c r="B29" s="915"/>
      <c r="C29" s="210" t="s">
        <v>39</v>
      </c>
      <c r="D29" s="198">
        <f t="shared" si="6"/>
        <v>49</v>
      </c>
      <c r="E29" s="197">
        <f t="shared" si="7"/>
        <v>927</v>
      </c>
      <c r="F29" s="527">
        <v>2</v>
      </c>
      <c r="G29" s="528">
        <v>93</v>
      </c>
      <c r="H29" s="528">
        <v>0</v>
      </c>
      <c r="I29" s="528">
        <v>0</v>
      </c>
      <c r="J29" s="528">
        <v>7</v>
      </c>
      <c r="K29" s="528">
        <v>389</v>
      </c>
      <c r="L29" s="528">
        <v>0</v>
      </c>
      <c r="M29" s="528">
        <v>0</v>
      </c>
      <c r="N29" s="528">
        <v>0</v>
      </c>
      <c r="O29" s="528">
        <v>0</v>
      </c>
      <c r="P29" s="525"/>
      <c r="Q29" s="528">
        <v>1</v>
      </c>
      <c r="R29" s="528">
        <v>6</v>
      </c>
      <c r="S29" s="528">
        <v>0</v>
      </c>
      <c r="T29" s="528">
        <v>0</v>
      </c>
      <c r="U29" s="528">
        <v>0</v>
      </c>
      <c r="V29" s="528">
        <v>0</v>
      </c>
      <c r="W29" s="528">
        <v>0</v>
      </c>
      <c r="X29" s="528">
        <v>0</v>
      </c>
      <c r="Y29" s="528">
        <v>5</v>
      </c>
      <c r="Z29" s="528">
        <v>108</v>
      </c>
      <c r="AA29" s="528"/>
      <c r="AB29" s="529"/>
      <c r="AC29" s="528">
        <v>0</v>
      </c>
      <c r="AD29" s="528">
        <v>0</v>
      </c>
      <c r="AE29" s="528">
        <v>34</v>
      </c>
      <c r="AF29" s="530">
        <v>331</v>
      </c>
    </row>
    <row r="30" spans="2:32" ht="15.75" customHeight="1">
      <c r="B30" s="916" t="s">
        <v>332</v>
      </c>
      <c r="C30" s="211" t="s">
        <v>9</v>
      </c>
      <c r="D30" s="202">
        <f t="shared" si="6"/>
        <v>175</v>
      </c>
      <c r="E30" s="201">
        <f t="shared" si="7"/>
        <v>3200</v>
      </c>
      <c r="F30" s="202">
        <f aca="true" t="shared" si="10" ref="F30:O30">SUM(F31:F32)</f>
        <v>13</v>
      </c>
      <c r="G30" s="40">
        <f t="shared" si="10"/>
        <v>304</v>
      </c>
      <c r="H30" s="40">
        <f t="shared" si="10"/>
        <v>1</v>
      </c>
      <c r="I30" s="40">
        <f>SUM(I31:I32)</f>
        <v>8</v>
      </c>
      <c r="J30" s="40">
        <f t="shared" si="10"/>
        <v>59</v>
      </c>
      <c r="K30" s="40">
        <f t="shared" si="10"/>
        <v>1074</v>
      </c>
      <c r="L30" s="40">
        <f t="shared" si="10"/>
        <v>0</v>
      </c>
      <c r="M30" s="40">
        <f t="shared" si="10"/>
        <v>0</v>
      </c>
      <c r="N30" s="40">
        <f t="shared" si="10"/>
        <v>0</v>
      </c>
      <c r="O30" s="40">
        <f t="shared" si="10"/>
        <v>0</v>
      </c>
      <c r="P30" s="194"/>
      <c r="Q30" s="40">
        <f aca="true" t="shared" si="11" ref="Q30:AF30">SUM(Q31:Q32)</f>
        <v>11</v>
      </c>
      <c r="R30" s="40">
        <f t="shared" si="11"/>
        <v>87</v>
      </c>
      <c r="S30" s="40">
        <f t="shared" si="11"/>
        <v>0</v>
      </c>
      <c r="T30" s="40">
        <f>SUM(T31:T32)</f>
        <v>0</v>
      </c>
      <c r="U30" s="40">
        <f t="shared" si="11"/>
        <v>0</v>
      </c>
      <c r="V30" s="40">
        <f t="shared" si="11"/>
        <v>0</v>
      </c>
      <c r="W30" s="40">
        <f t="shared" si="11"/>
        <v>14</v>
      </c>
      <c r="X30" s="40">
        <f t="shared" si="11"/>
        <v>399</v>
      </c>
      <c r="Y30" s="40">
        <f t="shared" si="11"/>
        <v>13</v>
      </c>
      <c r="Z30" s="40">
        <f t="shared" si="11"/>
        <v>731</v>
      </c>
      <c r="AA30" s="40">
        <f t="shared" si="11"/>
        <v>0</v>
      </c>
      <c r="AB30" s="204">
        <f t="shared" si="11"/>
        <v>0</v>
      </c>
      <c r="AC30" s="40">
        <f t="shared" si="11"/>
        <v>0</v>
      </c>
      <c r="AD30" s="40">
        <f t="shared" si="11"/>
        <v>0</v>
      </c>
      <c r="AE30" s="40">
        <f t="shared" si="11"/>
        <v>64</v>
      </c>
      <c r="AF30" s="201">
        <f t="shared" si="11"/>
        <v>597</v>
      </c>
    </row>
    <row r="31" spans="2:32" ht="15.75" customHeight="1">
      <c r="B31" s="909"/>
      <c r="C31" s="209" t="s">
        <v>149</v>
      </c>
      <c r="D31" s="208">
        <f t="shared" si="6"/>
        <v>135</v>
      </c>
      <c r="E31" s="191">
        <f>SUM(G31,I31,K31,M31,O31,R31,T31,V31,X31,Z31,AB31,AD31,AF31)</f>
        <v>2605</v>
      </c>
      <c r="F31" s="522">
        <v>10</v>
      </c>
      <c r="G31" s="523">
        <v>233</v>
      </c>
      <c r="H31" s="523">
        <v>1</v>
      </c>
      <c r="I31" s="523">
        <v>8</v>
      </c>
      <c r="J31" s="523">
        <v>52</v>
      </c>
      <c r="K31" s="523">
        <v>834</v>
      </c>
      <c r="L31" s="523">
        <v>0</v>
      </c>
      <c r="M31" s="523">
        <v>0</v>
      </c>
      <c r="N31" s="523">
        <v>0</v>
      </c>
      <c r="O31" s="523">
        <v>0</v>
      </c>
      <c r="P31" s="525"/>
      <c r="Q31" s="523">
        <v>11</v>
      </c>
      <c r="R31" s="523">
        <v>87</v>
      </c>
      <c r="S31" s="523">
        <v>0</v>
      </c>
      <c r="T31" s="523">
        <v>0</v>
      </c>
      <c r="U31" s="523">
        <v>0</v>
      </c>
      <c r="V31" s="523">
        <v>0</v>
      </c>
      <c r="W31" s="523">
        <v>9</v>
      </c>
      <c r="X31" s="523">
        <v>315</v>
      </c>
      <c r="Y31" s="523">
        <v>11</v>
      </c>
      <c r="Z31" s="523">
        <v>646</v>
      </c>
      <c r="AA31" s="523">
        <v>0</v>
      </c>
      <c r="AB31" s="526">
        <v>0</v>
      </c>
      <c r="AC31" s="523">
        <v>0</v>
      </c>
      <c r="AD31" s="523">
        <v>0</v>
      </c>
      <c r="AE31" s="523">
        <v>41</v>
      </c>
      <c r="AF31" s="524">
        <v>482</v>
      </c>
    </row>
    <row r="32" spans="2:32" ht="15.75" customHeight="1">
      <c r="B32" s="910"/>
      <c r="C32" s="212" t="s">
        <v>18</v>
      </c>
      <c r="D32" s="213">
        <f t="shared" si="6"/>
        <v>40</v>
      </c>
      <c r="E32" s="214">
        <f>SUM(G32,I32,K32,M32,O32,R32,T32,V32,X32,Z32,AB32,AD32,AF32)</f>
        <v>595</v>
      </c>
      <c r="F32" s="531">
        <v>3</v>
      </c>
      <c r="G32" s="532">
        <v>71</v>
      </c>
      <c r="H32" s="532">
        <v>0</v>
      </c>
      <c r="I32" s="532">
        <v>0</v>
      </c>
      <c r="J32" s="532">
        <v>7</v>
      </c>
      <c r="K32" s="532">
        <v>240</v>
      </c>
      <c r="L32" s="532">
        <v>0</v>
      </c>
      <c r="M32" s="532">
        <v>0</v>
      </c>
      <c r="N32" s="532">
        <v>0</v>
      </c>
      <c r="O32" s="532">
        <v>0</v>
      </c>
      <c r="P32" s="525"/>
      <c r="Q32" s="532">
        <v>0</v>
      </c>
      <c r="R32" s="532">
        <v>0</v>
      </c>
      <c r="S32" s="532">
        <v>0</v>
      </c>
      <c r="T32" s="532">
        <v>0</v>
      </c>
      <c r="U32" s="532">
        <v>0</v>
      </c>
      <c r="V32" s="532">
        <v>0</v>
      </c>
      <c r="W32" s="532">
        <v>5</v>
      </c>
      <c r="X32" s="532">
        <v>84</v>
      </c>
      <c r="Y32" s="532">
        <v>2</v>
      </c>
      <c r="Z32" s="532">
        <v>85</v>
      </c>
      <c r="AA32" s="532">
        <v>0</v>
      </c>
      <c r="AB32" s="533">
        <v>0</v>
      </c>
      <c r="AC32" s="532">
        <v>0</v>
      </c>
      <c r="AD32" s="532">
        <v>0</v>
      </c>
      <c r="AE32" s="532">
        <v>23</v>
      </c>
      <c r="AF32" s="534">
        <v>115</v>
      </c>
    </row>
    <row r="33" spans="2:32" ht="15.75" customHeight="1">
      <c r="B33" s="916" t="s">
        <v>352</v>
      </c>
      <c r="C33" s="355" t="s">
        <v>351</v>
      </c>
      <c r="D33" s="205">
        <f t="shared" si="6"/>
        <v>190</v>
      </c>
      <c r="E33" s="206">
        <f t="shared" si="7"/>
        <v>4135</v>
      </c>
      <c r="F33" s="205">
        <f aca="true" t="shared" si="12" ref="F33:O33">SUM(F34:F37)</f>
        <v>9</v>
      </c>
      <c r="G33" s="65">
        <f t="shared" si="12"/>
        <v>515</v>
      </c>
      <c r="H33" s="65">
        <f t="shared" si="12"/>
        <v>0</v>
      </c>
      <c r="I33" s="65">
        <f t="shared" si="12"/>
        <v>0</v>
      </c>
      <c r="J33" s="65">
        <f t="shared" si="12"/>
        <v>43</v>
      </c>
      <c r="K33" s="65">
        <f t="shared" si="12"/>
        <v>1252</v>
      </c>
      <c r="L33" s="65">
        <f t="shared" si="12"/>
        <v>0</v>
      </c>
      <c r="M33" s="65">
        <f t="shared" si="12"/>
        <v>0</v>
      </c>
      <c r="N33" s="65">
        <f t="shared" si="12"/>
        <v>0</v>
      </c>
      <c r="O33" s="65">
        <f t="shared" si="12"/>
        <v>0</v>
      </c>
      <c r="P33" s="194"/>
      <c r="Q33" s="65">
        <f aca="true" t="shared" si="13" ref="Q33:AF33">SUM(Q34:Q37)</f>
        <v>24</v>
      </c>
      <c r="R33" s="65">
        <f t="shared" si="13"/>
        <v>793</v>
      </c>
      <c r="S33" s="65">
        <f t="shared" si="13"/>
        <v>0</v>
      </c>
      <c r="T33" s="65">
        <f t="shared" si="13"/>
        <v>0</v>
      </c>
      <c r="U33" s="65">
        <f t="shared" si="13"/>
        <v>0</v>
      </c>
      <c r="V33" s="65">
        <f t="shared" si="13"/>
        <v>0</v>
      </c>
      <c r="W33" s="65">
        <f t="shared" si="13"/>
        <v>11</v>
      </c>
      <c r="X33" s="65">
        <f t="shared" si="13"/>
        <v>468</v>
      </c>
      <c r="Y33" s="65">
        <f t="shared" si="13"/>
        <v>1</v>
      </c>
      <c r="Z33" s="65">
        <f t="shared" si="13"/>
        <v>18</v>
      </c>
      <c r="AA33" s="65">
        <f t="shared" si="13"/>
        <v>0</v>
      </c>
      <c r="AB33" s="207">
        <f t="shared" si="13"/>
        <v>0</v>
      </c>
      <c r="AC33" s="65">
        <f t="shared" si="13"/>
        <v>0</v>
      </c>
      <c r="AD33" s="65">
        <f t="shared" si="13"/>
        <v>0</v>
      </c>
      <c r="AE33" s="65">
        <f t="shared" si="13"/>
        <v>102</v>
      </c>
      <c r="AF33" s="206">
        <f t="shared" si="13"/>
        <v>1089</v>
      </c>
    </row>
    <row r="34" spans="2:32" ht="15.75" customHeight="1">
      <c r="B34" s="862"/>
      <c r="C34" s="209" t="s">
        <v>40</v>
      </c>
      <c r="D34" s="208">
        <f t="shared" si="6"/>
        <v>40</v>
      </c>
      <c r="E34" s="191">
        <f t="shared" si="7"/>
        <v>612</v>
      </c>
      <c r="F34" s="522">
        <v>0</v>
      </c>
      <c r="G34" s="523">
        <v>0</v>
      </c>
      <c r="H34" s="523">
        <v>0</v>
      </c>
      <c r="I34" s="523">
        <v>0</v>
      </c>
      <c r="J34" s="523">
        <v>3</v>
      </c>
      <c r="K34" s="523">
        <v>304</v>
      </c>
      <c r="L34" s="523">
        <v>0</v>
      </c>
      <c r="M34" s="523">
        <v>0</v>
      </c>
      <c r="N34" s="523">
        <v>0</v>
      </c>
      <c r="O34" s="523">
        <v>0</v>
      </c>
      <c r="P34" s="525"/>
      <c r="Q34" s="523">
        <v>1</v>
      </c>
      <c r="R34" s="523">
        <v>29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6">
        <v>0</v>
      </c>
      <c r="AC34" s="523">
        <v>0</v>
      </c>
      <c r="AD34" s="523">
        <v>0</v>
      </c>
      <c r="AE34" s="523">
        <v>36</v>
      </c>
      <c r="AF34" s="524">
        <v>279</v>
      </c>
    </row>
    <row r="35" spans="2:32" ht="15.75" customHeight="1">
      <c r="B35" s="862"/>
      <c r="C35" s="209" t="s">
        <v>41</v>
      </c>
      <c r="D35" s="208">
        <f t="shared" si="6"/>
        <v>107</v>
      </c>
      <c r="E35" s="191">
        <f t="shared" si="7"/>
        <v>2690</v>
      </c>
      <c r="F35" s="522">
        <v>7</v>
      </c>
      <c r="G35" s="523">
        <v>343</v>
      </c>
      <c r="H35" s="523">
        <v>0</v>
      </c>
      <c r="I35" s="523">
        <v>0</v>
      </c>
      <c r="J35" s="523">
        <v>27</v>
      </c>
      <c r="K35" s="523">
        <v>642</v>
      </c>
      <c r="L35" s="523">
        <v>0</v>
      </c>
      <c r="M35" s="523">
        <v>0</v>
      </c>
      <c r="N35" s="523">
        <v>0</v>
      </c>
      <c r="O35" s="523">
        <v>0</v>
      </c>
      <c r="P35" s="525"/>
      <c r="Q35" s="523">
        <v>21</v>
      </c>
      <c r="R35" s="523">
        <v>736</v>
      </c>
      <c r="S35" s="523">
        <v>0</v>
      </c>
      <c r="T35" s="523">
        <v>0</v>
      </c>
      <c r="U35" s="523">
        <v>0</v>
      </c>
      <c r="V35" s="523">
        <v>0</v>
      </c>
      <c r="W35" s="523">
        <v>8</v>
      </c>
      <c r="X35" s="523">
        <v>354</v>
      </c>
      <c r="Y35" s="523">
        <v>0</v>
      </c>
      <c r="Z35" s="523">
        <v>0</v>
      </c>
      <c r="AA35" s="523">
        <v>0</v>
      </c>
      <c r="AB35" s="526">
        <v>0</v>
      </c>
      <c r="AC35" s="523">
        <v>0</v>
      </c>
      <c r="AD35" s="523">
        <v>0</v>
      </c>
      <c r="AE35" s="523">
        <v>44</v>
      </c>
      <c r="AF35" s="524">
        <v>615</v>
      </c>
    </row>
    <row r="36" spans="2:32" ht="15.75" customHeight="1">
      <c r="B36" s="862"/>
      <c r="C36" s="209" t="s">
        <v>19</v>
      </c>
      <c r="D36" s="208">
        <f t="shared" si="6"/>
        <v>5</v>
      </c>
      <c r="E36" s="191">
        <f t="shared" si="7"/>
        <v>436</v>
      </c>
      <c r="F36" s="535">
        <v>2</v>
      </c>
      <c r="G36" s="536">
        <v>172</v>
      </c>
      <c r="H36" s="523">
        <v>0</v>
      </c>
      <c r="I36" s="523">
        <v>0</v>
      </c>
      <c r="J36" s="523">
        <v>1</v>
      </c>
      <c r="K36" s="523">
        <v>152</v>
      </c>
      <c r="L36" s="523">
        <v>0</v>
      </c>
      <c r="M36" s="523">
        <v>0</v>
      </c>
      <c r="N36" s="523">
        <v>0</v>
      </c>
      <c r="O36" s="523">
        <v>0</v>
      </c>
      <c r="P36" s="525"/>
      <c r="Q36" s="523">
        <v>0</v>
      </c>
      <c r="R36" s="523">
        <v>0</v>
      </c>
      <c r="S36" s="523">
        <v>0</v>
      </c>
      <c r="T36" s="523">
        <v>0</v>
      </c>
      <c r="U36" s="523">
        <v>0</v>
      </c>
      <c r="V36" s="523">
        <v>0</v>
      </c>
      <c r="W36" s="523">
        <v>2</v>
      </c>
      <c r="X36" s="523">
        <v>112</v>
      </c>
      <c r="Y36" s="523">
        <v>0</v>
      </c>
      <c r="Z36" s="523">
        <v>0</v>
      </c>
      <c r="AA36" s="523">
        <v>0</v>
      </c>
      <c r="AB36" s="526">
        <v>0</v>
      </c>
      <c r="AC36" s="523">
        <v>0</v>
      </c>
      <c r="AD36" s="523">
        <v>0</v>
      </c>
      <c r="AE36" s="523">
        <v>0</v>
      </c>
      <c r="AF36" s="524">
        <v>0</v>
      </c>
    </row>
    <row r="37" spans="2:32" ht="15.75" customHeight="1">
      <c r="B37" s="863"/>
      <c r="C37" s="210" t="s">
        <v>20</v>
      </c>
      <c r="D37" s="198">
        <f t="shared" si="6"/>
        <v>38</v>
      </c>
      <c r="E37" s="197">
        <f t="shared" si="7"/>
        <v>397</v>
      </c>
      <c r="F37" s="527">
        <v>0</v>
      </c>
      <c r="G37" s="528">
        <v>0</v>
      </c>
      <c r="H37" s="528">
        <v>0</v>
      </c>
      <c r="I37" s="528">
        <v>0</v>
      </c>
      <c r="J37" s="528">
        <v>12</v>
      </c>
      <c r="K37" s="528">
        <v>154</v>
      </c>
      <c r="L37" s="528">
        <v>0</v>
      </c>
      <c r="M37" s="528">
        <v>0</v>
      </c>
      <c r="N37" s="528">
        <v>0</v>
      </c>
      <c r="O37" s="528">
        <v>0</v>
      </c>
      <c r="P37" s="525"/>
      <c r="Q37" s="528">
        <v>2</v>
      </c>
      <c r="R37" s="528">
        <v>28</v>
      </c>
      <c r="S37" s="528">
        <v>0</v>
      </c>
      <c r="T37" s="528">
        <v>0</v>
      </c>
      <c r="U37" s="528">
        <v>0</v>
      </c>
      <c r="V37" s="528">
        <v>0</v>
      </c>
      <c r="W37" s="528">
        <v>1</v>
      </c>
      <c r="X37" s="528">
        <v>2</v>
      </c>
      <c r="Y37" s="528">
        <v>1</v>
      </c>
      <c r="Z37" s="528">
        <v>18</v>
      </c>
      <c r="AA37" s="528">
        <v>0</v>
      </c>
      <c r="AB37" s="529">
        <v>0</v>
      </c>
      <c r="AC37" s="528">
        <v>0</v>
      </c>
      <c r="AD37" s="528">
        <v>0</v>
      </c>
      <c r="AE37" s="528">
        <v>22</v>
      </c>
      <c r="AF37" s="530">
        <v>195</v>
      </c>
    </row>
    <row r="38" spans="2:32" ht="15.75" customHeight="1">
      <c r="B38" s="916" t="s">
        <v>344</v>
      </c>
      <c r="C38" s="211" t="s">
        <v>9</v>
      </c>
      <c r="D38" s="202">
        <f t="shared" si="6"/>
        <v>407</v>
      </c>
      <c r="E38" s="201">
        <f t="shared" si="7"/>
        <v>4808</v>
      </c>
      <c r="F38" s="202">
        <f aca="true" t="shared" si="14" ref="F38:O38">SUM(F39:F40)</f>
        <v>16</v>
      </c>
      <c r="G38" s="40">
        <f t="shared" si="14"/>
        <v>522</v>
      </c>
      <c r="H38" s="40">
        <f t="shared" si="14"/>
        <v>4</v>
      </c>
      <c r="I38" s="40">
        <f t="shared" si="14"/>
        <v>233</v>
      </c>
      <c r="J38" s="40">
        <f t="shared" si="14"/>
        <v>83</v>
      </c>
      <c r="K38" s="40">
        <f t="shared" si="14"/>
        <v>1789</v>
      </c>
      <c r="L38" s="40">
        <f t="shared" si="14"/>
        <v>0</v>
      </c>
      <c r="M38" s="40">
        <f t="shared" si="14"/>
        <v>0</v>
      </c>
      <c r="N38" s="40">
        <f t="shared" si="14"/>
        <v>1</v>
      </c>
      <c r="O38" s="40">
        <f t="shared" si="14"/>
        <v>3</v>
      </c>
      <c r="P38" s="194"/>
      <c r="Q38" s="40">
        <f aca="true" t="shared" si="15" ref="Q38:AF38">SUM(Q39:Q40)</f>
        <v>39</v>
      </c>
      <c r="R38" s="40">
        <f aca="true" t="shared" si="16" ref="R38:Y38">SUM(R39:R40)</f>
        <v>358</v>
      </c>
      <c r="S38" s="40">
        <f t="shared" si="16"/>
        <v>0</v>
      </c>
      <c r="T38" s="40">
        <f t="shared" si="16"/>
        <v>0</v>
      </c>
      <c r="U38" s="40">
        <f t="shared" si="16"/>
        <v>0</v>
      </c>
      <c r="V38" s="40">
        <f t="shared" si="16"/>
        <v>0</v>
      </c>
      <c r="W38" s="40">
        <f t="shared" si="16"/>
        <v>57</v>
      </c>
      <c r="X38" s="40">
        <f t="shared" si="16"/>
        <v>570</v>
      </c>
      <c r="Y38" s="40">
        <f t="shared" si="16"/>
        <v>3</v>
      </c>
      <c r="Z38" s="40">
        <f t="shared" si="15"/>
        <v>22</v>
      </c>
      <c r="AA38" s="40">
        <f t="shared" si="15"/>
        <v>0</v>
      </c>
      <c r="AB38" s="204">
        <f t="shared" si="15"/>
        <v>0</v>
      </c>
      <c r="AC38" s="40">
        <f t="shared" si="15"/>
        <v>0</v>
      </c>
      <c r="AD38" s="40">
        <f t="shared" si="15"/>
        <v>0</v>
      </c>
      <c r="AE38" s="40">
        <f t="shared" si="15"/>
        <v>204</v>
      </c>
      <c r="AF38" s="201">
        <f t="shared" si="15"/>
        <v>1311</v>
      </c>
    </row>
    <row r="39" spans="2:32" ht="15.75" customHeight="1">
      <c r="B39" s="909"/>
      <c r="C39" s="209" t="s">
        <v>180</v>
      </c>
      <c r="D39" s="208">
        <f>SUM(F39,H39,J39,L39,N39,Q39,S39,U39,W39,Y39,AA39,AC39,AE39)</f>
        <v>360</v>
      </c>
      <c r="E39" s="191">
        <f>SUM(G39,I39,K39,M39,O39,R39,T39,V39,X39,Z39,AB39,AD39,AF39)</f>
        <v>3084</v>
      </c>
      <c r="F39" s="522">
        <v>14</v>
      </c>
      <c r="G39" s="523">
        <v>467</v>
      </c>
      <c r="H39" s="523">
        <v>3</v>
      </c>
      <c r="I39" s="523">
        <v>102</v>
      </c>
      <c r="J39" s="523">
        <v>75</v>
      </c>
      <c r="K39" s="523">
        <v>876</v>
      </c>
      <c r="L39" s="523">
        <v>0</v>
      </c>
      <c r="M39" s="523">
        <v>0</v>
      </c>
      <c r="N39" s="523">
        <v>1</v>
      </c>
      <c r="O39" s="523">
        <v>3</v>
      </c>
      <c r="P39" s="525"/>
      <c r="Q39" s="523">
        <v>36</v>
      </c>
      <c r="R39" s="523">
        <v>304</v>
      </c>
      <c r="S39" s="523">
        <v>0</v>
      </c>
      <c r="T39" s="523">
        <v>0</v>
      </c>
      <c r="U39" s="523">
        <v>0</v>
      </c>
      <c r="V39" s="523">
        <v>0</v>
      </c>
      <c r="W39" s="523">
        <v>57</v>
      </c>
      <c r="X39" s="523">
        <v>570</v>
      </c>
      <c r="Y39" s="523">
        <v>3</v>
      </c>
      <c r="Z39" s="523">
        <v>22</v>
      </c>
      <c r="AA39" s="523">
        <v>0</v>
      </c>
      <c r="AB39" s="526">
        <v>0</v>
      </c>
      <c r="AC39" s="523">
        <v>0</v>
      </c>
      <c r="AD39" s="523">
        <v>0</v>
      </c>
      <c r="AE39" s="523">
        <v>171</v>
      </c>
      <c r="AF39" s="524">
        <v>740</v>
      </c>
    </row>
    <row r="40" spans="2:32" ht="15.75" customHeight="1">
      <c r="B40" s="910"/>
      <c r="C40" s="209" t="s">
        <v>181</v>
      </c>
      <c r="D40" s="208">
        <f>SUM(F40,H40,J40,L40,N40,Q40,S40,U40,W40,Y40,AA40,AC40,AE40)</f>
        <v>47</v>
      </c>
      <c r="E40" s="191">
        <f>SUM(G40,I40,K40,M40,O40,R40,T40,V40,X40,Z40,AB40,AD40,AF40)</f>
        <v>1724</v>
      </c>
      <c r="F40" s="522">
        <v>2</v>
      </c>
      <c r="G40" s="523">
        <v>55</v>
      </c>
      <c r="H40" s="523">
        <v>1</v>
      </c>
      <c r="I40" s="523">
        <v>131</v>
      </c>
      <c r="J40" s="523">
        <v>8</v>
      </c>
      <c r="K40" s="523">
        <v>913</v>
      </c>
      <c r="L40" s="523">
        <v>0</v>
      </c>
      <c r="M40" s="523">
        <v>0</v>
      </c>
      <c r="N40" s="523">
        <v>0</v>
      </c>
      <c r="O40" s="523">
        <v>0</v>
      </c>
      <c r="P40" s="525"/>
      <c r="Q40" s="523">
        <v>3</v>
      </c>
      <c r="R40" s="523">
        <v>54</v>
      </c>
      <c r="S40" s="523">
        <v>0</v>
      </c>
      <c r="T40" s="523">
        <v>0</v>
      </c>
      <c r="U40" s="523">
        <v>0</v>
      </c>
      <c r="V40" s="523">
        <v>0</v>
      </c>
      <c r="W40" s="523">
        <v>0</v>
      </c>
      <c r="X40" s="523">
        <v>0</v>
      </c>
      <c r="Y40" s="523">
        <v>0</v>
      </c>
      <c r="Z40" s="523">
        <v>0</v>
      </c>
      <c r="AA40" s="523">
        <v>0</v>
      </c>
      <c r="AB40" s="526">
        <v>0</v>
      </c>
      <c r="AC40" s="523">
        <v>0</v>
      </c>
      <c r="AD40" s="523">
        <v>0</v>
      </c>
      <c r="AE40" s="523">
        <v>33</v>
      </c>
      <c r="AF40" s="524">
        <v>571</v>
      </c>
    </row>
    <row r="41" spans="2:32" ht="15.75" customHeight="1">
      <c r="B41" s="919" t="s">
        <v>345</v>
      </c>
      <c r="C41" s="200" t="s">
        <v>9</v>
      </c>
      <c r="D41" s="205">
        <f t="shared" si="6"/>
        <v>117</v>
      </c>
      <c r="E41" s="206">
        <f t="shared" si="7"/>
        <v>2658</v>
      </c>
      <c r="F41" s="205">
        <f aca="true" t="shared" si="17" ref="F41:O41">SUM(F42:F44)</f>
        <v>17</v>
      </c>
      <c r="G41" s="65">
        <f t="shared" si="17"/>
        <v>367</v>
      </c>
      <c r="H41" s="65">
        <f t="shared" si="17"/>
        <v>4</v>
      </c>
      <c r="I41" s="65">
        <f t="shared" si="17"/>
        <v>340</v>
      </c>
      <c r="J41" s="65">
        <f t="shared" si="17"/>
        <v>60</v>
      </c>
      <c r="K41" s="65">
        <f t="shared" si="17"/>
        <v>625</v>
      </c>
      <c r="L41" s="65">
        <f t="shared" si="17"/>
        <v>0</v>
      </c>
      <c r="M41" s="65">
        <f t="shared" si="17"/>
        <v>0</v>
      </c>
      <c r="N41" s="65">
        <f t="shared" si="17"/>
        <v>2</v>
      </c>
      <c r="O41" s="65">
        <f t="shared" si="17"/>
        <v>8</v>
      </c>
      <c r="P41" s="194"/>
      <c r="Q41" s="65">
        <f aca="true" t="shared" si="18" ref="Q41:AF41">SUM(Q42:Q44)</f>
        <v>3</v>
      </c>
      <c r="R41" s="65">
        <f t="shared" si="18"/>
        <v>55</v>
      </c>
      <c r="S41" s="65">
        <f t="shared" si="18"/>
        <v>0</v>
      </c>
      <c r="T41" s="65">
        <f t="shared" si="18"/>
        <v>0</v>
      </c>
      <c r="U41" s="65">
        <f t="shared" si="18"/>
        <v>0</v>
      </c>
      <c r="V41" s="65">
        <f t="shared" si="18"/>
        <v>0</v>
      </c>
      <c r="W41" s="65">
        <f t="shared" si="18"/>
        <v>10</v>
      </c>
      <c r="X41" s="65">
        <f t="shared" si="18"/>
        <v>371</v>
      </c>
      <c r="Y41" s="65">
        <f t="shared" si="18"/>
        <v>2</v>
      </c>
      <c r="Z41" s="65">
        <f t="shared" si="18"/>
        <v>22</v>
      </c>
      <c r="AA41" s="65">
        <f t="shared" si="18"/>
        <v>0</v>
      </c>
      <c r="AB41" s="207">
        <f t="shared" si="18"/>
        <v>0</v>
      </c>
      <c r="AC41" s="65">
        <f t="shared" si="18"/>
        <v>0</v>
      </c>
      <c r="AD41" s="65">
        <f t="shared" si="18"/>
        <v>0</v>
      </c>
      <c r="AE41" s="65">
        <f t="shared" si="18"/>
        <v>19</v>
      </c>
      <c r="AF41" s="206">
        <f t="shared" si="18"/>
        <v>870</v>
      </c>
    </row>
    <row r="42" spans="2:32" ht="15.75" customHeight="1">
      <c r="B42" s="862"/>
      <c r="C42" s="215" t="s">
        <v>21</v>
      </c>
      <c r="D42" s="208">
        <f t="shared" si="6"/>
        <v>70</v>
      </c>
      <c r="E42" s="191">
        <f t="shared" si="7"/>
        <v>1669</v>
      </c>
      <c r="F42" s="535">
        <v>12</v>
      </c>
      <c r="G42" s="536">
        <v>268</v>
      </c>
      <c r="H42" s="536">
        <v>2</v>
      </c>
      <c r="I42" s="536">
        <v>250</v>
      </c>
      <c r="J42" s="536">
        <v>47</v>
      </c>
      <c r="K42" s="536">
        <v>281</v>
      </c>
      <c r="L42" s="536">
        <v>0</v>
      </c>
      <c r="M42" s="536">
        <v>0</v>
      </c>
      <c r="N42" s="536">
        <v>0</v>
      </c>
      <c r="O42" s="536">
        <v>0</v>
      </c>
      <c r="P42" s="525"/>
      <c r="Q42" s="523">
        <v>0</v>
      </c>
      <c r="R42" s="523">
        <v>0</v>
      </c>
      <c r="S42" s="523">
        <v>0</v>
      </c>
      <c r="T42" s="523">
        <v>0</v>
      </c>
      <c r="U42" s="523">
        <v>0</v>
      </c>
      <c r="V42" s="523">
        <v>0</v>
      </c>
      <c r="W42" s="523">
        <v>3</v>
      </c>
      <c r="X42" s="523">
        <v>207</v>
      </c>
      <c r="Y42" s="523">
        <v>2</v>
      </c>
      <c r="Z42" s="523">
        <v>22</v>
      </c>
      <c r="AA42" s="523">
        <v>0</v>
      </c>
      <c r="AB42" s="526">
        <v>0</v>
      </c>
      <c r="AC42" s="523">
        <v>0</v>
      </c>
      <c r="AD42" s="523">
        <v>0</v>
      </c>
      <c r="AE42" s="523">
        <v>4</v>
      </c>
      <c r="AF42" s="524">
        <v>641</v>
      </c>
    </row>
    <row r="43" spans="2:32" ht="15.75" customHeight="1">
      <c r="B43" s="862"/>
      <c r="C43" s="215" t="s">
        <v>22</v>
      </c>
      <c r="D43" s="208">
        <f t="shared" si="6"/>
        <v>17</v>
      </c>
      <c r="E43" s="191">
        <f t="shared" si="7"/>
        <v>733</v>
      </c>
      <c r="F43" s="535">
        <v>5</v>
      </c>
      <c r="G43" s="536">
        <v>99</v>
      </c>
      <c r="H43" s="536">
        <v>1</v>
      </c>
      <c r="I43" s="536">
        <v>66</v>
      </c>
      <c r="J43" s="536">
        <v>6</v>
      </c>
      <c r="K43" s="536">
        <v>218</v>
      </c>
      <c r="L43" s="536">
        <v>0</v>
      </c>
      <c r="M43" s="536">
        <v>0</v>
      </c>
      <c r="N43" s="536">
        <v>2</v>
      </c>
      <c r="O43" s="536">
        <v>8</v>
      </c>
      <c r="P43" s="525"/>
      <c r="Q43" s="523">
        <v>1</v>
      </c>
      <c r="R43" s="523">
        <v>36</v>
      </c>
      <c r="S43" s="523">
        <v>0</v>
      </c>
      <c r="T43" s="523">
        <v>0</v>
      </c>
      <c r="U43" s="523">
        <v>0</v>
      </c>
      <c r="V43" s="523">
        <v>0</v>
      </c>
      <c r="W43" s="523">
        <v>1</v>
      </c>
      <c r="X43" s="523">
        <v>135</v>
      </c>
      <c r="Y43" s="523">
        <v>0</v>
      </c>
      <c r="Z43" s="523">
        <v>0</v>
      </c>
      <c r="AA43" s="523">
        <v>0</v>
      </c>
      <c r="AB43" s="526">
        <v>0</v>
      </c>
      <c r="AC43" s="523">
        <v>0</v>
      </c>
      <c r="AD43" s="523">
        <v>0</v>
      </c>
      <c r="AE43" s="523">
        <v>1</v>
      </c>
      <c r="AF43" s="524">
        <v>171</v>
      </c>
    </row>
    <row r="44" spans="2:32" ht="15.75" customHeight="1">
      <c r="B44" s="863"/>
      <c r="C44" s="217" t="s">
        <v>23</v>
      </c>
      <c r="D44" s="198">
        <f t="shared" si="6"/>
        <v>30</v>
      </c>
      <c r="E44" s="197">
        <f t="shared" si="7"/>
        <v>256</v>
      </c>
      <c r="F44" s="537">
        <v>0</v>
      </c>
      <c r="G44" s="538">
        <v>0</v>
      </c>
      <c r="H44" s="538">
        <v>1</v>
      </c>
      <c r="I44" s="538">
        <v>24</v>
      </c>
      <c r="J44" s="538">
        <v>7</v>
      </c>
      <c r="K44" s="538">
        <v>126</v>
      </c>
      <c r="L44" s="538">
        <v>0</v>
      </c>
      <c r="M44" s="538">
        <v>0</v>
      </c>
      <c r="N44" s="538">
        <v>0</v>
      </c>
      <c r="O44" s="538">
        <v>0</v>
      </c>
      <c r="P44" s="525"/>
      <c r="Q44" s="528">
        <v>2</v>
      </c>
      <c r="R44" s="528">
        <v>19</v>
      </c>
      <c r="S44" s="528">
        <v>0</v>
      </c>
      <c r="T44" s="528">
        <v>0</v>
      </c>
      <c r="U44" s="528">
        <v>0</v>
      </c>
      <c r="V44" s="528">
        <v>0</v>
      </c>
      <c r="W44" s="528">
        <v>6</v>
      </c>
      <c r="X44" s="528">
        <v>29</v>
      </c>
      <c r="Y44" s="528">
        <v>0</v>
      </c>
      <c r="Z44" s="528">
        <v>0</v>
      </c>
      <c r="AA44" s="528">
        <v>0</v>
      </c>
      <c r="AB44" s="529">
        <v>0</v>
      </c>
      <c r="AC44" s="528">
        <v>0</v>
      </c>
      <c r="AD44" s="528">
        <v>0</v>
      </c>
      <c r="AE44" s="528">
        <v>14</v>
      </c>
      <c r="AF44" s="530">
        <v>58</v>
      </c>
    </row>
    <row r="45" spans="2:32" ht="15.75" customHeight="1">
      <c r="B45" s="917" t="s">
        <v>26</v>
      </c>
      <c r="C45" s="918"/>
      <c r="D45" s="175">
        <f t="shared" si="6"/>
        <v>2103</v>
      </c>
      <c r="E45" s="166">
        <f t="shared" si="7"/>
        <v>32704</v>
      </c>
      <c r="F45" s="175">
        <f aca="true" t="shared" si="19" ref="F45:O45">SUM(F41,F38,F33,F30,F26,F20,F14)</f>
        <v>85</v>
      </c>
      <c r="G45" s="84">
        <f t="shared" si="19"/>
        <v>2706</v>
      </c>
      <c r="H45" s="84">
        <f t="shared" si="19"/>
        <v>15</v>
      </c>
      <c r="I45" s="84">
        <f t="shared" si="19"/>
        <v>860</v>
      </c>
      <c r="J45" s="84">
        <f t="shared" si="19"/>
        <v>619</v>
      </c>
      <c r="K45" s="84">
        <f t="shared" si="19"/>
        <v>12616</v>
      </c>
      <c r="L45" s="84">
        <f t="shared" si="19"/>
        <v>0</v>
      </c>
      <c r="M45" s="84">
        <f t="shared" si="19"/>
        <v>0</v>
      </c>
      <c r="N45" s="84">
        <f t="shared" si="19"/>
        <v>4</v>
      </c>
      <c r="O45" s="84">
        <f t="shared" si="19"/>
        <v>17</v>
      </c>
      <c r="P45" s="203"/>
      <c r="Q45" s="84">
        <f aca="true" t="shared" si="20" ref="Q45:AF45">SUM(Q41,Q38,Q33,Q30,Q26,Q20,Q14)</f>
        <v>148</v>
      </c>
      <c r="R45" s="84">
        <f t="shared" si="20"/>
        <v>2716</v>
      </c>
      <c r="S45" s="84">
        <f t="shared" si="20"/>
        <v>45</v>
      </c>
      <c r="T45" s="84">
        <f t="shared" si="20"/>
        <v>715</v>
      </c>
      <c r="U45" s="84">
        <f t="shared" si="20"/>
        <v>0</v>
      </c>
      <c r="V45" s="84">
        <f t="shared" si="20"/>
        <v>0</v>
      </c>
      <c r="W45" s="84">
        <f t="shared" si="20"/>
        <v>257</v>
      </c>
      <c r="X45" s="84">
        <f t="shared" si="20"/>
        <v>3603</v>
      </c>
      <c r="Y45" s="84">
        <f t="shared" si="20"/>
        <v>35</v>
      </c>
      <c r="Z45" s="84">
        <f t="shared" si="20"/>
        <v>1136</v>
      </c>
      <c r="AA45" s="84">
        <f t="shared" si="20"/>
        <v>0</v>
      </c>
      <c r="AB45" s="84">
        <f t="shared" si="20"/>
        <v>0</v>
      </c>
      <c r="AC45" s="84">
        <f t="shared" si="20"/>
        <v>0</v>
      </c>
      <c r="AD45" s="84">
        <f t="shared" si="20"/>
        <v>0</v>
      </c>
      <c r="AE45" s="84">
        <f t="shared" si="20"/>
        <v>895</v>
      </c>
      <c r="AF45" s="166">
        <f t="shared" si="20"/>
        <v>8335</v>
      </c>
    </row>
    <row r="46" spans="2:32" ht="15.75" customHeight="1">
      <c r="B46" s="906" t="s">
        <v>1</v>
      </c>
      <c r="C46" s="775" t="s">
        <v>24</v>
      </c>
      <c r="D46" s="205">
        <f t="shared" si="6"/>
        <v>18</v>
      </c>
      <c r="E46" s="206">
        <f t="shared" si="7"/>
        <v>397</v>
      </c>
      <c r="F46" s="770">
        <v>4</v>
      </c>
      <c r="G46" s="771">
        <v>73</v>
      </c>
      <c r="H46" s="771">
        <v>2</v>
      </c>
      <c r="I46" s="771">
        <v>83</v>
      </c>
      <c r="J46" s="771">
        <v>4</v>
      </c>
      <c r="K46" s="771">
        <v>109</v>
      </c>
      <c r="L46" s="771">
        <v>0</v>
      </c>
      <c r="M46" s="771">
        <v>0</v>
      </c>
      <c r="N46" s="771">
        <v>0</v>
      </c>
      <c r="O46" s="771">
        <v>0</v>
      </c>
      <c r="P46" s="772"/>
      <c r="Q46" s="771">
        <v>0</v>
      </c>
      <c r="R46" s="771">
        <v>0</v>
      </c>
      <c r="S46" s="771">
        <v>3</v>
      </c>
      <c r="T46" s="771">
        <v>88</v>
      </c>
      <c r="U46" s="771">
        <v>0</v>
      </c>
      <c r="V46" s="771">
        <v>0</v>
      </c>
      <c r="W46" s="771">
        <v>5</v>
      </c>
      <c r="X46" s="771">
        <v>44</v>
      </c>
      <c r="Y46" s="771">
        <v>0</v>
      </c>
      <c r="Z46" s="771">
        <v>0</v>
      </c>
      <c r="AA46" s="771">
        <v>0</v>
      </c>
      <c r="AB46" s="773">
        <v>0</v>
      </c>
      <c r="AC46" s="771">
        <v>0</v>
      </c>
      <c r="AD46" s="771">
        <v>0</v>
      </c>
      <c r="AE46" s="771">
        <v>0</v>
      </c>
      <c r="AF46" s="774">
        <v>0</v>
      </c>
    </row>
    <row r="47" spans="2:32" ht="15.75" customHeight="1">
      <c r="B47" s="907"/>
      <c r="C47" s="210" t="s">
        <v>25</v>
      </c>
      <c r="D47" s="198">
        <f t="shared" si="6"/>
        <v>54</v>
      </c>
      <c r="E47" s="197">
        <f t="shared" si="7"/>
        <v>1192</v>
      </c>
      <c r="F47" s="537">
        <v>1</v>
      </c>
      <c r="G47" s="538">
        <v>63</v>
      </c>
      <c r="H47" s="528">
        <v>0</v>
      </c>
      <c r="I47" s="528">
        <v>0</v>
      </c>
      <c r="J47" s="528">
        <v>20</v>
      </c>
      <c r="K47" s="528">
        <v>567</v>
      </c>
      <c r="L47" s="528">
        <v>0</v>
      </c>
      <c r="M47" s="528">
        <v>0</v>
      </c>
      <c r="N47" s="528">
        <v>0</v>
      </c>
      <c r="O47" s="528">
        <v>0</v>
      </c>
      <c r="P47" s="525"/>
      <c r="Q47" s="528">
        <v>9</v>
      </c>
      <c r="R47" s="528">
        <v>167</v>
      </c>
      <c r="S47" s="528">
        <v>0</v>
      </c>
      <c r="T47" s="528">
        <v>0</v>
      </c>
      <c r="U47" s="528">
        <v>0</v>
      </c>
      <c r="V47" s="528">
        <v>0</v>
      </c>
      <c r="W47" s="528">
        <v>0</v>
      </c>
      <c r="X47" s="528">
        <v>0</v>
      </c>
      <c r="Y47" s="538">
        <v>1</v>
      </c>
      <c r="Z47" s="538">
        <v>2</v>
      </c>
      <c r="AA47" s="528"/>
      <c r="AB47" s="529"/>
      <c r="AC47" s="528">
        <v>0</v>
      </c>
      <c r="AD47" s="528">
        <v>0</v>
      </c>
      <c r="AE47" s="528">
        <v>23</v>
      </c>
      <c r="AF47" s="530">
        <v>393</v>
      </c>
    </row>
    <row r="49" spans="6:17" ht="13.5"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</row>
    <row r="50" spans="6:18" ht="13.5"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</row>
    <row r="51" spans="6:18" ht="13.5"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</row>
    <row r="52" spans="6:18" ht="13.5"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</row>
    <row r="53" spans="6:18" ht="13.5"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</row>
    <row r="54" spans="6:18" ht="13.5"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</row>
    <row r="55" spans="6:18" ht="13.5"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</row>
    <row r="56" spans="6:18" ht="13.5"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</row>
    <row r="57" spans="6:18" ht="13.5"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</row>
  </sheetData>
  <sheetProtection/>
  <mergeCells count="25">
    <mergeCell ref="AE2:AF2"/>
    <mergeCell ref="S2:T2"/>
    <mergeCell ref="U2:V2"/>
    <mergeCell ref="W2:X2"/>
    <mergeCell ref="Y2:Z2"/>
    <mergeCell ref="AC2:AD2"/>
    <mergeCell ref="Q2:R2"/>
    <mergeCell ref="AA2:AB2"/>
    <mergeCell ref="D2:E2"/>
    <mergeCell ref="F2:G2"/>
    <mergeCell ref="H2:I2"/>
    <mergeCell ref="B2:C3"/>
    <mergeCell ref="J2:K2"/>
    <mergeCell ref="L2:M2"/>
    <mergeCell ref="N2:O2"/>
    <mergeCell ref="B46:B47"/>
    <mergeCell ref="B14:B19"/>
    <mergeCell ref="B20:B25"/>
    <mergeCell ref="B4:C4"/>
    <mergeCell ref="B26:B29"/>
    <mergeCell ref="B30:B32"/>
    <mergeCell ref="B45:C45"/>
    <mergeCell ref="B33:B37"/>
    <mergeCell ref="B38:B40"/>
    <mergeCell ref="B41:B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D24"/>
  <sheetViews>
    <sheetView view="pageBreakPreview" zoomScaleNormal="75" zoomScaleSheetLayoutView="100" zoomScalePageLayoutView="0" workbookViewId="0" topLeftCell="B1">
      <pane xSplit="2" ySplit="7" topLeftCell="V17" activePane="bottomRight" state="frozen"/>
      <selection pane="topLeft" activeCell="U3" sqref="U3"/>
      <selection pane="topRight" activeCell="U3" sqref="U3"/>
      <selection pane="bottomLeft" activeCell="U3" sqref="U3"/>
      <selection pane="bottomRight" activeCell="AH19" sqref="AH19"/>
    </sheetView>
  </sheetViews>
  <sheetFormatPr defaultColWidth="8.796875" defaultRowHeight="14.25"/>
  <cols>
    <col min="1" max="1" width="1.1015625" style="162" customWidth="1"/>
    <col min="2" max="2" width="3.59765625" style="162" customWidth="1"/>
    <col min="3" max="3" width="20.69921875" style="219" customWidth="1"/>
    <col min="4" max="4" width="6.59765625" style="162" customWidth="1"/>
    <col min="5" max="5" width="3.59765625" style="162" customWidth="1"/>
    <col min="6" max="6" width="6.09765625" style="162" customWidth="1"/>
    <col min="7" max="7" width="6.59765625" style="162" customWidth="1"/>
    <col min="8" max="13" width="6.3984375" style="162" customWidth="1"/>
    <col min="14" max="14" width="6.19921875" style="162" customWidth="1"/>
    <col min="15" max="15" width="6.3984375" style="162" customWidth="1"/>
    <col min="16" max="16" width="17.59765625" style="162" customWidth="1"/>
    <col min="17" max="17" width="5.8984375" style="162" hidden="1" customWidth="1"/>
    <col min="18" max="24" width="4.3984375" style="162" customWidth="1"/>
    <col min="25" max="25" width="6.19921875" style="177" customWidth="1"/>
    <col min="26" max="43" width="4.3984375" style="162" customWidth="1"/>
    <col min="44" max="16384" width="9" style="162" customWidth="1"/>
  </cols>
  <sheetData>
    <row r="1" spans="2:25" s="221" customFormat="1" ht="30" customHeight="1">
      <c r="B1" s="153" t="s">
        <v>182</v>
      </c>
      <c r="C1" s="432"/>
      <c r="D1" s="221" t="s">
        <v>370</v>
      </c>
      <c r="Y1" s="429"/>
    </row>
    <row r="2" spans="2:38" s="221" customFormat="1" ht="15" customHeight="1">
      <c r="B2" s="946"/>
      <c r="C2" s="903"/>
      <c r="D2" s="920" t="s">
        <v>183</v>
      </c>
      <c r="E2" s="921"/>
      <c r="F2" s="921"/>
      <c r="G2" s="922"/>
      <c r="H2" s="433"/>
      <c r="I2" s="433"/>
      <c r="J2" s="433" t="s">
        <v>27</v>
      </c>
      <c r="K2" s="433"/>
      <c r="L2" s="433"/>
      <c r="M2" s="433"/>
      <c r="N2" s="433" t="s">
        <v>28</v>
      </c>
      <c r="O2" s="434"/>
      <c r="P2" s="435"/>
      <c r="R2" s="433"/>
      <c r="S2" s="433"/>
      <c r="T2" s="433" t="s">
        <v>184</v>
      </c>
      <c r="U2" s="433"/>
      <c r="V2" s="433"/>
      <c r="W2" s="433"/>
      <c r="X2" s="433"/>
      <c r="Y2" s="436"/>
      <c r="Z2" s="433" t="s">
        <v>185</v>
      </c>
      <c r="AA2" s="433"/>
      <c r="AB2" s="433"/>
      <c r="AC2" s="433"/>
      <c r="AD2" s="433"/>
      <c r="AE2" s="433" t="s">
        <v>186</v>
      </c>
      <c r="AF2" s="433"/>
      <c r="AG2" s="433"/>
      <c r="AH2" s="433"/>
      <c r="AI2" s="433"/>
      <c r="AJ2" s="433"/>
      <c r="AK2" s="433"/>
      <c r="AL2" s="437"/>
    </row>
    <row r="3" spans="2:38" s="221" customFormat="1" ht="15" customHeight="1">
      <c r="B3" s="947"/>
      <c r="C3" s="948"/>
      <c r="D3" s="707"/>
      <c r="E3" s="708"/>
      <c r="F3" s="285"/>
      <c r="G3" s="447"/>
      <c r="H3" s="949" t="s">
        <v>187</v>
      </c>
      <c r="I3" s="950"/>
      <c r="J3" s="950"/>
      <c r="K3" s="950"/>
      <c r="L3" s="950"/>
      <c r="M3" s="950"/>
      <c r="N3" s="950"/>
      <c r="O3" s="951"/>
      <c r="P3" s="354"/>
      <c r="R3" s="933" t="s">
        <v>188</v>
      </c>
      <c r="S3" s="934"/>
      <c r="T3" s="934"/>
      <c r="U3" s="934"/>
      <c r="V3" s="934"/>
      <c r="W3" s="934"/>
      <c r="X3" s="934"/>
      <c r="Y3" s="934"/>
      <c r="Z3" s="935"/>
      <c r="AA3" s="933" t="s">
        <v>189</v>
      </c>
      <c r="AB3" s="957"/>
      <c r="AC3" s="957"/>
      <c r="AD3" s="957"/>
      <c r="AE3" s="957"/>
      <c r="AF3" s="957"/>
      <c r="AG3" s="922"/>
      <c r="AH3" s="957" t="s">
        <v>368</v>
      </c>
      <c r="AI3" s="957"/>
      <c r="AJ3" s="957"/>
      <c r="AK3" s="957"/>
      <c r="AL3" s="922"/>
    </row>
    <row r="4" spans="2:38" s="221" customFormat="1" ht="22.5" customHeight="1">
      <c r="B4" s="947"/>
      <c r="C4" s="948"/>
      <c r="D4" s="929"/>
      <c r="E4" s="930"/>
      <c r="F4" s="709"/>
      <c r="G4" s="710" t="s">
        <v>190</v>
      </c>
      <c r="H4" s="952" t="s">
        <v>191</v>
      </c>
      <c r="I4" s="923" t="s">
        <v>192</v>
      </c>
      <c r="J4" s="923" t="s">
        <v>193</v>
      </c>
      <c r="K4" s="923" t="s">
        <v>194</v>
      </c>
      <c r="L4" s="923" t="s">
        <v>195</v>
      </c>
      <c r="M4" s="923" t="s">
        <v>196</v>
      </c>
      <c r="N4" s="923" t="s">
        <v>197</v>
      </c>
      <c r="O4" s="926" t="s">
        <v>198</v>
      </c>
      <c r="P4" s="220"/>
      <c r="R4" s="936" t="s">
        <v>199</v>
      </c>
      <c r="S4" s="711">
        <v>20</v>
      </c>
      <c r="T4" s="711">
        <v>30</v>
      </c>
      <c r="U4" s="711">
        <v>40</v>
      </c>
      <c r="V4" s="711">
        <v>50</v>
      </c>
      <c r="W4" s="711">
        <v>55</v>
      </c>
      <c r="X4" s="711">
        <v>60</v>
      </c>
      <c r="Y4" s="941" t="s">
        <v>200</v>
      </c>
      <c r="Z4" s="944" t="s">
        <v>201</v>
      </c>
      <c r="AA4" s="936" t="s">
        <v>202</v>
      </c>
      <c r="AB4" s="711">
        <v>5</v>
      </c>
      <c r="AC4" s="711">
        <v>10</v>
      </c>
      <c r="AD4" s="711">
        <v>15</v>
      </c>
      <c r="AE4" s="711">
        <v>20</v>
      </c>
      <c r="AF4" s="711">
        <v>25</v>
      </c>
      <c r="AG4" s="960" t="s">
        <v>203</v>
      </c>
      <c r="AH4" s="963" t="s">
        <v>37</v>
      </c>
      <c r="AI4" s="965" t="s">
        <v>204</v>
      </c>
      <c r="AJ4" s="923" t="s">
        <v>205</v>
      </c>
      <c r="AK4" s="923" t="s">
        <v>206</v>
      </c>
      <c r="AL4" s="926" t="s">
        <v>1</v>
      </c>
    </row>
    <row r="5" spans="2:38" s="221" customFormat="1" ht="24.75" customHeight="1">
      <c r="B5" s="947"/>
      <c r="C5" s="948"/>
      <c r="D5" s="929" t="s">
        <v>0</v>
      </c>
      <c r="E5" s="930"/>
      <c r="F5" s="709" t="s">
        <v>1</v>
      </c>
      <c r="G5" s="712"/>
      <c r="H5" s="953"/>
      <c r="I5" s="924"/>
      <c r="J5" s="924"/>
      <c r="K5" s="924"/>
      <c r="L5" s="924"/>
      <c r="M5" s="924"/>
      <c r="N5" s="924"/>
      <c r="O5" s="927"/>
      <c r="P5" s="222"/>
      <c r="R5" s="936"/>
      <c r="S5" s="713" t="s">
        <v>288</v>
      </c>
      <c r="T5" s="713" t="s">
        <v>288</v>
      </c>
      <c r="U5" s="713" t="s">
        <v>288</v>
      </c>
      <c r="V5" s="713" t="s">
        <v>288</v>
      </c>
      <c r="W5" s="713" t="s">
        <v>288</v>
      </c>
      <c r="X5" s="713" t="s">
        <v>288</v>
      </c>
      <c r="Y5" s="942"/>
      <c r="Z5" s="944"/>
      <c r="AA5" s="936"/>
      <c r="AB5" s="713" t="s">
        <v>246</v>
      </c>
      <c r="AC5" s="713" t="s">
        <v>246</v>
      </c>
      <c r="AD5" s="713" t="s">
        <v>226</v>
      </c>
      <c r="AE5" s="713" t="s">
        <v>226</v>
      </c>
      <c r="AF5" s="713" t="s">
        <v>226</v>
      </c>
      <c r="AG5" s="961"/>
      <c r="AH5" s="963"/>
      <c r="AI5" s="966"/>
      <c r="AJ5" s="955"/>
      <c r="AK5" s="955"/>
      <c r="AL5" s="958"/>
    </row>
    <row r="6" spans="2:38" s="221" customFormat="1" ht="22.5" customHeight="1">
      <c r="B6" s="904"/>
      <c r="C6" s="905"/>
      <c r="D6" s="931" t="s">
        <v>289</v>
      </c>
      <c r="E6" s="932"/>
      <c r="F6" s="664"/>
      <c r="G6" s="714" t="s">
        <v>290</v>
      </c>
      <c r="H6" s="954"/>
      <c r="I6" s="925"/>
      <c r="J6" s="925"/>
      <c r="K6" s="925"/>
      <c r="L6" s="925"/>
      <c r="M6" s="925"/>
      <c r="N6" s="925"/>
      <c r="O6" s="928"/>
      <c r="P6" s="222"/>
      <c r="R6" s="937"/>
      <c r="S6" s="715">
        <v>29</v>
      </c>
      <c r="T6" s="715">
        <v>39</v>
      </c>
      <c r="U6" s="715">
        <v>49</v>
      </c>
      <c r="V6" s="715">
        <v>54</v>
      </c>
      <c r="W6" s="715">
        <v>59</v>
      </c>
      <c r="X6" s="715"/>
      <c r="Y6" s="943"/>
      <c r="Z6" s="945"/>
      <c r="AA6" s="937"/>
      <c r="AB6" s="715">
        <v>9</v>
      </c>
      <c r="AC6" s="715">
        <v>14</v>
      </c>
      <c r="AD6" s="715">
        <v>19</v>
      </c>
      <c r="AE6" s="715">
        <v>24</v>
      </c>
      <c r="AF6" s="715">
        <v>29</v>
      </c>
      <c r="AG6" s="962"/>
      <c r="AH6" s="964"/>
      <c r="AI6" s="967"/>
      <c r="AJ6" s="956"/>
      <c r="AK6" s="956"/>
      <c r="AL6" s="959"/>
    </row>
    <row r="7" spans="2:238" ht="29.25" customHeight="1">
      <c r="B7" s="223"/>
      <c r="C7" s="224" t="s">
        <v>169</v>
      </c>
      <c r="D7" s="418">
        <f>SUM(D16,D24)</f>
        <v>1165</v>
      </c>
      <c r="E7" s="419">
        <v>14</v>
      </c>
      <c r="F7" s="400">
        <f>SUM(F16,F24)</f>
        <v>8</v>
      </c>
      <c r="G7" s="335">
        <f>SUM(G16,G24)</f>
        <v>1173</v>
      </c>
      <c r="H7" s="367">
        <f aca="true" t="shared" si="0" ref="H7:O7">SUM(H16,H24)</f>
        <v>1</v>
      </c>
      <c r="I7" s="366">
        <f t="shared" si="0"/>
        <v>4</v>
      </c>
      <c r="J7" s="366">
        <f t="shared" si="0"/>
        <v>25</v>
      </c>
      <c r="K7" s="366">
        <f t="shared" si="0"/>
        <v>120</v>
      </c>
      <c r="L7" s="366">
        <f t="shared" si="0"/>
        <v>304</v>
      </c>
      <c r="M7" s="366">
        <f t="shared" si="0"/>
        <v>273</v>
      </c>
      <c r="N7" s="366">
        <f>SUM(N16,N24)</f>
        <v>129</v>
      </c>
      <c r="O7" s="368">
        <f t="shared" si="0"/>
        <v>309</v>
      </c>
      <c r="P7" s="683"/>
      <c r="Q7" s="369"/>
      <c r="R7" s="370">
        <f>SUM(R16,R24)</f>
        <v>23</v>
      </c>
      <c r="S7" s="366">
        <f>SUM(S16,S24)</f>
        <v>299</v>
      </c>
      <c r="T7" s="366">
        <f aca="true" t="shared" si="1" ref="T7:Y7">SUM(T16,T24)</f>
        <v>364</v>
      </c>
      <c r="U7" s="366">
        <f t="shared" si="1"/>
        <v>305</v>
      </c>
      <c r="V7" s="366">
        <f t="shared" si="1"/>
        <v>80</v>
      </c>
      <c r="W7" s="366">
        <f>SUM(W16,W24)</f>
        <v>79</v>
      </c>
      <c r="X7" s="366">
        <f>SUM(X16,X24)</f>
        <v>15</v>
      </c>
      <c r="Y7" s="336">
        <f t="shared" si="1"/>
        <v>43576</v>
      </c>
      <c r="Z7" s="371">
        <f aca="true" t="shared" si="2" ref="Z7:Z24">ROUND(Y7/D7,1)</f>
        <v>37.4</v>
      </c>
      <c r="AA7" s="372">
        <f aca="true" t="shared" si="3" ref="AA7:AL7">SUM(AA16,AA24)</f>
        <v>184</v>
      </c>
      <c r="AB7" s="366">
        <f t="shared" si="3"/>
        <v>243</v>
      </c>
      <c r="AC7" s="366">
        <f t="shared" si="3"/>
        <v>170</v>
      </c>
      <c r="AD7" s="366">
        <f t="shared" si="3"/>
        <v>141</v>
      </c>
      <c r="AE7" s="366">
        <f t="shared" si="3"/>
        <v>153</v>
      </c>
      <c r="AF7" s="366">
        <f t="shared" si="3"/>
        <v>113</v>
      </c>
      <c r="AG7" s="368">
        <f t="shared" si="3"/>
        <v>161</v>
      </c>
      <c r="AH7" s="372">
        <f>SUM(AI7:AL7)</f>
        <v>30</v>
      </c>
      <c r="AI7" s="366">
        <f t="shared" si="3"/>
        <v>9</v>
      </c>
      <c r="AJ7" s="366">
        <f t="shared" si="3"/>
        <v>21</v>
      </c>
      <c r="AK7" s="366">
        <f t="shared" si="3"/>
        <v>0</v>
      </c>
      <c r="AL7" s="373">
        <f t="shared" si="3"/>
        <v>0</v>
      </c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  <c r="EF7" s="374"/>
      <c r="EG7" s="374"/>
      <c r="EH7" s="374"/>
      <c r="EI7" s="374"/>
      <c r="EJ7" s="374"/>
      <c r="EK7" s="374"/>
      <c r="EL7" s="374"/>
      <c r="EM7" s="374"/>
      <c r="EN7" s="374"/>
      <c r="EO7" s="374"/>
      <c r="EP7" s="374"/>
      <c r="EQ7" s="374"/>
      <c r="ER7" s="374"/>
      <c r="ES7" s="374"/>
      <c r="ET7" s="374"/>
      <c r="EU7" s="374"/>
      <c r="EV7" s="374"/>
      <c r="EW7" s="374"/>
      <c r="EX7" s="374"/>
      <c r="EY7" s="374"/>
      <c r="EZ7" s="374"/>
      <c r="FA7" s="374"/>
      <c r="FB7" s="374"/>
      <c r="FC7" s="374"/>
      <c r="FD7" s="374"/>
      <c r="FE7" s="374"/>
      <c r="FF7" s="374"/>
      <c r="FG7" s="374"/>
      <c r="FH7" s="374"/>
      <c r="FI7" s="374"/>
      <c r="FJ7" s="374"/>
      <c r="FK7" s="374"/>
      <c r="FL7" s="374"/>
      <c r="FM7" s="374"/>
      <c r="FN7" s="374"/>
      <c r="FO7" s="374"/>
      <c r="FP7" s="374"/>
      <c r="FQ7" s="374"/>
      <c r="FR7" s="374"/>
      <c r="FS7" s="374"/>
      <c r="FT7" s="374"/>
      <c r="FU7" s="374"/>
      <c r="FV7" s="374"/>
      <c r="FW7" s="374"/>
      <c r="FX7" s="374"/>
      <c r="FY7" s="374"/>
      <c r="FZ7" s="374"/>
      <c r="GA7" s="374"/>
      <c r="GB7" s="374"/>
      <c r="GC7" s="374"/>
      <c r="GD7" s="374"/>
      <c r="GE7" s="374"/>
      <c r="GF7" s="374"/>
      <c r="GG7" s="374"/>
      <c r="GH7" s="374"/>
      <c r="GI7" s="374"/>
      <c r="GJ7" s="374"/>
      <c r="GK7" s="374"/>
      <c r="GL7" s="374"/>
      <c r="GM7" s="374"/>
      <c r="GN7" s="374"/>
      <c r="GO7" s="374"/>
      <c r="GP7" s="374"/>
      <c r="GQ7" s="374"/>
      <c r="GR7" s="374"/>
      <c r="GS7" s="374"/>
      <c r="GT7" s="374"/>
      <c r="GU7" s="374"/>
      <c r="GV7" s="374"/>
      <c r="GW7" s="374"/>
      <c r="GX7" s="374"/>
      <c r="GY7" s="374"/>
      <c r="GZ7" s="374"/>
      <c r="HA7" s="374"/>
      <c r="HB7" s="374"/>
      <c r="HC7" s="374"/>
      <c r="HD7" s="374"/>
      <c r="HE7" s="374"/>
      <c r="HF7" s="374"/>
      <c r="HG7" s="374"/>
      <c r="HH7" s="374"/>
      <c r="HI7" s="374"/>
      <c r="HJ7" s="374"/>
      <c r="HK7" s="374"/>
      <c r="HL7" s="374"/>
      <c r="HM7" s="374"/>
      <c r="HN7" s="374"/>
      <c r="HO7" s="374"/>
      <c r="HP7" s="374"/>
      <c r="HQ7" s="374"/>
      <c r="HR7" s="374"/>
      <c r="HS7" s="374"/>
      <c r="HT7" s="374"/>
      <c r="HU7" s="374"/>
      <c r="HV7" s="374"/>
      <c r="HW7" s="374"/>
      <c r="HX7" s="374"/>
      <c r="HY7" s="374"/>
      <c r="HZ7" s="374"/>
      <c r="IA7" s="374"/>
      <c r="IB7" s="374"/>
      <c r="IC7" s="374"/>
      <c r="ID7" s="374"/>
    </row>
    <row r="8" spans="2:238" ht="29.25" customHeight="1">
      <c r="B8" s="938" t="s">
        <v>170</v>
      </c>
      <c r="C8" s="225" t="s">
        <v>171</v>
      </c>
      <c r="D8" s="375">
        <v>380</v>
      </c>
      <c r="E8" s="376">
        <v>-14</v>
      </c>
      <c r="F8" s="377">
        <v>1</v>
      </c>
      <c r="G8" s="378">
        <v>354</v>
      </c>
      <c r="H8" s="665">
        <v>1</v>
      </c>
      <c r="I8" s="666">
        <v>3</v>
      </c>
      <c r="J8" s="666">
        <v>8</v>
      </c>
      <c r="K8" s="666">
        <v>40</v>
      </c>
      <c r="L8" s="666">
        <v>92</v>
      </c>
      <c r="M8" s="666">
        <v>96</v>
      </c>
      <c r="N8" s="666">
        <v>1</v>
      </c>
      <c r="O8" s="667">
        <v>139</v>
      </c>
      <c r="P8" s="683"/>
      <c r="Q8" s="369"/>
      <c r="R8" s="680">
        <v>8</v>
      </c>
      <c r="S8" s="681">
        <v>107</v>
      </c>
      <c r="T8" s="681">
        <v>108</v>
      </c>
      <c r="U8" s="681">
        <v>91</v>
      </c>
      <c r="V8" s="681">
        <v>29</v>
      </c>
      <c r="W8" s="681">
        <v>23</v>
      </c>
      <c r="X8" s="666">
        <v>14</v>
      </c>
      <c r="Y8" s="342">
        <v>14248</v>
      </c>
      <c r="Z8" s="380">
        <f t="shared" si="2"/>
        <v>37.5</v>
      </c>
      <c r="AA8" s="381">
        <v>77</v>
      </c>
      <c r="AB8" s="379">
        <v>77</v>
      </c>
      <c r="AC8" s="379">
        <v>53</v>
      </c>
      <c r="AD8" s="379">
        <v>46</v>
      </c>
      <c r="AE8" s="379">
        <v>36</v>
      </c>
      <c r="AF8" s="379">
        <v>35</v>
      </c>
      <c r="AG8" s="382">
        <v>56</v>
      </c>
      <c r="AH8" s="383">
        <f>SUM(AI8:AL8)</f>
        <v>16</v>
      </c>
      <c r="AI8" s="681">
        <v>2</v>
      </c>
      <c r="AJ8" s="681">
        <v>14</v>
      </c>
      <c r="AK8" s="681"/>
      <c r="AL8" s="68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</row>
    <row r="9" spans="2:238" ht="29.25" customHeight="1">
      <c r="B9" s="877"/>
      <c r="C9" s="226" t="s">
        <v>172</v>
      </c>
      <c r="D9" s="384">
        <v>49</v>
      </c>
      <c r="E9" s="385"/>
      <c r="F9" s="386"/>
      <c r="G9" s="387">
        <v>51</v>
      </c>
      <c r="H9" s="668">
        <v>0</v>
      </c>
      <c r="I9" s="669">
        <v>0</v>
      </c>
      <c r="J9" s="669">
        <v>1</v>
      </c>
      <c r="K9" s="669">
        <v>4</v>
      </c>
      <c r="L9" s="669">
        <v>8</v>
      </c>
      <c r="M9" s="669">
        <v>20</v>
      </c>
      <c r="N9" s="669">
        <v>8</v>
      </c>
      <c r="O9" s="670">
        <v>8</v>
      </c>
      <c r="P9" s="683"/>
      <c r="Q9" s="374"/>
      <c r="R9" s="682">
        <v>1</v>
      </c>
      <c r="S9" s="669">
        <v>15</v>
      </c>
      <c r="T9" s="669">
        <v>11</v>
      </c>
      <c r="U9" s="669">
        <v>14</v>
      </c>
      <c r="V9" s="669">
        <v>3</v>
      </c>
      <c r="W9" s="669">
        <v>5</v>
      </c>
      <c r="X9" s="669">
        <v>0</v>
      </c>
      <c r="Y9" s="342">
        <v>1839</v>
      </c>
      <c r="Z9" s="380">
        <f t="shared" si="2"/>
        <v>37.5</v>
      </c>
      <c r="AA9" s="384">
        <v>7</v>
      </c>
      <c r="AB9" s="386">
        <v>14</v>
      </c>
      <c r="AC9" s="386">
        <v>5</v>
      </c>
      <c r="AD9" s="386">
        <v>1</v>
      </c>
      <c r="AE9" s="386">
        <v>2</v>
      </c>
      <c r="AF9" s="386">
        <v>14</v>
      </c>
      <c r="AG9" s="387">
        <v>6</v>
      </c>
      <c r="AH9" s="385">
        <f>SUM(AI9:AL9)</f>
        <v>1</v>
      </c>
      <c r="AI9" s="669">
        <v>0</v>
      </c>
      <c r="AJ9" s="669">
        <v>1</v>
      </c>
      <c r="AK9" s="669"/>
      <c r="AL9" s="685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</row>
    <row r="10" spans="2:238" ht="29.25" customHeight="1">
      <c r="B10" s="877"/>
      <c r="C10" s="226" t="s">
        <v>173</v>
      </c>
      <c r="D10" s="384">
        <v>40</v>
      </c>
      <c r="E10" s="385"/>
      <c r="F10" s="386"/>
      <c r="G10" s="387">
        <v>40</v>
      </c>
      <c r="H10" s="668">
        <v>0</v>
      </c>
      <c r="I10" s="669">
        <v>0</v>
      </c>
      <c r="J10" s="669">
        <v>1</v>
      </c>
      <c r="K10" s="669">
        <v>9</v>
      </c>
      <c r="L10" s="669">
        <v>12</v>
      </c>
      <c r="M10" s="669">
        <v>5</v>
      </c>
      <c r="N10" s="669">
        <v>4</v>
      </c>
      <c r="O10" s="670">
        <v>9</v>
      </c>
      <c r="P10" s="683"/>
      <c r="Q10" s="374"/>
      <c r="R10" s="682">
        <v>1</v>
      </c>
      <c r="S10" s="669">
        <v>7</v>
      </c>
      <c r="T10" s="669">
        <v>10</v>
      </c>
      <c r="U10" s="669">
        <v>12</v>
      </c>
      <c r="V10" s="669">
        <v>3</v>
      </c>
      <c r="W10" s="669">
        <v>7</v>
      </c>
      <c r="X10" s="669">
        <v>0</v>
      </c>
      <c r="Y10" s="342">
        <v>1605</v>
      </c>
      <c r="Z10" s="380">
        <f t="shared" si="2"/>
        <v>40.1</v>
      </c>
      <c r="AA10" s="384">
        <v>4</v>
      </c>
      <c r="AB10" s="386">
        <v>9</v>
      </c>
      <c r="AC10" s="386">
        <v>3</v>
      </c>
      <c r="AD10" s="386">
        <v>3</v>
      </c>
      <c r="AE10" s="386">
        <v>6</v>
      </c>
      <c r="AF10" s="386">
        <v>5</v>
      </c>
      <c r="AG10" s="387">
        <v>10</v>
      </c>
      <c r="AH10" s="385">
        <f>SUM(AI10:AL10)</f>
        <v>1</v>
      </c>
      <c r="AI10" s="669">
        <v>0</v>
      </c>
      <c r="AJ10" s="669">
        <v>1</v>
      </c>
      <c r="AK10" s="669"/>
      <c r="AL10" s="685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4"/>
      <c r="ET10" s="374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4"/>
      <c r="FH10" s="374"/>
      <c r="FI10" s="374"/>
      <c r="FJ10" s="374"/>
      <c r="FK10" s="374"/>
      <c r="FL10" s="374"/>
      <c r="FM10" s="374"/>
      <c r="FN10" s="374"/>
      <c r="FO10" s="374"/>
      <c r="FP10" s="374"/>
      <c r="FQ10" s="374"/>
      <c r="FR10" s="374"/>
      <c r="FS10" s="374"/>
      <c r="FT10" s="374"/>
      <c r="FU10" s="374"/>
      <c r="FV10" s="374"/>
      <c r="FW10" s="374"/>
      <c r="FX10" s="374"/>
      <c r="FY10" s="374"/>
      <c r="FZ10" s="374"/>
      <c r="GA10" s="374"/>
      <c r="GB10" s="374"/>
      <c r="GC10" s="374"/>
      <c r="GD10" s="374"/>
      <c r="GE10" s="374"/>
      <c r="GF10" s="374"/>
      <c r="GG10" s="374"/>
      <c r="GH10" s="374"/>
      <c r="GI10" s="374"/>
      <c r="GJ10" s="374"/>
      <c r="GK10" s="374"/>
      <c r="GL10" s="374"/>
      <c r="GM10" s="374"/>
      <c r="GN10" s="374"/>
      <c r="GO10" s="374"/>
      <c r="GP10" s="374"/>
      <c r="GQ10" s="374"/>
      <c r="GR10" s="374"/>
      <c r="GS10" s="374"/>
      <c r="GT10" s="374"/>
      <c r="GU10" s="374"/>
      <c r="GV10" s="374"/>
      <c r="GW10" s="374"/>
      <c r="GX10" s="374"/>
      <c r="GY10" s="374"/>
      <c r="GZ10" s="374"/>
      <c r="HA10" s="374"/>
      <c r="HB10" s="374"/>
      <c r="HC10" s="374"/>
      <c r="HD10" s="374"/>
      <c r="HE10" s="374"/>
      <c r="HF10" s="374"/>
      <c r="HG10" s="374"/>
      <c r="HH10" s="374"/>
      <c r="HI10" s="374"/>
      <c r="HJ10" s="374"/>
      <c r="HK10" s="374"/>
      <c r="HL10" s="374"/>
      <c r="HM10" s="374"/>
      <c r="HN10" s="374"/>
      <c r="HO10" s="374"/>
      <c r="HP10" s="374"/>
      <c r="HQ10" s="374"/>
      <c r="HR10" s="374"/>
      <c r="HS10" s="374"/>
      <c r="HT10" s="374"/>
      <c r="HU10" s="374"/>
      <c r="HV10" s="374"/>
      <c r="HW10" s="374"/>
      <c r="HX10" s="374"/>
      <c r="HY10" s="374"/>
      <c r="HZ10" s="374"/>
      <c r="IA10" s="374"/>
      <c r="IB10" s="374"/>
      <c r="IC10" s="374"/>
      <c r="ID10" s="374"/>
    </row>
    <row r="11" spans="2:238" ht="29.25" customHeight="1">
      <c r="B11" s="877"/>
      <c r="C11" s="226" t="s">
        <v>143</v>
      </c>
      <c r="D11" s="384">
        <v>43</v>
      </c>
      <c r="E11" s="385"/>
      <c r="F11" s="386">
        <v>1</v>
      </c>
      <c r="G11" s="387">
        <v>44</v>
      </c>
      <c r="H11" s="668">
        <v>0</v>
      </c>
      <c r="I11" s="669">
        <v>0</v>
      </c>
      <c r="J11" s="669">
        <v>1</v>
      </c>
      <c r="K11" s="669">
        <v>3</v>
      </c>
      <c r="L11" s="669">
        <v>11</v>
      </c>
      <c r="M11" s="669">
        <v>13</v>
      </c>
      <c r="N11" s="669">
        <v>6</v>
      </c>
      <c r="O11" s="670">
        <v>9</v>
      </c>
      <c r="P11" s="683"/>
      <c r="Q11" s="374"/>
      <c r="R11" s="682">
        <v>1</v>
      </c>
      <c r="S11" s="669">
        <v>7</v>
      </c>
      <c r="T11" s="669">
        <v>20</v>
      </c>
      <c r="U11" s="669">
        <v>8</v>
      </c>
      <c r="V11" s="669">
        <v>7</v>
      </c>
      <c r="W11" s="669">
        <v>0</v>
      </c>
      <c r="X11" s="669">
        <v>0</v>
      </c>
      <c r="Y11" s="342">
        <v>1586</v>
      </c>
      <c r="Z11" s="380">
        <f t="shared" si="2"/>
        <v>36.9</v>
      </c>
      <c r="AA11" s="384">
        <v>2</v>
      </c>
      <c r="AB11" s="386">
        <v>8</v>
      </c>
      <c r="AC11" s="386">
        <v>13</v>
      </c>
      <c r="AD11" s="386">
        <v>6</v>
      </c>
      <c r="AE11" s="386">
        <v>5</v>
      </c>
      <c r="AF11" s="386">
        <v>2</v>
      </c>
      <c r="AG11" s="387">
        <v>7</v>
      </c>
      <c r="AH11" s="385">
        <f>SUM(AI11:AL11)</f>
        <v>1</v>
      </c>
      <c r="AI11" s="669">
        <v>1</v>
      </c>
      <c r="AJ11" s="669">
        <v>0</v>
      </c>
      <c r="AK11" s="669"/>
      <c r="AL11" s="685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4"/>
      <c r="GH11" s="374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4"/>
      <c r="HB11" s="374"/>
      <c r="HC11" s="374"/>
      <c r="HD11" s="374"/>
      <c r="HE11" s="374"/>
      <c r="HF11" s="374"/>
      <c r="HG11" s="374"/>
      <c r="HH11" s="374"/>
      <c r="HI11" s="374"/>
      <c r="HJ11" s="374"/>
      <c r="HK11" s="374"/>
      <c r="HL11" s="374"/>
      <c r="HM11" s="374"/>
      <c r="HN11" s="374"/>
      <c r="HO11" s="374"/>
      <c r="HP11" s="374"/>
      <c r="HQ11" s="374"/>
      <c r="HR11" s="374"/>
      <c r="HS11" s="374"/>
      <c r="HT11" s="374"/>
      <c r="HU11" s="374"/>
      <c r="HV11" s="374"/>
      <c r="HW11" s="374"/>
      <c r="HX11" s="374"/>
      <c r="HY11" s="374"/>
      <c r="HZ11" s="374"/>
      <c r="IA11" s="374"/>
      <c r="IB11" s="374"/>
      <c r="IC11" s="374"/>
      <c r="ID11" s="374"/>
    </row>
    <row r="12" spans="2:238" ht="29.25" customHeight="1">
      <c r="B12" s="877"/>
      <c r="C12" s="226" t="s">
        <v>144</v>
      </c>
      <c r="D12" s="384">
        <v>56</v>
      </c>
      <c r="E12" s="385"/>
      <c r="F12" s="386">
        <v>1</v>
      </c>
      <c r="G12" s="387">
        <v>60</v>
      </c>
      <c r="H12" s="668">
        <v>0</v>
      </c>
      <c r="I12" s="669">
        <v>0</v>
      </c>
      <c r="J12" s="669">
        <v>1</v>
      </c>
      <c r="K12" s="669">
        <v>7</v>
      </c>
      <c r="L12" s="669">
        <v>8</v>
      </c>
      <c r="M12" s="669">
        <v>24</v>
      </c>
      <c r="N12" s="669">
        <v>13</v>
      </c>
      <c r="O12" s="670">
        <v>3</v>
      </c>
      <c r="P12" s="683"/>
      <c r="Q12" s="374"/>
      <c r="R12" s="682">
        <v>0</v>
      </c>
      <c r="S12" s="669">
        <v>4</v>
      </c>
      <c r="T12" s="669">
        <v>32</v>
      </c>
      <c r="U12" s="669">
        <v>15</v>
      </c>
      <c r="V12" s="669">
        <v>4</v>
      </c>
      <c r="W12" s="669">
        <v>1</v>
      </c>
      <c r="X12" s="669">
        <v>0</v>
      </c>
      <c r="Y12" s="342">
        <v>2197</v>
      </c>
      <c r="Z12" s="380">
        <f t="shared" si="2"/>
        <v>39.2</v>
      </c>
      <c r="AA12" s="384">
        <v>1</v>
      </c>
      <c r="AB12" s="386">
        <v>3</v>
      </c>
      <c r="AC12" s="386">
        <v>20</v>
      </c>
      <c r="AD12" s="386">
        <v>13</v>
      </c>
      <c r="AE12" s="386">
        <v>7</v>
      </c>
      <c r="AF12" s="386">
        <v>10</v>
      </c>
      <c r="AG12" s="387">
        <v>2</v>
      </c>
      <c r="AH12" s="385">
        <f aca="true" t="shared" si="4" ref="AH12:AH23">SUM(AI12:AL12)</f>
        <v>0</v>
      </c>
      <c r="AI12" s="669">
        <v>0</v>
      </c>
      <c r="AJ12" s="669">
        <v>0</v>
      </c>
      <c r="AK12" s="669"/>
      <c r="AL12" s="685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</row>
    <row r="13" spans="2:238" ht="29.25" customHeight="1">
      <c r="B13" s="877"/>
      <c r="C13" s="226" t="s">
        <v>174</v>
      </c>
      <c r="D13" s="384">
        <v>65</v>
      </c>
      <c r="E13" s="385"/>
      <c r="F13" s="386">
        <v>1</v>
      </c>
      <c r="G13" s="387">
        <v>68</v>
      </c>
      <c r="H13" s="668">
        <v>0</v>
      </c>
      <c r="I13" s="669">
        <v>0</v>
      </c>
      <c r="J13" s="669">
        <v>1</v>
      </c>
      <c r="K13" s="669">
        <v>10</v>
      </c>
      <c r="L13" s="669">
        <v>16</v>
      </c>
      <c r="M13" s="669">
        <v>9</v>
      </c>
      <c r="N13" s="669">
        <v>7</v>
      </c>
      <c r="O13" s="670">
        <v>22</v>
      </c>
      <c r="P13" s="683"/>
      <c r="Q13" s="374"/>
      <c r="R13" s="682">
        <v>1</v>
      </c>
      <c r="S13" s="669">
        <v>20</v>
      </c>
      <c r="T13" s="669">
        <v>18</v>
      </c>
      <c r="U13" s="669">
        <v>18</v>
      </c>
      <c r="V13" s="669">
        <v>5</v>
      </c>
      <c r="W13" s="669">
        <v>3</v>
      </c>
      <c r="X13" s="669">
        <v>0</v>
      </c>
      <c r="Y13" s="342">
        <v>2364</v>
      </c>
      <c r="Z13" s="380">
        <f t="shared" si="2"/>
        <v>36.4</v>
      </c>
      <c r="AA13" s="384">
        <v>17</v>
      </c>
      <c r="AB13" s="386">
        <v>13</v>
      </c>
      <c r="AC13" s="386">
        <v>9</v>
      </c>
      <c r="AD13" s="386">
        <v>3</v>
      </c>
      <c r="AE13" s="386">
        <v>8</v>
      </c>
      <c r="AF13" s="386">
        <v>4</v>
      </c>
      <c r="AG13" s="387">
        <v>11</v>
      </c>
      <c r="AH13" s="385">
        <f t="shared" si="4"/>
        <v>2</v>
      </c>
      <c r="AI13" s="669">
        <v>1</v>
      </c>
      <c r="AJ13" s="669">
        <v>1</v>
      </c>
      <c r="AK13" s="669"/>
      <c r="AL13" s="685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</row>
    <row r="14" spans="2:238" ht="29.25" customHeight="1">
      <c r="B14" s="877"/>
      <c r="C14" s="226" t="s">
        <v>175</v>
      </c>
      <c r="D14" s="384">
        <v>48</v>
      </c>
      <c r="E14" s="385"/>
      <c r="F14" s="386"/>
      <c r="G14" s="387">
        <v>50</v>
      </c>
      <c r="H14" s="668">
        <v>0</v>
      </c>
      <c r="I14" s="669">
        <v>0</v>
      </c>
      <c r="J14" s="669">
        <v>1</v>
      </c>
      <c r="K14" s="669">
        <v>9</v>
      </c>
      <c r="L14" s="669">
        <v>8</v>
      </c>
      <c r="M14" s="669">
        <v>14</v>
      </c>
      <c r="N14" s="669">
        <v>9</v>
      </c>
      <c r="O14" s="670">
        <v>7</v>
      </c>
      <c r="P14" s="683"/>
      <c r="Q14" s="374"/>
      <c r="R14" s="682">
        <v>2</v>
      </c>
      <c r="S14" s="669">
        <v>7</v>
      </c>
      <c r="T14" s="669">
        <v>19</v>
      </c>
      <c r="U14" s="669">
        <v>12</v>
      </c>
      <c r="V14" s="669">
        <v>6</v>
      </c>
      <c r="W14" s="669">
        <v>2</v>
      </c>
      <c r="X14" s="669">
        <v>0</v>
      </c>
      <c r="Y14" s="342">
        <v>1822</v>
      </c>
      <c r="Z14" s="380">
        <f t="shared" si="2"/>
        <v>38</v>
      </c>
      <c r="AA14" s="384">
        <v>5</v>
      </c>
      <c r="AB14" s="386">
        <v>9</v>
      </c>
      <c r="AC14" s="386">
        <v>8</v>
      </c>
      <c r="AD14" s="386">
        <v>9</v>
      </c>
      <c r="AE14" s="386">
        <v>6</v>
      </c>
      <c r="AF14" s="386">
        <v>5</v>
      </c>
      <c r="AG14" s="387">
        <v>6</v>
      </c>
      <c r="AH14" s="385">
        <f t="shared" si="4"/>
        <v>0</v>
      </c>
      <c r="AI14" s="669">
        <v>0</v>
      </c>
      <c r="AJ14" s="669">
        <v>0</v>
      </c>
      <c r="AK14" s="669"/>
      <c r="AL14" s="685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  <c r="FH14" s="374"/>
      <c r="FI14" s="374"/>
      <c r="FJ14" s="374"/>
      <c r="FK14" s="374"/>
      <c r="FL14" s="374"/>
      <c r="FM14" s="374"/>
      <c r="FN14" s="374"/>
      <c r="FO14" s="374"/>
      <c r="FP14" s="374"/>
      <c r="FQ14" s="374"/>
      <c r="FR14" s="374"/>
      <c r="FS14" s="374"/>
      <c r="FT14" s="374"/>
      <c r="FU14" s="374"/>
      <c r="FV14" s="374"/>
      <c r="FW14" s="374"/>
      <c r="FX14" s="374"/>
      <c r="FY14" s="374"/>
      <c r="FZ14" s="374"/>
      <c r="GA14" s="374"/>
      <c r="GB14" s="374"/>
      <c r="GC14" s="374"/>
      <c r="GD14" s="374"/>
      <c r="GE14" s="374"/>
      <c r="GF14" s="374"/>
      <c r="GG14" s="374"/>
      <c r="GH14" s="374"/>
      <c r="GI14" s="374"/>
      <c r="GJ14" s="374"/>
      <c r="GK14" s="374"/>
      <c r="GL14" s="374"/>
      <c r="GM14" s="374"/>
      <c r="GN14" s="374"/>
      <c r="GO14" s="374"/>
      <c r="GP14" s="374"/>
      <c r="GQ14" s="374"/>
      <c r="GR14" s="374"/>
      <c r="GS14" s="374"/>
      <c r="GT14" s="374"/>
      <c r="GU14" s="374"/>
      <c r="GV14" s="374"/>
      <c r="GW14" s="374"/>
      <c r="GX14" s="374"/>
      <c r="GY14" s="374"/>
      <c r="GZ14" s="374"/>
      <c r="HA14" s="374"/>
      <c r="HB14" s="374"/>
      <c r="HC14" s="374"/>
      <c r="HD14" s="374"/>
      <c r="HE14" s="374"/>
      <c r="HF14" s="374"/>
      <c r="HG14" s="374"/>
      <c r="HH14" s="374"/>
      <c r="HI14" s="374"/>
      <c r="HJ14" s="374"/>
      <c r="HK14" s="374"/>
      <c r="HL14" s="374"/>
      <c r="HM14" s="374"/>
      <c r="HN14" s="374"/>
      <c r="HO14" s="374"/>
      <c r="HP14" s="374"/>
      <c r="HQ14" s="374"/>
      <c r="HR14" s="374"/>
      <c r="HS14" s="374"/>
      <c r="HT14" s="374"/>
      <c r="HU14" s="374"/>
      <c r="HV14" s="374"/>
      <c r="HW14" s="374"/>
      <c r="HX14" s="374"/>
      <c r="HY14" s="374"/>
      <c r="HZ14" s="374"/>
      <c r="IA14" s="374"/>
      <c r="IB14" s="374"/>
      <c r="IC14" s="374"/>
      <c r="ID14" s="374"/>
    </row>
    <row r="15" spans="2:238" ht="29.25" customHeight="1">
      <c r="B15" s="877"/>
      <c r="C15" s="227" t="s">
        <v>176</v>
      </c>
      <c r="D15" s="390">
        <v>35</v>
      </c>
      <c r="E15" s="391"/>
      <c r="F15" s="392"/>
      <c r="G15" s="393">
        <v>37</v>
      </c>
      <c r="H15" s="671">
        <v>0</v>
      </c>
      <c r="I15" s="672">
        <v>0</v>
      </c>
      <c r="J15" s="672">
        <v>1</v>
      </c>
      <c r="K15" s="672">
        <v>2</v>
      </c>
      <c r="L15" s="672">
        <v>13</v>
      </c>
      <c r="M15" s="672">
        <v>2</v>
      </c>
      <c r="N15" s="672">
        <v>9</v>
      </c>
      <c r="O15" s="673">
        <v>8</v>
      </c>
      <c r="P15" s="683"/>
      <c r="Q15" s="374"/>
      <c r="R15" s="671">
        <v>0</v>
      </c>
      <c r="S15" s="672">
        <v>9</v>
      </c>
      <c r="T15" s="672">
        <v>14</v>
      </c>
      <c r="U15" s="672">
        <v>7</v>
      </c>
      <c r="V15" s="672">
        <v>2</v>
      </c>
      <c r="W15" s="672">
        <v>3</v>
      </c>
      <c r="X15" s="672">
        <v>0</v>
      </c>
      <c r="Y15" s="350">
        <v>1289</v>
      </c>
      <c r="Z15" s="394">
        <f t="shared" si="2"/>
        <v>36.8</v>
      </c>
      <c r="AA15" s="390">
        <v>4</v>
      </c>
      <c r="AB15" s="392">
        <v>11</v>
      </c>
      <c r="AC15" s="392">
        <v>4</v>
      </c>
      <c r="AD15" s="392">
        <v>7</v>
      </c>
      <c r="AE15" s="392">
        <v>3</v>
      </c>
      <c r="AF15" s="392">
        <v>3</v>
      </c>
      <c r="AG15" s="393">
        <v>3</v>
      </c>
      <c r="AH15" s="391">
        <f t="shared" si="4"/>
        <v>1</v>
      </c>
      <c r="AI15" s="672">
        <v>1</v>
      </c>
      <c r="AJ15" s="672">
        <v>0</v>
      </c>
      <c r="AK15" s="672"/>
      <c r="AL15" s="686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  <c r="FH15" s="374"/>
      <c r="FI15" s="374"/>
      <c r="FJ15" s="374"/>
      <c r="FK15" s="374"/>
      <c r="FL15" s="374"/>
      <c r="FM15" s="374"/>
      <c r="FN15" s="374"/>
      <c r="FO15" s="374"/>
      <c r="FP15" s="374"/>
      <c r="FQ15" s="374"/>
      <c r="FR15" s="374"/>
      <c r="FS15" s="374"/>
      <c r="FT15" s="374"/>
      <c r="FU15" s="374"/>
      <c r="FV15" s="374"/>
      <c r="FW15" s="374"/>
      <c r="FX15" s="374"/>
      <c r="FY15" s="374"/>
      <c r="FZ15" s="374"/>
      <c r="GA15" s="374"/>
      <c r="GB15" s="374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4"/>
      <c r="GO15" s="374"/>
      <c r="GP15" s="374"/>
      <c r="GQ15" s="374"/>
      <c r="GR15" s="374"/>
      <c r="GS15" s="374"/>
      <c r="GT15" s="374"/>
      <c r="GU15" s="374"/>
      <c r="GV15" s="374"/>
      <c r="GW15" s="374"/>
      <c r="GX15" s="374"/>
      <c r="GY15" s="374"/>
      <c r="GZ15" s="374"/>
      <c r="HA15" s="374"/>
      <c r="HB15" s="374"/>
      <c r="HC15" s="374"/>
      <c r="HD15" s="374"/>
      <c r="HE15" s="374"/>
      <c r="HF15" s="374"/>
      <c r="HG15" s="374"/>
      <c r="HH15" s="374"/>
      <c r="HI15" s="374"/>
      <c r="HJ15" s="374"/>
      <c r="HK15" s="374"/>
      <c r="HL15" s="374"/>
      <c r="HM15" s="374"/>
      <c r="HN15" s="374"/>
      <c r="HO15" s="374"/>
      <c r="HP15" s="374"/>
      <c r="HQ15" s="374"/>
      <c r="HR15" s="374"/>
      <c r="HS15" s="374"/>
      <c r="HT15" s="374"/>
      <c r="HU15" s="374"/>
      <c r="HV15" s="374"/>
      <c r="HW15" s="374"/>
      <c r="HX15" s="374"/>
      <c r="HY15" s="374"/>
      <c r="HZ15" s="374"/>
      <c r="IA15" s="374"/>
      <c r="IB15" s="374"/>
      <c r="IC15" s="374"/>
      <c r="ID15" s="374"/>
    </row>
    <row r="16" spans="2:238" ht="29.25" customHeight="1">
      <c r="B16" s="877"/>
      <c r="C16" s="228" t="s">
        <v>177</v>
      </c>
      <c r="D16" s="396">
        <f>SUM(D8:D15)</f>
        <v>716</v>
      </c>
      <c r="E16" s="417">
        <v>0</v>
      </c>
      <c r="F16" s="397">
        <f aca="true" t="shared" si="5" ref="F16:O16">SUM(F8:F15)</f>
        <v>4</v>
      </c>
      <c r="G16" s="368">
        <f t="shared" si="5"/>
        <v>704</v>
      </c>
      <c r="H16" s="398">
        <f t="shared" si="5"/>
        <v>1</v>
      </c>
      <c r="I16" s="397">
        <f t="shared" si="5"/>
        <v>3</v>
      </c>
      <c r="J16" s="397">
        <f t="shared" si="5"/>
        <v>15</v>
      </c>
      <c r="K16" s="397">
        <f t="shared" si="5"/>
        <v>84</v>
      </c>
      <c r="L16" s="397">
        <f t="shared" si="5"/>
        <v>168</v>
      </c>
      <c r="M16" s="397">
        <f t="shared" si="5"/>
        <v>183</v>
      </c>
      <c r="N16" s="397">
        <f t="shared" si="5"/>
        <v>57</v>
      </c>
      <c r="O16" s="368">
        <f t="shared" si="5"/>
        <v>205</v>
      </c>
      <c r="P16" s="683"/>
      <c r="Q16" s="374"/>
      <c r="R16" s="399">
        <f aca="true" t="shared" si="6" ref="R16:Y16">SUM(R8:R15)</f>
        <v>14</v>
      </c>
      <c r="S16" s="400">
        <f t="shared" si="6"/>
        <v>176</v>
      </c>
      <c r="T16" s="400">
        <f t="shared" si="6"/>
        <v>232</v>
      </c>
      <c r="U16" s="400">
        <f t="shared" si="6"/>
        <v>177</v>
      </c>
      <c r="V16" s="400">
        <f t="shared" si="6"/>
        <v>59</v>
      </c>
      <c r="W16" s="400">
        <f t="shared" si="6"/>
        <v>44</v>
      </c>
      <c r="X16" s="400">
        <f t="shared" si="6"/>
        <v>14</v>
      </c>
      <c r="Y16" s="353">
        <f t="shared" si="6"/>
        <v>26950</v>
      </c>
      <c r="Z16" s="401">
        <f t="shared" si="2"/>
        <v>37.6</v>
      </c>
      <c r="AA16" s="402">
        <f aca="true" t="shared" si="7" ref="AA16:AG16">SUM(AA8:AA15)</f>
        <v>117</v>
      </c>
      <c r="AB16" s="400">
        <f t="shared" si="7"/>
        <v>144</v>
      </c>
      <c r="AC16" s="400">
        <f t="shared" si="7"/>
        <v>115</v>
      </c>
      <c r="AD16" s="400">
        <f t="shared" si="7"/>
        <v>88</v>
      </c>
      <c r="AE16" s="400">
        <f t="shared" si="7"/>
        <v>73</v>
      </c>
      <c r="AF16" s="400">
        <f t="shared" si="7"/>
        <v>78</v>
      </c>
      <c r="AG16" s="403">
        <f t="shared" si="7"/>
        <v>101</v>
      </c>
      <c r="AH16" s="400">
        <f t="shared" si="4"/>
        <v>22</v>
      </c>
      <c r="AI16" s="400">
        <f>SUM(AI8:AI15)</f>
        <v>5</v>
      </c>
      <c r="AJ16" s="400">
        <f>SUM(AJ8:AJ15)</f>
        <v>17</v>
      </c>
      <c r="AK16" s="400">
        <f>SUM(AK8:AK15)</f>
        <v>0</v>
      </c>
      <c r="AL16" s="404">
        <f>SUM(AL8:AL15)</f>
        <v>0</v>
      </c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374"/>
      <c r="FI16" s="374"/>
      <c r="FJ16" s="374"/>
      <c r="FK16" s="374"/>
      <c r="FL16" s="374"/>
      <c r="FM16" s="374"/>
      <c r="FN16" s="374"/>
      <c r="FO16" s="374"/>
      <c r="FP16" s="374"/>
      <c r="FQ16" s="374"/>
      <c r="FR16" s="374"/>
      <c r="FS16" s="374"/>
      <c r="FT16" s="374"/>
      <c r="FU16" s="374"/>
      <c r="FV16" s="374"/>
      <c r="FW16" s="374"/>
      <c r="FX16" s="374"/>
      <c r="FY16" s="374"/>
      <c r="FZ16" s="374"/>
      <c r="GA16" s="374"/>
      <c r="GB16" s="374"/>
      <c r="GC16" s="374"/>
      <c r="GD16" s="374"/>
      <c r="GE16" s="374"/>
      <c r="GF16" s="374"/>
      <c r="GG16" s="374"/>
      <c r="GH16" s="374"/>
      <c r="GI16" s="374"/>
      <c r="GJ16" s="374"/>
      <c r="GK16" s="374"/>
      <c r="GL16" s="374"/>
      <c r="GM16" s="374"/>
      <c r="GN16" s="374"/>
      <c r="GO16" s="374"/>
      <c r="GP16" s="374"/>
      <c r="GQ16" s="374"/>
      <c r="GR16" s="374"/>
      <c r="GS16" s="374"/>
      <c r="GT16" s="374"/>
      <c r="GU16" s="374"/>
      <c r="GV16" s="374"/>
      <c r="GW16" s="374"/>
      <c r="GX16" s="374"/>
      <c r="GY16" s="374"/>
      <c r="GZ16" s="374"/>
      <c r="HA16" s="374"/>
      <c r="HB16" s="374"/>
      <c r="HC16" s="374"/>
      <c r="HD16" s="374"/>
      <c r="HE16" s="374"/>
      <c r="HF16" s="374"/>
      <c r="HG16" s="374"/>
      <c r="HH16" s="374"/>
      <c r="HI16" s="374"/>
      <c r="HJ16" s="374"/>
      <c r="HK16" s="374"/>
      <c r="HL16" s="374"/>
      <c r="HM16" s="374"/>
      <c r="HN16" s="374"/>
      <c r="HO16" s="374"/>
      <c r="HP16" s="374"/>
      <c r="HQ16" s="374"/>
      <c r="HR16" s="374"/>
      <c r="HS16" s="374"/>
      <c r="HT16" s="374"/>
      <c r="HU16" s="374"/>
      <c r="HV16" s="374"/>
      <c r="HW16" s="374"/>
      <c r="HX16" s="374"/>
      <c r="HY16" s="374"/>
      <c r="HZ16" s="374"/>
      <c r="IA16" s="374"/>
      <c r="IB16" s="374"/>
      <c r="IC16" s="374"/>
      <c r="ID16" s="374"/>
    </row>
    <row r="17" spans="2:238" ht="29.25" customHeight="1">
      <c r="B17" s="939" t="s">
        <v>178</v>
      </c>
      <c r="C17" s="229" t="s">
        <v>34</v>
      </c>
      <c r="D17" s="405">
        <v>133</v>
      </c>
      <c r="E17" s="406"/>
      <c r="F17" s="407"/>
      <c r="G17" s="408">
        <v>140</v>
      </c>
      <c r="H17" s="674">
        <v>0</v>
      </c>
      <c r="I17" s="675">
        <v>1</v>
      </c>
      <c r="J17" s="675">
        <v>4</v>
      </c>
      <c r="K17" s="675">
        <v>10</v>
      </c>
      <c r="L17" s="675">
        <v>46</v>
      </c>
      <c r="M17" s="675">
        <v>15</v>
      </c>
      <c r="N17" s="675">
        <v>29</v>
      </c>
      <c r="O17" s="676">
        <v>28</v>
      </c>
      <c r="P17" s="683"/>
      <c r="Q17" s="374"/>
      <c r="R17" s="683">
        <v>4</v>
      </c>
      <c r="S17" s="666">
        <v>31</v>
      </c>
      <c r="T17" s="666">
        <v>45</v>
      </c>
      <c r="U17" s="666">
        <v>36</v>
      </c>
      <c r="V17" s="666">
        <v>8</v>
      </c>
      <c r="W17" s="666">
        <v>9</v>
      </c>
      <c r="X17" s="666">
        <v>0</v>
      </c>
      <c r="Y17" s="409">
        <v>4891</v>
      </c>
      <c r="Z17" s="410">
        <f t="shared" si="2"/>
        <v>36.8</v>
      </c>
      <c r="AA17" s="375">
        <v>14</v>
      </c>
      <c r="AB17" s="377">
        <v>34</v>
      </c>
      <c r="AC17" s="377">
        <v>16</v>
      </c>
      <c r="AD17" s="377">
        <v>17</v>
      </c>
      <c r="AE17" s="377">
        <v>21</v>
      </c>
      <c r="AF17" s="377">
        <v>17</v>
      </c>
      <c r="AG17" s="378">
        <v>14</v>
      </c>
      <c r="AH17" s="411">
        <f t="shared" si="4"/>
        <v>3</v>
      </c>
      <c r="AI17" s="666">
        <v>3</v>
      </c>
      <c r="AJ17" s="666">
        <v>0</v>
      </c>
      <c r="AK17" s="666"/>
      <c r="AL17" s="369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4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4"/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4"/>
      <c r="FH17" s="374"/>
      <c r="FI17" s="374"/>
      <c r="FJ17" s="374"/>
      <c r="FK17" s="374"/>
      <c r="FL17" s="374"/>
      <c r="FM17" s="374"/>
      <c r="FN17" s="374"/>
      <c r="FO17" s="374"/>
      <c r="FP17" s="374"/>
      <c r="FQ17" s="374"/>
      <c r="FR17" s="374"/>
      <c r="FS17" s="374"/>
      <c r="FT17" s="374"/>
      <c r="FU17" s="374"/>
      <c r="FV17" s="374"/>
      <c r="FW17" s="374"/>
      <c r="FX17" s="374"/>
      <c r="FY17" s="374"/>
      <c r="FZ17" s="374"/>
      <c r="GA17" s="374"/>
      <c r="GB17" s="374"/>
      <c r="GC17" s="374"/>
      <c r="GD17" s="374"/>
      <c r="GE17" s="374"/>
      <c r="GF17" s="374"/>
      <c r="GG17" s="374"/>
      <c r="GH17" s="374"/>
      <c r="GI17" s="374"/>
      <c r="GJ17" s="374"/>
      <c r="GK17" s="374"/>
      <c r="GL17" s="374"/>
      <c r="GM17" s="374"/>
      <c r="GN17" s="374"/>
      <c r="GO17" s="374"/>
      <c r="GP17" s="374"/>
      <c r="GQ17" s="374"/>
      <c r="GR17" s="374"/>
      <c r="GS17" s="374"/>
      <c r="GT17" s="374"/>
      <c r="GU17" s="374"/>
      <c r="GV17" s="374"/>
      <c r="GW17" s="374"/>
      <c r="GX17" s="374"/>
      <c r="GY17" s="374"/>
      <c r="GZ17" s="374"/>
      <c r="HA17" s="374"/>
      <c r="HB17" s="374"/>
      <c r="HC17" s="374"/>
      <c r="HD17" s="374"/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  <c r="HQ17" s="374"/>
      <c r="HR17" s="374"/>
      <c r="HS17" s="374"/>
      <c r="HT17" s="374"/>
      <c r="HU17" s="374"/>
      <c r="HV17" s="374"/>
      <c r="HW17" s="374"/>
      <c r="HX17" s="374"/>
      <c r="HY17" s="374"/>
      <c r="HZ17" s="374"/>
      <c r="IA17" s="374"/>
      <c r="IB17" s="374"/>
      <c r="IC17" s="374"/>
      <c r="ID17" s="374"/>
    </row>
    <row r="18" spans="2:238" ht="29.25" customHeight="1">
      <c r="B18" s="877"/>
      <c r="C18" s="226" t="s">
        <v>35</v>
      </c>
      <c r="D18" s="384">
        <v>36</v>
      </c>
      <c r="E18" s="385"/>
      <c r="F18" s="386"/>
      <c r="G18" s="387">
        <v>40</v>
      </c>
      <c r="H18" s="668">
        <v>0</v>
      </c>
      <c r="I18" s="669">
        <v>0</v>
      </c>
      <c r="J18" s="669">
        <v>1</v>
      </c>
      <c r="K18" s="669">
        <v>4</v>
      </c>
      <c r="L18" s="669">
        <v>7</v>
      </c>
      <c r="M18" s="669">
        <v>6</v>
      </c>
      <c r="N18" s="669">
        <v>4</v>
      </c>
      <c r="O18" s="670">
        <v>14</v>
      </c>
      <c r="P18" s="683"/>
      <c r="Q18" s="374"/>
      <c r="R18" s="682">
        <v>1</v>
      </c>
      <c r="S18" s="669">
        <v>10</v>
      </c>
      <c r="T18" s="669">
        <v>13</v>
      </c>
      <c r="U18" s="669">
        <v>7</v>
      </c>
      <c r="V18" s="669">
        <v>3</v>
      </c>
      <c r="W18" s="669">
        <v>2</v>
      </c>
      <c r="X18" s="669">
        <v>0</v>
      </c>
      <c r="Y18" s="342">
        <v>1311</v>
      </c>
      <c r="Z18" s="410">
        <f t="shared" si="2"/>
        <v>36.4</v>
      </c>
      <c r="AA18" s="384">
        <v>5</v>
      </c>
      <c r="AB18" s="386">
        <v>7</v>
      </c>
      <c r="AC18" s="386">
        <v>5</v>
      </c>
      <c r="AD18" s="386">
        <v>7</v>
      </c>
      <c r="AE18" s="386">
        <v>3</v>
      </c>
      <c r="AF18" s="386">
        <v>4</v>
      </c>
      <c r="AG18" s="387">
        <v>5</v>
      </c>
      <c r="AH18" s="385">
        <f t="shared" si="4"/>
        <v>0</v>
      </c>
      <c r="AI18" s="669">
        <v>0</v>
      </c>
      <c r="AJ18" s="669">
        <v>0</v>
      </c>
      <c r="AK18" s="669"/>
      <c r="AL18" s="389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</row>
    <row r="19" spans="2:238" ht="29.25" customHeight="1">
      <c r="B19" s="877"/>
      <c r="C19" s="226" t="s">
        <v>101</v>
      </c>
      <c r="D19" s="384">
        <v>51</v>
      </c>
      <c r="E19" s="385"/>
      <c r="F19" s="386"/>
      <c r="G19" s="387">
        <v>49</v>
      </c>
      <c r="H19" s="668">
        <v>0</v>
      </c>
      <c r="I19" s="669">
        <v>0</v>
      </c>
      <c r="J19" s="669">
        <v>1</v>
      </c>
      <c r="K19" s="669">
        <v>4</v>
      </c>
      <c r="L19" s="669">
        <v>17</v>
      </c>
      <c r="M19" s="669">
        <v>6</v>
      </c>
      <c r="N19" s="669">
        <v>13</v>
      </c>
      <c r="O19" s="670">
        <v>10</v>
      </c>
      <c r="P19" s="683"/>
      <c r="Q19" s="374"/>
      <c r="R19" s="682">
        <v>1</v>
      </c>
      <c r="S19" s="669">
        <v>16</v>
      </c>
      <c r="T19" s="669">
        <v>12</v>
      </c>
      <c r="U19" s="669">
        <v>13</v>
      </c>
      <c r="V19" s="669">
        <v>0</v>
      </c>
      <c r="W19" s="669">
        <v>9</v>
      </c>
      <c r="X19" s="669">
        <v>0</v>
      </c>
      <c r="Y19" s="342">
        <v>1943</v>
      </c>
      <c r="Z19" s="410">
        <f t="shared" si="2"/>
        <v>38.1</v>
      </c>
      <c r="AA19" s="384">
        <v>13</v>
      </c>
      <c r="AB19" s="386">
        <v>11</v>
      </c>
      <c r="AC19" s="386">
        <v>6</v>
      </c>
      <c r="AD19" s="386">
        <v>1</v>
      </c>
      <c r="AE19" s="386">
        <v>7</v>
      </c>
      <c r="AF19" s="386">
        <v>4</v>
      </c>
      <c r="AG19" s="387">
        <v>9</v>
      </c>
      <c r="AH19" s="385">
        <f t="shared" si="4"/>
        <v>0</v>
      </c>
      <c r="AI19" s="669">
        <v>0</v>
      </c>
      <c r="AJ19" s="669">
        <v>0</v>
      </c>
      <c r="AK19" s="669"/>
      <c r="AL19" s="389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</row>
    <row r="20" spans="2:238" ht="29.25" customHeight="1">
      <c r="B20" s="877"/>
      <c r="C20" s="226" t="s">
        <v>102</v>
      </c>
      <c r="D20" s="384">
        <v>58</v>
      </c>
      <c r="E20" s="385"/>
      <c r="F20" s="386"/>
      <c r="G20" s="387">
        <v>57</v>
      </c>
      <c r="H20" s="668">
        <v>0</v>
      </c>
      <c r="I20" s="669">
        <v>0</v>
      </c>
      <c r="J20" s="669">
        <v>1</v>
      </c>
      <c r="K20" s="669">
        <v>8</v>
      </c>
      <c r="L20" s="669">
        <v>11</v>
      </c>
      <c r="M20" s="669">
        <v>20</v>
      </c>
      <c r="N20" s="669">
        <v>7</v>
      </c>
      <c r="O20" s="670">
        <v>11</v>
      </c>
      <c r="P20" s="683"/>
      <c r="Q20" s="374"/>
      <c r="R20" s="682">
        <v>2</v>
      </c>
      <c r="S20" s="669">
        <v>13</v>
      </c>
      <c r="T20" s="669">
        <v>11</v>
      </c>
      <c r="U20" s="669">
        <v>23</v>
      </c>
      <c r="V20" s="669">
        <v>4</v>
      </c>
      <c r="W20" s="669">
        <v>5</v>
      </c>
      <c r="X20" s="669">
        <v>0</v>
      </c>
      <c r="Y20" s="342">
        <v>2258</v>
      </c>
      <c r="Z20" s="410">
        <f t="shared" si="2"/>
        <v>38.9</v>
      </c>
      <c r="AA20" s="384">
        <v>10</v>
      </c>
      <c r="AB20" s="386">
        <v>8</v>
      </c>
      <c r="AC20" s="386">
        <v>4</v>
      </c>
      <c r="AD20" s="386">
        <v>8</v>
      </c>
      <c r="AE20" s="386">
        <v>12</v>
      </c>
      <c r="AF20" s="386">
        <v>6</v>
      </c>
      <c r="AG20" s="387">
        <v>10</v>
      </c>
      <c r="AH20" s="385">
        <f t="shared" si="4"/>
        <v>2</v>
      </c>
      <c r="AI20" s="669">
        <v>1</v>
      </c>
      <c r="AJ20" s="669">
        <v>1</v>
      </c>
      <c r="AK20" s="669"/>
      <c r="AL20" s="389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</row>
    <row r="21" spans="2:238" ht="29.25" customHeight="1">
      <c r="B21" s="877"/>
      <c r="C21" s="226" t="s">
        <v>103</v>
      </c>
      <c r="D21" s="384">
        <v>36</v>
      </c>
      <c r="E21" s="385"/>
      <c r="F21" s="386">
        <v>1</v>
      </c>
      <c r="G21" s="387">
        <v>42</v>
      </c>
      <c r="H21" s="668">
        <v>0</v>
      </c>
      <c r="I21" s="669">
        <v>0</v>
      </c>
      <c r="J21" s="669">
        <v>1</v>
      </c>
      <c r="K21" s="669">
        <v>2</v>
      </c>
      <c r="L21" s="669">
        <v>6</v>
      </c>
      <c r="M21" s="669">
        <v>7</v>
      </c>
      <c r="N21" s="669">
        <v>5</v>
      </c>
      <c r="O21" s="670">
        <v>15</v>
      </c>
      <c r="P21" s="683"/>
      <c r="Q21" s="374"/>
      <c r="R21" s="682">
        <v>0</v>
      </c>
      <c r="S21" s="669">
        <v>16</v>
      </c>
      <c r="T21" s="669">
        <v>8</v>
      </c>
      <c r="U21" s="669">
        <v>11</v>
      </c>
      <c r="V21" s="669">
        <v>0</v>
      </c>
      <c r="W21" s="669">
        <v>0</v>
      </c>
      <c r="X21" s="669">
        <v>1</v>
      </c>
      <c r="Y21" s="342">
        <v>1230</v>
      </c>
      <c r="Z21" s="410">
        <f t="shared" si="2"/>
        <v>34.2</v>
      </c>
      <c r="AA21" s="384">
        <v>8</v>
      </c>
      <c r="AB21" s="386">
        <v>10</v>
      </c>
      <c r="AC21" s="386">
        <v>3</v>
      </c>
      <c r="AD21" s="386">
        <v>1</v>
      </c>
      <c r="AE21" s="386">
        <v>6</v>
      </c>
      <c r="AF21" s="386">
        <v>1</v>
      </c>
      <c r="AG21" s="387">
        <v>7</v>
      </c>
      <c r="AH21" s="385">
        <f t="shared" si="4"/>
        <v>2</v>
      </c>
      <c r="AI21" s="669">
        <v>0</v>
      </c>
      <c r="AJ21" s="669">
        <v>2</v>
      </c>
      <c r="AK21" s="669"/>
      <c r="AL21" s="389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4"/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4"/>
      <c r="HV21" s="374"/>
      <c r="HW21" s="374"/>
      <c r="HX21" s="374"/>
      <c r="HY21" s="374"/>
      <c r="HZ21" s="374"/>
      <c r="IA21" s="374"/>
      <c r="IB21" s="374"/>
      <c r="IC21" s="374"/>
      <c r="ID21" s="374"/>
    </row>
    <row r="22" spans="2:238" ht="29.25" customHeight="1">
      <c r="B22" s="877"/>
      <c r="C22" s="226" t="s">
        <v>104</v>
      </c>
      <c r="D22" s="384">
        <v>76</v>
      </c>
      <c r="E22" s="385"/>
      <c r="F22" s="386">
        <v>1</v>
      </c>
      <c r="G22" s="387">
        <v>77</v>
      </c>
      <c r="H22" s="668">
        <v>0</v>
      </c>
      <c r="I22" s="669">
        <v>0</v>
      </c>
      <c r="J22" s="669">
        <v>1</v>
      </c>
      <c r="K22" s="669">
        <v>5</v>
      </c>
      <c r="L22" s="669">
        <v>28</v>
      </c>
      <c r="M22" s="669">
        <v>21</v>
      </c>
      <c r="N22" s="669">
        <v>9</v>
      </c>
      <c r="O22" s="670">
        <v>12</v>
      </c>
      <c r="P22" s="683"/>
      <c r="Q22" s="374"/>
      <c r="R22" s="682">
        <v>1</v>
      </c>
      <c r="S22" s="669">
        <v>16</v>
      </c>
      <c r="T22" s="669">
        <v>25</v>
      </c>
      <c r="U22" s="669">
        <v>27</v>
      </c>
      <c r="V22" s="669">
        <v>2</v>
      </c>
      <c r="W22" s="669">
        <v>5</v>
      </c>
      <c r="X22" s="669">
        <v>0</v>
      </c>
      <c r="Y22" s="342">
        <v>2886</v>
      </c>
      <c r="Z22" s="410">
        <f t="shared" si="2"/>
        <v>38</v>
      </c>
      <c r="AA22" s="384">
        <v>5</v>
      </c>
      <c r="AB22" s="386">
        <v>16</v>
      </c>
      <c r="AC22" s="386">
        <v>12</v>
      </c>
      <c r="AD22" s="386">
        <v>12</v>
      </c>
      <c r="AE22" s="386">
        <v>22</v>
      </c>
      <c r="AF22" s="386">
        <v>1</v>
      </c>
      <c r="AG22" s="387">
        <v>8</v>
      </c>
      <c r="AH22" s="385">
        <f t="shared" si="4"/>
        <v>1</v>
      </c>
      <c r="AI22" s="669">
        <v>0</v>
      </c>
      <c r="AJ22" s="669">
        <v>1</v>
      </c>
      <c r="AK22" s="669"/>
      <c r="AL22" s="389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4"/>
      <c r="FN22" s="374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4"/>
      <c r="GH22" s="374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4"/>
      <c r="HV22" s="374"/>
      <c r="HW22" s="374"/>
      <c r="HX22" s="374"/>
      <c r="HY22" s="374"/>
      <c r="HZ22" s="374"/>
      <c r="IA22" s="374"/>
      <c r="IB22" s="374"/>
      <c r="IC22" s="374"/>
      <c r="ID22" s="374"/>
    </row>
    <row r="23" spans="2:238" ht="29.25" customHeight="1">
      <c r="B23" s="877"/>
      <c r="C23" s="230" t="s">
        <v>105</v>
      </c>
      <c r="D23" s="453">
        <v>59</v>
      </c>
      <c r="E23" s="454"/>
      <c r="F23" s="455">
        <v>2</v>
      </c>
      <c r="G23" s="456">
        <v>64</v>
      </c>
      <c r="H23" s="677">
        <v>0</v>
      </c>
      <c r="I23" s="678">
        <v>0</v>
      </c>
      <c r="J23" s="678">
        <v>1</v>
      </c>
      <c r="K23" s="678">
        <v>3</v>
      </c>
      <c r="L23" s="678">
        <v>21</v>
      </c>
      <c r="M23" s="678">
        <v>15</v>
      </c>
      <c r="N23" s="678">
        <v>5</v>
      </c>
      <c r="O23" s="679">
        <v>14</v>
      </c>
      <c r="P23" s="683"/>
      <c r="Q23" s="457"/>
      <c r="R23" s="677">
        <v>0</v>
      </c>
      <c r="S23" s="678">
        <v>21</v>
      </c>
      <c r="T23" s="678">
        <v>18</v>
      </c>
      <c r="U23" s="678">
        <v>11</v>
      </c>
      <c r="V23" s="678">
        <v>4</v>
      </c>
      <c r="W23" s="678">
        <v>5</v>
      </c>
      <c r="X23" s="678">
        <v>0</v>
      </c>
      <c r="Y23" s="349">
        <v>2107</v>
      </c>
      <c r="Z23" s="458">
        <f t="shared" si="2"/>
        <v>35.7</v>
      </c>
      <c r="AA23" s="453">
        <v>12</v>
      </c>
      <c r="AB23" s="455">
        <v>13</v>
      </c>
      <c r="AC23" s="392">
        <v>9</v>
      </c>
      <c r="AD23" s="392">
        <v>7</v>
      </c>
      <c r="AE23" s="392">
        <v>9</v>
      </c>
      <c r="AF23" s="392">
        <v>2</v>
      </c>
      <c r="AG23" s="393">
        <v>7</v>
      </c>
      <c r="AH23" s="391">
        <f t="shared" si="4"/>
        <v>0</v>
      </c>
      <c r="AI23" s="672">
        <v>0</v>
      </c>
      <c r="AJ23" s="672">
        <v>0</v>
      </c>
      <c r="AK23" s="672"/>
      <c r="AL23" s="395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</row>
    <row r="24" spans="2:238" ht="30" customHeight="1">
      <c r="B24" s="940"/>
      <c r="C24" s="231" t="s">
        <v>26</v>
      </c>
      <c r="D24" s="402">
        <f aca="true" t="shared" si="8" ref="D24:O24">SUM(D17:D23)</f>
        <v>449</v>
      </c>
      <c r="E24" s="412"/>
      <c r="F24" s="400">
        <f>SUM(F17:F23)</f>
        <v>4</v>
      </c>
      <c r="G24" s="403">
        <f t="shared" si="8"/>
        <v>469</v>
      </c>
      <c r="H24" s="402">
        <f t="shared" si="8"/>
        <v>0</v>
      </c>
      <c r="I24" s="400">
        <f t="shared" si="8"/>
        <v>1</v>
      </c>
      <c r="J24" s="400">
        <f t="shared" si="8"/>
        <v>10</v>
      </c>
      <c r="K24" s="400">
        <f t="shared" si="8"/>
        <v>36</v>
      </c>
      <c r="L24" s="400">
        <f t="shared" si="8"/>
        <v>136</v>
      </c>
      <c r="M24" s="400">
        <f t="shared" si="8"/>
        <v>90</v>
      </c>
      <c r="N24" s="400">
        <f t="shared" si="8"/>
        <v>72</v>
      </c>
      <c r="O24" s="403">
        <f t="shared" si="8"/>
        <v>104</v>
      </c>
      <c r="P24" s="388"/>
      <c r="Q24" s="374"/>
      <c r="R24" s="399">
        <f aca="true" t="shared" si="9" ref="R24:Y24">SUM(R17:R23)</f>
        <v>9</v>
      </c>
      <c r="S24" s="400">
        <f t="shared" si="9"/>
        <v>123</v>
      </c>
      <c r="T24" s="400">
        <f t="shared" si="9"/>
        <v>132</v>
      </c>
      <c r="U24" s="400">
        <f t="shared" si="9"/>
        <v>128</v>
      </c>
      <c r="V24" s="400">
        <f t="shared" si="9"/>
        <v>21</v>
      </c>
      <c r="W24" s="400">
        <f t="shared" si="9"/>
        <v>35</v>
      </c>
      <c r="X24" s="400">
        <f t="shared" si="9"/>
        <v>1</v>
      </c>
      <c r="Y24" s="353">
        <f t="shared" si="9"/>
        <v>16626</v>
      </c>
      <c r="Z24" s="413">
        <f t="shared" si="2"/>
        <v>37</v>
      </c>
      <c r="AA24" s="402">
        <f aca="true" t="shared" si="10" ref="AA24:AG24">SUM(AA17:AA23)</f>
        <v>67</v>
      </c>
      <c r="AB24" s="400">
        <f t="shared" si="10"/>
        <v>99</v>
      </c>
      <c r="AC24" s="400">
        <f t="shared" si="10"/>
        <v>55</v>
      </c>
      <c r="AD24" s="400">
        <f t="shared" si="10"/>
        <v>53</v>
      </c>
      <c r="AE24" s="400">
        <f t="shared" si="10"/>
        <v>80</v>
      </c>
      <c r="AF24" s="400">
        <f t="shared" si="10"/>
        <v>35</v>
      </c>
      <c r="AG24" s="403">
        <f t="shared" si="10"/>
        <v>60</v>
      </c>
      <c r="AH24" s="412">
        <f>SUM(AI24:AL24)</f>
        <v>8</v>
      </c>
      <c r="AI24" s="400">
        <f>SUM(AI17:AI23)</f>
        <v>4</v>
      </c>
      <c r="AJ24" s="400">
        <f>SUM(AJ17:AJ23)</f>
        <v>4</v>
      </c>
      <c r="AK24" s="400">
        <f>SUM(AK17:AK23)</f>
        <v>0</v>
      </c>
      <c r="AL24" s="404">
        <f>SUM(AL17:AL23)</f>
        <v>0</v>
      </c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4"/>
      <c r="FP24" s="374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4"/>
      <c r="GG24" s="374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4"/>
      <c r="GX24" s="374"/>
      <c r="GY24" s="374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  <c r="HQ24" s="374"/>
      <c r="HR24" s="374"/>
      <c r="HS24" s="374"/>
      <c r="HT24" s="374"/>
      <c r="HU24" s="374"/>
      <c r="HV24" s="374"/>
      <c r="HW24" s="374"/>
      <c r="HX24" s="374"/>
      <c r="HY24" s="374"/>
      <c r="HZ24" s="374"/>
      <c r="IA24" s="374"/>
      <c r="IB24" s="374"/>
      <c r="IC24" s="374"/>
      <c r="ID24" s="374"/>
    </row>
  </sheetData>
  <sheetProtection/>
  <mergeCells count="29">
    <mergeCell ref="AK4:AK6"/>
    <mergeCell ref="AH3:AL3"/>
    <mergeCell ref="AL4:AL6"/>
    <mergeCell ref="AG4:AG6"/>
    <mergeCell ref="AA3:AG3"/>
    <mergeCell ref="AH4:AH6"/>
    <mergeCell ref="AI4:AI6"/>
    <mergeCell ref="AA4:AA6"/>
    <mergeCell ref="AJ4:AJ6"/>
    <mergeCell ref="R3:Z3"/>
    <mergeCell ref="R4:R6"/>
    <mergeCell ref="B8:B16"/>
    <mergeCell ref="B17:B24"/>
    <mergeCell ref="Y4:Y6"/>
    <mergeCell ref="Z4:Z6"/>
    <mergeCell ref="B2:C6"/>
    <mergeCell ref="H3:O3"/>
    <mergeCell ref="H4:H6"/>
    <mergeCell ref="I4:I6"/>
    <mergeCell ref="D2:G2"/>
    <mergeCell ref="N4:N6"/>
    <mergeCell ref="O4:O6"/>
    <mergeCell ref="J4:J6"/>
    <mergeCell ref="K4:K6"/>
    <mergeCell ref="L4:L6"/>
    <mergeCell ref="M4:M6"/>
    <mergeCell ref="D5:E5"/>
    <mergeCell ref="D6:E6"/>
    <mergeCell ref="D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4"/>
  <sheetViews>
    <sheetView zoomScale="125" zoomScaleNormal="125" zoomScalePageLayoutView="0" workbookViewId="0" topLeftCell="A1">
      <pane xSplit="4" ySplit="6" topLeftCell="Y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16" sqref="AI16"/>
    </sheetView>
  </sheetViews>
  <sheetFormatPr defaultColWidth="8.09765625" defaultRowHeight="14.25"/>
  <cols>
    <col min="1" max="1" width="3.69921875" style="6" customWidth="1"/>
    <col min="2" max="2" width="5.59765625" style="6" customWidth="1"/>
    <col min="3" max="3" width="8.59765625" style="6" customWidth="1"/>
    <col min="4" max="4" width="5.09765625" style="6" customWidth="1"/>
    <col min="5" max="5" width="3.59765625" style="6" customWidth="1"/>
    <col min="6" max="6" width="5.09765625" style="6" customWidth="1"/>
    <col min="7" max="11" width="3.59765625" style="6" customWidth="1"/>
    <col min="12" max="13" width="5.09765625" style="6" customWidth="1"/>
    <col min="14" max="14" width="3.59765625" style="6" customWidth="1"/>
    <col min="15" max="18" width="5.09765625" style="6" customWidth="1"/>
    <col min="19" max="19" width="4.59765625" style="6" customWidth="1"/>
    <col min="20" max="20" width="3.59765625" style="6" customWidth="1"/>
    <col min="21" max="21" width="6.3984375" style="6" customWidth="1"/>
    <col min="22" max="22" width="4.59765625" style="6" customWidth="1"/>
    <col min="23" max="23" width="15.59765625" style="6" customWidth="1"/>
    <col min="24" max="27" width="5.09765625" style="6" customWidth="1"/>
    <col min="28" max="28" width="4.59765625" style="6" customWidth="1"/>
    <col min="29" max="30" width="4" style="6" customWidth="1"/>
    <col min="31" max="43" width="4.59765625" style="6" customWidth="1"/>
    <col min="44" max="16384" width="8.09765625" style="6" customWidth="1"/>
  </cols>
  <sheetData>
    <row r="1" spans="2:7" s="163" customFormat="1" ht="24" customHeight="1">
      <c r="B1" s="153" t="s">
        <v>207</v>
      </c>
      <c r="G1" s="221" t="s">
        <v>370</v>
      </c>
    </row>
    <row r="2" spans="1:43" s="221" customFormat="1" ht="15" customHeight="1">
      <c r="A2" s="946"/>
      <c r="B2" s="866"/>
      <c r="C2" s="903"/>
      <c r="D2" s="986" t="s">
        <v>208</v>
      </c>
      <c r="E2" s="968" t="s">
        <v>209</v>
      </c>
      <c r="F2" s="968" t="s">
        <v>210</v>
      </c>
      <c r="G2" s="993" t="s">
        <v>211</v>
      </c>
      <c r="H2" s="993"/>
      <c r="I2" s="993"/>
      <c r="J2" s="993"/>
      <c r="K2" s="993"/>
      <c r="L2" s="993"/>
      <c r="M2" s="994"/>
      <c r="N2" s="999" t="s">
        <v>212</v>
      </c>
      <c r="O2" s="1000"/>
      <c r="P2" s="1000"/>
      <c r="Q2" s="1000"/>
      <c r="R2" s="1000"/>
      <c r="S2" s="1000"/>
      <c r="T2" s="1000"/>
      <c r="U2" s="1000"/>
      <c r="V2" s="1001"/>
      <c r="X2" s="920" t="s">
        <v>213</v>
      </c>
      <c r="Y2" s="921"/>
      <c r="Z2" s="921"/>
      <c r="AA2" s="921"/>
      <c r="AB2" s="921"/>
      <c r="AC2" s="921"/>
      <c r="AD2" s="976"/>
      <c r="AE2" s="933" t="s">
        <v>372</v>
      </c>
      <c r="AF2" s="971"/>
      <c r="AG2" s="971"/>
      <c r="AH2" s="971"/>
      <c r="AI2" s="971"/>
      <c r="AJ2" s="971"/>
      <c r="AK2" s="971"/>
      <c r="AL2" s="971"/>
      <c r="AM2" s="971"/>
      <c r="AN2" s="971"/>
      <c r="AO2" s="971"/>
      <c r="AP2" s="971"/>
      <c r="AQ2" s="972"/>
    </row>
    <row r="3" spans="1:43" s="221" customFormat="1" ht="15" customHeight="1">
      <c r="A3" s="947"/>
      <c r="B3" s="868"/>
      <c r="C3" s="948"/>
      <c r="D3" s="987"/>
      <c r="E3" s="969"/>
      <c r="F3" s="969"/>
      <c r="G3" s="995"/>
      <c r="H3" s="995"/>
      <c r="I3" s="995"/>
      <c r="J3" s="995"/>
      <c r="K3" s="995"/>
      <c r="L3" s="995"/>
      <c r="M3" s="996"/>
      <c r="N3" s="1002"/>
      <c r="O3" s="1003"/>
      <c r="P3" s="1003"/>
      <c r="Q3" s="1003"/>
      <c r="R3" s="1003"/>
      <c r="S3" s="1003"/>
      <c r="T3" s="1003"/>
      <c r="U3" s="1003"/>
      <c r="V3" s="1004"/>
      <c r="X3" s="977"/>
      <c r="Y3" s="978"/>
      <c r="Z3" s="978"/>
      <c r="AA3" s="978"/>
      <c r="AB3" s="978"/>
      <c r="AC3" s="978"/>
      <c r="AD3" s="979"/>
      <c r="AE3" s="929" t="s">
        <v>37</v>
      </c>
      <c r="AF3" s="973" t="s">
        <v>214</v>
      </c>
      <c r="AG3" s="950"/>
      <c r="AH3" s="950"/>
      <c r="AI3" s="950"/>
      <c r="AJ3" s="1007"/>
      <c r="AK3" s="973" t="s">
        <v>215</v>
      </c>
      <c r="AL3" s="974"/>
      <c r="AM3" s="974"/>
      <c r="AN3" s="974"/>
      <c r="AO3" s="974"/>
      <c r="AP3" s="974"/>
      <c r="AQ3" s="975"/>
    </row>
    <row r="4" spans="1:43" s="221" customFormat="1" ht="16.5" customHeight="1">
      <c r="A4" s="947"/>
      <c r="B4" s="868"/>
      <c r="C4" s="948"/>
      <c r="D4" s="987"/>
      <c r="E4" s="969"/>
      <c r="F4" s="969"/>
      <c r="G4" s="955" t="s">
        <v>216</v>
      </c>
      <c r="H4" s="955" t="s">
        <v>217</v>
      </c>
      <c r="I4" s="955" t="s">
        <v>218</v>
      </c>
      <c r="J4" s="955" t="s">
        <v>219</v>
      </c>
      <c r="K4" s="955" t="s">
        <v>220</v>
      </c>
      <c r="L4" s="955" t="s">
        <v>221</v>
      </c>
      <c r="M4" s="926" t="s">
        <v>2</v>
      </c>
      <c r="N4" s="991" t="s">
        <v>222</v>
      </c>
      <c r="O4" s="709">
        <v>20</v>
      </c>
      <c r="P4" s="709">
        <v>30</v>
      </c>
      <c r="Q4" s="709">
        <v>40</v>
      </c>
      <c r="R4" s="709">
        <v>50</v>
      </c>
      <c r="S4" s="709">
        <v>55</v>
      </c>
      <c r="T4" s="997" t="s">
        <v>223</v>
      </c>
      <c r="U4" s="955" t="s">
        <v>200</v>
      </c>
      <c r="V4" s="958" t="s">
        <v>201</v>
      </c>
      <c r="X4" s="936" t="s">
        <v>224</v>
      </c>
      <c r="Y4" s="709">
        <v>5</v>
      </c>
      <c r="Z4" s="709">
        <v>10</v>
      </c>
      <c r="AA4" s="709">
        <v>15</v>
      </c>
      <c r="AB4" s="709">
        <v>20</v>
      </c>
      <c r="AC4" s="709">
        <v>25</v>
      </c>
      <c r="AD4" s="989" t="s">
        <v>225</v>
      </c>
      <c r="AE4" s="1005"/>
      <c r="AF4" s="923" t="s">
        <v>204</v>
      </c>
      <c r="AG4" s="923" t="s">
        <v>205</v>
      </c>
      <c r="AH4" s="923" t="s">
        <v>206</v>
      </c>
      <c r="AI4" s="923" t="s">
        <v>355</v>
      </c>
      <c r="AJ4" s="923" t="s">
        <v>364</v>
      </c>
      <c r="AK4" s="1008" t="s">
        <v>224</v>
      </c>
      <c r="AL4" s="717">
        <v>5</v>
      </c>
      <c r="AM4" s="717">
        <v>10</v>
      </c>
      <c r="AN4" s="717">
        <v>15</v>
      </c>
      <c r="AO4" s="717">
        <v>20</v>
      </c>
      <c r="AP4" s="717">
        <v>25</v>
      </c>
      <c r="AQ4" s="989" t="s">
        <v>225</v>
      </c>
    </row>
    <row r="5" spans="1:43" s="221" customFormat="1" ht="18.75" customHeight="1">
      <c r="A5" s="947"/>
      <c r="B5" s="868"/>
      <c r="C5" s="948"/>
      <c r="D5" s="987"/>
      <c r="E5" s="969"/>
      <c r="F5" s="969"/>
      <c r="G5" s="955"/>
      <c r="H5" s="955"/>
      <c r="I5" s="955"/>
      <c r="J5" s="955"/>
      <c r="K5" s="955"/>
      <c r="L5" s="955"/>
      <c r="M5" s="958"/>
      <c r="N5" s="991"/>
      <c r="O5" s="718" t="s">
        <v>226</v>
      </c>
      <c r="P5" s="718" t="s">
        <v>226</v>
      </c>
      <c r="Q5" s="718" t="s">
        <v>226</v>
      </c>
      <c r="R5" s="718" t="s">
        <v>226</v>
      </c>
      <c r="S5" s="718" t="s">
        <v>226</v>
      </c>
      <c r="T5" s="997"/>
      <c r="U5" s="955"/>
      <c r="V5" s="958"/>
      <c r="X5" s="936"/>
      <c r="Y5" s="719" t="s">
        <v>226</v>
      </c>
      <c r="Z5" s="719" t="s">
        <v>226</v>
      </c>
      <c r="AA5" s="719" t="s">
        <v>226</v>
      </c>
      <c r="AB5" s="719" t="s">
        <v>226</v>
      </c>
      <c r="AC5" s="719" t="s">
        <v>226</v>
      </c>
      <c r="AD5" s="989"/>
      <c r="AE5" s="1005"/>
      <c r="AF5" s="955"/>
      <c r="AG5" s="955"/>
      <c r="AH5" s="955"/>
      <c r="AI5" s="955"/>
      <c r="AJ5" s="955"/>
      <c r="AK5" s="997"/>
      <c r="AL5" s="718" t="s">
        <v>226</v>
      </c>
      <c r="AM5" s="718" t="s">
        <v>226</v>
      </c>
      <c r="AN5" s="718" t="s">
        <v>226</v>
      </c>
      <c r="AO5" s="718" t="s">
        <v>226</v>
      </c>
      <c r="AP5" s="718" t="s">
        <v>226</v>
      </c>
      <c r="AQ5" s="989"/>
    </row>
    <row r="6" spans="1:43" s="221" customFormat="1" ht="16.5" customHeight="1">
      <c r="A6" s="904"/>
      <c r="B6" s="870"/>
      <c r="C6" s="905"/>
      <c r="D6" s="988"/>
      <c r="E6" s="970"/>
      <c r="F6" s="970"/>
      <c r="G6" s="956"/>
      <c r="H6" s="956"/>
      <c r="I6" s="956"/>
      <c r="J6" s="956"/>
      <c r="K6" s="956"/>
      <c r="L6" s="956"/>
      <c r="M6" s="959"/>
      <c r="N6" s="992"/>
      <c r="O6" s="664">
        <v>29</v>
      </c>
      <c r="P6" s="664">
        <v>39</v>
      </c>
      <c r="Q6" s="664">
        <v>49</v>
      </c>
      <c r="R6" s="664">
        <v>54</v>
      </c>
      <c r="S6" s="664">
        <v>59</v>
      </c>
      <c r="T6" s="998"/>
      <c r="U6" s="956"/>
      <c r="V6" s="959"/>
      <c r="X6" s="937"/>
      <c r="Y6" s="664">
        <v>9</v>
      </c>
      <c r="Z6" s="664">
        <v>14</v>
      </c>
      <c r="AA6" s="664">
        <v>19</v>
      </c>
      <c r="AB6" s="664">
        <v>24</v>
      </c>
      <c r="AC6" s="664">
        <v>29</v>
      </c>
      <c r="AD6" s="990"/>
      <c r="AE6" s="1006"/>
      <c r="AF6" s="956"/>
      <c r="AG6" s="956"/>
      <c r="AH6" s="956"/>
      <c r="AI6" s="956"/>
      <c r="AJ6" s="956"/>
      <c r="AK6" s="998"/>
      <c r="AL6" s="664">
        <v>9</v>
      </c>
      <c r="AM6" s="664">
        <v>14</v>
      </c>
      <c r="AN6" s="664">
        <v>19</v>
      </c>
      <c r="AO6" s="664">
        <v>24</v>
      </c>
      <c r="AP6" s="664">
        <v>29</v>
      </c>
      <c r="AQ6" s="990"/>
    </row>
    <row r="7" spans="1:45" ht="15" customHeight="1">
      <c r="A7" s="1013" t="s">
        <v>92</v>
      </c>
      <c r="B7" s="1014"/>
      <c r="C7" s="1015"/>
      <c r="D7" s="83">
        <f aca="true" t="shared" si="0" ref="D7:T7">SUM(D20,D52,D53:D54)</f>
        <v>8173</v>
      </c>
      <c r="E7" s="84">
        <f aca="true" t="shared" si="1" ref="E7:M7">SUM(E20,E52,E53:E54)</f>
        <v>287</v>
      </c>
      <c r="F7" s="84">
        <f t="shared" si="1"/>
        <v>8804</v>
      </c>
      <c r="G7" s="84">
        <f t="shared" si="1"/>
        <v>38</v>
      </c>
      <c r="H7" s="84">
        <f t="shared" si="1"/>
        <v>88</v>
      </c>
      <c r="I7" s="84">
        <f t="shared" si="1"/>
        <v>290</v>
      </c>
      <c r="J7" s="84">
        <f t="shared" si="1"/>
        <v>313</v>
      </c>
      <c r="K7" s="84">
        <f t="shared" si="1"/>
        <v>520</v>
      </c>
      <c r="L7" s="84">
        <f t="shared" si="1"/>
        <v>1151</v>
      </c>
      <c r="M7" s="166">
        <f t="shared" si="1"/>
        <v>5773</v>
      </c>
      <c r="N7" s="243">
        <f t="shared" si="0"/>
        <v>14</v>
      </c>
      <c r="O7" s="84">
        <f t="shared" si="0"/>
        <v>646</v>
      </c>
      <c r="P7" s="84">
        <f t="shared" si="0"/>
        <v>2112</v>
      </c>
      <c r="Q7" s="84">
        <f t="shared" si="0"/>
        <v>2645</v>
      </c>
      <c r="R7" s="84">
        <f t="shared" si="0"/>
        <v>962</v>
      </c>
      <c r="S7" s="84">
        <f t="shared" si="0"/>
        <v>864</v>
      </c>
      <c r="T7" s="84">
        <f t="shared" si="0"/>
        <v>930</v>
      </c>
      <c r="U7" s="84">
        <f>SUM(U20,U52,U53:U54)</f>
        <v>366769</v>
      </c>
      <c r="V7" s="232">
        <f>ROUND(U7/D7,1)</f>
        <v>44.9</v>
      </c>
      <c r="W7" s="251"/>
      <c r="X7" s="84">
        <f>SUM(X20,X52,X53:X54)</f>
        <v>1683</v>
      </c>
      <c r="Y7" s="84">
        <f aca="true" t="shared" si="2" ref="Y7:AQ7">SUM(Y20,Y52,Y53:Y54)</f>
        <v>1618</v>
      </c>
      <c r="Z7" s="84">
        <f t="shared" si="2"/>
        <v>1341</v>
      </c>
      <c r="AA7" s="84">
        <f t="shared" si="2"/>
        <v>1122</v>
      </c>
      <c r="AB7" s="84">
        <f t="shared" si="2"/>
        <v>916</v>
      </c>
      <c r="AC7" s="84">
        <f t="shared" si="2"/>
        <v>657</v>
      </c>
      <c r="AD7" s="166">
        <f t="shared" si="2"/>
        <v>836</v>
      </c>
      <c r="AE7" s="243">
        <f t="shared" si="2"/>
        <v>376</v>
      </c>
      <c r="AF7" s="84">
        <f t="shared" si="2"/>
        <v>366</v>
      </c>
      <c r="AG7" s="84">
        <f t="shared" si="2"/>
        <v>0</v>
      </c>
      <c r="AH7" s="84">
        <f>SUM(AH20,AH52,AH53:AH54)</f>
        <v>9</v>
      </c>
      <c r="AI7" s="84">
        <f>SUM(AI20,AI52,AI53:AI54)</f>
        <v>1</v>
      </c>
      <c r="AJ7" s="84">
        <f t="shared" si="2"/>
        <v>0</v>
      </c>
      <c r="AK7" s="84">
        <f t="shared" si="2"/>
        <v>60</v>
      </c>
      <c r="AL7" s="84">
        <f t="shared" si="2"/>
        <v>63</v>
      </c>
      <c r="AM7" s="84">
        <f t="shared" si="2"/>
        <v>43</v>
      </c>
      <c r="AN7" s="84">
        <f t="shared" si="2"/>
        <v>30</v>
      </c>
      <c r="AO7" s="84">
        <f t="shared" si="2"/>
        <v>43</v>
      </c>
      <c r="AP7" s="84">
        <f t="shared" si="2"/>
        <v>42</v>
      </c>
      <c r="AQ7" s="85">
        <f t="shared" si="2"/>
        <v>95</v>
      </c>
      <c r="AR7" s="233"/>
      <c r="AS7" s="233"/>
    </row>
    <row r="8" spans="1:45" ht="15" customHeight="1">
      <c r="A8" s="980" t="s">
        <v>250</v>
      </c>
      <c r="B8" s="982" t="s">
        <v>3</v>
      </c>
      <c r="C8" s="983"/>
      <c r="D8" s="554">
        <f>SUM(G8:M8)</f>
        <v>830</v>
      </c>
      <c r="E8" s="555">
        <v>59</v>
      </c>
      <c r="F8" s="555">
        <v>900</v>
      </c>
      <c r="G8" s="555">
        <v>1</v>
      </c>
      <c r="H8" s="555">
        <v>4</v>
      </c>
      <c r="I8" s="555">
        <v>33</v>
      </c>
      <c r="J8" s="555">
        <v>33</v>
      </c>
      <c r="K8" s="555">
        <v>75</v>
      </c>
      <c r="L8" s="555">
        <v>76</v>
      </c>
      <c r="M8" s="556">
        <v>608</v>
      </c>
      <c r="N8" s="557">
        <v>4</v>
      </c>
      <c r="O8" s="555">
        <v>37</v>
      </c>
      <c r="P8" s="555">
        <v>167</v>
      </c>
      <c r="Q8" s="555">
        <v>277</v>
      </c>
      <c r="R8" s="555">
        <v>99</v>
      </c>
      <c r="S8" s="555">
        <v>91</v>
      </c>
      <c r="T8" s="555">
        <v>155</v>
      </c>
      <c r="U8" s="216">
        <v>39467</v>
      </c>
      <c r="V8" s="463">
        <f aca="true" t="shared" si="3" ref="V8:V19">ROUND(U8/D8,1)</f>
        <v>47.6</v>
      </c>
      <c r="W8" s="251"/>
      <c r="X8" s="554">
        <v>156</v>
      </c>
      <c r="Y8" s="555">
        <v>148</v>
      </c>
      <c r="Z8" s="555">
        <v>112</v>
      </c>
      <c r="AA8" s="555">
        <v>133</v>
      </c>
      <c r="AB8" s="555">
        <v>108</v>
      </c>
      <c r="AC8" s="555">
        <v>61</v>
      </c>
      <c r="AD8" s="558">
        <v>112</v>
      </c>
      <c r="AE8" s="554">
        <f>SUM(AF8:AJ8)</f>
        <v>33</v>
      </c>
      <c r="AF8" s="555">
        <v>32</v>
      </c>
      <c r="AG8" s="555">
        <v>0</v>
      </c>
      <c r="AH8" s="555">
        <v>1</v>
      </c>
      <c r="AI8" s="555">
        <v>0</v>
      </c>
      <c r="AJ8" s="555">
        <v>0</v>
      </c>
      <c r="AK8" s="555">
        <v>4</v>
      </c>
      <c r="AL8" s="555">
        <v>3</v>
      </c>
      <c r="AM8" s="555">
        <v>3</v>
      </c>
      <c r="AN8" s="555">
        <v>2</v>
      </c>
      <c r="AO8" s="555">
        <v>1</v>
      </c>
      <c r="AP8" s="555">
        <v>5</v>
      </c>
      <c r="AQ8" s="558">
        <v>15</v>
      </c>
      <c r="AR8" s="233"/>
      <c r="AS8" s="233"/>
    </row>
    <row r="9" spans="1:45" ht="15" customHeight="1">
      <c r="A9" s="980"/>
      <c r="B9" s="984" t="s">
        <v>4</v>
      </c>
      <c r="C9" s="985"/>
      <c r="D9" s="559">
        <f aca="true" t="shared" si="4" ref="D9:D19">SUM(G9:M9)</f>
        <v>290</v>
      </c>
      <c r="E9" s="560">
        <v>4</v>
      </c>
      <c r="F9" s="560">
        <v>294</v>
      </c>
      <c r="G9" s="560">
        <v>1</v>
      </c>
      <c r="H9" s="560">
        <v>2</v>
      </c>
      <c r="I9" s="560">
        <v>10</v>
      </c>
      <c r="J9" s="560">
        <v>14</v>
      </c>
      <c r="K9" s="560">
        <v>27</v>
      </c>
      <c r="L9" s="560">
        <v>63</v>
      </c>
      <c r="M9" s="561">
        <v>173</v>
      </c>
      <c r="N9" s="562">
        <v>1</v>
      </c>
      <c r="O9" s="560">
        <v>28</v>
      </c>
      <c r="P9" s="560">
        <v>76</v>
      </c>
      <c r="Q9" s="560">
        <v>103</v>
      </c>
      <c r="R9" s="560">
        <v>35</v>
      </c>
      <c r="S9" s="560">
        <v>27</v>
      </c>
      <c r="T9" s="560">
        <v>20</v>
      </c>
      <c r="U9" s="216">
        <v>12546</v>
      </c>
      <c r="V9" s="463">
        <f t="shared" si="3"/>
        <v>43.3</v>
      </c>
      <c r="W9" s="251"/>
      <c r="X9" s="559">
        <v>64</v>
      </c>
      <c r="Y9" s="560">
        <v>55</v>
      </c>
      <c r="Z9" s="560">
        <v>36</v>
      </c>
      <c r="AA9" s="560">
        <v>42</v>
      </c>
      <c r="AB9" s="560">
        <v>38</v>
      </c>
      <c r="AC9" s="560">
        <v>17</v>
      </c>
      <c r="AD9" s="563">
        <v>38</v>
      </c>
      <c r="AE9" s="554">
        <f aca="true" t="shared" si="5" ref="AE9:AE19">SUM(AF9:AJ9)</f>
        <v>15</v>
      </c>
      <c r="AF9" s="560">
        <v>15</v>
      </c>
      <c r="AG9" s="560">
        <v>0</v>
      </c>
      <c r="AH9" s="560">
        <v>0</v>
      </c>
      <c r="AI9" s="560">
        <v>0</v>
      </c>
      <c r="AJ9" s="560">
        <v>0</v>
      </c>
      <c r="AK9" s="560">
        <v>1</v>
      </c>
      <c r="AL9" s="560">
        <v>4</v>
      </c>
      <c r="AM9" s="560">
        <v>3</v>
      </c>
      <c r="AN9" s="560">
        <v>1</v>
      </c>
      <c r="AO9" s="560">
        <v>1</v>
      </c>
      <c r="AP9" s="560">
        <v>3</v>
      </c>
      <c r="AQ9" s="563">
        <v>2</v>
      </c>
      <c r="AR9" s="233"/>
      <c r="AS9" s="233"/>
    </row>
    <row r="10" spans="1:45" ht="15" customHeight="1">
      <c r="A10" s="980"/>
      <c r="B10" s="984" t="s">
        <v>5</v>
      </c>
      <c r="C10" s="985"/>
      <c r="D10" s="559">
        <f t="shared" si="4"/>
        <v>257</v>
      </c>
      <c r="E10" s="560">
        <v>10</v>
      </c>
      <c r="F10" s="560">
        <v>282</v>
      </c>
      <c r="G10" s="560">
        <v>1</v>
      </c>
      <c r="H10" s="560">
        <v>2</v>
      </c>
      <c r="I10" s="560">
        <v>10</v>
      </c>
      <c r="J10" s="560">
        <v>10</v>
      </c>
      <c r="K10" s="560">
        <v>30</v>
      </c>
      <c r="L10" s="560">
        <v>41</v>
      </c>
      <c r="M10" s="561">
        <v>163</v>
      </c>
      <c r="N10" s="562">
        <v>0</v>
      </c>
      <c r="O10" s="560">
        <v>14</v>
      </c>
      <c r="P10" s="560">
        <v>69</v>
      </c>
      <c r="Q10" s="560">
        <v>92</v>
      </c>
      <c r="R10" s="560">
        <v>41</v>
      </c>
      <c r="S10" s="560">
        <v>29</v>
      </c>
      <c r="T10" s="560">
        <v>12</v>
      </c>
      <c r="U10" s="216">
        <v>11443</v>
      </c>
      <c r="V10" s="463">
        <f t="shared" si="3"/>
        <v>44.5</v>
      </c>
      <c r="W10" s="251"/>
      <c r="X10" s="559">
        <v>43</v>
      </c>
      <c r="Y10" s="560">
        <v>59</v>
      </c>
      <c r="Z10" s="560">
        <v>32</v>
      </c>
      <c r="AA10" s="560">
        <v>24</v>
      </c>
      <c r="AB10" s="560">
        <v>29</v>
      </c>
      <c r="AC10" s="560">
        <v>35</v>
      </c>
      <c r="AD10" s="563">
        <v>35</v>
      </c>
      <c r="AE10" s="554">
        <f t="shared" si="5"/>
        <v>11</v>
      </c>
      <c r="AF10" s="560">
        <v>11</v>
      </c>
      <c r="AG10" s="560">
        <v>0</v>
      </c>
      <c r="AH10" s="560">
        <v>0</v>
      </c>
      <c r="AI10" s="560">
        <v>0</v>
      </c>
      <c r="AJ10" s="560">
        <v>0</v>
      </c>
      <c r="AK10" s="560">
        <v>1</v>
      </c>
      <c r="AL10" s="560">
        <v>3</v>
      </c>
      <c r="AM10" s="560">
        <v>0</v>
      </c>
      <c r="AN10" s="560">
        <v>0</v>
      </c>
      <c r="AO10" s="560">
        <v>1</v>
      </c>
      <c r="AP10" s="560">
        <v>1</v>
      </c>
      <c r="AQ10" s="563">
        <v>5</v>
      </c>
      <c r="AR10" s="233"/>
      <c r="AS10" s="233"/>
    </row>
    <row r="11" spans="1:45" ht="15" customHeight="1">
      <c r="A11" s="980"/>
      <c r="B11" s="984" t="s">
        <v>6</v>
      </c>
      <c r="C11" s="985"/>
      <c r="D11" s="559">
        <f t="shared" si="4"/>
        <v>338</v>
      </c>
      <c r="E11" s="560">
        <v>12</v>
      </c>
      <c r="F11" s="560">
        <v>344</v>
      </c>
      <c r="G11" s="560">
        <v>1</v>
      </c>
      <c r="H11" s="560">
        <v>3</v>
      </c>
      <c r="I11" s="560">
        <v>13</v>
      </c>
      <c r="J11" s="560">
        <v>14</v>
      </c>
      <c r="K11" s="560">
        <v>23</v>
      </c>
      <c r="L11" s="560">
        <v>23</v>
      </c>
      <c r="M11" s="561">
        <v>261</v>
      </c>
      <c r="N11" s="562">
        <v>0</v>
      </c>
      <c r="O11" s="560">
        <v>17</v>
      </c>
      <c r="P11" s="560">
        <v>81</v>
      </c>
      <c r="Q11" s="560">
        <v>127</v>
      </c>
      <c r="R11" s="560">
        <v>50</v>
      </c>
      <c r="S11" s="560">
        <v>43</v>
      </c>
      <c r="T11" s="560">
        <v>20</v>
      </c>
      <c r="U11" s="216">
        <v>15182</v>
      </c>
      <c r="V11" s="463">
        <f t="shared" si="3"/>
        <v>44.9</v>
      </c>
      <c r="W11" s="251"/>
      <c r="X11" s="559">
        <v>81</v>
      </c>
      <c r="Y11" s="560">
        <v>71</v>
      </c>
      <c r="Z11" s="560">
        <v>55</v>
      </c>
      <c r="AA11" s="560">
        <v>55</v>
      </c>
      <c r="AB11" s="560">
        <v>25</v>
      </c>
      <c r="AC11" s="560">
        <v>29</v>
      </c>
      <c r="AD11" s="563">
        <v>22</v>
      </c>
      <c r="AE11" s="554">
        <f t="shared" si="5"/>
        <v>16</v>
      </c>
      <c r="AF11" s="560">
        <v>16</v>
      </c>
      <c r="AG11" s="560">
        <v>0</v>
      </c>
      <c r="AH11" s="560">
        <v>0</v>
      </c>
      <c r="AI11" s="560">
        <v>0</v>
      </c>
      <c r="AJ11" s="560">
        <v>0</v>
      </c>
      <c r="AK11" s="560">
        <v>3</v>
      </c>
      <c r="AL11" s="560">
        <v>5</v>
      </c>
      <c r="AM11" s="560">
        <v>0</v>
      </c>
      <c r="AN11" s="560">
        <v>2</v>
      </c>
      <c r="AO11" s="560">
        <v>2</v>
      </c>
      <c r="AP11" s="560">
        <v>1</v>
      </c>
      <c r="AQ11" s="563">
        <v>3</v>
      </c>
      <c r="AR11" s="233"/>
      <c r="AS11" s="233"/>
    </row>
    <row r="12" spans="1:45" ht="15" customHeight="1">
      <c r="A12" s="980"/>
      <c r="B12" s="984" t="s">
        <v>7</v>
      </c>
      <c r="C12" s="985"/>
      <c r="D12" s="559">
        <f t="shared" si="4"/>
        <v>331</v>
      </c>
      <c r="E12" s="560">
        <v>4</v>
      </c>
      <c r="F12" s="560">
        <v>331</v>
      </c>
      <c r="G12" s="560">
        <v>1</v>
      </c>
      <c r="H12" s="560">
        <v>3</v>
      </c>
      <c r="I12" s="560">
        <v>20</v>
      </c>
      <c r="J12" s="560">
        <v>12</v>
      </c>
      <c r="K12" s="560">
        <v>12</v>
      </c>
      <c r="L12" s="560">
        <v>43</v>
      </c>
      <c r="M12" s="561">
        <v>240</v>
      </c>
      <c r="N12" s="562">
        <v>0</v>
      </c>
      <c r="O12" s="560">
        <v>13</v>
      </c>
      <c r="P12" s="560">
        <v>100</v>
      </c>
      <c r="Q12" s="560">
        <v>136</v>
      </c>
      <c r="R12" s="560">
        <v>31</v>
      </c>
      <c r="S12" s="560">
        <v>29</v>
      </c>
      <c r="T12" s="560">
        <v>22</v>
      </c>
      <c r="U12" s="216">
        <v>14394</v>
      </c>
      <c r="V12" s="463">
        <f t="shared" si="3"/>
        <v>43.5</v>
      </c>
      <c r="W12" s="251"/>
      <c r="X12" s="559">
        <v>84</v>
      </c>
      <c r="Y12" s="560">
        <v>66</v>
      </c>
      <c r="Z12" s="560">
        <v>64</v>
      </c>
      <c r="AA12" s="560">
        <v>53</v>
      </c>
      <c r="AB12" s="560">
        <v>31</v>
      </c>
      <c r="AC12" s="560">
        <v>23</v>
      </c>
      <c r="AD12" s="563">
        <v>10</v>
      </c>
      <c r="AE12" s="554">
        <f t="shared" si="5"/>
        <v>15</v>
      </c>
      <c r="AF12" s="560">
        <v>15</v>
      </c>
      <c r="AG12" s="560">
        <v>0</v>
      </c>
      <c r="AH12" s="560">
        <v>0</v>
      </c>
      <c r="AI12" s="560">
        <v>0</v>
      </c>
      <c r="AJ12" s="560">
        <v>0</v>
      </c>
      <c r="AK12" s="560">
        <v>4</v>
      </c>
      <c r="AL12" s="560">
        <v>3</v>
      </c>
      <c r="AM12" s="560">
        <v>2</v>
      </c>
      <c r="AN12" s="560">
        <v>1</v>
      </c>
      <c r="AO12" s="560">
        <v>3</v>
      </c>
      <c r="AP12" s="560">
        <v>0</v>
      </c>
      <c r="AQ12" s="563">
        <v>2</v>
      </c>
      <c r="AR12" s="233"/>
      <c r="AS12" s="233"/>
    </row>
    <row r="13" spans="1:45" ht="15" customHeight="1">
      <c r="A13" s="980"/>
      <c r="B13" s="984" t="s">
        <v>8</v>
      </c>
      <c r="C13" s="985"/>
      <c r="D13" s="559">
        <f t="shared" si="4"/>
        <v>406</v>
      </c>
      <c r="E13" s="560">
        <v>25</v>
      </c>
      <c r="F13" s="560">
        <v>425</v>
      </c>
      <c r="G13" s="560">
        <v>1</v>
      </c>
      <c r="H13" s="560">
        <v>2</v>
      </c>
      <c r="I13" s="560">
        <v>5</v>
      </c>
      <c r="J13" s="560">
        <v>5</v>
      </c>
      <c r="K13" s="560">
        <v>26</v>
      </c>
      <c r="L13" s="560">
        <v>62</v>
      </c>
      <c r="M13" s="561">
        <v>305</v>
      </c>
      <c r="N13" s="562">
        <v>0</v>
      </c>
      <c r="O13" s="560">
        <v>22</v>
      </c>
      <c r="P13" s="560">
        <v>100</v>
      </c>
      <c r="Q13" s="560">
        <v>146</v>
      </c>
      <c r="R13" s="560">
        <v>41</v>
      </c>
      <c r="S13" s="560">
        <v>44</v>
      </c>
      <c r="T13" s="560">
        <v>53</v>
      </c>
      <c r="U13" s="216">
        <v>18498</v>
      </c>
      <c r="V13" s="463">
        <f t="shared" si="3"/>
        <v>45.6</v>
      </c>
      <c r="W13" s="251"/>
      <c r="X13" s="559">
        <v>85</v>
      </c>
      <c r="Y13" s="560">
        <v>92</v>
      </c>
      <c r="Z13" s="560">
        <v>74</v>
      </c>
      <c r="AA13" s="560">
        <v>57</v>
      </c>
      <c r="AB13" s="560">
        <v>47</v>
      </c>
      <c r="AC13" s="560">
        <v>25</v>
      </c>
      <c r="AD13" s="563">
        <v>26</v>
      </c>
      <c r="AE13" s="554">
        <f t="shared" si="5"/>
        <v>19</v>
      </c>
      <c r="AF13" s="560">
        <v>18</v>
      </c>
      <c r="AG13" s="560">
        <v>0</v>
      </c>
      <c r="AH13" s="560">
        <v>1</v>
      </c>
      <c r="AI13" s="560">
        <v>0</v>
      </c>
      <c r="AJ13" s="560">
        <v>0</v>
      </c>
      <c r="AK13" s="560">
        <v>5</v>
      </c>
      <c r="AL13" s="560">
        <v>2</v>
      </c>
      <c r="AM13" s="560">
        <v>3</v>
      </c>
      <c r="AN13" s="560">
        <v>3</v>
      </c>
      <c r="AO13" s="560">
        <v>3</v>
      </c>
      <c r="AP13" s="560">
        <v>1</v>
      </c>
      <c r="AQ13" s="563">
        <v>2</v>
      </c>
      <c r="AR13" s="233"/>
      <c r="AS13" s="233"/>
    </row>
    <row r="14" spans="1:45" ht="15" customHeight="1">
      <c r="A14" s="980"/>
      <c r="B14" s="1018" t="s">
        <v>247</v>
      </c>
      <c r="C14" s="359" t="s">
        <v>360</v>
      </c>
      <c r="D14" s="564">
        <f t="shared" si="4"/>
        <v>90</v>
      </c>
      <c r="E14" s="565"/>
      <c r="F14" s="565">
        <v>102</v>
      </c>
      <c r="G14" s="565">
        <v>1</v>
      </c>
      <c r="H14" s="565">
        <v>1</v>
      </c>
      <c r="I14" s="565">
        <v>2</v>
      </c>
      <c r="J14" s="565">
        <v>4</v>
      </c>
      <c r="K14" s="565">
        <v>6</v>
      </c>
      <c r="L14" s="565">
        <v>29</v>
      </c>
      <c r="M14" s="566">
        <v>47</v>
      </c>
      <c r="N14" s="567">
        <v>1</v>
      </c>
      <c r="O14" s="565">
        <v>10</v>
      </c>
      <c r="P14" s="565">
        <v>40</v>
      </c>
      <c r="Q14" s="565">
        <v>32</v>
      </c>
      <c r="R14" s="565">
        <v>6</v>
      </c>
      <c r="S14" s="565">
        <v>1</v>
      </c>
      <c r="T14" s="565"/>
      <c r="U14" s="216">
        <v>3464</v>
      </c>
      <c r="V14" s="463">
        <f t="shared" si="3"/>
        <v>38.5</v>
      </c>
      <c r="W14" s="251"/>
      <c r="X14" s="564">
        <v>15</v>
      </c>
      <c r="Y14" s="565">
        <v>21</v>
      </c>
      <c r="Z14" s="565">
        <v>24</v>
      </c>
      <c r="AA14" s="565">
        <v>13</v>
      </c>
      <c r="AB14" s="565">
        <v>8</v>
      </c>
      <c r="AC14" s="565">
        <v>7</v>
      </c>
      <c r="AD14" s="568">
        <v>2</v>
      </c>
      <c r="AE14" s="802">
        <f t="shared" si="5"/>
        <v>2</v>
      </c>
      <c r="AF14" s="565">
        <v>2</v>
      </c>
      <c r="AG14" s="565"/>
      <c r="AH14" s="565"/>
      <c r="AI14" s="565"/>
      <c r="AJ14" s="565"/>
      <c r="AK14" s="565"/>
      <c r="AL14" s="565"/>
      <c r="AM14" s="565"/>
      <c r="AN14" s="565"/>
      <c r="AO14" s="565">
        <v>1</v>
      </c>
      <c r="AP14" s="565">
        <v>1</v>
      </c>
      <c r="AQ14" s="568"/>
      <c r="AR14" s="233"/>
      <c r="AS14" s="233"/>
    </row>
    <row r="15" spans="1:45" ht="15" customHeight="1">
      <c r="A15" s="980"/>
      <c r="B15" s="878"/>
      <c r="C15" s="360" t="s">
        <v>359</v>
      </c>
      <c r="D15" s="564">
        <f t="shared" si="4"/>
        <v>51</v>
      </c>
      <c r="E15" s="565">
        <v>4</v>
      </c>
      <c r="F15" s="565">
        <v>57</v>
      </c>
      <c r="G15" s="565">
        <v>1</v>
      </c>
      <c r="H15" s="565"/>
      <c r="I15" s="565">
        <v>2</v>
      </c>
      <c r="J15" s="565">
        <v>2</v>
      </c>
      <c r="K15" s="565">
        <v>8</v>
      </c>
      <c r="L15" s="565">
        <v>2</v>
      </c>
      <c r="M15" s="566">
        <v>36</v>
      </c>
      <c r="N15" s="567">
        <v>1</v>
      </c>
      <c r="O15" s="565">
        <v>2</v>
      </c>
      <c r="P15" s="565">
        <v>21</v>
      </c>
      <c r="Q15" s="565">
        <v>17</v>
      </c>
      <c r="R15" s="565">
        <v>4</v>
      </c>
      <c r="S15" s="565">
        <v>3</v>
      </c>
      <c r="T15" s="565">
        <v>3</v>
      </c>
      <c r="U15" s="216">
        <v>2092</v>
      </c>
      <c r="V15" s="463">
        <f>ROUND(U15/D15,1)</f>
        <v>41</v>
      </c>
      <c r="W15" s="251"/>
      <c r="X15" s="564">
        <v>9</v>
      </c>
      <c r="Y15" s="565">
        <v>10</v>
      </c>
      <c r="Z15" s="565">
        <v>10</v>
      </c>
      <c r="AA15" s="565">
        <v>4</v>
      </c>
      <c r="AB15" s="565">
        <v>11</v>
      </c>
      <c r="AC15" s="565">
        <v>5</v>
      </c>
      <c r="AD15" s="568">
        <v>2</v>
      </c>
      <c r="AE15" s="801">
        <f t="shared" si="5"/>
        <v>0</v>
      </c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8"/>
      <c r="AR15" s="233"/>
      <c r="AS15" s="233"/>
    </row>
    <row r="16" spans="1:45" ht="15" customHeight="1">
      <c r="A16" s="980"/>
      <c r="B16" s="878"/>
      <c r="C16" s="360" t="s">
        <v>361</v>
      </c>
      <c r="D16" s="564">
        <f t="shared" si="4"/>
        <v>33</v>
      </c>
      <c r="E16" s="565"/>
      <c r="F16" s="565">
        <v>33</v>
      </c>
      <c r="G16" s="565">
        <v>1</v>
      </c>
      <c r="H16" s="565">
        <v>2</v>
      </c>
      <c r="I16" s="565"/>
      <c r="J16" s="565"/>
      <c r="K16" s="565">
        <v>3</v>
      </c>
      <c r="L16" s="565">
        <v>6</v>
      </c>
      <c r="M16" s="566">
        <v>21</v>
      </c>
      <c r="N16" s="567"/>
      <c r="O16" s="565">
        <v>5</v>
      </c>
      <c r="P16" s="565">
        <v>8</v>
      </c>
      <c r="Q16" s="565">
        <v>13</v>
      </c>
      <c r="R16" s="565">
        <v>1</v>
      </c>
      <c r="S16" s="565">
        <v>1</v>
      </c>
      <c r="T16" s="565">
        <v>5</v>
      </c>
      <c r="U16" s="216">
        <v>1456</v>
      </c>
      <c r="V16" s="463">
        <f t="shared" si="3"/>
        <v>44.1</v>
      </c>
      <c r="W16" s="251"/>
      <c r="X16" s="564">
        <v>5</v>
      </c>
      <c r="Y16" s="565">
        <v>8</v>
      </c>
      <c r="Z16" s="565">
        <v>2</v>
      </c>
      <c r="AA16" s="565">
        <v>4</v>
      </c>
      <c r="AB16" s="565">
        <v>3</v>
      </c>
      <c r="AC16" s="565">
        <v>5</v>
      </c>
      <c r="AD16" s="568">
        <v>6</v>
      </c>
      <c r="AE16" s="572">
        <f t="shared" si="5"/>
        <v>1</v>
      </c>
      <c r="AF16" s="565">
        <v>1</v>
      </c>
      <c r="AG16" s="565"/>
      <c r="AH16" s="565"/>
      <c r="AI16" s="565"/>
      <c r="AJ16" s="565"/>
      <c r="AK16" s="565"/>
      <c r="AL16" s="565"/>
      <c r="AM16" s="565">
        <v>1</v>
      </c>
      <c r="AN16" s="565"/>
      <c r="AO16" s="565"/>
      <c r="AP16" s="565"/>
      <c r="AQ16" s="568"/>
      <c r="AR16" s="233"/>
      <c r="AS16" s="233"/>
    </row>
    <row r="17" spans="1:45" ht="15" customHeight="1">
      <c r="A17" s="980"/>
      <c r="B17" s="878"/>
      <c r="C17" s="360" t="s">
        <v>362</v>
      </c>
      <c r="D17" s="564">
        <f t="shared" si="4"/>
        <v>83</v>
      </c>
      <c r="E17" s="565">
        <v>9</v>
      </c>
      <c r="F17" s="565">
        <v>97</v>
      </c>
      <c r="G17" s="565">
        <v>1</v>
      </c>
      <c r="H17" s="565">
        <v>1</v>
      </c>
      <c r="I17" s="565">
        <v>4</v>
      </c>
      <c r="J17" s="565">
        <v>4</v>
      </c>
      <c r="K17" s="565">
        <v>4</v>
      </c>
      <c r="L17" s="565">
        <v>23</v>
      </c>
      <c r="M17" s="566">
        <v>46</v>
      </c>
      <c r="N17" s="567"/>
      <c r="O17" s="565">
        <v>9</v>
      </c>
      <c r="P17" s="565">
        <v>19</v>
      </c>
      <c r="Q17" s="565">
        <v>34</v>
      </c>
      <c r="R17" s="565">
        <v>14</v>
      </c>
      <c r="S17" s="565">
        <v>5</v>
      </c>
      <c r="T17" s="565">
        <v>2</v>
      </c>
      <c r="U17" s="216">
        <v>3551</v>
      </c>
      <c r="V17" s="463">
        <f t="shared" si="3"/>
        <v>42.8</v>
      </c>
      <c r="W17" s="251"/>
      <c r="X17" s="564">
        <v>23</v>
      </c>
      <c r="Y17" s="565">
        <v>15</v>
      </c>
      <c r="Z17" s="565">
        <v>8</v>
      </c>
      <c r="AA17" s="565">
        <v>15</v>
      </c>
      <c r="AB17" s="565">
        <v>12</v>
      </c>
      <c r="AC17" s="565">
        <v>4</v>
      </c>
      <c r="AD17" s="568">
        <v>6</v>
      </c>
      <c r="AE17" s="572">
        <f t="shared" si="5"/>
        <v>8</v>
      </c>
      <c r="AF17" s="565">
        <v>8</v>
      </c>
      <c r="AG17" s="565"/>
      <c r="AH17" s="565"/>
      <c r="AI17" s="565"/>
      <c r="AJ17" s="565"/>
      <c r="AK17" s="565">
        <v>2</v>
      </c>
      <c r="AL17" s="565">
        <v>2</v>
      </c>
      <c r="AM17" s="565"/>
      <c r="AN17" s="565">
        <v>2</v>
      </c>
      <c r="AO17" s="565"/>
      <c r="AP17" s="565">
        <v>2</v>
      </c>
      <c r="AQ17" s="568"/>
      <c r="AR17" s="233"/>
      <c r="AS17" s="233"/>
    </row>
    <row r="18" spans="1:45" ht="15" customHeight="1">
      <c r="A18" s="980"/>
      <c r="B18" s="1019"/>
      <c r="C18" s="360" t="s">
        <v>363</v>
      </c>
      <c r="D18" s="564">
        <f t="shared" si="4"/>
        <v>21</v>
      </c>
      <c r="E18" s="565"/>
      <c r="F18" s="565">
        <v>25</v>
      </c>
      <c r="G18" s="565">
        <v>1</v>
      </c>
      <c r="H18" s="565">
        <v>1</v>
      </c>
      <c r="I18" s="565"/>
      <c r="J18" s="565"/>
      <c r="K18" s="565">
        <v>2</v>
      </c>
      <c r="L18" s="565">
        <v>6</v>
      </c>
      <c r="M18" s="566">
        <v>11</v>
      </c>
      <c r="N18" s="567"/>
      <c r="O18" s="565">
        <v>1</v>
      </c>
      <c r="P18" s="565">
        <v>4</v>
      </c>
      <c r="Q18" s="565">
        <v>10</v>
      </c>
      <c r="R18" s="565">
        <v>2</v>
      </c>
      <c r="S18" s="565">
        <v>2</v>
      </c>
      <c r="T18" s="565">
        <v>2</v>
      </c>
      <c r="U18" s="216">
        <v>958</v>
      </c>
      <c r="V18" s="463">
        <f t="shared" si="3"/>
        <v>45.6</v>
      </c>
      <c r="W18" s="251"/>
      <c r="X18" s="564">
        <v>4</v>
      </c>
      <c r="Y18" s="565">
        <v>5</v>
      </c>
      <c r="Z18" s="565">
        <v>2</v>
      </c>
      <c r="AA18" s="565">
        <v>1</v>
      </c>
      <c r="AB18" s="565">
        <v>5</v>
      </c>
      <c r="AC18" s="565">
        <v>2</v>
      </c>
      <c r="AD18" s="568">
        <v>2</v>
      </c>
      <c r="AE18" s="572">
        <f t="shared" si="5"/>
        <v>1</v>
      </c>
      <c r="AF18" s="565">
        <v>1</v>
      </c>
      <c r="AG18" s="565"/>
      <c r="AH18" s="565"/>
      <c r="AI18" s="565"/>
      <c r="AJ18" s="565"/>
      <c r="AK18" s="565"/>
      <c r="AL18" s="565"/>
      <c r="AM18" s="565">
        <v>1</v>
      </c>
      <c r="AN18" s="565"/>
      <c r="AO18" s="565"/>
      <c r="AP18" s="565"/>
      <c r="AQ18" s="568"/>
      <c r="AR18" s="233"/>
      <c r="AS18" s="233"/>
    </row>
    <row r="19" spans="1:45" ht="15" customHeight="1">
      <c r="A19" s="980"/>
      <c r="B19" s="984" t="s">
        <v>251</v>
      </c>
      <c r="C19" s="985" t="s">
        <v>252</v>
      </c>
      <c r="D19" s="569">
        <f t="shared" si="4"/>
        <v>391</v>
      </c>
      <c r="E19" s="570">
        <v>3</v>
      </c>
      <c r="F19" s="570">
        <v>442</v>
      </c>
      <c r="G19" s="565">
        <v>1</v>
      </c>
      <c r="H19" s="565">
        <v>3</v>
      </c>
      <c r="I19" s="565">
        <v>21</v>
      </c>
      <c r="J19" s="565">
        <v>19</v>
      </c>
      <c r="K19" s="565">
        <v>15</v>
      </c>
      <c r="L19" s="565">
        <v>55</v>
      </c>
      <c r="M19" s="566">
        <v>277</v>
      </c>
      <c r="N19" s="567">
        <v>1</v>
      </c>
      <c r="O19" s="565">
        <v>30</v>
      </c>
      <c r="P19" s="565">
        <v>92</v>
      </c>
      <c r="Q19" s="565">
        <v>132</v>
      </c>
      <c r="R19" s="565">
        <v>40</v>
      </c>
      <c r="S19" s="565">
        <v>41</v>
      </c>
      <c r="T19" s="565">
        <v>55</v>
      </c>
      <c r="U19" s="216">
        <v>17805</v>
      </c>
      <c r="V19" s="463">
        <f t="shared" si="3"/>
        <v>45.5</v>
      </c>
      <c r="W19" s="251"/>
      <c r="X19" s="564">
        <v>87</v>
      </c>
      <c r="Y19" s="565">
        <v>79</v>
      </c>
      <c r="Z19" s="565">
        <v>62</v>
      </c>
      <c r="AA19" s="565">
        <v>55</v>
      </c>
      <c r="AB19" s="565">
        <v>27</v>
      </c>
      <c r="AC19" s="565">
        <v>32</v>
      </c>
      <c r="AD19" s="568">
        <v>49</v>
      </c>
      <c r="AE19" s="554">
        <f t="shared" si="5"/>
        <v>14</v>
      </c>
      <c r="AF19" s="565">
        <v>14</v>
      </c>
      <c r="AG19" s="565">
        <v>0</v>
      </c>
      <c r="AH19" s="565">
        <v>0</v>
      </c>
      <c r="AI19" s="565">
        <v>0</v>
      </c>
      <c r="AJ19" s="565">
        <v>0</v>
      </c>
      <c r="AK19" s="565">
        <v>2</v>
      </c>
      <c r="AL19" s="565">
        <v>1</v>
      </c>
      <c r="AM19" s="565">
        <v>3</v>
      </c>
      <c r="AN19" s="565">
        <v>2</v>
      </c>
      <c r="AO19" s="565">
        <v>3</v>
      </c>
      <c r="AP19" s="565">
        <v>0</v>
      </c>
      <c r="AQ19" s="568">
        <v>3</v>
      </c>
      <c r="AR19" s="233"/>
      <c r="AS19" s="233"/>
    </row>
    <row r="20" spans="1:45" ht="15" customHeight="1">
      <c r="A20" s="981"/>
      <c r="B20" s="1016" t="s">
        <v>97</v>
      </c>
      <c r="C20" s="1017"/>
      <c r="D20" s="7">
        <f aca="true" t="shared" si="6" ref="D20:U20">SUM(D8:D19)</f>
        <v>3121</v>
      </c>
      <c r="E20" s="8">
        <f t="shared" si="6"/>
        <v>130</v>
      </c>
      <c r="F20" s="8">
        <f t="shared" si="6"/>
        <v>3332</v>
      </c>
      <c r="G20" s="8">
        <f t="shared" si="6"/>
        <v>12</v>
      </c>
      <c r="H20" s="8">
        <f t="shared" si="6"/>
        <v>24</v>
      </c>
      <c r="I20" s="8">
        <f t="shared" si="6"/>
        <v>120</v>
      </c>
      <c r="J20" s="8">
        <f t="shared" si="6"/>
        <v>117</v>
      </c>
      <c r="K20" s="8">
        <f t="shared" si="6"/>
        <v>231</v>
      </c>
      <c r="L20" s="8">
        <f t="shared" si="6"/>
        <v>429</v>
      </c>
      <c r="M20" s="214">
        <f t="shared" si="6"/>
        <v>2188</v>
      </c>
      <c r="N20" s="308">
        <f t="shared" si="6"/>
        <v>8</v>
      </c>
      <c r="O20" s="8">
        <f t="shared" si="6"/>
        <v>188</v>
      </c>
      <c r="P20" s="8">
        <f t="shared" si="6"/>
        <v>777</v>
      </c>
      <c r="Q20" s="8">
        <f t="shared" si="6"/>
        <v>1119</v>
      </c>
      <c r="R20" s="8">
        <f t="shared" si="6"/>
        <v>364</v>
      </c>
      <c r="S20" s="8">
        <f t="shared" si="6"/>
        <v>316</v>
      </c>
      <c r="T20" s="8">
        <f t="shared" si="6"/>
        <v>349</v>
      </c>
      <c r="U20" s="8">
        <f t="shared" si="6"/>
        <v>140856</v>
      </c>
      <c r="V20" s="237">
        <f>ROUND(U20/D20,1)</f>
        <v>45.1</v>
      </c>
      <c r="W20" s="251"/>
      <c r="X20" s="7">
        <f>SUM(X8:X19)</f>
        <v>656</v>
      </c>
      <c r="Y20" s="8">
        <f aca="true" t="shared" si="7" ref="Y20:AI20">SUM(Y8:Y19)</f>
        <v>629</v>
      </c>
      <c r="Z20" s="8">
        <f t="shared" si="7"/>
        <v>481</v>
      </c>
      <c r="AA20" s="8">
        <f t="shared" si="7"/>
        <v>456</v>
      </c>
      <c r="AB20" s="8">
        <f t="shared" si="7"/>
        <v>344</v>
      </c>
      <c r="AC20" s="8">
        <f t="shared" si="7"/>
        <v>245</v>
      </c>
      <c r="AD20" s="9">
        <f t="shared" si="7"/>
        <v>310</v>
      </c>
      <c r="AE20" s="7">
        <f t="shared" si="7"/>
        <v>135</v>
      </c>
      <c r="AF20" s="8">
        <f t="shared" si="7"/>
        <v>133</v>
      </c>
      <c r="AG20" s="8">
        <f t="shared" si="7"/>
        <v>0</v>
      </c>
      <c r="AH20" s="8">
        <f t="shared" si="7"/>
        <v>2</v>
      </c>
      <c r="AI20" s="8">
        <f t="shared" si="7"/>
        <v>0</v>
      </c>
      <c r="AJ20" s="8">
        <f aca="true" t="shared" si="8" ref="AJ20:AQ20">SUM(AJ8:AJ19)</f>
        <v>0</v>
      </c>
      <c r="AK20" s="8">
        <f t="shared" si="8"/>
        <v>22</v>
      </c>
      <c r="AL20" s="8">
        <f t="shared" si="8"/>
        <v>23</v>
      </c>
      <c r="AM20" s="8">
        <f t="shared" si="8"/>
        <v>16</v>
      </c>
      <c r="AN20" s="8">
        <f t="shared" si="8"/>
        <v>13</v>
      </c>
      <c r="AO20" s="8">
        <f t="shared" si="8"/>
        <v>15</v>
      </c>
      <c r="AP20" s="8">
        <f t="shared" si="8"/>
        <v>14</v>
      </c>
      <c r="AQ20" s="9">
        <f t="shared" si="8"/>
        <v>32</v>
      </c>
      <c r="AR20" s="233"/>
      <c r="AS20" s="233"/>
    </row>
    <row r="21" spans="1:45" ht="15" customHeight="1">
      <c r="A21" s="1021" t="s">
        <v>253</v>
      </c>
      <c r="B21" s="876" t="s">
        <v>34</v>
      </c>
      <c r="C21" s="58" t="s">
        <v>9</v>
      </c>
      <c r="D21" s="64">
        <f aca="true" t="shared" si="9" ref="D21:U21">SUM(D22:D26)</f>
        <v>1173</v>
      </c>
      <c r="E21" s="65">
        <f t="shared" si="9"/>
        <v>38</v>
      </c>
      <c r="F21" s="65">
        <f>SUM(F22:F26)</f>
        <v>1290</v>
      </c>
      <c r="G21" s="65">
        <f t="shared" si="9"/>
        <v>5</v>
      </c>
      <c r="H21" s="65">
        <f t="shared" si="9"/>
        <v>14</v>
      </c>
      <c r="I21" s="65">
        <f t="shared" si="9"/>
        <v>41</v>
      </c>
      <c r="J21" s="65">
        <f t="shared" si="9"/>
        <v>46</v>
      </c>
      <c r="K21" s="65">
        <f t="shared" si="9"/>
        <v>91</v>
      </c>
      <c r="L21" s="65">
        <f t="shared" si="9"/>
        <v>186</v>
      </c>
      <c r="M21" s="206">
        <f t="shared" si="9"/>
        <v>790</v>
      </c>
      <c r="N21" s="67">
        <f t="shared" si="9"/>
        <v>2</v>
      </c>
      <c r="O21" s="65">
        <f t="shared" si="9"/>
        <v>95</v>
      </c>
      <c r="P21" s="65">
        <f t="shared" si="9"/>
        <v>354</v>
      </c>
      <c r="Q21" s="65">
        <f t="shared" si="9"/>
        <v>360</v>
      </c>
      <c r="R21" s="65">
        <f t="shared" si="9"/>
        <v>125</v>
      </c>
      <c r="S21" s="65">
        <f t="shared" si="9"/>
        <v>115</v>
      </c>
      <c r="T21" s="65">
        <f t="shared" si="9"/>
        <v>122</v>
      </c>
      <c r="U21" s="459">
        <f t="shared" si="9"/>
        <v>51660</v>
      </c>
      <c r="V21" s="238">
        <f aca="true" t="shared" si="10" ref="V21:V54">ROUND(U21/D21,1)</f>
        <v>44</v>
      </c>
      <c r="W21" s="251"/>
      <c r="X21" s="64">
        <f aca="true" t="shared" si="11" ref="X21:AE21">SUM(X22:X26)</f>
        <v>190</v>
      </c>
      <c r="Y21" s="65">
        <f t="shared" si="11"/>
        <v>270</v>
      </c>
      <c r="Z21" s="65">
        <f t="shared" si="11"/>
        <v>201</v>
      </c>
      <c r="AA21" s="65">
        <f t="shared" si="11"/>
        <v>145</v>
      </c>
      <c r="AB21" s="65">
        <f t="shared" si="11"/>
        <v>128</v>
      </c>
      <c r="AC21" s="65">
        <f t="shared" si="11"/>
        <v>103</v>
      </c>
      <c r="AD21" s="66">
        <f t="shared" si="11"/>
        <v>136</v>
      </c>
      <c r="AE21" s="64">
        <f t="shared" si="11"/>
        <v>40</v>
      </c>
      <c r="AF21" s="65">
        <f>SUM(AF22:AF26)</f>
        <v>39</v>
      </c>
      <c r="AG21" s="65">
        <f aca="true" t="shared" si="12" ref="AG21:AQ21">SUM(AG22:AG26)</f>
        <v>0</v>
      </c>
      <c r="AH21" s="65">
        <f t="shared" si="12"/>
        <v>1</v>
      </c>
      <c r="AI21" s="65">
        <f t="shared" si="12"/>
        <v>0</v>
      </c>
      <c r="AJ21" s="65">
        <f t="shared" si="12"/>
        <v>0</v>
      </c>
      <c r="AK21" s="65">
        <f t="shared" si="12"/>
        <v>9</v>
      </c>
      <c r="AL21" s="65">
        <f t="shared" si="12"/>
        <v>5</v>
      </c>
      <c r="AM21" s="65">
        <f t="shared" si="12"/>
        <v>6</v>
      </c>
      <c r="AN21" s="65">
        <f t="shared" si="12"/>
        <v>2</v>
      </c>
      <c r="AO21" s="65">
        <f t="shared" si="12"/>
        <v>4</v>
      </c>
      <c r="AP21" s="65">
        <f t="shared" si="12"/>
        <v>2</v>
      </c>
      <c r="AQ21" s="206">
        <f t="shared" si="12"/>
        <v>12</v>
      </c>
      <c r="AR21" s="233"/>
      <c r="AS21" s="233"/>
    </row>
    <row r="22" spans="1:45" ht="15" customHeight="1">
      <c r="A22" s="1022"/>
      <c r="B22" s="878"/>
      <c r="C22" s="359" t="s">
        <v>10</v>
      </c>
      <c r="D22" s="462">
        <f>SUM(G22:M22)</f>
        <v>197</v>
      </c>
      <c r="E22" s="216">
        <v>9</v>
      </c>
      <c r="F22" s="216">
        <v>230</v>
      </c>
      <c r="G22" s="656">
        <v>1</v>
      </c>
      <c r="H22" s="656">
        <v>2</v>
      </c>
      <c r="I22" s="656">
        <v>8</v>
      </c>
      <c r="J22" s="656">
        <v>6</v>
      </c>
      <c r="K22" s="656">
        <v>27</v>
      </c>
      <c r="L22" s="656">
        <v>52</v>
      </c>
      <c r="M22" s="566">
        <v>101</v>
      </c>
      <c r="N22" s="567">
        <v>0</v>
      </c>
      <c r="O22" s="656">
        <v>15</v>
      </c>
      <c r="P22" s="656">
        <v>59</v>
      </c>
      <c r="Q22" s="656">
        <v>62</v>
      </c>
      <c r="R22" s="656">
        <v>24</v>
      </c>
      <c r="S22" s="656">
        <v>16</v>
      </c>
      <c r="T22" s="656">
        <v>21</v>
      </c>
      <c r="U22" s="216">
        <v>8672</v>
      </c>
      <c r="V22" s="463">
        <f t="shared" si="10"/>
        <v>44</v>
      </c>
      <c r="W22" s="251"/>
      <c r="X22" s="660">
        <v>40</v>
      </c>
      <c r="Y22" s="656">
        <v>36</v>
      </c>
      <c r="Z22" s="656">
        <v>32</v>
      </c>
      <c r="AA22" s="656">
        <v>15</v>
      </c>
      <c r="AB22" s="656">
        <v>24</v>
      </c>
      <c r="AC22" s="656">
        <v>25</v>
      </c>
      <c r="AD22" s="661">
        <v>25</v>
      </c>
      <c r="AE22" s="660">
        <f>SUM(AF22:AJ22)</f>
        <v>9</v>
      </c>
      <c r="AF22" s="656">
        <v>9</v>
      </c>
      <c r="AG22" s="656"/>
      <c r="AH22" s="656">
        <v>0</v>
      </c>
      <c r="AI22" s="656"/>
      <c r="AJ22" s="656"/>
      <c r="AK22" s="656">
        <v>1</v>
      </c>
      <c r="AL22" s="656">
        <v>1</v>
      </c>
      <c r="AM22" s="656">
        <v>0</v>
      </c>
      <c r="AN22" s="656">
        <v>0</v>
      </c>
      <c r="AO22" s="656">
        <v>0</v>
      </c>
      <c r="AP22" s="656">
        <v>1</v>
      </c>
      <c r="AQ22" s="661">
        <v>6</v>
      </c>
      <c r="AR22" s="233"/>
      <c r="AS22" s="233"/>
    </row>
    <row r="23" spans="1:45" ht="15" customHeight="1">
      <c r="A23" s="1022"/>
      <c r="B23" s="878"/>
      <c r="C23" s="359" t="s">
        <v>11</v>
      </c>
      <c r="D23" s="462">
        <f>SUM(G23:M23)</f>
        <v>171</v>
      </c>
      <c r="E23" s="216">
        <v>20</v>
      </c>
      <c r="F23" s="216">
        <v>185</v>
      </c>
      <c r="G23" s="656">
        <v>1</v>
      </c>
      <c r="H23" s="656">
        <v>3</v>
      </c>
      <c r="I23" s="656">
        <v>4</v>
      </c>
      <c r="J23" s="656">
        <v>6</v>
      </c>
      <c r="K23" s="656">
        <v>13</v>
      </c>
      <c r="L23" s="656">
        <v>30</v>
      </c>
      <c r="M23" s="566">
        <v>114</v>
      </c>
      <c r="N23" s="567">
        <v>0</v>
      </c>
      <c r="O23" s="656">
        <v>10</v>
      </c>
      <c r="P23" s="656">
        <v>48</v>
      </c>
      <c r="Q23" s="656">
        <v>63</v>
      </c>
      <c r="R23" s="656">
        <v>13</v>
      </c>
      <c r="S23" s="656">
        <v>13</v>
      </c>
      <c r="T23" s="656">
        <v>24</v>
      </c>
      <c r="U23" s="216">
        <v>7658</v>
      </c>
      <c r="V23" s="463">
        <f t="shared" si="10"/>
        <v>44.8</v>
      </c>
      <c r="W23" s="251"/>
      <c r="X23" s="660">
        <v>24</v>
      </c>
      <c r="Y23" s="656">
        <v>51</v>
      </c>
      <c r="Z23" s="656">
        <v>28</v>
      </c>
      <c r="AA23" s="656">
        <v>16</v>
      </c>
      <c r="AB23" s="656">
        <v>14</v>
      </c>
      <c r="AC23" s="656">
        <v>16</v>
      </c>
      <c r="AD23" s="661">
        <v>22</v>
      </c>
      <c r="AE23" s="660">
        <f>SUM(AF23:AJ23)</f>
        <v>5</v>
      </c>
      <c r="AF23" s="656">
        <v>5</v>
      </c>
      <c r="AG23" s="656"/>
      <c r="AH23" s="656">
        <v>0</v>
      </c>
      <c r="AI23" s="656"/>
      <c r="AJ23" s="656"/>
      <c r="AK23" s="656">
        <v>0</v>
      </c>
      <c r="AL23" s="656">
        <v>1</v>
      </c>
      <c r="AM23" s="656">
        <v>1</v>
      </c>
      <c r="AN23" s="656">
        <v>1</v>
      </c>
      <c r="AO23" s="656">
        <v>2</v>
      </c>
      <c r="AP23" s="656">
        <v>0</v>
      </c>
      <c r="AQ23" s="661">
        <v>0</v>
      </c>
      <c r="AR23" s="233"/>
      <c r="AS23" s="233"/>
    </row>
    <row r="24" spans="1:45" ht="15" customHeight="1">
      <c r="A24" s="1022"/>
      <c r="B24" s="878"/>
      <c r="C24" s="359" t="s">
        <v>146</v>
      </c>
      <c r="D24" s="462">
        <f>SUM(G24:M24)</f>
        <v>351</v>
      </c>
      <c r="E24" s="216">
        <v>3</v>
      </c>
      <c r="F24" s="216">
        <v>413</v>
      </c>
      <c r="G24" s="656">
        <v>1</v>
      </c>
      <c r="H24" s="656">
        <v>4</v>
      </c>
      <c r="I24" s="656">
        <v>18</v>
      </c>
      <c r="J24" s="656">
        <v>18</v>
      </c>
      <c r="K24" s="656">
        <v>21</v>
      </c>
      <c r="L24" s="656">
        <v>50</v>
      </c>
      <c r="M24" s="566">
        <v>239</v>
      </c>
      <c r="N24" s="567">
        <v>1</v>
      </c>
      <c r="O24" s="656">
        <v>27</v>
      </c>
      <c r="P24" s="656">
        <v>114</v>
      </c>
      <c r="Q24" s="656">
        <v>115</v>
      </c>
      <c r="R24" s="656">
        <v>36</v>
      </c>
      <c r="S24" s="656">
        <v>34</v>
      </c>
      <c r="T24" s="656">
        <v>24</v>
      </c>
      <c r="U24" s="216">
        <v>15143</v>
      </c>
      <c r="V24" s="463">
        <f t="shared" si="10"/>
        <v>43.1</v>
      </c>
      <c r="W24" s="251"/>
      <c r="X24" s="660">
        <v>49</v>
      </c>
      <c r="Y24" s="656">
        <v>97</v>
      </c>
      <c r="Z24" s="656">
        <v>76</v>
      </c>
      <c r="AA24" s="656">
        <v>47</v>
      </c>
      <c r="AB24" s="656">
        <v>36</v>
      </c>
      <c r="AC24" s="656">
        <v>20</v>
      </c>
      <c r="AD24" s="661">
        <v>26</v>
      </c>
      <c r="AE24" s="660">
        <f>SUM(AF24:AJ24)</f>
        <v>13</v>
      </c>
      <c r="AF24" s="656">
        <v>13</v>
      </c>
      <c r="AG24" s="656"/>
      <c r="AH24" s="656">
        <v>0</v>
      </c>
      <c r="AI24" s="656"/>
      <c r="AJ24" s="656"/>
      <c r="AK24" s="656">
        <v>5</v>
      </c>
      <c r="AL24" s="656">
        <v>2</v>
      </c>
      <c r="AM24" s="656">
        <v>2</v>
      </c>
      <c r="AN24" s="656">
        <v>0</v>
      </c>
      <c r="AO24" s="656">
        <v>2</v>
      </c>
      <c r="AP24" s="656">
        <v>0</v>
      </c>
      <c r="AQ24" s="661">
        <v>2</v>
      </c>
      <c r="AR24" s="233"/>
      <c r="AS24" s="233"/>
    </row>
    <row r="25" spans="1:45" ht="15" customHeight="1">
      <c r="A25" s="1022"/>
      <c r="B25" s="878"/>
      <c r="C25" s="359" t="s">
        <v>147</v>
      </c>
      <c r="D25" s="462">
        <f>SUM(G25:M25)</f>
        <v>204</v>
      </c>
      <c r="E25" s="216">
        <v>6</v>
      </c>
      <c r="F25" s="216">
        <v>212</v>
      </c>
      <c r="G25" s="656">
        <v>1</v>
      </c>
      <c r="H25" s="656">
        <v>3</v>
      </c>
      <c r="I25" s="656">
        <v>6</v>
      </c>
      <c r="J25" s="656">
        <v>6</v>
      </c>
      <c r="K25" s="656">
        <v>12</v>
      </c>
      <c r="L25" s="656">
        <v>18</v>
      </c>
      <c r="M25" s="566">
        <v>158</v>
      </c>
      <c r="N25" s="567">
        <v>0</v>
      </c>
      <c r="O25" s="656">
        <v>14</v>
      </c>
      <c r="P25" s="656">
        <v>67</v>
      </c>
      <c r="Q25" s="656">
        <v>48</v>
      </c>
      <c r="R25" s="656">
        <v>26</v>
      </c>
      <c r="S25" s="656">
        <v>25</v>
      </c>
      <c r="T25" s="656">
        <v>24</v>
      </c>
      <c r="U25" s="216">
        <v>9197</v>
      </c>
      <c r="V25" s="463">
        <f t="shared" si="10"/>
        <v>45.1</v>
      </c>
      <c r="W25" s="251"/>
      <c r="X25" s="660">
        <v>34</v>
      </c>
      <c r="Y25" s="656">
        <v>44</v>
      </c>
      <c r="Z25" s="656">
        <v>28</v>
      </c>
      <c r="AA25" s="656">
        <v>28</v>
      </c>
      <c r="AB25" s="656">
        <v>22</v>
      </c>
      <c r="AC25" s="656">
        <v>16</v>
      </c>
      <c r="AD25" s="661">
        <v>32</v>
      </c>
      <c r="AE25" s="660">
        <f>SUM(AF25:AJ25)</f>
        <v>7</v>
      </c>
      <c r="AF25" s="656">
        <v>6</v>
      </c>
      <c r="AG25" s="656"/>
      <c r="AH25" s="656">
        <v>1</v>
      </c>
      <c r="AI25" s="656"/>
      <c r="AJ25" s="656"/>
      <c r="AK25" s="656">
        <v>2</v>
      </c>
      <c r="AL25" s="656">
        <v>0</v>
      </c>
      <c r="AM25" s="656">
        <v>1</v>
      </c>
      <c r="AN25" s="656">
        <v>1</v>
      </c>
      <c r="AO25" s="656">
        <v>0</v>
      </c>
      <c r="AP25" s="656">
        <v>0</v>
      </c>
      <c r="AQ25" s="661">
        <v>3</v>
      </c>
      <c r="AR25" s="233"/>
      <c r="AS25" s="233"/>
    </row>
    <row r="26" spans="1:45" ht="15" customHeight="1">
      <c r="A26" s="1022"/>
      <c r="B26" s="893"/>
      <c r="C26" s="361" t="s">
        <v>12</v>
      </c>
      <c r="D26" s="465">
        <f>SUM(G26:M26)</f>
        <v>250</v>
      </c>
      <c r="E26" s="218"/>
      <c r="F26" s="218">
        <v>250</v>
      </c>
      <c r="G26" s="657">
        <v>1</v>
      </c>
      <c r="H26" s="657">
        <v>2</v>
      </c>
      <c r="I26" s="657">
        <v>5</v>
      </c>
      <c r="J26" s="657">
        <v>10</v>
      </c>
      <c r="K26" s="657">
        <v>18</v>
      </c>
      <c r="L26" s="657">
        <v>36</v>
      </c>
      <c r="M26" s="658">
        <v>178</v>
      </c>
      <c r="N26" s="659">
        <v>1</v>
      </c>
      <c r="O26" s="657">
        <v>29</v>
      </c>
      <c r="P26" s="657">
        <v>66</v>
      </c>
      <c r="Q26" s="657">
        <v>72</v>
      </c>
      <c r="R26" s="657">
        <v>26</v>
      </c>
      <c r="S26" s="657">
        <v>27</v>
      </c>
      <c r="T26" s="657">
        <v>29</v>
      </c>
      <c r="U26" s="216">
        <v>10990</v>
      </c>
      <c r="V26" s="468">
        <f t="shared" si="10"/>
        <v>44</v>
      </c>
      <c r="W26" s="251"/>
      <c r="X26" s="662">
        <v>43</v>
      </c>
      <c r="Y26" s="657">
        <v>42</v>
      </c>
      <c r="Z26" s="657">
        <v>37</v>
      </c>
      <c r="AA26" s="657">
        <v>39</v>
      </c>
      <c r="AB26" s="657">
        <v>32</v>
      </c>
      <c r="AC26" s="657">
        <v>26</v>
      </c>
      <c r="AD26" s="663">
        <v>31</v>
      </c>
      <c r="AE26" s="660">
        <f>SUM(AF26:AJ26)</f>
        <v>6</v>
      </c>
      <c r="AF26" s="657">
        <v>6</v>
      </c>
      <c r="AG26" s="657"/>
      <c r="AH26" s="657">
        <v>0</v>
      </c>
      <c r="AI26" s="657"/>
      <c r="AJ26" s="657"/>
      <c r="AK26" s="657">
        <v>1</v>
      </c>
      <c r="AL26" s="657">
        <v>1</v>
      </c>
      <c r="AM26" s="657">
        <v>2</v>
      </c>
      <c r="AN26" s="657">
        <v>0</v>
      </c>
      <c r="AO26" s="657">
        <v>0</v>
      </c>
      <c r="AP26" s="657">
        <v>1</v>
      </c>
      <c r="AQ26" s="663">
        <v>1</v>
      </c>
      <c r="AR26" s="233"/>
      <c r="AS26" s="233"/>
    </row>
    <row r="27" spans="1:45" ht="15" customHeight="1">
      <c r="A27" s="1022"/>
      <c r="B27" s="878" t="s">
        <v>35</v>
      </c>
      <c r="C27" s="58" t="s">
        <v>9</v>
      </c>
      <c r="D27" s="64">
        <f aca="true" t="shared" si="13" ref="D27:U27">SUM(D28:D32)</f>
        <v>225</v>
      </c>
      <c r="E27" s="65">
        <f t="shared" si="13"/>
        <v>9</v>
      </c>
      <c r="F27" s="65">
        <f t="shared" si="13"/>
        <v>241</v>
      </c>
      <c r="G27" s="65">
        <f t="shared" si="13"/>
        <v>5</v>
      </c>
      <c r="H27" s="65">
        <f t="shared" si="13"/>
        <v>10</v>
      </c>
      <c r="I27" s="65">
        <f t="shared" si="13"/>
        <v>8</v>
      </c>
      <c r="J27" s="65">
        <f t="shared" si="13"/>
        <v>8</v>
      </c>
      <c r="K27" s="65">
        <f t="shared" si="13"/>
        <v>14</v>
      </c>
      <c r="L27" s="65">
        <f t="shared" si="13"/>
        <v>48</v>
      </c>
      <c r="M27" s="206">
        <f t="shared" si="13"/>
        <v>132</v>
      </c>
      <c r="N27" s="67">
        <f t="shared" si="13"/>
        <v>1</v>
      </c>
      <c r="O27" s="65">
        <f t="shared" si="13"/>
        <v>31</v>
      </c>
      <c r="P27" s="65">
        <f t="shared" si="13"/>
        <v>74</v>
      </c>
      <c r="Q27" s="459">
        <f t="shared" si="13"/>
        <v>63</v>
      </c>
      <c r="R27" s="459">
        <f t="shared" si="13"/>
        <v>25</v>
      </c>
      <c r="S27" s="459">
        <f t="shared" si="13"/>
        <v>12</v>
      </c>
      <c r="T27" s="459">
        <f t="shared" si="13"/>
        <v>19</v>
      </c>
      <c r="U27" s="459">
        <f t="shared" si="13"/>
        <v>9342</v>
      </c>
      <c r="V27" s="238">
        <f t="shared" si="10"/>
        <v>41.5</v>
      </c>
      <c r="W27" s="251"/>
      <c r="X27" s="460">
        <f aca="true" t="shared" si="14" ref="X27:AQ27">SUM(X28:X32)</f>
        <v>52</v>
      </c>
      <c r="Y27" s="459">
        <f t="shared" si="14"/>
        <v>50</v>
      </c>
      <c r="Z27" s="459">
        <f t="shared" si="14"/>
        <v>47</v>
      </c>
      <c r="AA27" s="459">
        <f t="shared" si="14"/>
        <v>23</v>
      </c>
      <c r="AB27" s="459">
        <f t="shared" si="14"/>
        <v>20</v>
      </c>
      <c r="AC27" s="459">
        <f t="shared" si="14"/>
        <v>12</v>
      </c>
      <c r="AD27" s="461">
        <f t="shared" si="14"/>
        <v>21</v>
      </c>
      <c r="AE27" s="460">
        <f t="shared" si="14"/>
        <v>19</v>
      </c>
      <c r="AF27" s="459">
        <f t="shared" si="14"/>
        <v>19</v>
      </c>
      <c r="AG27" s="459">
        <f t="shared" si="14"/>
        <v>0</v>
      </c>
      <c r="AH27" s="459">
        <f t="shared" si="14"/>
        <v>0</v>
      </c>
      <c r="AI27" s="65">
        <f t="shared" si="14"/>
        <v>0</v>
      </c>
      <c r="AJ27" s="65">
        <f t="shared" si="14"/>
        <v>0</v>
      </c>
      <c r="AK27" s="65">
        <f t="shared" si="14"/>
        <v>2</v>
      </c>
      <c r="AL27" s="65">
        <f t="shared" si="14"/>
        <v>2</v>
      </c>
      <c r="AM27" s="65">
        <f t="shared" si="14"/>
        <v>1</v>
      </c>
      <c r="AN27" s="65">
        <f t="shared" si="14"/>
        <v>1</v>
      </c>
      <c r="AO27" s="65">
        <f t="shared" si="14"/>
        <v>2</v>
      </c>
      <c r="AP27" s="65">
        <f t="shared" si="14"/>
        <v>1</v>
      </c>
      <c r="AQ27" s="66">
        <f t="shared" si="14"/>
        <v>10</v>
      </c>
      <c r="AR27" s="233"/>
      <c r="AS27" s="233"/>
    </row>
    <row r="28" spans="1:45" ht="15" customHeight="1">
      <c r="A28" s="1022"/>
      <c r="B28" s="878"/>
      <c r="C28" s="359" t="s">
        <v>15</v>
      </c>
      <c r="D28" s="462">
        <f>SUM(G28:M28)</f>
        <v>65</v>
      </c>
      <c r="E28" s="216"/>
      <c r="F28" s="216">
        <v>65</v>
      </c>
      <c r="G28" s="216">
        <v>1</v>
      </c>
      <c r="H28" s="216">
        <v>2</v>
      </c>
      <c r="I28" s="216">
        <v>3</v>
      </c>
      <c r="J28" s="216">
        <v>3</v>
      </c>
      <c r="K28" s="216">
        <v>3</v>
      </c>
      <c r="L28" s="216">
        <v>11</v>
      </c>
      <c r="M28" s="316">
        <v>42</v>
      </c>
      <c r="N28" s="318"/>
      <c r="O28" s="216">
        <v>9</v>
      </c>
      <c r="P28" s="216">
        <v>17</v>
      </c>
      <c r="Q28" s="216">
        <v>22</v>
      </c>
      <c r="R28" s="216">
        <v>11</v>
      </c>
      <c r="S28" s="216"/>
      <c r="T28" s="216">
        <v>6</v>
      </c>
      <c r="U28" s="216">
        <v>2753</v>
      </c>
      <c r="V28" s="463">
        <f t="shared" si="10"/>
        <v>42.4</v>
      </c>
      <c r="W28" s="251"/>
      <c r="X28" s="462">
        <v>18</v>
      </c>
      <c r="Y28" s="216">
        <v>10</v>
      </c>
      <c r="Z28" s="216">
        <v>17</v>
      </c>
      <c r="AA28" s="216">
        <v>3</v>
      </c>
      <c r="AB28" s="216">
        <v>6</v>
      </c>
      <c r="AC28" s="216">
        <v>4</v>
      </c>
      <c r="AD28" s="464">
        <v>7</v>
      </c>
      <c r="AE28" s="462">
        <f>SUM(AF28:AJ28)</f>
        <v>2</v>
      </c>
      <c r="AF28" s="216">
        <v>2</v>
      </c>
      <c r="AG28" s="216"/>
      <c r="AH28" s="216"/>
      <c r="AI28" s="216"/>
      <c r="AJ28" s="216"/>
      <c r="AK28" s="216"/>
      <c r="AL28" s="216"/>
      <c r="AM28" s="216">
        <v>1</v>
      </c>
      <c r="AN28" s="216"/>
      <c r="AO28" s="216"/>
      <c r="AP28" s="216"/>
      <c r="AQ28" s="464">
        <v>1</v>
      </c>
      <c r="AR28" s="233"/>
      <c r="AS28" s="233"/>
    </row>
    <row r="29" spans="1:45" ht="15" customHeight="1">
      <c r="A29" s="1022"/>
      <c r="B29" s="878"/>
      <c r="C29" s="359" t="s">
        <v>14</v>
      </c>
      <c r="D29" s="462">
        <f>SUM(G29:M29)</f>
        <v>32</v>
      </c>
      <c r="E29" s="216"/>
      <c r="F29" s="216">
        <v>33</v>
      </c>
      <c r="G29" s="216">
        <v>1</v>
      </c>
      <c r="H29" s="216">
        <v>2</v>
      </c>
      <c r="I29" s="216"/>
      <c r="J29" s="216"/>
      <c r="K29" s="216">
        <v>2</v>
      </c>
      <c r="L29" s="216">
        <v>10</v>
      </c>
      <c r="M29" s="316">
        <v>17</v>
      </c>
      <c r="N29" s="318"/>
      <c r="O29" s="216">
        <v>10</v>
      </c>
      <c r="P29" s="216">
        <v>9</v>
      </c>
      <c r="Q29" s="216">
        <v>8</v>
      </c>
      <c r="R29" s="216">
        <v>3</v>
      </c>
      <c r="S29" s="216">
        <v>1</v>
      </c>
      <c r="T29" s="216">
        <v>1</v>
      </c>
      <c r="U29" s="216">
        <v>1192</v>
      </c>
      <c r="V29" s="463">
        <f t="shared" si="10"/>
        <v>37.3</v>
      </c>
      <c r="W29" s="251"/>
      <c r="X29" s="462">
        <v>10</v>
      </c>
      <c r="Y29" s="216">
        <v>7</v>
      </c>
      <c r="Z29" s="216">
        <v>4</v>
      </c>
      <c r="AA29" s="216">
        <v>2</v>
      </c>
      <c r="AB29" s="216">
        <v>3</v>
      </c>
      <c r="AC29" s="216">
        <v>2</v>
      </c>
      <c r="AD29" s="464">
        <v>4</v>
      </c>
      <c r="AE29" s="462">
        <f>SUM(AF29:AJ29)</f>
        <v>2</v>
      </c>
      <c r="AF29" s="216">
        <v>2</v>
      </c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464">
        <v>2</v>
      </c>
      <c r="AR29" s="233"/>
      <c r="AS29" s="233"/>
    </row>
    <row r="30" spans="1:45" ht="15" customHeight="1">
      <c r="A30" s="1022"/>
      <c r="B30" s="878"/>
      <c r="C30" s="359" t="s">
        <v>13</v>
      </c>
      <c r="D30" s="462">
        <f>SUM(G30:M30)</f>
        <v>57</v>
      </c>
      <c r="E30" s="216"/>
      <c r="F30" s="216">
        <v>65</v>
      </c>
      <c r="G30" s="216">
        <v>1</v>
      </c>
      <c r="H30" s="216">
        <v>2</v>
      </c>
      <c r="I30" s="216">
        <v>3</v>
      </c>
      <c r="J30" s="216">
        <v>3</v>
      </c>
      <c r="K30" s="216">
        <v>3</v>
      </c>
      <c r="L30" s="216">
        <v>10</v>
      </c>
      <c r="M30" s="316">
        <v>35</v>
      </c>
      <c r="N30" s="318"/>
      <c r="O30" s="470">
        <v>3</v>
      </c>
      <c r="P30" s="216">
        <v>24</v>
      </c>
      <c r="Q30" s="216">
        <v>13</v>
      </c>
      <c r="R30" s="216">
        <v>9</v>
      </c>
      <c r="S30" s="216">
        <v>4</v>
      </c>
      <c r="T30" s="216">
        <v>4</v>
      </c>
      <c r="U30" s="216">
        <v>2450</v>
      </c>
      <c r="V30" s="463">
        <f t="shared" si="10"/>
        <v>43</v>
      </c>
      <c r="W30" s="251"/>
      <c r="X30" s="462">
        <v>7</v>
      </c>
      <c r="Y30" s="216">
        <v>11</v>
      </c>
      <c r="Z30" s="216">
        <v>15</v>
      </c>
      <c r="AA30" s="216">
        <v>14</v>
      </c>
      <c r="AB30" s="216">
        <v>3</v>
      </c>
      <c r="AC30" s="216">
        <v>2</v>
      </c>
      <c r="AD30" s="464">
        <v>5</v>
      </c>
      <c r="AE30" s="462">
        <f>SUM(AF30:AJ30)</f>
        <v>10</v>
      </c>
      <c r="AF30" s="216">
        <v>10</v>
      </c>
      <c r="AG30" s="216"/>
      <c r="AH30" s="216"/>
      <c r="AI30" s="216"/>
      <c r="AJ30" s="216"/>
      <c r="AK30" s="216">
        <v>2</v>
      </c>
      <c r="AL30" s="216">
        <v>2</v>
      </c>
      <c r="AM30" s="216"/>
      <c r="AN30" s="216"/>
      <c r="AO30" s="216"/>
      <c r="AP30" s="216">
        <v>1</v>
      </c>
      <c r="AQ30" s="464">
        <v>5</v>
      </c>
      <c r="AR30" s="233"/>
      <c r="AS30" s="233"/>
    </row>
    <row r="31" spans="1:45" ht="15" customHeight="1">
      <c r="A31" s="1022"/>
      <c r="B31" s="878"/>
      <c r="C31" s="359" t="s">
        <v>16</v>
      </c>
      <c r="D31" s="462">
        <f>SUM(G31:M31)</f>
        <v>25</v>
      </c>
      <c r="E31" s="216">
        <v>3</v>
      </c>
      <c r="F31" s="216">
        <v>27</v>
      </c>
      <c r="G31" s="216">
        <v>1</v>
      </c>
      <c r="H31" s="216">
        <v>2</v>
      </c>
      <c r="I31" s="216"/>
      <c r="J31" s="216"/>
      <c r="K31" s="216">
        <v>2</v>
      </c>
      <c r="L31" s="216">
        <v>5</v>
      </c>
      <c r="M31" s="316">
        <v>15</v>
      </c>
      <c r="N31" s="318"/>
      <c r="O31" s="216">
        <v>3</v>
      </c>
      <c r="P31" s="216">
        <v>11</v>
      </c>
      <c r="Q31" s="216">
        <v>3</v>
      </c>
      <c r="R31" s="216"/>
      <c r="S31" s="216">
        <v>3</v>
      </c>
      <c r="T31" s="216">
        <v>5</v>
      </c>
      <c r="U31" s="216">
        <v>1083</v>
      </c>
      <c r="V31" s="463">
        <f t="shared" si="10"/>
        <v>43.3</v>
      </c>
      <c r="W31" s="251"/>
      <c r="X31" s="462">
        <v>7</v>
      </c>
      <c r="Y31" s="216">
        <v>6</v>
      </c>
      <c r="Z31" s="216">
        <v>4</v>
      </c>
      <c r="AA31" s="216">
        <v>2</v>
      </c>
      <c r="AB31" s="216">
        <v>1</v>
      </c>
      <c r="AC31" s="216">
        <v>3</v>
      </c>
      <c r="AD31" s="464">
        <v>2</v>
      </c>
      <c r="AE31" s="462">
        <f>SUM(AF31:AJ31)</f>
        <v>1</v>
      </c>
      <c r="AF31" s="216">
        <v>1</v>
      </c>
      <c r="AG31" s="216"/>
      <c r="AH31" s="216"/>
      <c r="AI31" s="216"/>
      <c r="AJ31" s="216"/>
      <c r="AK31" s="216"/>
      <c r="AL31" s="216"/>
      <c r="AM31" s="216"/>
      <c r="AN31" s="216">
        <v>1</v>
      </c>
      <c r="AO31" s="216"/>
      <c r="AP31" s="216"/>
      <c r="AQ31" s="464"/>
      <c r="AR31" s="233"/>
      <c r="AS31" s="233"/>
    </row>
    <row r="32" spans="1:45" ht="15" customHeight="1">
      <c r="A32" s="1022"/>
      <c r="B32" s="893"/>
      <c r="C32" s="361" t="s">
        <v>17</v>
      </c>
      <c r="D32" s="465">
        <f>SUM(G32:M32)</f>
        <v>46</v>
      </c>
      <c r="E32" s="218">
        <v>6</v>
      </c>
      <c r="F32" s="218">
        <v>51</v>
      </c>
      <c r="G32" s="218">
        <v>1</v>
      </c>
      <c r="H32" s="218">
        <v>2</v>
      </c>
      <c r="I32" s="218">
        <v>2</v>
      </c>
      <c r="J32" s="218">
        <v>2</v>
      </c>
      <c r="K32" s="218">
        <v>4</v>
      </c>
      <c r="L32" s="218">
        <v>12</v>
      </c>
      <c r="M32" s="466">
        <v>23</v>
      </c>
      <c r="N32" s="467">
        <v>1</v>
      </c>
      <c r="O32" s="218">
        <v>6</v>
      </c>
      <c r="P32" s="218">
        <v>13</v>
      </c>
      <c r="Q32" s="218">
        <v>17</v>
      </c>
      <c r="R32" s="218">
        <v>2</v>
      </c>
      <c r="S32" s="218">
        <v>4</v>
      </c>
      <c r="T32" s="218">
        <v>3</v>
      </c>
      <c r="U32" s="218">
        <v>1864</v>
      </c>
      <c r="V32" s="468">
        <f t="shared" si="10"/>
        <v>40.5</v>
      </c>
      <c r="W32" s="251"/>
      <c r="X32" s="465">
        <v>10</v>
      </c>
      <c r="Y32" s="218">
        <v>16</v>
      </c>
      <c r="Z32" s="218">
        <v>7</v>
      </c>
      <c r="AA32" s="218">
        <v>2</v>
      </c>
      <c r="AB32" s="218">
        <v>7</v>
      </c>
      <c r="AC32" s="218">
        <v>1</v>
      </c>
      <c r="AD32" s="469">
        <v>3</v>
      </c>
      <c r="AE32" s="465">
        <f>SUM(AF32:AJ32)</f>
        <v>4</v>
      </c>
      <c r="AF32" s="218">
        <v>4</v>
      </c>
      <c r="AG32" s="218"/>
      <c r="AH32" s="218"/>
      <c r="AI32" s="218"/>
      <c r="AJ32" s="218"/>
      <c r="AK32" s="218"/>
      <c r="AL32" s="218"/>
      <c r="AM32" s="218"/>
      <c r="AN32" s="218"/>
      <c r="AO32" s="218">
        <v>2</v>
      </c>
      <c r="AP32" s="218"/>
      <c r="AQ32" s="469">
        <v>2</v>
      </c>
      <c r="AR32" s="233"/>
      <c r="AS32" s="233"/>
    </row>
    <row r="33" spans="1:45" ht="15" customHeight="1">
      <c r="A33" s="1022"/>
      <c r="B33" s="1024" t="s">
        <v>350</v>
      </c>
      <c r="C33" s="58" t="s">
        <v>9</v>
      </c>
      <c r="D33" s="64">
        <f>SUM(D34:D36)</f>
        <v>626</v>
      </c>
      <c r="E33" s="65">
        <f aca="true" t="shared" si="15" ref="E33:AQ33">SUM(E34:E36)</f>
        <v>15</v>
      </c>
      <c r="F33" s="65">
        <f t="shared" si="15"/>
        <v>683</v>
      </c>
      <c r="G33" s="65">
        <f t="shared" si="15"/>
        <v>3</v>
      </c>
      <c r="H33" s="65">
        <f t="shared" si="15"/>
        <v>7</v>
      </c>
      <c r="I33" s="65">
        <f t="shared" si="15"/>
        <v>23</v>
      </c>
      <c r="J33" s="65">
        <f t="shared" si="15"/>
        <v>23</v>
      </c>
      <c r="K33" s="65">
        <f t="shared" si="15"/>
        <v>48</v>
      </c>
      <c r="L33" s="65">
        <f t="shared" si="15"/>
        <v>97</v>
      </c>
      <c r="M33" s="206">
        <f t="shared" si="15"/>
        <v>425</v>
      </c>
      <c r="N33" s="67">
        <f t="shared" si="15"/>
        <v>0</v>
      </c>
      <c r="O33" s="65">
        <f t="shared" si="15"/>
        <v>50</v>
      </c>
      <c r="P33" s="65">
        <f t="shared" si="15"/>
        <v>125</v>
      </c>
      <c r="Q33" s="65">
        <f t="shared" si="15"/>
        <v>182</v>
      </c>
      <c r="R33" s="65">
        <f t="shared" si="15"/>
        <v>75</v>
      </c>
      <c r="S33" s="65">
        <f t="shared" si="15"/>
        <v>75</v>
      </c>
      <c r="T33" s="65">
        <f t="shared" si="15"/>
        <v>119</v>
      </c>
      <c r="U33" s="65">
        <f t="shared" si="15"/>
        <v>29631</v>
      </c>
      <c r="V33" s="240">
        <f>ROUND(U33/D33,1)</f>
        <v>47.3</v>
      </c>
      <c r="W33" s="251"/>
      <c r="X33" s="64">
        <f t="shared" si="15"/>
        <v>113</v>
      </c>
      <c r="Y33" s="65">
        <f t="shared" si="15"/>
        <v>93</v>
      </c>
      <c r="Z33" s="65">
        <f t="shared" si="15"/>
        <v>105</v>
      </c>
      <c r="AA33" s="65">
        <f t="shared" si="15"/>
        <v>83</v>
      </c>
      <c r="AB33" s="65">
        <f t="shared" si="15"/>
        <v>86</v>
      </c>
      <c r="AC33" s="65">
        <f t="shared" si="15"/>
        <v>60</v>
      </c>
      <c r="AD33" s="66">
        <f t="shared" si="15"/>
        <v>86</v>
      </c>
      <c r="AE33" s="64">
        <f t="shared" si="15"/>
        <v>35</v>
      </c>
      <c r="AF33" s="65">
        <f t="shared" si="15"/>
        <v>34</v>
      </c>
      <c r="AG33" s="65">
        <f t="shared" si="15"/>
        <v>0</v>
      </c>
      <c r="AH33" s="65">
        <f t="shared" si="15"/>
        <v>1</v>
      </c>
      <c r="AI33" s="65">
        <f t="shared" si="15"/>
        <v>0</v>
      </c>
      <c r="AJ33" s="65">
        <f t="shared" si="15"/>
        <v>0</v>
      </c>
      <c r="AK33" s="65">
        <f t="shared" si="15"/>
        <v>6</v>
      </c>
      <c r="AL33" s="65">
        <f t="shared" si="15"/>
        <v>6</v>
      </c>
      <c r="AM33" s="65">
        <f t="shared" si="15"/>
        <v>2</v>
      </c>
      <c r="AN33" s="65">
        <f t="shared" si="15"/>
        <v>4</v>
      </c>
      <c r="AO33" s="65">
        <f t="shared" si="15"/>
        <v>2</v>
      </c>
      <c r="AP33" s="65">
        <f t="shared" si="15"/>
        <v>5</v>
      </c>
      <c r="AQ33" s="66">
        <f t="shared" si="15"/>
        <v>10</v>
      </c>
      <c r="AR33" s="233"/>
      <c r="AS33" s="233"/>
    </row>
    <row r="34" spans="1:45" ht="15" customHeight="1">
      <c r="A34" s="1022"/>
      <c r="B34" s="1025"/>
      <c r="C34" s="76" t="s">
        <v>148</v>
      </c>
      <c r="D34" s="21">
        <f>SUM(G34:M34)</f>
        <v>270</v>
      </c>
      <c r="E34" s="22">
        <v>2</v>
      </c>
      <c r="F34" s="22">
        <v>310</v>
      </c>
      <c r="G34" s="22">
        <v>1</v>
      </c>
      <c r="H34" s="22">
        <v>3</v>
      </c>
      <c r="I34" s="22">
        <v>13</v>
      </c>
      <c r="J34" s="22">
        <v>13</v>
      </c>
      <c r="K34" s="22">
        <v>21</v>
      </c>
      <c r="L34" s="22">
        <v>36</v>
      </c>
      <c r="M34" s="169">
        <v>183</v>
      </c>
      <c r="N34" s="626">
        <v>0</v>
      </c>
      <c r="O34" s="624">
        <v>28</v>
      </c>
      <c r="P34" s="624">
        <v>58</v>
      </c>
      <c r="Q34" s="624">
        <v>80</v>
      </c>
      <c r="R34" s="624">
        <v>33</v>
      </c>
      <c r="S34" s="624">
        <v>30</v>
      </c>
      <c r="T34" s="624">
        <v>41</v>
      </c>
      <c r="U34" s="624">
        <v>12387</v>
      </c>
      <c r="V34" s="236">
        <f t="shared" si="10"/>
        <v>45.9</v>
      </c>
      <c r="W34" s="251"/>
      <c r="X34" s="21">
        <v>48</v>
      </c>
      <c r="Y34" s="22">
        <v>35</v>
      </c>
      <c r="Z34" s="22">
        <v>49</v>
      </c>
      <c r="AA34" s="22">
        <v>33</v>
      </c>
      <c r="AB34" s="22">
        <v>39</v>
      </c>
      <c r="AC34" s="22">
        <v>27</v>
      </c>
      <c r="AD34" s="23">
        <v>39</v>
      </c>
      <c r="AE34" s="21">
        <f aca="true" t="shared" si="16" ref="AE34:AE48">SUM(AF34:AJ34)</f>
        <v>13</v>
      </c>
      <c r="AF34" s="560">
        <v>13</v>
      </c>
      <c r="AG34" s="560">
        <v>0</v>
      </c>
      <c r="AH34" s="560">
        <v>0</v>
      </c>
      <c r="AI34" s="560">
        <v>0</v>
      </c>
      <c r="AJ34" s="560">
        <v>0</v>
      </c>
      <c r="AK34" s="560">
        <v>4</v>
      </c>
      <c r="AL34" s="560">
        <v>1</v>
      </c>
      <c r="AM34" s="560">
        <v>0</v>
      </c>
      <c r="AN34" s="560">
        <v>2</v>
      </c>
      <c r="AO34" s="560">
        <v>1</v>
      </c>
      <c r="AP34" s="560">
        <v>3</v>
      </c>
      <c r="AQ34" s="563">
        <v>2</v>
      </c>
      <c r="AR34" s="233"/>
      <c r="AS34" s="233"/>
    </row>
    <row r="35" spans="1:45" ht="15" customHeight="1">
      <c r="A35" s="1022"/>
      <c r="B35" s="1025"/>
      <c r="C35" s="76" t="s">
        <v>38</v>
      </c>
      <c r="D35" s="21">
        <f>SUM(G35:M35)</f>
        <v>175</v>
      </c>
      <c r="E35" s="22">
        <v>3</v>
      </c>
      <c r="F35" s="22">
        <v>185</v>
      </c>
      <c r="G35" s="22">
        <v>1</v>
      </c>
      <c r="H35" s="22">
        <v>2</v>
      </c>
      <c r="I35" s="22">
        <v>5</v>
      </c>
      <c r="J35" s="22">
        <v>5</v>
      </c>
      <c r="K35" s="22">
        <v>13</v>
      </c>
      <c r="L35" s="22">
        <v>28</v>
      </c>
      <c r="M35" s="169">
        <v>121</v>
      </c>
      <c r="N35" s="626">
        <v>0</v>
      </c>
      <c r="O35" s="624">
        <v>6</v>
      </c>
      <c r="P35" s="624">
        <v>40</v>
      </c>
      <c r="Q35" s="624">
        <v>55</v>
      </c>
      <c r="R35" s="624">
        <v>25</v>
      </c>
      <c r="S35" s="624">
        <v>20</v>
      </c>
      <c r="T35" s="624">
        <v>29</v>
      </c>
      <c r="U35" s="624">
        <v>8288</v>
      </c>
      <c r="V35" s="236">
        <f t="shared" si="10"/>
        <v>47.4</v>
      </c>
      <c r="W35" s="251"/>
      <c r="X35" s="21">
        <v>30</v>
      </c>
      <c r="Y35" s="22">
        <v>23</v>
      </c>
      <c r="Z35" s="22">
        <v>23</v>
      </c>
      <c r="AA35" s="22">
        <v>33</v>
      </c>
      <c r="AB35" s="22">
        <v>27</v>
      </c>
      <c r="AC35" s="22">
        <v>16</v>
      </c>
      <c r="AD35" s="23">
        <v>23</v>
      </c>
      <c r="AE35" s="21">
        <f t="shared" si="16"/>
        <v>9</v>
      </c>
      <c r="AF35" s="560">
        <v>8</v>
      </c>
      <c r="AG35" s="560">
        <v>0</v>
      </c>
      <c r="AH35" s="560">
        <v>1</v>
      </c>
      <c r="AI35" s="560">
        <v>0</v>
      </c>
      <c r="AJ35" s="560">
        <v>0</v>
      </c>
      <c r="AK35" s="560">
        <v>1</v>
      </c>
      <c r="AL35" s="560">
        <v>0</v>
      </c>
      <c r="AM35" s="560">
        <v>1</v>
      </c>
      <c r="AN35" s="560">
        <v>0</v>
      </c>
      <c r="AO35" s="560">
        <v>1</v>
      </c>
      <c r="AP35" s="560">
        <v>2</v>
      </c>
      <c r="AQ35" s="563">
        <v>4</v>
      </c>
      <c r="AR35" s="233"/>
      <c r="AS35" s="233"/>
    </row>
    <row r="36" spans="1:45" ht="15" customHeight="1">
      <c r="A36" s="1022"/>
      <c r="B36" s="1026"/>
      <c r="C36" s="77" t="s">
        <v>39</v>
      </c>
      <c r="D36" s="54">
        <f>SUM(G36:M36)</f>
        <v>181</v>
      </c>
      <c r="E36" s="55">
        <v>10</v>
      </c>
      <c r="F36" s="55">
        <v>188</v>
      </c>
      <c r="G36" s="55">
        <v>1</v>
      </c>
      <c r="H36" s="55">
        <v>2</v>
      </c>
      <c r="I36" s="55">
        <v>5</v>
      </c>
      <c r="J36" s="55">
        <v>5</v>
      </c>
      <c r="K36" s="55">
        <v>14</v>
      </c>
      <c r="L36" s="55">
        <v>33</v>
      </c>
      <c r="M36" s="173">
        <v>121</v>
      </c>
      <c r="N36" s="632">
        <v>0</v>
      </c>
      <c r="O36" s="631">
        <v>16</v>
      </c>
      <c r="P36" s="631">
        <v>27</v>
      </c>
      <c r="Q36" s="631">
        <v>47</v>
      </c>
      <c r="R36" s="631">
        <v>17</v>
      </c>
      <c r="S36" s="631">
        <v>25</v>
      </c>
      <c r="T36" s="631">
        <v>49</v>
      </c>
      <c r="U36" s="631">
        <v>8956</v>
      </c>
      <c r="V36" s="239">
        <f t="shared" si="10"/>
        <v>49.5</v>
      </c>
      <c r="W36" s="251"/>
      <c r="X36" s="54">
        <v>35</v>
      </c>
      <c r="Y36" s="55">
        <v>35</v>
      </c>
      <c r="Z36" s="55">
        <v>33</v>
      </c>
      <c r="AA36" s="55">
        <v>17</v>
      </c>
      <c r="AB36" s="55">
        <v>20</v>
      </c>
      <c r="AC36" s="55">
        <v>17</v>
      </c>
      <c r="AD36" s="56">
        <v>24</v>
      </c>
      <c r="AE36" s="172">
        <f t="shared" si="16"/>
        <v>13</v>
      </c>
      <c r="AF36" s="649">
        <v>13</v>
      </c>
      <c r="AG36" s="649">
        <v>0</v>
      </c>
      <c r="AH36" s="649">
        <v>0</v>
      </c>
      <c r="AI36" s="649">
        <v>0</v>
      </c>
      <c r="AJ36" s="649">
        <v>0</v>
      </c>
      <c r="AK36" s="649">
        <v>1</v>
      </c>
      <c r="AL36" s="649">
        <v>5</v>
      </c>
      <c r="AM36" s="649">
        <v>1</v>
      </c>
      <c r="AN36" s="649">
        <v>2</v>
      </c>
      <c r="AO36" s="649">
        <v>0</v>
      </c>
      <c r="AP36" s="649">
        <v>0</v>
      </c>
      <c r="AQ36" s="650">
        <v>4</v>
      </c>
      <c r="AR36" s="233"/>
      <c r="AS36" s="233"/>
    </row>
    <row r="37" spans="1:45" ht="15" customHeight="1">
      <c r="A37" s="1022"/>
      <c r="B37" s="916" t="s">
        <v>332</v>
      </c>
      <c r="C37" s="34" t="s">
        <v>9</v>
      </c>
      <c r="D37" s="39">
        <f aca="true" t="shared" si="17" ref="D37:U37">SUM(D38:D39)</f>
        <v>493</v>
      </c>
      <c r="E37" s="40">
        <f t="shared" si="17"/>
        <v>12</v>
      </c>
      <c r="F37" s="40">
        <f t="shared" si="17"/>
        <v>553</v>
      </c>
      <c r="G37" s="40">
        <f t="shared" si="17"/>
        <v>2</v>
      </c>
      <c r="H37" s="40">
        <f t="shared" si="17"/>
        <v>8</v>
      </c>
      <c r="I37" s="40">
        <f t="shared" si="17"/>
        <v>19</v>
      </c>
      <c r="J37" s="40">
        <f t="shared" si="17"/>
        <v>20</v>
      </c>
      <c r="K37" s="40">
        <f t="shared" si="17"/>
        <v>24</v>
      </c>
      <c r="L37" s="40">
        <f t="shared" si="17"/>
        <v>55</v>
      </c>
      <c r="M37" s="201">
        <f t="shared" si="17"/>
        <v>365</v>
      </c>
      <c r="N37" s="42">
        <f t="shared" si="17"/>
        <v>0</v>
      </c>
      <c r="O37" s="40">
        <f t="shared" si="17"/>
        <v>40</v>
      </c>
      <c r="P37" s="40">
        <f t="shared" si="17"/>
        <v>94</v>
      </c>
      <c r="Q37" s="40">
        <f t="shared" si="17"/>
        <v>154</v>
      </c>
      <c r="R37" s="40">
        <f t="shared" si="17"/>
        <v>56</v>
      </c>
      <c r="S37" s="40">
        <f t="shared" si="17"/>
        <v>67</v>
      </c>
      <c r="T37" s="40">
        <f t="shared" si="17"/>
        <v>82</v>
      </c>
      <c r="U37" s="40">
        <f t="shared" si="17"/>
        <v>23189</v>
      </c>
      <c r="V37" s="240">
        <f t="shared" si="10"/>
        <v>47</v>
      </c>
      <c r="W37" s="251"/>
      <c r="X37" s="39">
        <f aca="true" t="shared" si="18" ref="X37:AD37">SUM(X38:X39)</f>
        <v>88</v>
      </c>
      <c r="Y37" s="40">
        <f t="shared" si="18"/>
        <v>88</v>
      </c>
      <c r="Z37" s="40">
        <f t="shared" si="18"/>
        <v>85</v>
      </c>
      <c r="AA37" s="40">
        <f t="shared" si="18"/>
        <v>67</v>
      </c>
      <c r="AB37" s="40">
        <f t="shared" si="18"/>
        <v>58</v>
      </c>
      <c r="AC37" s="40">
        <f t="shared" si="18"/>
        <v>36</v>
      </c>
      <c r="AD37" s="41">
        <f t="shared" si="18"/>
        <v>71</v>
      </c>
      <c r="AE37" s="39">
        <f t="shared" si="16"/>
        <v>18</v>
      </c>
      <c r="AF37" s="40">
        <f aca="true" t="shared" si="19" ref="AF37:AQ37">SUM(AF38:AF39)</f>
        <v>16</v>
      </c>
      <c r="AG37" s="40">
        <f t="shared" si="19"/>
        <v>0</v>
      </c>
      <c r="AH37" s="40">
        <f t="shared" si="19"/>
        <v>1</v>
      </c>
      <c r="AI37" s="40">
        <f t="shared" si="19"/>
        <v>1</v>
      </c>
      <c r="AJ37" s="40">
        <f t="shared" si="19"/>
        <v>0</v>
      </c>
      <c r="AK37" s="40">
        <f t="shared" si="19"/>
        <v>2</v>
      </c>
      <c r="AL37" s="40">
        <f t="shared" si="19"/>
        <v>2</v>
      </c>
      <c r="AM37" s="40">
        <f t="shared" si="19"/>
        <v>3</v>
      </c>
      <c r="AN37" s="40">
        <f t="shared" si="19"/>
        <v>1</v>
      </c>
      <c r="AO37" s="40">
        <f t="shared" si="19"/>
        <v>2</v>
      </c>
      <c r="AP37" s="40">
        <f t="shared" si="19"/>
        <v>1</v>
      </c>
      <c r="AQ37" s="41">
        <f t="shared" si="19"/>
        <v>7</v>
      </c>
      <c r="AR37" s="233"/>
      <c r="AS37" s="233"/>
    </row>
    <row r="38" spans="1:45" ht="15" customHeight="1">
      <c r="A38" s="1022"/>
      <c r="B38" s="909"/>
      <c r="C38" s="76" t="s">
        <v>149</v>
      </c>
      <c r="D38" s="21">
        <f>SUM(G38:M38)</f>
        <v>392</v>
      </c>
      <c r="E38" s="22">
        <v>12</v>
      </c>
      <c r="F38" s="22">
        <v>451</v>
      </c>
      <c r="G38" s="22">
        <v>1</v>
      </c>
      <c r="H38" s="22">
        <v>6</v>
      </c>
      <c r="I38" s="22">
        <v>13</v>
      </c>
      <c r="J38" s="22">
        <v>13</v>
      </c>
      <c r="K38" s="22">
        <v>17</v>
      </c>
      <c r="L38" s="22">
        <v>41</v>
      </c>
      <c r="M38" s="169">
        <v>301</v>
      </c>
      <c r="N38" s="626">
        <v>0</v>
      </c>
      <c r="O38" s="624">
        <v>30</v>
      </c>
      <c r="P38" s="624">
        <v>72</v>
      </c>
      <c r="Q38" s="624">
        <v>124</v>
      </c>
      <c r="R38" s="624">
        <v>42</v>
      </c>
      <c r="S38" s="624">
        <v>57</v>
      </c>
      <c r="T38" s="624">
        <v>67</v>
      </c>
      <c r="U38" s="624">
        <v>18600</v>
      </c>
      <c r="V38" s="236">
        <f t="shared" si="10"/>
        <v>47.4</v>
      </c>
      <c r="W38" s="251"/>
      <c r="X38" s="21">
        <v>72</v>
      </c>
      <c r="Y38" s="22">
        <v>62</v>
      </c>
      <c r="Z38" s="22">
        <v>69</v>
      </c>
      <c r="AA38" s="22">
        <v>54</v>
      </c>
      <c r="AB38" s="22">
        <v>45</v>
      </c>
      <c r="AC38" s="22">
        <v>30</v>
      </c>
      <c r="AD38" s="23">
        <v>60</v>
      </c>
      <c r="AE38" s="21">
        <f t="shared" si="16"/>
        <v>16</v>
      </c>
      <c r="AF38" s="560">
        <v>14</v>
      </c>
      <c r="AG38" s="560">
        <v>0</v>
      </c>
      <c r="AH38" s="560">
        <v>1</v>
      </c>
      <c r="AI38" s="560">
        <v>1</v>
      </c>
      <c r="AJ38" s="560">
        <v>0</v>
      </c>
      <c r="AK38" s="560">
        <v>2</v>
      </c>
      <c r="AL38" s="560">
        <v>2</v>
      </c>
      <c r="AM38" s="560">
        <v>3</v>
      </c>
      <c r="AN38" s="560">
        <v>1</v>
      </c>
      <c r="AO38" s="560">
        <v>1</v>
      </c>
      <c r="AP38" s="560">
        <v>1</v>
      </c>
      <c r="AQ38" s="563">
        <v>6</v>
      </c>
      <c r="AR38" s="233"/>
      <c r="AS38" s="233"/>
    </row>
    <row r="39" spans="1:45" ht="15" customHeight="1">
      <c r="A39" s="1022"/>
      <c r="B39" s="910"/>
      <c r="C39" s="241" t="s">
        <v>18</v>
      </c>
      <c r="D39" s="47">
        <f>SUM(G39:M39)</f>
        <v>101</v>
      </c>
      <c r="E39" s="48"/>
      <c r="F39" s="48">
        <v>102</v>
      </c>
      <c r="G39" s="48">
        <v>1</v>
      </c>
      <c r="H39" s="48">
        <v>2</v>
      </c>
      <c r="I39" s="48">
        <v>6</v>
      </c>
      <c r="J39" s="48">
        <v>7</v>
      </c>
      <c r="K39" s="48">
        <v>7</v>
      </c>
      <c r="L39" s="48">
        <v>14</v>
      </c>
      <c r="M39" s="174">
        <v>64</v>
      </c>
      <c r="N39" s="629">
        <v>0</v>
      </c>
      <c r="O39" s="628">
        <v>10</v>
      </c>
      <c r="P39" s="628">
        <v>22</v>
      </c>
      <c r="Q39" s="628">
        <v>30</v>
      </c>
      <c r="R39" s="628">
        <v>14</v>
      </c>
      <c r="S39" s="628">
        <v>10</v>
      </c>
      <c r="T39" s="628">
        <v>15</v>
      </c>
      <c r="U39" s="628">
        <v>4589</v>
      </c>
      <c r="V39" s="242">
        <f t="shared" si="10"/>
        <v>45.4</v>
      </c>
      <c r="W39" s="251"/>
      <c r="X39" s="47">
        <v>16</v>
      </c>
      <c r="Y39" s="48">
        <v>26</v>
      </c>
      <c r="Z39" s="48">
        <v>16</v>
      </c>
      <c r="AA39" s="48">
        <v>13</v>
      </c>
      <c r="AB39" s="48">
        <v>13</v>
      </c>
      <c r="AC39" s="48">
        <v>6</v>
      </c>
      <c r="AD39" s="49">
        <v>11</v>
      </c>
      <c r="AE39" s="21">
        <f t="shared" si="16"/>
        <v>2</v>
      </c>
      <c r="AF39" s="570">
        <v>2</v>
      </c>
      <c r="AG39" s="570">
        <v>0</v>
      </c>
      <c r="AH39" s="570">
        <v>0</v>
      </c>
      <c r="AI39" s="570">
        <v>0</v>
      </c>
      <c r="AJ39" s="570">
        <v>0</v>
      </c>
      <c r="AK39" s="570">
        <v>0</v>
      </c>
      <c r="AL39" s="570">
        <v>0</v>
      </c>
      <c r="AM39" s="570">
        <v>0</v>
      </c>
      <c r="AN39" s="570">
        <v>0</v>
      </c>
      <c r="AO39" s="570">
        <v>1</v>
      </c>
      <c r="AP39" s="570">
        <v>0</v>
      </c>
      <c r="AQ39" s="571">
        <v>1</v>
      </c>
      <c r="AR39" s="233"/>
      <c r="AS39" s="233"/>
    </row>
    <row r="40" spans="1:45" ht="15" customHeight="1">
      <c r="A40" s="1022"/>
      <c r="B40" s="916" t="s">
        <v>352</v>
      </c>
      <c r="C40" s="58" t="s">
        <v>9</v>
      </c>
      <c r="D40" s="64">
        <f aca="true" t="shared" si="20" ref="D40:U40">SUM(D41:D44)</f>
        <v>714</v>
      </c>
      <c r="E40" s="65">
        <f t="shared" si="20"/>
        <v>43</v>
      </c>
      <c r="F40" s="65">
        <f t="shared" si="20"/>
        <v>810</v>
      </c>
      <c r="G40" s="65">
        <f t="shared" si="20"/>
        <v>4</v>
      </c>
      <c r="H40" s="65">
        <f t="shared" si="20"/>
        <v>8</v>
      </c>
      <c r="I40" s="65">
        <f t="shared" si="20"/>
        <v>24</v>
      </c>
      <c r="J40" s="65">
        <f t="shared" si="20"/>
        <v>23</v>
      </c>
      <c r="K40" s="65">
        <f t="shared" si="20"/>
        <v>16</v>
      </c>
      <c r="L40" s="65">
        <f t="shared" si="20"/>
        <v>97</v>
      </c>
      <c r="M40" s="206">
        <f t="shared" si="20"/>
        <v>542</v>
      </c>
      <c r="N40" s="67">
        <f t="shared" si="20"/>
        <v>3</v>
      </c>
      <c r="O40" s="65">
        <f t="shared" si="20"/>
        <v>72</v>
      </c>
      <c r="P40" s="65">
        <f t="shared" si="20"/>
        <v>153</v>
      </c>
      <c r="Q40" s="65">
        <f t="shared" si="20"/>
        <v>182</v>
      </c>
      <c r="R40" s="65">
        <f t="shared" si="20"/>
        <v>100</v>
      </c>
      <c r="S40" s="65">
        <f t="shared" si="20"/>
        <v>105</v>
      </c>
      <c r="T40" s="65">
        <f t="shared" si="20"/>
        <v>99</v>
      </c>
      <c r="U40" s="65">
        <f t="shared" si="20"/>
        <v>33078</v>
      </c>
      <c r="V40" s="238">
        <f t="shared" si="10"/>
        <v>46.3</v>
      </c>
      <c r="W40" s="251"/>
      <c r="X40" s="64">
        <f aca="true" t="shared" si="21" ref="X40:AD40">SUM(X41:X44)</f>
        <v>145</v>
      </c>
      <c r="Y40" s="65">
        <f t="shared" si="21"/>
        <v>104</v>
      </c>
      <c r="Z40" s="65">
        <f t="shared" si="21"/>
        <v>101</v>
      </c>
      <c r="AA40" s="65">
        <f t="shared" si="21"/>
        <v>72</v>
      </c>
      <c r="AB40" s="65">
        <f t="shared" si="21"/>
        <v>101</v>
      </c>
      <c r="AC40" s="65">
        <f t="shared" si="21"/>
        <v>81</v>
      </c>
      <c r="AD40" s="66">
        <f t="shared" si="21"/>
        <v>110</v>
      </c>
      <c r="AE40" s="64">
        <f t="shared" si="16"/>
        <v>44</v>
      </c>
      <c r="AF40" s="65">
        <f aca="true" t="shared" si="22" ref="AF40:AQ40">SUM(AF41:AF44)</f>
        <v>42</v>
      </c>
      <c r="AG40" s="65">
        <f t="shared" si="22"/>
        <v>0</v>
      </c>
      <c r="AH40" s="65">
        <f t="shared" si="22"/>
        <v>2</v>
      </c>
      <c r="AI40" s="65">
        <f t="shared" si="22"/>
        <v>0</v>
      </c>
      <c r="AJ40" s="65">
        <f t="shared" si="22"/>
        <v>0</v>
      </c>
      <c r="AK40" s="65">
        <f t="shared" si="22"/>
        <v>9</v>
      </c>
      <c r="AL40" s="65">
        <f t="shared" si="22"/>
        <v>8</v>
      </c>
      <c r="AM40" s="65">
        <f t="shared" si="22"/>
        <v>6</v>
      </c>
      <c r="AN40" s="65">
        <f t="shared" si="22"/>
        <v>0</v>
      </c>
      <c r="AO40" s="65">
        <f t="shared" si="22"/>
        <v>4</v>
      </c>
      <c r="AP40" s="65">
        <f t="shared" si="22"/>
        <v>6</v>
      </c>
      <c r="AQ40" s="66">
        <f t="shared" si="22"/>
        <v>11</v>
      </c>
      <c r="AR40" s="233"/>
      <c r="AS40" s="233"/>
    </row>
    <row r="41" spans="1:45" ht="15" customHeight="1">
      <c r="A41" s="1022"/>
      <c r="B41" s="862"/>
      <c r="C41" s="76" t="s">
        <v>40</v>
      </c>
      <c r="D41" s="21">
        <f>SUM(G41:M41)</f>
        <v>182</v>
      </c>
      <c r="E41" s="22">
        <v>6</v>
      </c>
      <c r="F41" s="22">
        <v>220</v>
      </c>
      <c r="G41" s="22">
        <v>1</v>
      </c>
      <c r="H41" s="22">
        <v>2</v>
      </c>
      <c r="I41" s="22">
        <v>6</v>
      </c>
      <c r="J41" s="22">
        <v>7</v>
      </c>
      <c r="K41" s="22">
        <v>7</v>
      </c>
      <c r="L41" s="22">
        <v>27</v>
      </c>
      <c r="M41" s="169">
        <v>132</v>
      </c>
      <c r="N41" s="626">
        <v>1</v>
      </c>
      <c r="O41" s="624">
        <v>20</v>
      </c>
      <c r="P41" s="624">
        <v>37</v>
      </c>
      <c r="Q41" s="624">
        <v>61</v>
      </c>
      <c r="R41" s="624">
        <v>25</v>
      </c>
      <c r="S41" s="624">
        <v>21</v>
      </c>
      <c r="T41" s="624">
        <v>17</v>
      </c>
      <c r="U41" s="624">
        <v>8072</v>
      </c>
      <c r="V41" s="236">
        <f t="shared" si="10"/>
        <v>44.4</v>
      </c>
      <c r="W41" s="251"/>
      <c r="X41" s="21">
        <v>38</v>
      </c>
      <c r="Y41" s="22">
        <v>21</v>
      </c>
      <c r="Z41" s="22">
        <v>28</v>
      </c>
      <c r="AA41" s="22">
        <v>19</v>
      </c>
      <c r="AB41" s="22">
        <v>28</v>
      </c>
      <c r="AC41" s="22">
        <v>20</v>
      </c>
      <c r="AD41" s="23">
        <v>28</v>
      </c>
      <c r="AE41" s="21">
        <f t="shared" si="16"/>
        <v>12</v>
      </c>
      <c r="AF41" s="560">
        <v>12</v>
      </c>
      <c r="AG41" s="560">
        <v>0</v>
      </c>
      <c r="AH41" s="560">
        <v>0</v>
      </c>
      <c r="AI41" s="560">
        <v>0</v>
      </c>
      <c r="AJ41" s="560">
        <v>0</v>
      </c>
      <c r="AK41" s="560">
        <v>2</v>
      </c>
      <c r="AL41" s="560">
        <v>2</v>
      </c>
      <c r="AM41" s="560">
        <v>1</v>
      </c>
      <c r="AN41" s="560">
        <v>0</v>
      </c>
      <c r="AO41" s="560">
        <v>0</v>
      </c>
      <c r="AP41" s="560">
        <v>3</v>
      </c>
      <c r="AQ41" s="563">
        <v>4</v>
      </c>
      <c r="AR41" s="233"/>
      <c r="AS41" s="233"/>
    </row>
    <row r="42" spans="1:45" ht="15" customHeight="1">
      <c r="A42" s="1022"/>
      <c r="B42" s="862"/>
      <c r="C42" s="76" t="s">
        <v>41</v>
      </c>
      <c r="D42" s="21">
        <f>SUM(G42:M42)</f>
        <v>258</v>
      </c>
      <c r="E42" s="22">
        <v>13</v>
      </c>
      <c r="F42" s="22">
        <v>300</v>
      </c>
      <c r="G42" s="22">
        <v>1</v>
      </c>
      <c r="H42" s="22">
        <v>2</v>
      </c>
      <c r="I42" s="22">
        <v>7</v>
      </c>
      <c r="J42" s="22">
        <v>7</v>
      </c>
      <c r="K42" s="22">
        <v>7</v>
      </c>
      <c r="L42" s="22">
        <v>43</v>
      </c>
      <c r="M42" s="169">
        <v>191</v>
      </c>
      <c r="N42" s="626">
        <v>1</v>
      </c>
      <c r="O42" s="624">
        <v>20</v>
      </c>
      <c r="P42" s="624">
        <v>57</v>
      </c>
      <c r="Q42" s="624">
        <v>58</v>
      </c>
      <c r="R42" s="624">
        <v>37</v>
      </c>
      <c r="S42" s="624">
        <v>50</v>
      </c>
      <c r="T42" s="624">
        <v>35</v>
      </c>
      <c r="U42" s="624">
        <v>12135</v>
      </c>
      <c r="V42" s="236">
        <f t="shared" si="10"/>
        <v>47</v>
      </c>
      <c r="W42" s="251"/>
      <c r="X42" s="21">
        <v>51</v>
      </c>
      <c r="Y42" s="22">
        <v>39</v>
      </c>
      <c r="Z42" s="22">
        <v>46</v>
      </c>
      <c r="AA42" s="22">
        <v>21</v>
      </c>
      <c r="AB42" s="22">
        <v>37</v>
      </c>
      <c r="AC42" s="22">
        <v>28</v>
      </c>
      <c r="AD42" s="23">
        <v>36</v>
      </c>
      <c r="AE42" s="21">
        <f t="shared" si="16"/>
        <v>15</v>
      </c>
      <c r="AF42" s="560">
        <v>15</v>
      </c>
      <c r="AG42" s="560">
        <v>0</v>
      </c>
      <c r="AH42" s="560">
        <v>0</v>
      </c>
      <c r="AI42" s="560">
        <v>0</v>
      </c>
      <c r="AJ42" s="560">
        <v>0</v>
      </c>
      <c r="AK42" s="560">
        <v>4</v>
      </c>
      <c r="AL42" s="560">
        <v>5</v>
      </c>
      <c r="AM42" s="560">
        <v>2</v>
      </c>
      <c r="AN42" s="560">
        <v>0</v>
      </c>
      <c r="AO42" s="560">
        <v>2</v>
      </c>
      <c r="AP42" s="560">
        <v>0</v>
      </c>
      <c r="AQ42" s="563">
        <v>2</v>
      </c>
      <c r="AR42" s="233"/>
      <c r="AS42" s="233"/>
    </row>
    <row r="43" spans="1:45" ht="15" customHeight="1">
      <c r="A43" s="1022"/>
      <c r="B43" s="862"/>
      <c r="C43" s="76" t="s">
        <v>19</v>
      </c>
      <c r="D43" s="21">
        <f>SUM(G43:M43)</f>
        <v>232</v>
      </c>
      <c r="E43" s="22">
        <v>24</v>
      </c>
      <c r="F43" s="22">
        <v>240</v>
      </c>
      <c r="G43" s="22">
        <v>1</v>
      </c>
      <c r="H43" s="22">
        <v>2</v>
      </c>
      <c r="I43" s="22">
        <v>9</v>
      </c>
      <c r="J43" s="22">
        <v>9</v>
      </c>
      <c r="K43" s="22">
        <v>2</v>
      </c>
      <c r="L43" s="22">
        <v>22</v>
      </c>
      <c r="M43" s="169">
        <v>187</v>
      </c>
      <c r="N43" s="626">
        <v>1</v>
      </c>
      <c r="O43" s="624">
        <v>23</v>
      </c>
      <c r="P43" s="624">
        <v>48</v>
      </c>
      <c r="Q43" s="624">
        <v>55</v>
      </c>
      <c r="R43" s="624">
        <v>33</v>
      </c>
      <c r="S43" s="624">
        <v>32</v>
      </c>
      <c r="T43" s="624">
        <v>40</v>
      </c>
      <c r="U43" s="624">
        <v>11074</v>
      </c>
      <c r="V43" s="236">
        <f t="shared" si="10"/>
        <v>47.7</v>
      </c>
      <c r="W43" s="251"/>
      <c r="X43" s="21">
        <v>46</v>
      </c>
      <c r="Y43" s="22">
        <v>35</v>
      </c>
      <c r="Z43" s="22">
        <v>26</v>
      </c>
      <c r="AA43" s="22">
        <v>22</v>
      </c>
      <c r="AB43" s="22">
        <v>32</v>
      </c>
      <c r="AC43" s="22">
        <v>30</v>
      </c>
      <c r="AD43" s="23">
        <v>41</v>
      </c>
      <c r="AE43" s="21">
        <f t="shared" si="16"/>
        <v>11</v>
      </c>
      <c r="AF43" s="560">
        <v>9</v>
      </c>
      <c r="AG43" s="560">
        <v>0</v>
      </c>
      <c r="AH43" s="560">
        <v>2</v>
      </c>
      <c r="AI43" s="560">
        <v>0</v>
      </c>
      <c r="AJ43" s="560">
        <v>0</v>
      </c>
      <c r="AK43" s="560">
        <v>2</v>
      </c>
      <c r="AL43" s="560">
        <v>0</v>
      </c>
      <c r="AM43" s="560">
        <v>3</v>
      </c>
      <c r="AN43" s="560">
        <v>0</v>
      </c>
      <c r="AO43" s="560">
        <v>1</v>
      </c>
      <c r="AP43" s="560">
        <v>1</v>
      </c>
      <c r="AQ43" s="563">
        <v>4</v>
      </c>
      <c r="AR43" s="233"/>
      <c r="AS43" s="233"/>
    </row>
    <row r="44" spans="1:45" ht="15" customHeight="1">
      <c r="A44" s="1022"/>
      <c r="B44" s="863"/>
      <c r="C44" s="77" t="s">
        <v>20</v>
      </c>
      <c r="D44" s="54">
        <f>SUM(G44:M44)</f>
        <v>42</v>
      </c>
      <c r="E44" s="55"/>
      <c r="F44" s="55">
        <v>50</v>
      </c>
      <c r="G44" s="55">
        <v>1</v>
      </c>
      <c r="H44" s="55">
        <v>2</v>
      </c>
      <c r="I44" s="631">
        <v>2</v>
      </c>
      <c r="J44" s="631">
        <v>0</v>
      </c>
      <c r="K44" s="631">
        <v>0</v>
      </c>
      <c r="L44" s="631">
        <v>5</v>
      </c>
      <c r="M44" s="173">
        <v>32</v>
      </c>
      <c r="N44" s="632">
        <v>0</v>
      </c>
      <c r="O44" s="631">
        <v>9</v>
      </c>
      <c r="P44" s="631">
        <v>11</v>
      </c>
      <c r="Q44" s="631">
        <v>8</v>
      </c>
      <c r="R44" s="631">
        <v>5</v>
      </c>
      <c r="S44" s="631">
        <v>2</v>
      </c>
      <c r="T44" s="631">
        <v>7</v>
      </c>
      <c r="U44" s="631">
        <v>1797</v>
      </c>
      <c r="V44" s="239">
        <f t="shared" si="10"/>
        <v>42.8</v>
      </c>
      <c r="W44" s="251"/>
      <c r="X44" s="54">
        <v>10</v>
      </c>
      <c r="Y44" s="55">
        <v>9</v>
      </c>
      <c r="Z44" s="55">
        <v>1</v>
      </c>
      <c r="AA44" s="55">
        <v>10</v>
      </c>
      <c r="AB44" s="55">
        <v>4</v>
      </c>
      <c r="AC44" s="55">
        <v>3</v>
      </c>
      <c r="AD44" s="56">
        <v>5</v>
      </c>
      <c r="AE44" s="172">
        <f t="shared" si="16"/>
        <v>6</v>
      </c>
      <c r="AF44" s="649">
        <v>6</v>
      </c>
      <c r="AG44" s="649">
        <v>0</v>
      </c>
      <c r="AH44" s="649">
        <v>0</v>
      </c>
      <c r="AI44" s="649">
        <v>0</v>
      </c>
      <c r="AJ44" s="649">
        <v>0</v>
      </c>
      <c r="AK44" s="649">
        <v>1</v>
      </c>
      <c r="AL44" s="649">
        <v>1</v>
      </c>
      <c r="AM44" s="649">
        <v>0</v>
      </c>
      <c r="AN44" s="649">
        <v>0</v>
      </c>
      <c r="AO44" s="649">
        <v>1</v>
      </c>
      <c r="AP44" s="649">
        <v>2</v>
      </c>
      <c r="AQ44" s="650">
        <v>1</v>
      </c>
      <c r="AR44" s="233"/>
      <c r="AS44" s="233"/>
    </row>
    <row r="45" spans="1:45" ht="15" customHeight="1">
      <c r="A45" s="1022"/>
      <c r="B45" s="916" t="s">
        <v>344</v>
      </c>
      <c r="C45" s="34" t="s">
        <v>9</v>
      </c>
      <c r="D45" s="39">
        <f aca="true" t="shared" si="23" ref="D45:U45">SUM(D46:D47)</f>
        <v>873</v>
      </c>
      <c r="E45" s="40">
        <f t="shared" si="23"/>
        <v>19</v>
      </c>
      <c r="F45" s="40">
        <f t="shared" si="23"/>
        <v>886</v>
      </c>
      <c r="G45" s="40">
        <f t="shared" si="23"/>
        <v>2</v>
      </c>
      <c r="H45" s="40">
        <f t="shared" si="23"/>
        <v>8</v>
      </c>
      <c r="I45" s="40">
        <f t="shared" si="23"/>
        <v>31</v>
      </c>
      <c r="J45" s="40">
        <f t="shared" si="23"/>
        <v>42</v>
      </c>
      <c r="K45" s="40">
        <f t="shared" si="23"/>
        <v>44</v>
      </c>
      <c r="L45" s="40">
        <f t="shared" si="23"/>
        <v>111</v>
      </c>
      <c r="M45" s="201">
        <f t="shared" si="23"/>
        <v>635</v>
      </c>
      <c r="N45" s="42">
        <f t="shared" si="23"/>
        <v>0</v>
      </c>
      <c r="O45" s="40">
        <f t="shared" si="23"/>
        <v>89</v>
      </c>
      <c r="P45" s="40">
        <f t="shared" si="23"/>
        <v>249</v>
      </c>
      <c r="Q45" s="40">
        <f t="shared" si="23"/>
        <v>290</v>
      </c>
      <c r="R45" s="40">
        <f t="shared" si="23"/>
        <v>90</v>
      </c>
      <c r="S45" s="40">
        <f t="shared" si="23"/>
        <v>89</v>
      </c>
      <c r="T45" s="40">
        <f t="shared" si="23"/>
        <v>66</v>
      </c>
      <c r="U45" s="40">
        <f t="shared" si="23"/>
        <v>37695</v>
      </c>
      <c r="V45" s="240">
        <f t="shared" si="10"/>
        <v>43.2</v>
      </c>
      <c r="W45" s="251"/>
      <c r="X45" s="39">
        <f aca="true" t="shared" si="24" ref="X45:AD45">SUM(X46:X47)</f>
        <v>215</v>
      </c>
      <c r="Y45" s="40">
        <f t="shared" si="24"/>
        <v>166</v>
      </c>
      <c r="Z45" s="40">
        <f t="shared" si="24"/>
        <v>163</v>
      </c>
      <c r="AA45" s="40">
        <f t="shared" si="24"/>
        <v>147</v>
      </c>
      <c r="AB45" s="40">
        <f t="shared" si="24"/>
        <v>81</v>
      </c>
      <c r="AC45" s="40">
        <f t="shared" si="24"/>
        <v>52</v>
      </c>
      <c r="AD45" s="41">
        <f t="shared" si="24"/>
        <v>49</v>
      </c>
      <c r="AE45" s="39">
        <f t="shared" si="16"/>
        <v>44</v>
      </c>
      <c r="AF45" s="40">
        <f aca="true" t="shared" si="25" ref="AF45:AQ45">SUM(AF46:AF47)</f>
        <v>44</v>
      </c>
      <c r="AG45" s="40">
        <f t="shared" si="25"/>
        <v>0</v>
      </c>
      <c r="AH45" s="40">
        <f t="shared" si="25"/>
        <v>0</v>
      </c>
      <c r="AI45" s="40">
        <f t="shared" si="25"/>
        <v>0</v>
      </c>
      <c r="AJ45" s="40">
        <f t="shared" si="25"/>
        <v>0</v>
      </c>
      <c r="AK45" s="40">
        <f t="shared" si="25"/>
        <v>5</v>
      </c>
      <c r="AL45" s="40">
        <f t="shared" si="25"/>
        <v>7</v>
      </c>
      <c r="AM45" s="40">
        <f t="shared" si="25"/>
        <v>5</v>
      </c>
      <c r="AN45" s="40">
        <f t="shared" si="25"/>
        <v>3</v>
      </c>
      <c r="AO45" s="40">
        <f t="shared" si="25"/>
        <v>9</v>
      </c>
      <c r="AP45" s="40">
        <f t="shared" si="25"/>
        <v>5</v>
      </c>
      <c r="AQ45" s="41">
        <f t="shared" si="25"/>
        <v>10</v>
      </c>
      <c r="AR45" s="233"/>
      <c r="AS45" s="233"/>
    </row>
    <row r="46" spans="1:45" ht="15" customHeight="1">
      <c r="A46" s="1022"/>
      <c r="B46" s="909"/>
      <c r="C46" s="76" t="s">
        <v>150</v>
      </c>
      <c r="D46" s="21">
        <f>SUM(G46:M46)</f>
        <v>592</v>
      </c>
      <c r="E46" s="22">
        <v>19</v>
      </c>
      <c r="F46" s="22">
        <v>596</v>
      </c>
      <c r="G46" s="22">
        <v>1</v>
      </c>
      <c r="H46" s="22">
        <v>5</v>
      </c>
      <c r="I46" s="22">
        <v>17</v>
      </c>
      <c r="J46" s="22">
        <v>28</v>
      </c>
      <c r="K46" s="22">
        <v>30</v>
      </c>
      <c r="L46" s="22">
        <v>66</v>
      </c>
      <c r="M46" s="169">
        <v>445</v>
      </c>
      <c r="N46" s="626">
        <v>0</v>
      </c>
      <c r="O46" s="624">
        <v>43</v>
      </c>
      <c r="P46" s="624">
        <v>156</v>
      </c>
      <c r="Q46" s="624">
        <v>183</v>
      </c>
      <c r="R46" s="624">
        <v>70</v>
      </c>
      <c r="S46" s="624">
        <v>81</v>
      </c>
      <c r="T46" s="624">
        <v>59</v>
      </c>
      <c r="U46" s="624">
        <v>26704</v>
      </c>
      <c r="V46" s="236">
        <f t="shared" si="10"/>
        <v>45.1</v>
      </c>
      <c r="W46" s="251"/>
      <c r="X46" s="21">
        <v>139</v>
      </c>
      <c r="Y46" s="22">
        <v>109</v>
      </c>
      <c r="Z46" s="22">
        <v>108</v>
      </c>
      <c r="AA46" s="22">
        <v>90</v>
      </c>
      <c r="AB46" s="22">
        <v>60</v>
      </c>
      <c r="AC46" s="22">
        <v>45</v>
      </c>
      <c r="AD46" s="23">
        <v>41</v>
      </c>
      <c r="AE46" s="21">
        <f t="shared" si="16"/>
        <v>25</v>
      </c>
      <c r="AF46" s="624">
        <v>25</v>
      </c>
      <c r="AG46" s="624">
        <v>0</v>
      </c>
      <c r="AH46" s="651">
        <v>0</v>
      </c>
      <c r="AI46" s="651">
        <v>0</v>
      </c>
      <c r="AJ46" s="624">
        <v>0</v>
      </c>
      <c r="AK46" s="624">
        <v>4</v>
      </c>
      <c r="AL46" s="624">
        <v>2</v>
      </c>
      <c r="AM46" s="624">
        <v>3</v>
      </c>
      <c r="AN46" s="624">
        <v>1</v>
      </c>
      <c r="AO46" s="624">
        <v>2</v>
      </c>
      <c r="AP46" s="624">
        <v>5</v>
      </c>
      <c r="AQ46" s="625">
        <v>8</v>
      </c>
      <c r="AR46" s="652"/>
      <c r="AS46" s="233"/>
    </row>
    <row r="47" spans="1:45" ht="15" customHeight="1">
      <c r="A47" s="1022"/>
      <c r="B47" s="910"/>
      <c r="C47" s="241" t="s">
        <v>151</v>
      </c>
      <c r="D47" s="21">
        <f>SUM(G47:M47)</f>
        <v>281</v>
      </c>
      <c r="E47" s="22"/>
      <c r="F47" s="22">
        <v>290</v>
      </c>
      <c r="G47" s="22">
        <v>1</v>
      </c>
      <c r="H47" s="22">
        <v>3</v>
      </c>
      <c r="I47" s="22">
        <v>14</v>
      </c>
      <c r="J47" s="22">
        <v>14</v>
      </c>
      <c r="K47" s="22">
        <v>14</v>
      </c>
      <c r="L47" s="22">
        <v>45</v>
      </c>
      <c r="M47" s="169">
        <v>190</v>
      </c>
      <c r="N47" s="626">
        <v>0</v>
      </c>
      <c r="O47" s="624">
        <v>46</v>
      </c>
      <c r="P47" s="624">
        <v>93</v>
      </c>
      <c r="Q47" s="624">
        <v>107</v>
      </c>
      <c r="R47" s="624">
        <v>20</v>
      </c>
      <c r="S47" s="624">
        <v>8</v>
      </c>
      <c r="T47" s="624">
        <v>7</v>
      </c>
      <c r="U47" s="624">
        <v>10991</v>
      </c>
      <c r="V47" s="236">
        <f t="shared" si="10"/>
        <v>39.1</v>
      </c>
      <c r="W47" s="251"/>
      <c r="X47" s="21">
        <v>76</v>
      </c>
      <c r="Y47" s="22">
        <v>57</v>
      </c>
      <c r="Z47" s="22">
        <v>55</v>
      </c>
      <c r="AA47" s="22">
        <v>57</v>
      </c>
      <c r="AB47" s="22">
        <v>21</v>
      </c>
      <c r="AC47" s="22">
        <v>7</v>
      </c>
      <c r="AD47" s="23">
        <v>8</v>
      </c>
      <c r="AE47" s="21">
        <f t="shared" si="16"/>
        <v>19</v>
      </c>
      <c r="AF47" s="624">
        <v>19</v>
      </c>
      <c r="AG47" s="624">
        <v>0</v>
      </c>
      <c r="AH47" s="624">
        <v>0</v>
      </c>
      <c r="AI47" s="624">
        <v>0</v>
      </c>
      <c r="AJ47" s="624">
        <v>0</v>
      </c>
      <c r="AK47" s="624">
        <v>1</v>
      </c>
      <c r="AL47" s="624">
        <v>5</v>
      </c>
      <c r="AM47" s="624">
        <v>2</v>
      </c>
      <c r="AN47" s="624">
        <v>2</v>
      </c>
      <c r="AO47" s="624">
        <v>7</v>
      </c>
      <c r="AP47" s="624">
        <v>0</v>
      </c>
      <c r="AQ47" s="625">
        <v>2</v>
      </c>
      <c r="AR47" s="652"/>
      <c r="AS47" s="233"/>
    </row>
    <row r="48" spans="1:45" ht="15" customHeight="1">
      <c r="A48" s="1022"/>
      <c r="B48" s="919" t="s">
        <v>345</v>
      </c>
      <c r="C48" s="446" t="s">
        <v>9</v>
      </c>
      <c r="D48" s="64">
        <f aca="true" t="shared" si="26" ref="D48:U48">SUM(D49:D51)</f>
        <v>766</v>
      </c>
      <c r="E48" s="65">
        <f t="shared" si="26"/>
        <v>21</v>
      </c>
      <c r="F48" s="65">
        <f t="shared" si="26"/>
        <v>804</v>
      </c>
      <c r="G48" s="65">
        <f t="shared" si="26"/>
        <v>3</v>
      </c>
      <c r="H48" s="65">
        <f t="shared" si="26"/>
        <v>6</v>
      </c>
      <c r="I48" s="65">
        <f t="shared" si="26"/>
        <v>19</v>
      </c>
      <c r="J48" s="65">
        <f t="shared" si="26"/>
        <v>29</v>
      </c>
      <c r="K48" s="65">
        <f t="shared" si="26"/>
        <v>43</v>
      </c>
      <c r="L48" s="65">
        <f t="shared" si="26"/>
        <v>96</v>
      </c>
      <c r="M48" s="206">
        <f t="shared" si="26"/>
        <v>570</v>
      </c>
      <c r="N48" s="67">
        <f t="shared" si="26"/>
        <v>0</v>
      </c>
      <c r="O48" s="65">
        <f t="shared" si="26"/>
        <v>63</v>
      </c>
      <c r="P48" s="65">
        <f t="shared" si="26"/>
        <v>236</v>
      </c>
      <c r="Q48" s="65">
        <f t="shared" si="26"/>
        <v>246</v>
      </c>
      <c r="R48" s="65">
        <f t="shared" si="26"/>
        <v>105</v>
      </c>
      <c r="S48" s="65">
        <f t="shared" si="26"/>
        <v>73</v>
      </c>
      <c r="T48" s="65">
        <f t="shared" si="26"/>
        <v>43</v>
      </c>
      <c r="U48" s="65">
        <f t="shared" si="26"/>
        <v>33109</v>
      </c>
      <c r="V48" s="238">
        <f t="shared" si="10"/>
        <v>43.2</v>
      </c>
      <c r="W48" s="251"/>
      <c r="X48" s="64">
        <f aca="true" t="shared" si="27" ref="X48:AD48">SUM(X49:X51)</f>
        <v>170</v>
      </c>
      <c r="Y48" s="65">
        <f t="shared" si="27"/>
        <v>176</v>
      </c>
      <c r="Z48" s="65">
        <f t="shared" si="27"/>
        <v>138</v>
      </c>
      <c r="AA48" s="65">
        <f t="shared" si="27"/>
        <v>106</v>
      </c>
      <c r="AB48" s="65">
        <f t="shared" si="27"/>
        <v>84</v>
      </c>
      <c r="AC48" s="65">
        <f t="shared" si="27"/>
        <v>52</v>
      </c>
      <c r="AD48" s="66">
        <f t="shared" si="27"/>
        <v>40</v>
      </c>
      <c r="AE48" s="64">
        <f t="shared" si="16"/>
        <v>34</v>
      </c>
      <c r="AF48" s="65">
        <f aca="true" t="shared" si="28" ref="AF48:AQ48">SUM(AF49:AF51)</f>
        <v>33</v>
      </c>
      <c r="AG48" s="65">
        <f t="shared" si="28"/>
        <v>0</v>
      </c>
      <c r="AH48" s="65">
        <f t="shared" si="28"/>
        <v>1</v>
      </c>
      <c r="AI48" s="65">
        <f t="shared" si="28"/>
        <v>0</v>
      </c>
      <c r="AJ48" s="65">
        <f t="shared" si="28"/>
        <v>0</v>
      </c>
      <c r="AK48" s="65">
        <f t="shared" si="28"/>
        <v>3</v>
      </c>
      <c r="AL48" s="65">
        <f t="shared" si="28"/>
        <v>8</v>
      </c>
      <c r="AM48" s="65">
        <f t="shared" si="28"/>
        <v>4</v>
      </c>
      <c r="AN48" s="65">
        <f t="shared" si="28"/>
        <v>6</v>
      </c>
      <c r="AO48" s="65">
        <f t="shared" si="28"/>
        <v>2</v>
      </c>
      <c r="AP48" s="65">
        <f t="shared" si="28"/>
        <v>8</v>
      </c>
      <c r="AQ48" s="66">
        <f t="shared" si="28"/>
        <v>3</v>
      </c>
      <c r="AR48" s="233"/>
      <c r="AS48" s="233"/>
    </row>
    <row r="49" spans="1:45" ht="15" customHeight="1">
      <c r="A49" s="1022"/>
      <c r="B49" s="862"/>
      <c r="C49" s="76" t="s">
        <v>21</v>
      </c>
      <c r="D49" s="21">
        <f>SUM(G49:M49)</f>
        <v>488</v>
      </c>
      <c r="E49" s="22">
        <v>12</v>
      </c>
      <c r="F49" s="22">
        <v>498</v>
      </c>
      <c r="G49" s="22">
        <v>1</v>
      </c>
      <c r="H49" s="22">
        <v>2</v>
      </c>
      <c r="I49" s="22">
        <v>8</v>
      </c>
      <c r="J49" s="22">
        <v>8</v>
      </c>
      <c r="K49" s="22">
        <v>24</v>
      </c>
      <c r="L49" s="22">
        <v>64</v>
      </c>
      <c r="M49" s="169">
        <v>381</v>
      </c>
      <c r="N49" s="626">
        <v>0</v>
      </c>
      <c r="O49" s="624">
        <v>35</v>
      </c>
      <c r="P49" s="624">
        <v>171</v>
      </c>
      <c r="Q49" s="624">
        <v>159</v>
      </c>
      <c r="R49" s="624">
        <v>61</v>
      </c>
      <c r="S49" s="624">
        <v>37</v>
      </c>
      <c r="T49" s="624">
        <v>25</v>
      </c>
      <c r="U49" s="624">
        <v>20780</v>
      </c>
      <c r="V49" s="236">
        <f t="shared" si="10"/>
        <v>42.6</v>
      </c>
      <c r="W49" s="251"/>
      <c r="X49" s="21">
        <v>98</v>
      </c>
      <c r="Y49" s="22">
        <v>105</v>
      </c>
      <c r="Z49" s="22">
        <v>91</v>
      </c>
      <c r="AA49" s="22">
        <v>72</v>
      </c>
      <c r="AB49" s="22">
        <v>55</v>
      </c>
      <c r="AC49" s="22">
        <v>34</v>
      </c>
      <c r="AD49" s="23">
        <v>33</v>
      </c>
      <c r="AE49" s="21">
        <f aca="true" t="shared" si="29" ref="AE49:AE54">SUM(AF49:AJ49)</f>
        <v>17</v>
      </c>
      <c r="AF49" s="624">
        <v>16</v>
      </c>
      <c r="AG49" s="624">
        <v>0</v>
      </c>
      <c r="AH49" s="624">
        <v>1</v>
      </c>
      <c r="AI49" s="624">
        <v>0</v>
      </c>
      <c r="AJ49" s="624">
        <v>0</v>
      </c>
      <c r="AK49" s="624">
        <v>2</v>
      </c>
      <c r="AL49" s="624">
        <v>3</v>
      </c>
      <c r="AM49" s="624">
        <v>2</v>
      </c>
      <c r="AN49" s="624">
        <v>5</v>
      </c>
      <c r="AO49" s="624">
        <v>0</v>
      </c>
      <c r="AP49" s="624">
        <v>3</v>
      </c>
      <c r="AQ49" s="625">
        <v>2</v>
      </c>
      <c r="AR49" s="233"/>
      <c r="AS49" s="233"/>
    </row>
    <row r="50" spans="1:45" ht="15" customHeight="1">
      <c r="A50" s="1022"/>
      <c r="B50" s="862"/>
      <c r="C50" s="76" t="s">
        <v>22</v>
      </c>
      <c r="D50" s="21">
        <f>SUM(G50:M50)</f>
        <v>228</v>
      </c>
      <c r="E50" s="22">
        <v>4</v>
      </c>
      <c r="F50" s="22">
        <v>253</v>
      </c>
      <c r="G50" s="22">
        <v>1</v>
      </c>
      <c r="H50" s="22">
        <v>2</v>
      </c>
      <c r="I50" s="22">
        <v>7</v>
      </c>
      <c r="J50" s="22">
        <v>17</v>
      </c>
      <c r="K50" s="22">
        <v>19</v>
      </c>
      <c r="L50" s="22">
        <v>32</v>
      </c>
      <c r="M50" s="169">
        <v>150</v>
      </c>
      <c r="N50" s="626">
        <v>0</v>
      </c>
      <c r="O50" s="624">
        <v>19</v>
      </c>
      <c r="P50" s="624">
        <v>52</v>
      </c>
      <c r="Q50" s="624">
        <v>69</v>
      </c>
      <c r="R50" s="624">
        <v>37</v>
      </c>
      <c r="S50" s="624">
        <v>33</v>
      </c>
      <c r="T50" s="624">
        <v>18</v>
      </c>
      <c r="U50" s="624">
        <v>10285</v>
      </c>
      <c r="V50" s="236">
        <f t="shared" si="10"/>
        <v>45.1</v>
      </c>
      <c r="W50" s="251"/>
      <c r="X50" s="21">
        <v>55</v>
      </c>
      <c r="Y50" s="22">
        <v>58</v>
      </c>
      <c r="Z50" s="22">
        <v>38</v>
      </c>
      <c r="AA50" s="22">
        <v>33</v>
      </c>
      <c r="AB50" s="22">
        <v>24</v>
      </c>
      <c r="AC50" s="22">
        <v>14</v>
      </c>
      <c r="AD50" s="23">
        <v>6</v>
      </c>
      <c r="AE50" s="21">
        <f t="shared" si="29"/>
        <v>13</v>
      </c>
      <c r="AF50" s="624">
        <v>13</v>
      </c>
      <c r="AG50" s="624">
        <v>0</v>
      </c>
      <c r="AH50" s="624">
        <v>0</v>
      </c>
      <c r="AI50" s="624">
        <v>0</v>
      </c>
      <c r="AJ50" s="624">
        <v>0</v>
      </c>
      <c r="AK50" s="624">
        <v>1</v>
      </c>
      <c r="AL50" s="624">
        <v>3</v>
      </c>
      <c r="AM50" s="624">
        <v>2</v>
      </c>
      <c r="AN50" s="624">
        <v>0</v>
      </c>
      <c r="AO50" s="624">
        <v>2</v>
      </c>
      <c r="AP50" s="624">
        <v>5</v>
      </c>
      <c r="AQ50" s="625">
        <v>0</v>
      </c>
      <c r="AR50" s="233"/>
      <c r="AS50" s="233"/>
    </row>
    <row r="51" spans="1:45" ht="15" customHeight="1">
      <c r="A51" s="1022"/>
      <c r="B51" s="863"/>
      <c r="C51" s="77" t="s">
        <v>23</v>
      </c>
      <c r="D51" s="54">
        <f>SUM(G51:M51)</f>
        <v>50</v>
      </c>
      <c r="E51" s="55">
        <v>5</v>
      </c>
      <c r="F51" s="55">
        <v>53</v>
      </c>
      <c r="G51" s="55">
        <v>1</v>
      </c>
      <c r="H51" s="55">
        <v>2</v>
      </c>
      <c r="I51" s="631">
        <v>4</v>
      </c>
      <c r="J51" s="631">
        <v>4</v>
      </c>
      <c r="K51" s="631">
        <v>0</v>
      </c>
      <c r="L51" s="631">
        <v>0</v>
      </c>
      <c r="M51" s="783">
        <v>39</v>
      </c>
      <c r="N51" s="632">
        <v>0</v>
      </c>
      <c r="O51" s="631">
        <v>9</v>
      </c>
      <c r="P51" s="631">
        <v>13</v>
      </c>
      <c r="Q51" s="631">
        <v>18</v>
      </c>
      <c r="R51" s="631">
        <v>7</v>
      </c>
      <c r="S51" s="631">
        <v>3</v>
      </c>
      <c r="T51" s="631">
        <v>0</v>
      </c>
      <c r="U51" s="631">
        <v>2044</v>
      </c>
      <c r="V51" s="239">
        <f t="shared" si="10"/>
        <v>40.9</v>
      </c>
      <c r="W51" s="251"/>
      <c r="X51" s="54">
        <v>17</v>
      </c>
      <c r="Y51" s="55">
        <v>13</v>
      </c>
      <c r="Z51" s="55">
        <v>9</v>
      </c>
      <c r="AA51" s="55">
        <v>1</v>
      </c>
      <c r="AB51" s="55">
        <v>5</v>
      </c>
      <c r="AC51" s="55">
        <v>4</v>
      </c>
      <c r="AD51" s="56">
        <v>1</v>
      </c>
      <c r="AE51" s="54">
        <f t="shared" si="29"/>
        <v>4</v>
      </c>
      <c r="AF51" s="631">
        <v>4</v>
      </c>
      <c r="AG51" s="631">
        <v>0</v>
      </c>
      <c r="AH51" s="631">
        <v>0</v>
      </c>
      <c r="AI51" s="631">
        <v>0</v>
      </c>
      <c r="AJ51" s="631">
        <v>0</v>
      </c>
      <c r="AK51" s="631">
        <v>0</v>
      </c>
      <c r="AL51" s="631">
        <v>2</v>
      </c>
      <c r="AM51" s="631">
        <v>0</v>
      </c>
      <c r="AN51" s="631">
        <v>1</v>
      </c>
      <c r="AO51" s="631">
        <v>0</v>
      </c>
      <c r="AP51" s="631">
        <v>0</v>
      </c>
      <c r="AQ51" s="637">
        <v>1</v>
      </c>
      <c r="AR51" s="233"/>
      <c r="AS51" s="233"/>
    </row>
    <row r="52" spans="1:45" ht="15" customHeight="1">
      <c r="A52" s="1023"/>
      <c r="B52" s="887" t="s">
        <v>26</v>
      </c>
      <c r="C52" s="1020"/>
      <c r="D52" s="175">
        <f aca="true" t="shared" si="30" ref="D52:U52">SUM(D21,D27,D33,D37,D40,D45,D48)</f>
        <v>4870</v>
      </c>
      <c r="E52" s="84">
        <f t="shared" si="30"/>
        <v>157</v>
      </c>
      <c r="F52" s="84">
        <f t="shared" si="30"/>
        <v>5267</v>
      </c>
      <c r="G52" s="84">
        <f t="shared" si="30"/>
        <v>24</v>
      </c>
      <c r="H52" s="84">
        <f t="shared" si="30"/>
        <v>61</v>
      </c>
      <c r="I52" s="84">
        <f t="shared" si="30"/>
        <v>165</v>
      </c>
      <c r="J52" s="84">
        <f t="shared" si="30"/>
        <v>191</v>
      </c>
      <c r="K52" s="84">
        <f t="shared" si="30"/>
        <v>280</v>
      </c>
      <c r="L52" s="84">
        <f t="shared" si="30"/>
        <v>690</v>
      </c>
      <c r="M52" s="166">
        <f t="shared" si="30"/>
        <v>3459</v>
      </c>
      <c r="N52" s="243">
        <f t="shared" si="30"/>
        <v>6</v>
      </c>
      <c r="O52" s="84">
        <f t="shared" si="30"/>
        <v>440</v>
      </c>
      <c r="P52" s="84">
        <f t="shared" si="30"/>
        <v>1285</v>
      </c>
      <c r="Q52" s="84">
        <f t="shared" si="30"/>
        <v>1477</v>
      </c>
      <c r="R52" s="84">
        <f t="shared" si="30"/>
        <v>576</v>
      </c>
      <c r="S52" s="84">
        <f t="shared" si="30"/>
        <v>536</v>
      </c>
      <c r="T52" s="84">
        <f t="shared" si="30"/>
        <v>550</v>
      </c>
      <c r="U52" s="84">
        <f t="shared" si="30"/>
        <v>217704</v>
      </c>
      <c r="V52" s="238">
        <f t="shared" si="10"/>
        <v>44.7</v>
      </c>
      <c r="W52" s="251"/>
      <c r="X52" s="175">
        <f>SUM(X21,X27,X33,X37,X40,X45,X48)</f>
        <v>973</v>
      </c>
      <c r="Y52" s="84">
        <f aca="true" t="shared" si="31" ref="Y52:AD52">SUM(Y21,Y27,Y33,Y37,Y40,Y45,Y48)</f>
        <v>947</v>
      </c>
      <c r="Z52" s="84">
        <f t="shared" si="31"/>
        <v>840</v>
      </c>
      <c r="AA52" s="84">
        <f t="shared" si="31"/>
        <v>643</v>
      </c>
      <c r="AB52" s="84">
        <f t="shared" si="31"/>
        <v>558</v>
      </c>
      <c r="AC52" s="84">
        <f t="shared" si="31"/>
        <v>396</v>
      </c>
      <c r="AD52" s="166">
        <f t="shared" si="31"/>
        <v>513</v>
      </c>
      <c r="AE52" s="243">
        <f t="shared" si="29"/>
        <v>234</v>
      </c>
      <c r="AF52" s="84">
        <f aca="true" t="shared" si="32" ref="AF52:AQ52">SUM(AF21,AF27,AF33,AF37,AF40,AF45,AF48)</f>
        <v>227</v>
      </c>
      <c r="AG52" s="84">
        <f t="shared" si="32"/>
        <v>0</v>
      </c>
      <c r="AH52" s="84">
        <f t="shared" si="32"/>
        <v>6</v>
      </c>
      <c r="AI52" s="84">
        <f t="shared" si="32"/>
        <v>1</v>
      </c>
      <c r="AJ52" s="84">
        <f t="shared" si="32"/>
        <v>0</v>
      </c>
      <c r="AK52" s="84">
        <f t="shared" si="32"/>
        <v>36</v>
      </c>
      <c r="AL52" s="84">
        <f t="shared" si="32"/>
        <v>38</v>
      </c>
      <c r="AM52" s="84">
        <f t="shared" si="32"/>
        <v>27</v>
      </c>
      <c r="AN52" s="84">
        <f t="shared" si="32"/>
        <v>17</v>
      </c>
      <c r="AO52" s="84">
        <f t="shared" si="32"/>
        <v>25</v>
      </c>
      <c r="AP52" s="84">
        <f t="shared" si="32"/>
        <v>28</v>
      </c>
      <c r="AQ52" s="166">
        <f t="shared" si="32"/>
        <v>63</v>
      </c>
      <c r="AR52" s="233"/>
      <c r="AS52" s="233"/>
    </row>
    <row r="53" spans="1:45" ht="15" customHeight="1">
      <c r="A53" s="1009" t="s">
        <v>1</v>
      </c>
      <c r="B53" s="1010"/>
      <c r="C53" s="286" t="s">
        <v>24</v>
      </c>
      <c r="D53" s="14">
        <f>SUM(G53:M53)</f>
        <v>100</v>
      </c>
      <c r="E53" s="15"/>
      <c r="F53" s="15">
        <v>115</v>
      </c>
      <c r="G53" s="15">
        <v>1</v>
      </c>
      <c r="H53" s="15">
        <v>1</v>
      </c>
      <c r="I53" s="15">
        <v>2</v>
      </c>
      <c r="J53" s="15">
        <v>2</v>
      </c>
      <c r="K53" s="15">
        <v>4</v>
      </c>
      <c r="L53" s="15">
        <v>23</v>
      </c>
      <c r="M53" s="16">
        <v>67</v>
      </c>
      <c r="N53" s="618">
        <v>0</v>
      </c>
      <c r="O53" s="619">
        <v>10</v>
      </c>
      <c r="P53" s="619">
        <v>23</v>
      </c>
      <c r="Q53" s="619">
        <v>20</v>
      </c>
      <c r="R53" s="619">
        <v>15</v>
      </c>
      <c r="S53" s="619">
        <v>9</v>
      </c>
      <c r="T53" s="619">
        <v>23</v>
      </c>
      <c r="U53" s="619">
        <v>4776</v>
      </c>
      <c r="V53" s="244">
        <f t="shared" si="10"/>
        <v>47.8</v>
      </c>
      <c r="W53" s="251"/>
      <c r="X53" s="234">
        <v>19</v>
      </c>
      <c r="Y53" s="170">
        <v>23</v>
      </c>
      <c r="Z53" s="170">
        <v>11</v>
      </c>
      <c r="AA53" s="170">
        <v>16</v>
      </c>
      <c r="AB53" s="170">
        <v>8</v>
      </c>
      <c r="AC53" s="170">
        <v>13</v>
      </c>
      <c r="AD53" s="235">
        <v>10</v>
      </c>
      <c r="AE53" s="234">
        <f t="shared" si="29"/>
        <v>2</v>
      </c>
      <c r="AF53" s="653">
        <v>2</v>
      </c>
      <c r="AG53" s="653">
        <v>0</v>
      </c>
      <c r="AH53" s="653">
        <v>0</v>
      </c>
      <c r="AI53" s="653">
        <v>0</v>
      </c>
      <c r="AJ53" s="653">
        <v>0</v>
      </c>
      <c r="AK53" s="653">
        <v>1</v>
      </c>
      <c r="AL53" s="653">
        <v>0</v>
      </c>
      <c r="AM53" s="653">
        <v>0</v>
      </c>
      <c r="AN53" s="653">
        <v>0</v>
      </c>
      <c r="AO53" s="653">
        <v>1</v>
      </c>
      <c r="AP53" s="653">
        <v>0</v>
      </c>
      <c r="AQ53" s="654">
        <v>0</v>
      </c>
      <c r="AR53" s="233"/>
      <c r="AS53" s="233"/>
    </row>
    <row r="54" spans="1:45" ht="15" customHeight="1">
      <c r="A54" s="1011"/>
      <c r="B54" s="1012"/>
      <c r="C54" s="287" t="s">
        <v>25</v>
      </c>
      <c r="D54" s="54">
        <f>SUM(G54:M54)</f>
        <v>82</v>
      </c>
      <c r="E54" s="55"/>
      <c r="F54" s="55">
        <v>90</v>
      </c>
      <c r="G54" s="55">
        <v>1</v>
      </c>
      <c r="H54" s="55">
        <v>2</v>
      </c>
      <c r="I54" s="55">
        <v>3</v>
      </c>
      <c r="J54" s="55">
        <v>3</v>
      </c>
      <c r="K54" s="55">
        <v>5</v>
      </c>
      <c r="L54" s="55">
        <v>9</v>
      </c>
      <c r="M54" s="57">
        <v>59</v>
      </c>
      <c r="N54" s="636">
        <v>0</v>
      </c>
      <c r="O54" s="631">
        <v>8</v>
      </c>
      <c r="P54" s="631">
        <v>27</v>
      </c>
      <c r="Q54" s="631">
        <v>29</v>
      </c>
      <c r="R54" s="631">
        <v>7</v>
      </c>
      <c r="S54" s="631">
        <v>3</v>
      </c>
      <c r="T54" s="631">
        <v>8</v>
      </c>
      <c r="U54" s="631">
        <v>3433</v>
      </c>
      <c r="V54" s="239">
        <f t="shared" si="10"/>
        <v>41.9</v>
      </c>
      <c r="W54" s="251"/>
      <c r="X54" s="54">
        <v>35</v>
      </c>
      <c r="Y54" s="55">
        <v>19</v>
      </c>
      <c r="Z54" s="55">
        <v>9</v>
      </c>
      <c r="AA54" s="55">
        <v>7</v>
      </c>
      <c r="AB54" s="55">
        <v>6</v>
      </c>
      <c r="AC54" s="55">
        <v>3</v>
      </c>
      <c r="AD54" s="56">
        <v>3</v>
      </c>
      <c r="AE54" s="54">
        <f t="shared" si="29"/>
        <v>5</v>
      </c>
      <c r="AF54" s="631">
        <v>4</v>
      </c>
      <c r="AG54" s="631">
        <v>0</v>
      </c>
      <c r="AH54" s="631">
        <v>1</v>
      </c>
      <c r="AI54" s="631">
        <v>0</v>
      </c>
      <c r="AJ54" s="631">
        <v>0</v>
      </c>
      <c r="AK54" s="631">
        <v>1</v>
      </c>
      <c r="AL54" s="631">
        <v>2</v>
      </c>
      <c r="AM54" s="631">
        <v>0</v>
      </c>
      <c r="AN54" s="631">
        <v>0</v>
      </c>
      <c r="AO54" s="631">
        <v>2</v>
      </c>
      <c r="AP54" s="631">
        <v>0</v>
      </c>
      <c r="AQ54" s="637">
        <v>0</v>
      </c>
      <c r="AR54" s="233"/>
      <c r="AS54" s="233"/>
    </row>
  </sheetData>
  <sheetProtection/>
  <mergeCells count="52">
    <mergeCell ref="B52:C52"/>
    <mergeCell ref="A21:A52"/>
    <mergeCell ref="B27:B32"/>
    <mergeCell ref="B33:B36"/>
    <mergeCell ref="B37:B39"/>
    <mergeCell ref="B40:B44"/>
    <mergeCell ref="A53:B54"/>
    <mergeCell ref="A7:C7"/>
    <mergeCell ref="B20:C20"/>
    <mergeCell ref="B11:C11"/>
    <mergeCell ref="B12:C12"/>
    <mergeCell ref="B13:C13"/>
    <mergeCell ref="B14:B18"/>
    <mergeCell ref="B21:B26"/>
    <mergeCell ref="B45:B47"/>
    <mergeCell ref="B48:B51"/>
    <mergeCell ref="AQ4:AQ6"/>
    <mergeCell ref="AE3:AE6"/>
    <mergeCell ref="AF3:AJ3"/>
    <mergeCell ref="AG4:AG6"/>
    <mergeCell ref="AJ4:AJ6"/>
    <mergeCell ref="AK4:AK6"/>
    <mergeCell ref="AI4:AI6"/>
    <mergeCell ref="AH4:AH6"/>
    <mergeCell ref="AD4:AD6"/>
    <mergeCell ref="M4:M6"/>
    <mergeCell ref="N4:N6"/>
    <mergeCell ref="G2:M3"/>
    <mergeCell ref="T4:T6"/>
    <mergeCell ref="U4:U6"/>
    <mergeCell ref="V4:V6"/>
    <mergeCell ref="N2:V3"/>
    <mergeCell ref="A8:A20"/>
    <mergeCell ref="B8:C8"/>
    <mergeCell ref="B9:C9"/>
    <mergeCell ref="B10:C10"/>
    <mergeCell ref="H4:H6"/>
    <mergeCell ref="I4:I6"/>
    <mergeCell ref="A2:C6"/>
    <mergeCell ref="B19:C19"/>
    <mergeCell ref="F2:F6"/>
    <mergeCell ref="D2:D6"/>
    <mergeCell ref="E2:E6"/>
    <mergeCell ref="AF4:AF6"/>
    <mergeCell ref="G4:G6"/>
    <mergeCell ref="AE2:AQ2"/>
    <mergeCell ref="AK3:AQ3"/>
    <mergeCell ref="J4:J6"/>
    <mergeCell ref="L4:L6"/>
    <mergeCell ref="K4:K6"/>
    <mergeCell ref="X2:AD3"/>
    <mergeCell ref="X4:X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A1">
      <pane xSplit="4" ySplit="13" topLeftCell="E26" activePane="bottomRight" state="frozen"/>
      <selection pane="topLeft" activeCell="U3" sqref="U3"/>
      <selection pane="topRight" activeCell="U3" sqref="U3"/>
      <selection pane="bottomLeft" activeCell="U3" sqref="U3"/>
      <selection pane="bottomRight" activeCell="A1" sqref="A1:IV12"/>
    </sheetView>
  </sheetViews>
  <sheetFormatPr defaultColWidth="8.796875" defaultRowHeight="14.25"/>
  <cols>
    <col min="1" max="1" width="2.59765625" style="95" customWidth="1"/>
    <col min="2" max="2" width="13.09765625" style="219" customWidth="1"/>
    <col min="3" max="4" width="7.19921875" style="95" customWidth="1"/>
    <col min="5" max="8" width="5.59765625" style="95" customWidth="1"/>
    <col min="9" max="10" width="3.09765625" style="95" customWidth="1"/>
    <col min="11" max="14" width="7.19921875" style="95" customWidth="1"/>
    <col min="15" max="15" width="1.69921875" style="95" customWidth="1"/>
    <col min="16" max="16384" width="9" style="95" customWidth="1"/>
  </cols>
  <sheetData>
    <row r="1" spans="2:6" s="319" customFormat="1" ht="27" customHeight="1">
      <c r="B1" s="153" t="s">
        <v>227</v>
      </c>
      <c r="F1" s="221" t="s">
        <v>370</v>
      </c>
    </row>
    <row r="2" spans="2:14" s="319" customFormat="1" ht="17.25" customHeight="1">
      <c r="B2" s="1029"/>
      <c r="C2" s="1042"/>
      <c r="D2" s="1043"/>
      <c r="E2" s="1032" t="s">
        <v>228</v>
      </c>
      <c r="F2" s="971"/>
      <c r="G2" s="971"/>
      <c r="H2" s="971"/>
      <c r="I2" s="971"/>
      <c r="J2" s="971"/>
      <c r="K2" s="971"/>
      <c r="L2" s="971"/>
      <c r="M2" s="971"/>
      <c r="N2" s="972"/>
    </row>
    <row r="3" spans="2:14" s="319" customFormat="1" ht="13.5" customHeight="1">
      <c r="B3" s="1030"/>
      <c r="C3" s="1005"/>
      <c r="D3" s="1041"/>
      <c r="E3" s="1044" t="s">
        <v>229</v>
      </c>
      <c r="F3" s="1045"/>
      <c r="G3" s="1033" t="s">
        <v>230</v>
      </c>
      <c r="H3" s="1033" t="s">
        <v>231</v>
      </c>
      <c r="I3" s="721" t="s">
        <v>232</v>
      </c>
      <c r="J3" s="722" t="s">
        <v>233</v>
      </c>
      <c r="K3" s="1035" t="s">
        <v>234</v>
      </c>
      <c r="L3" s="1036"/>
      <c r="M3" s="1036"/>
      <c r="N3" s="1037"/>
    </row>
    <row r="4" spans="2:14" s="319" customFormat="1" ht="13.5">
      <c r="B4" s="1030"/>
      <c r="C4" s="723"/>
      <c r="D4" s="724"/>
      <c r="E4" s="1046"/>
      <c r="F4" s="1047"/>
      <c r="G4" s="924"/>
      <c r="H4" s="924"/>
      <c r="I4" s="721" t="s">
        <v>235</v>
      </c>
      <c r="J4" s="722" t="s">
        <v>236</v>
      </c>
      <c r="K4" s="1038"/>
      <c r="L4" s="1039"/>
      <c r="M4" s="1039"/>
      <c r="N4" s="1040"/>
    </row>
    <row r="5" spans="2:14" s="319" customFormat="1" ht="13.5">
      <c r="B5" s="1030"/>
      <c r="C5" s="723"/>
      <c r="D5" s="724"/>
      <c r="E5" s="725"/>
      <c r="F5" s="726"/>
      <c r="G5" s="924"/>
      <c r="H5" s="924"/>
      <c r="I5" s="721" t="s">
        <v>318</v>
      </c>
      <c r="J5" s="1034" t="s">
        <v>319</v>
      </c>
      <c r="K5" s="924" t="s">
        <v>320</v>
      </c>
      <c r="L5" s="924" t="s">
        <v>321</v>
      </c>
      <c r="M5" s="924" t="s">
        <v>322</v>
      </c>
      <c r="N5" s="927" t="s">
        <v>323</v>
      </c>
    </row>
    <row r="6" spans="2:14" s="319" customFormat="1" ht="13.5">
      <c r="B6" s="1030"/>
      <c r="C6" s="1005" t="s">
        <v>237</v>
      </c>
      <c r="D6" s="1041"/>
      <c r="E6" s="727"/>
      <c r="F6" s="728"/>
      <c r="G6" s="924"/>
      <c r="H6" s="924"/>
      <c r="I6" s="721" t="s">
        <v>324</v>
      </c>
      <c r="J6" s="1034"/>
      <c r="K6" s="924"/>
      <c r="L6" s="924"/>
      <c r="M6" s="924"/>
      <c r="N6" s="927"/>
    </row>
    <row r="7" spans="2:14" s="319" customFormat="1" ht="13.5">
      <c r="B7" s="1030"/>
      <c r="C7" s="1005"/>
      <c r="D7" s="1041"/>
      <c r="E7" s="727" t="s">
        <v>325</v>
      </c>
      <c r="F7" s="728" t="s">
        <v>326</v>
      </c>
      <c r="G7" s="924"/>
      <c r="H7" s="924"/>
      <c r="I7" s="721" t="s">
        <v>327</v>
      </c>
      <c r="J7" s="1034"/>
      <c r="K7" s="924"/>
      <c r="L7" s="924"/>
      <c r="M7" s="924"/>
      <c r="N7" s="927"/>
    </row>
    <row r="8" spans="2:14" s="319" customFormat="1" ht="13.5">
      <c r="B8" s="1030"/>
      <c r="C8" s="716"/>
      <c r="D8" s="720"/>
      <c r="E8" s="729"/>
      <c r="F8" s="730"/>
      <c r="G8" s="924"/>
      <c r="H8" s="924"/>
      <c r="I8" s="721" t="s">
        <v>238</v>
      </c>
      <c r="J8" s="1034"/>
      <c r="K8" s="924"/>
      <c r="L8" s="924"/>
      <c r="M8" s="924"/>
      <c r="N8" s="927"/>
    </row>
    <row r="9" spans="2:14" s="319" customFormat="1" ht="13.5">
      <c r="B9" s="1030"/>
      <c r="C9" s="723"/>
      <c r="D9" s="724"/>
      <c r="E9" s="729" t="s">
        <v>239</v>
      </c>
      <c r="F9" s="730" t="s">
        <v>239</v>
      </c>
      <c r="G9" s="924"/>
      <c r="H9" s="924"/>
      <c r="I9" s="721" t="s">
        <v>328</v>
      </c>
      <c r="J9" s="1034"/>
      <c r="K9" s="924"/>
      <c r="L9" s="924"/>
      <c r="M9" s="924"/>
      <c r="N9" s="927"/>
    </row>
    <row r="10" spans="2:14" s="319" customFormat="1" ht="13.5">
      <c r="B10" s="1030"/>
      <c r="C10" s="723"/>
      <c r="D10" s="724"/>
      <c r="E10" s="731"/>
      <c r="F10" s="726"/>
      <c r="G10" s="924"/>
      <c r="H10" s="924"/>
      <c r="I10" s="721" t="s">
        <v>27</v>
      </c>
      <c r="J10" s="1034"/>
      <c r="K10" s="924"/>
      <c r="L10" s="924"/>
      <c r="M10" s="924"/>
      <c r="N10" s="927"/>
    </row>
    <row r="11" spans="2:14" s="319" customFormat="1" ht="13.5">
      <c r="B11" s="1030"/>
      <c r="C11" s="723"/>
      <c r="D11" s="724"/>
      <c r="E11" s="731"/>
      <c r="F11" s="726"/>
      <c r="G11" s="924"/>
      <c r="H11" s="924"/>
      <c r="I11" s="721" t="s">
        <v>240</v>
      </c>
      <c r="J11" s="1034"/>
      <c r="K11" s="924"/>
      <c r="L11" s="924"/>
      <c r="M11" s="924"/>
      <c r="N11" s="927"/>
    </row>
    <row r="12" spans="2:14" s="319" customFormat="1" ht="20.25" customHeight="1">
      <c r="B12" s="1031"/>
      <c r="C12" s="732" t="s">
        <v>354</v>
      </c>
      <c r="D12" s="733" t="s">
        <v>329</v>
      </c>
      <c r="E12" s="734" t="s">
        <v>354</v>
      </c>
      <c r="F12" s="735" t="s">
        <v>354</v>
      </c>
      <c r="G12" s="735" t="s">
        <v>354</v>
      </c>
      <c r="H12" s="735" t="s">
        <v>354</v>
      </c>
      <c r="I12" s="1050" t="s">
        <v>354</v>
      </c>
      <c r="J12" s="1050"/>
      <c r="K12" s="735" t="s">
        <v>329</v>
      </c>
      <c r="L12" s="735" t="s">
        <v>329</v>
      </c>
      <c r="M12" s="735" t="s">
        <v>329</v>
      </c>
      <c r="N12" s="733" t="s">
        <v>329</v>
      </c>
    </row>
    <row r="13" spans="2:14" ht="30" customHeight="1">
      <c r="B13" s="245" t="s">
        <v>169</v>
      </c>
      <c r="C13" s="272">
        <f>SUM(E13:J13)</f>
        <v>11.16</v>
      </c>
      <c r="D13" s="414">
        <f aca="true" t="shared" si="0" ref="D13:D18">SUM(K13:N13)</f>
        <v>300.6</v>
      </c>
      <c r="E13" s="362">
        <f>SUM(E14:E30)</f>
        <v>0.22</v>
      </c>
      <c r="F13" s="363">
        <f>SUM(F14:F30)</f>
        <v>0.02</v>
      </c>
      <c r="G13" s="363">
        <f>SUM(G14:G30)</f>
        <v>7.28</v>
      </c>
      <c r="H13" s="363">
        <f>SUM(H14:H30)</f>
        <v>3.64</v>
      </c>
      <c r="I13" s="1051">
        <f>SUM(R8)</f>
        <v>0</v>
      </c>
      <c r="J13" s="1051">
        <f>SUM(J14:J30)</f>
        <v>0</v>
      </c>
      <c r="K13" s="363">
        <f>SUM(K14:K30)</f>
        <v>0</v>
      </c>
      <c r="L13" s="363">
        <f>SUM(L14:L30)</f>
        <v>0</v>
      </c>
      <c r="M13" s="364">
        <f>SUM(M14:M30)</f>
        <v>300.6</v>
      </c>
      <c r="N13" s="365">
        <f>SUM(N14:N30)</f>
        <v>0</v>
      </c>
    </row>
    <row r="14" spans="2:14" ht="30" customHeight="1">
      <c r="B14" s="246" t="s">
        <v>171</v>
      </c>
      <c r="C14" s="539">
        <f aca="true" t="shared" si="1" ref="C14:C30">SUM(E14:J14)</f>
        <v>2.6</v>
      </c>
      <c r="D14" s="540">
        <f t="shared" si="0"/>
        <v>0</v>
      </c>
      <c r="E14" s="541"/>
      <c r="F14" s="542"/>
      <c r="G14" s="542"/>
      <c r="H14" s="542">
        <v>2.6</v>
      </c>
      <c r="I14" s="1048"/>
      <c r="J14" s="1049"/>
      <c r="K14" s="542"/>
      <c r="L14" s="542"/>
      <c r="M14" s="542"/>
      <c r="N14" s="543"/>
    </row>
    <row r="15" spans="2:14" ht="30" customHeight="1">
      <c r="B15" s="246" t="s">
        <v>172</v>
      </c>
      <c r="C15" s="539">
        <f t="shared" si="1"/>
        <v>0.1</v>
      </c>
      <c r="D15" s="540">
        <f t="shared" si="0"/>
        <v>0</v>
      </c>
      <c r="E15" s="544">
        <v>0.1</v>
      </c>
      <c r="F15" s="545"/>
      <c r="G15" s="545"/>
      <c r="H15" s="545"/>
      <c r="I15" s="1027"/>
      <c r="J15" s="1028"/>
      <c r="K15" s="545"/>
      <c r="L15" s="545"/>
      <c r="M15" s="545"/>
      <c r="N15" s="546"/>
    </row>
    <row r="16" spans="2:14" ht="30" customHeight="1">
      <c r="B16" s="246" t="s">
        <v>241</v>
      </c>
      <c r="C16" s="539">
        <f t="shared" si="1"/>
        <v>0.2</v>
      </c>
      <c r="D16" s="540">
        <f t="shared" si="0"/>
        <v>0</v>
      </c>
      <c r="E16" s="544"/>
      <c r="F16" s="545"/>
      <c r="G16" s="545">
        <v>0.2</v>
      </c>
      <c r="H16" s="545"/>
      <c r="I16" s="1027"/>
      <c r="J16" s="1028"/>
      <c r="K16" s="545"/>
      <c r="L16" s="545"/>
      <c r="M16" s="545"/>
      <c r="N16" s="546"/>
    </row>
    <row r="17" spans="2:14" ht="30" customHeight="1">
      <c r="B17" s="246" t="s">
        <v>143</v>
      </c>
      <c r="C17" s="539">
        <f t="shared" si="1"/>
        <v>0.17</v>
      </c>
      <c r="D17" s="540">
        <f>SUM(K17:N17)</f>
        <v>0</v>
      </c>
      <c r="E17" s="541"/>
      <c r="F17" s="542"/>
      <c r="G17" s="542">
        <v>0.17</v>
      </c>
      <c r="H17" s="542"/>
      <c r="I17" s="1027"/>
      <c r="J17" s="1028"/>
      <c r="K17" s="542"/>
      <c r="L17" s="542"/>
      <c r="M17" s="542"/>
      <c r="N17" s="543"/>
    </row>
    <row r="18" spans="2:14" ht="30" customHeight="1">
      <c r="B18" s="246" t="s">
        <v>144</v>
      </c>
      <c r="C18" s="539">
        <f t="shared" si="1"/>
        <v>0.2</v>
      </c>
      <c r="D18" s="540">
        <f t="shared" si="0"/>
        <v>0</v>
      </c>
      <c r="E18" s="544"/>
      <c r="F18" s="545"/>
      <c r="G18" s="545">
        <v>0.2</v>
      </c>
      <c r="H18" s="545"/>
      <c r="I18" s="1027"/>
      <c r="J18" s="1028"/>
      <c r="K18" s="545"/>
      <c r="L18" s="545"/>
      <c r="M18" s="545"/>
      <c r="N18" s="546"/>
    </row>
    <row r="19" spans="2:18" ht="30" customHeight="1">
      <c r="B19" s="247" t="s">
        <v>174</v>
      </c>
      <c r="C19" s="539">
        <f>SUM(E19:J19)</f>
        <v>0.6599999999999999</v>
      </c>
      <c r="D19" s="547">
        <f>SUM(K19:N19)</f>
        <v>300.6</v>
      </c>
      <c r="E19" s="544"/>
      <c r="F19" s="545"/>
      <c r="G19" s="545">
        <v>0.42</v>
      </c>
      <c r="H19" s="545">
        <v>0.24</v>
      </c>
      <c r="I19" s="1027"/>
      <c r="J19" s="1028"/>
      <c r="K19" s="545"/>
      <c r="L19" s="545"/>
      <c r="M19" s="548">
        <v>300.6</v>
      </c>
      <c r="N19" s="546"/>
      <c r="R19" s="162"/>
    </row>
    <row r="20" spans="2:14" ht="30" customHeight="1">
      <c r="B20" s="247" t="s">
        <v>175</v>
      </c>
      <c r="C20" s="539">
        <f t="shared" si="1"/>
        <v>0.46</v>
      </c>
      <c r="D20" s="540">
        <f aca="true" t="shared" si="2" ref="D20:D30">SUM(K20:N20)</f>
        <v>0</v>
      </c>
      <c r="E20" s="544">
        <v>0.02</v>
      </c>
      <c r="F20" s="545"/>
      <c r="G20" s="545">
        <v>0.44</v>
      </c>
      <c r="H20" s="545"/>
      <c r="I20" s="1027"/>
      <c r="J20" s="1028"/>
      <c r="K20" s="545"/>
      <c r="L20" s="545"/>
      <c r="M20" s="545"/>
      <c r="N20" s="546"/>
    </row>
    <row r="21" spans="2:14" ht="30" customHeight="1">
      <c r="B21" s="247" t="s">
        <v>176</v>
      </c>
      <c r="C21" s="539">
        <f t="shared" si="1"/>
        <v>0.33999999999999997</v>
      </c>
      <c r="D21" s="540">
        <f t="shared" si="2"/>
        <v>0</v>
      </c>
      <c r="E21" s="544">
        <v>0.04</v>
      </c>
      <c r="F21" s="545"/>
      <c r="G21" s="545">
        <v>0.18</v>
      </c>
      <c r="H21" s="545">
        <v>0.12</v>
      </c>
      <c r="I21" s="1027"/>
      <c r="J21" s="1028"/>
      <c r="K21" s="545"/>
      <c r="L21" s="545"/>
      <c r="M21" s="545"/>
      <c r="N21" s="546"/>
    </row>
    <row r="22" spans="2:14" ht="30" customHeight="1">
      <c r="B22" s="247" t="s">
        <v>357</v>
      </c>
      <c r="C22" s="539">
        <f>SUM(E22:J22)</f>
        <v>0.24</v>
      </c>
      <c r="D22" s="540">
        <f>SUM(K22:N22)</f>
        <v>0</v>
      </c>
      <c r="E22" s="544"/>
      <c r="F22" s="545"/>
      <c r="G22" s="545">
        <v>0.24</v>
      </c>
      <c r="H22" s="545"/>
      <c r="I22" s="1027"/>
      <c r="J22" s="1028"/>
      <c r="K22" s="545"/>
      <c r="L22" s="545"/>
      <c r="M22" s="545"/>
      <c r="N22" s="546"/>
    </row>
    <row r="23" spans="2:14" ht="30" customHeight="1">
      <c r="B23" s="247" t="s">
        <v>35</v>
      </c>
      <c r="C23" s="539">
        <f t="shared" si="1"/>
        <v>0.12</v>
      </c>
      <c r="D23" s="540">
        <f t="shared" si="2"/>
        <v>0</v>
      </c>
      <c r="E23" s="544"/>
      <c r="F23" s="545"/>
      <c r="G23" s="545">
        <v>0.12</v>
      </c>
      <c r="H23" s="545"/>
      <c r="I23" s="1027"/>
      <c r="J23" s="1028"/>
      <c r="K23" s="545"/>
      <c r="L23" s="545"/>
      <c r="M23" s="545"/>
      <c r="N23" s="546"/>
    </row>
    <row r="24" spans="2:14" ht="30" customHeight="1">
      <c r="B24" s="247" t="s">
        <v>101</v>
      </c>
      <c r="C24" s="539">
        <f t="shared" si="1"/>
        <v>1.9600000000000002</v>
      </c>
      <c r="D24" s="540">
        <f t="shared" si="2"/>
        <v>0</v>
      </c>
      <c r="E24" s="544">
        <v>0.06</v>
      </c>
      <c r="F24" s="545">
        <v>0.02</v>
      </c>
      <c r="G24" s="545">
        <v>1.8</v>
      </c>
      <c r="H24" s="545">
        <v>0.08</v>
      </c>
      <c r="I24" s="1027"/>
      <c r="J24" s="1028"/>
      <c r="K24" s="545"/>
      <c r="L24" s="545"/>
      <c r="M24" s="545"/>
      <c r="N24" s="546"/>
    </row>
    <row r="25" spans="2:14" ht="30" customHeight="1">
      <c r="B25" s="247" t="s">
        <v>102</v>
      </c>
      <c r="C25" s="539">
        <f t="shared" si="1"/>
        <v>2.4</v>
      </c>
      <c r="D25" s="540">
        <f t="shared" si="2"/>
        <v>0</v>
      </c>
      <c r="E25" s="544"/>
      <c r="F25" s="545"/>
      <c r="G25" s="545">
        <v>1.8</v>
      </c>
      <c r="H25" s="545">
        <v>0.6</v>
      </c>
      <c r="I25" s="1027"/>
      <c r="J25" s="1028"/>
      <c r="K25" s="545"/>
      <c r="L25" s="545"/>
      <c r="M25" s="545"/>
      <c r="N25" s="546"/>
    </row>
    <row r="26" spans="2:14" ht="30" customHeight="1">
      <c r="B26" s="247" t="s">
        <v>242</v>
      </c>
      <c r="C26" s="539">
        <f t="shared" si="1"/>
        <v>0.24</v>
      </c>
      <c r="D26" s="540">
        <f t="shared" si="2"/>
        <v>0</v>
      </c>
      <c r="E26" s="544"/>
      <c r="F26" s="545"/>
      <c r="G26" s="545">
        <v>0.24</v>
      </c>
      <c r="H26" s="545"/>
      <c r="I26" s="1027"/>
      <c r="J26" s="1028"/>
      <c r="K26" s="545"/>
      <c r="L26" s="545"/>
      <c r="M26" s="545"/>
      <c r="N26" s="546"/>
    </row>
    <row r="27" spans="2:14" ht="30" customHeight="1">
      <c r="B27" s="248" t="s">
        <v>243</v>
      </c>
      <c r="C27" s="539">
        <f t="shared" si="1"/>
        <v>0.54</v>
      </c>
      <c r="D27" s="540">
        <f t="shared" si="2"/>
        <v>0</v>
      </c>
      <c r="E27" s="544"/>
      <c r="F27" s="545"/>
      <c r="G27" s="545">
        <v>0.54</v>
      </c>
      <c r="H27" s="545"/>
      <c r="I27" s="1027"/>
      <c r="J27" s="1028"/>
      <c r="K27" s="545"/>
      <c r="L27" s="545"/>
      <c r="M27" s="545"/>
      <c r="N27" s="546"/>
    </row>
    <row r="28" spans="2:14" ht="30" customHeight="1">
      <c r="B28" s="249" t="s">
        <v>244</v>
      </c>
      <c r="C28" s="539">
        <f t="shared" si="1"/>
        <v>0.74</v>
      </c>
      <c r="D28" s="540">
        <f t="shared" si="2"/>
        <v>0</v>
      </c>
      <c r="E28" s="544"/>
      <c r="F28" s="545"/>
      <c r="G28" s="545">
        <v>0.74</v>
      </c>
      <c r="H28" s="545"/>
      <c r="I28" s="1027"/>
      <c r="J28" s="1028"/>
      <c r="K28" s="545"/>
      <c r="L28" s="545"/>
      <c r="M28" s="545"/>
      <c r="N28" s="546"/>
    </row>
    <row r="29" spans="2:14" ht="30" customHeight="1">
      <c r="B29" s="248" t="s">
        <v>39</v>
      </c>
      <c r="C29" s="539">
        <f>SUM(E29:J29)</f>
        <v>0.04</v>
      </c>
      <c r="D29" s="540">
        <f>SUM(K29:N29)</f>
        <v>0</v>
      </c>
      <c r="E29" s="544"/>
      <c r="F29" s="545"/>
      <c r="G29" s="545">
        <v>0.04</v>
      </c>
      <c r="H29" s="545"/>
      <c r="I29" s="1027"/>
      <c r="J29" s="1028"/>
      <c r="K29" s="545"/>
      <c r="L29" s="545"/>
      <c r="M29" s="545"/>
      <c r="N29" s="546"/>
    </row>
    <row r="30" spans="2:14" ht="30" customHeight="1">
      <c r="B30" s="250" t="s">
        <v>245</v>
      </c>
      <c r="C30" s="549">
        <f t="shared" si="1"/>
        <v>0.15</v>
      </c>
      <c r="D30" s="550">
        <f t="shared" si="2"/>
        <v>0</v>
      </c>
      <c r="E30" s="551"/>
      <c r="F30" s="552"/>
      <c r="G30" s="552">
        <v>0.15</v>
      </c>
      <c r="H30" s="552"/>
      <c r="I30" s="1052"/>
      <c r="J30" s="1053"/>
      <c r="K30" s="552"/>
      <c r="L30" s="552"/>
      <c r="M30" s="552"/>
      <c r="N30" s="553"/>
    </row>
  </sheetData>
  <sheetProtection/>
  <mergeCells count="32">
    <mergeCell ref="I24:J24"/>
    <mergeCell ref="I20:J20"/>
    <mergeCell ref="I30:J30"/>
    <mergeCell ref="I28:J28"/>
    <mergeCell ref="I25:J25"/>
    <mergeCell ref="I26:J26"/>
    <mergeCell ref="I27:J27"/>
    <mergeCell ref="I29:J29"/>
    <mergeCell ref="I14:J14"/>
    <mergeCell ref="I12:J12"/>
    <mergeCell ref="M5:M11"/>
    <mergeCell ref="K5:K11"/>
    <mergeCell ref="L5:L11"/>
    <mergeCell ref="I13:J13"/>
    <mergeCell ref="B2:B12"/>
    <mergeCell ref="E2:N2"/>
    <mergeCell ref="G3:G11"/>
    <mergeCell ref="H3:H11"/>
    <mergeCell ref="J5:J11"/>
    <mergeCell ref="K3:N4"/>
    <mergeCell ref="C6:D7"/>
    <mergeCell ref="N5:N11"/>
    <mergeCell ref="C2:D3"/>
    <mergeCell ref="E3:F4"/>
    <mergeCell ref="I19:J19"/>
    <mergeCell ref="I23:J23"/>
    <mergeCell ref="I21:J21"/>
    <mergeCell ref="I15:J15"/>
    <mergeCell ref="I16:J16"/>
    <mergeCell ref="I17:J17"/>
    <mergeCell ref="I18:J18"/>
    <mergeCell ref="I22:J22"/>
  </mergeCells>
  <printOptions/>
  <pageMargins left="0.5905511811023623" right="0.5905511811023623" top="0.89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4"/>
  <sheetViews>
    <sheetView zoomScalePageLayoutView="0" workbookViewId="0" topLeftCell="A16">
      <selection activeCell="V27" sqref="V27"/>
    </sheetView>
  </sheetViews>
  <sheetFormatPr defaultColWidth="8.796875" defaultRowHeight="14.25"/>
  <cols>
    <col min="1" max="1" width="0.8984375" style="94" customWidth="1"/>
    <col min="2" max="2" width="7.59765625" style="94" customWidth="1"/>
    <col min="3" max="14" width="5.59765625" style="94" customWidth="1"/>
    <col min="15" max="15" width="6.5" style="94" bestFit="1" customWidth="1"/>
    <col min="16" max="16" width="6.19921875" style="94" customWidth="1"/>
    <col min="17" max="17" width="6" style="94" customWidth="1"/>
    <col min="18" max="18" width="5.59765625" style="94" customWidth="1"/>
    <col min="19" max="19" width="4.59765625" style="94" customWidth="1"/>
    <col min="20" max="16384" width="9" style="94" customWidth="1"/>
  </cols>
  <sheetData>
    <row r="1" spans="2:10" s="304" customFormat="1" ht="21" customHeight="1">
      <c r="B1" s="1098" t="s">
        <v>98</v>
      </c>
      <c r="C1" s="1098"/>
      <c r="D1" s="1098"/>
      <c r="E1" s="1098"/>
      <c r="F1" s="1098"/>
      <c r="G1" s="1098"/>
      <c r="H1" s="1098"/>
      <c r="I1" s="1098"/>
      <c r="J1" s="264" t="s">
        <v>375</v>
      </c>
    </row>
    <row r="2" spans="2:19" s="264" customFormat="1" ht="15" customHeight="1">
      <c r="B2" s="1058"/>
      <c r="C2" s="994" t="s">
        <v>78</v>
      </c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2"/>
      <c r="P2" s="933" t="s">
        <v>84</v>
      </c>
      <c r="Q2" s="971"/>
      <c r="R2" s="971"/>
      <c r="S2" s="972"/>
    </row>
    <row r="3" spans="2:19" s="264" customFormat="1" ht="15" customHeight="1">
      <c r="B3" s="1059"/>
      <c r="C3" s="1097" t="s">
        <v>57</v>
      </c>
      <c r="D3" s="1097" t="s">
        <v>58</v>
      </c>
      <c r="E3" s="1097" t="s">
        <v>59</v>
      </c>
      <c r="F3" s="1097" t="s">
        <v>60</v>
      </c>
      <c r="G3" s="1097" t="s">
        <v>61</v>
      </c>
      <c r="H3" s="1097" t="s">
        <v>62</v>
      </c>
      <c r="I3" s="1097" t="s">
        <v>63</v>
      </c>
      <c r="J3" s="1097" t="s">
        <v>64</v>
      </c>
      <c r="K3" s="1097" t="s">
        <v>65</v>
      </c>
      <c r="L3" s="1097" t="s">
        <v>66</v>
      </c>
      <c r="M3" s="1097" t="s">
        <v>67</v>
      </c>
      <c r="N3" s="973" t="s">
        <v>68</v>
      </c>
      <c r="O3" s="1101" t="s">
        <v>37</v>
      </c>
      <c r="P3" s="1099" t="s">
        <v>74</v>
      </c>
      <c r="Q3" s="1100"/>
      <c r="R3" s="1103" t="s">
        <v>75</v>
      </c>
      <c r="S3" s="1104"/>
    </row>
    <row r="4" spans="2:19" s="264" customFormat="1" ht="15" customHeight="1">
      <c r="B4" s="1060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78"/>
      <c r="O4" s="1102"/>
      <c r="P4" s="736"/>
      <c r="Q4" s="737" t="s">
        <v>76</v>
      </c>
      <c r="R4" s="474"/>
      <c r="S4" s="475" t="s">
        <v>76</v>
      </c>
    </row>
    <row r="5" spans="2:19" s="89" customFormat="1" ht="17.25" customHeight="1">
      <c r="B5" s="471" t="s">
        <v>330</v>
      </c>
      <c r="C5" s="147">
        <v>51</v>
      </c>
      <c r="D5" s="148">
        <v>54</v>
      </c>
      <c r="E5" s="148">
        <v>49</v>
      </c>
      <c r="F5" s="148">
        <v>39</v>
      </c>
      <c r="G5" s="148">
        <v>32</v>
      </c>
      <c r="H5" s="148">
        <v>16</v>
      </c>
      <c r="I5" s="148">
        <v>37</v>
      </c>
      <c r="J5" s="148">
        <v>28</v>
      </c>
      <c r="K5" s="148">
        <v>28</v>
      </c>
      <c r="L5" s="148">
        <v>27</v>
      </c>
      <c r="M5" s="148">
        <v>41</v>
      </c>
      <c r="N5" s="147">
        <v>33</v>
      </c>
      <c r="O5" s="139">
        <f>SUM(C5:N5)</f>
        <v>435</v>
      </c>
      <c r="P5" s="1065">
        <v>682595</v>
      </c>
      <c r="Q5" s="1066"/>
      <c r="R5" s="1067">
        <f aca="true" t="shared" si="0" ref="R5:R14">P5/O5</f>
        <v>1569.183908045977</v>
      </c>
      <c r="S5" s="1068"/>
    </row>
    <row r="6" spans="2:19" s="89" customFormat="1" ht="17.25" customHeight="1">
      <c r="B6" s="471" t="s">
        <v>347</v>
      </c>
      <c r="C6" s="147">
        <v>28</v>
      </c>
      <c r="D6" s="148">
        <v>68</v>
      </c>
      <c r="E6" s="148">
        <v>71</v>
      </c>
      <c r="F6" s="148">
        <v>32</v>
      </c>
      <c r="G6" s="148">
        <v>26</v>
      </c>
      <c r="H6" s="148">
        <v>19</v>
      </c>
      <c r="I6" s="148">
        <v>30</v>
      </c>
      <c r="J6" s="148">
        <v>31</v>
      </c>
      <c r="K6" s="148">
        <v>20</v>
      </c>
      <c r="L6" s="148">
        <v>26</v>
      </c>
      <c r="M6" s="148">
        <v>23</v>
      </c>
      <c r="N6" s="147">
        <v>46</v>
      </c>
      <c r="O6" s="139">
        <f aca="true" t="shared" si="1" ref="O6:O14">SUM(C6:N6)</f>
        <v>420</v>
      </c>
      <c r="P6" s="1065">
        <v>516768</v>
      </c>
      <c r="Q6" s="1066"/>
      <c r="R6" s="1067">
        <f t="shared" si="0"/>
        <v>1230.4</v>
      </c>
      <c r="S6" s="1068"/>
    </row>
    <row r="7" spans="2:19" s="89" customFormat="1" ht="17.25" customHeight="1">
      <c r="B7" s="471" t="s">
        <v>356</v>
      </c>
      <c r="C7" s="147">
        <v>51</v>
      </c>
      <c r="D7" s="148">
        <v>31</v>
      </c>
      <c r="E7" s="148">
        <v>36</v>
      </c>
      <c r="F7" s="148">
        <v>43</v>
      </c>
      <c r="G7" s="148">
        <v>47</v>
      </c>
      <c r="H7" s="148">
        <v>22</v>
      </c>
      <c r="I7" s="148">
        <v>18</v>
      </c>
      <c r="J7" s="148">
        <v>17</v>
      </c>
      <c r="K7" s="148">
        <v>30</v>
      </c>
      <c r="L7" s="148">
        <v>47</v>
      </c>
      <c r="M7" s="148">
        <v>26</v>
      </c>
      <c r="N7" s="147">
        <v>30</v>
      </c>
      <c r="O7" s="139">
        <f t="shared" si="1"/>
        <v>398</v>
      </c>
      <c r="P7" s="1065">
        <v>1500369</v>
      </c>
      <c r="Q7" s="1066"/>
      <c r="R7" s="1067">
        <f t="shared" si="0"/>
        <v>3769.7713567839196</v>
      </c>
      <c r="S7" s="1068"/>
    </row>
    <row r="8" spans="2:19" s="89" customFormat="1" ht="17.25" customHeight="1">
      <c r="B8" s="471" t="s">
        <v>358</v>
      </c>
      <c r="C8" s="147">
        <v>48</v>
      </c>
      <c r="D8" s="148">
        <v>33</v>
      </c>
      <c r="E8" s="148">
        <v>27</v>
      </c>
      <c r="F8" s="148">
        <v>24</v>
      </c>
      <c r="G8" s="148">
        <v>19</v>
      </c>
      <c r="H8" s="148">
        <v>25</v>
      </c>
      <c r="I8" s="148">
        <v>17</v>
      </c>
      <c r="J8" s="148">
        <v>21</v>
      </c>
      <c r="K8" s="148">
        <v>24</v>
      </c>
      <c r="L8" s="148">
        <v>22</v>
      </c>
      <c r="M8" s="148">
        <v>25</v>
      </c>
      <c r="N8" s="147">
        <v>30</v>
      </c>
      <c r="O8" s="139">
        <f t="shared" si="1"/>
        <v>315</v>
      </c>
      <c r="P8" s="1065">
        <v>571500</v>
      </c>
      <c r="Q8" s="1066"/>
      <c r="R8" s="1067">
        <f t="shared" si="0"/>
        <v>1814.2857142857142</v>
      </c>
      <c r="S8" s="1068"/>
    </row>
    <row r="9" spans="2:19" s="89" customFormat="1" ht="17.25" customHeight="1">
      <c r="B9" s="471" t="s">
        <v>365</v>
      </c>
      <c r="C9" s="147">
        <v>62</v>
      </c>
      <c r="D9" s="148">
        <v>57</v>
      </c>
      <c r="E9" s="148">
        <v>53</v>
      </c>
      <c r="F9" s="148">
        <v>47</v>
      </c>
      <c r="G9" s="148">
        <v>23</v>
      </c>
      <c r="H9" s="148">
        <v>15</v>
      </c>
      <c r="I9" s="148">
        <v>16</v>
      </c>
      <c r="J9" s="148">
        <v>17</v>
      </c>
      <c r="K9" s="148">
        <v>25</v>
      </c>
      <c r="L9" s="148">
        <v>25</v>
      </c>
      <c r="M9" s="148">
        <v>12</v>
      </c>
      <c r="N9" s="147">
        <v>52</v>
      </c>
      <c r="O9" s="139">
        <f t="shared" si="1"/>
        <v>404</v>
      </c>
      <c r="P9" s="1065">
        <v>487958</v>
      </c>
      <c r="Q9" s="1066"/>
      <c r="R9" s="1067">
        <f t="shared" si="0"/>
        <v>1207.8168316831684</v>
      </c>
      <c r="S9" s="1068"/>
    </row>
    <row r="10" spans="2:19" s="89" customFormat="1" ht="17.25" customHeight="1">
      <c r="B10" s="471" t="s">
        <v>366</v>
      </c>
      <c r="C10" s="147">
        <v>42</v>
      </c>
      <c r="D10" s="148">
        <v>33</v>
      </c>
      <c r="E10" s="148">
        <v>31</v>
      </c>
      <c r="F10" s="148">
        <v>25</v>
      </c>
      <c r="G10" s="148">
        <v>19</v>
      </c>
      <c r="H10" s="148">
        <v>17</v>
      </c>
      <c r="I10" s="148">
        <v>18</v>
      </c>
      <c r="J10" s="148">
        <v>17</v>
      </c>
      <c r="K10" s="148">
        <v>19</v>
      </c>
      <c r="L10" s="148">
        <v>20</v>
      </c>
      <c r="M10" s="148">
        <v>23</v>
      </c>
      <c r="N10" s="147">
        <v>39</v>
      </c>
      <c r="O10" s="139">
        <f t="shared" si="1"/>
        <v>303</v>
      </c>
      <c r="P10" s="1073">
        <v>428043</v>
      </c>
      <c r="Q10" s="1074"/>
      <c r="R10" s="1075">
        <f t="shared" si="0"/>
        <v>1412.6831683168316</v>
      </c>
      <c r="S10" s="1076"/>
    </row>
    <row r="11" spans="2:19" s="89" customFormat="1" ht="17.25" customHeight="1">
      <c r="B11" s="471" t="s">
        <v>367</v>
      </c>
      <c r="C11" s="147">
        <v>41</v>
      </c>
      <c r="D11" s="148">
        <v>43</v>
      </c>
      <c r="E11" s="148">
        <v>46</v>
      </c>
      <c r="F11" s="148">
        <v>26</v>
      </c>
      <c r="G11" s="148">
        <v>24</v>
      </c>
      <c r="H11" s="148">
        <v>31</v>
      </c>
      <c r="I11" s="148">
        <v>35</v>
      </c>
      <c r="J11" s="148">
        <v>47</v>
      </c>
      <c r="K11" s="148">
        <v>31</v>
      </c>
      <c r="L11" s="148">
        <v>26</v>
      </c>
      <c r="M11" s="148">
        <v>18</v>
      </c>
      <c r="N11" s="147">
        <v>33</v>
      </c>
      <c r="O11" s="139">
        <f t="shared" si="1"/>
        <v>401</v>
      </c>
      <c r="P11" s="1069">
        <v>499757</v>
      </c>
      <c r="Q11" s="1070"/>
      <c r="R11" s="1071">
        <f t="shared" si="0"/>
        <v>1246.2768079800499</v>
      </c>
      <c r="S11" s="1072"/>
    </row>
    <row r="12" spans="2:19" s="89" customFormat="1" ht="17.25" customHeight="1">
      <c r="B12" s="471" t="s">
        <v>369</v>
      </c>
      <c r="C12" s="147">
        <v>51</v>
      </c>
      <c r="D12" s="148">
        <v>32</v>
      </c>
      <c r="E12" s="148">
        <v>37</v>
      </c>
      <c r="F12" s="148">
        <v>28</v>
      </c>
      <c r="G12" s="148">
        <v>19</v>
      </c>
      <c r="H12" s="148">
        <v>17</v>
      </c>
      <c r="I12" s="148">
        <v>20</v>
      </c>
      <c r="J12" s="148">
        <v>28</v>
      </c>
      <c r="K12" s="148">
        <v>23</v>
      </c>
      <c r="L12" s="148">
        <v>23</v>
      </c>
      <c r="M12" s="148">
        <v>17</v>
      </c>
      <c r="N12" s="147">
        <v>24</v>
      </c>
      <c r="O12" s="139">
        <f t="shared" si="1"/>
        <v>319</v>
      </c>
      <c r="P12" s="1069">
        <v>431046</v>
      </c>
      <c r="Q12" s="1070"/>
      <c r="R12" s="1071">
        <f t="shared" si="0"/>
        <v>1351.2413793103449</v>
      </c>
      <c r="S12" s="1072"/>
    </row>
    <row r="13" spans="2:19" s="89" customFormat="1" ht="17.25" customHeight="1">
      <c r="B13" s="476" t="s">
        <v>373</v>
      </c>
      <c r="C13" s="252">
        <v>31</v>
      </c>
      <c r="D13" s="253">
        <v>52</v>
      </c>
      <c r="E13" s="253">
        <v>27</v>
      </c>
      <c r="F13" s="253">
        <v>15</v>
      </c>
      <c r="G13" s="253">
        <v>16</v>
      </c>
      <c r="H13" s="253">
        <v>16</v>
      </c>
      <c r="I13" s="253">
        <v>27</v>
      </c>
      <c r="J13" s="253">
        <v>17</v>
      </c>
      <c r="K13" s="253">
        <v>24</v>
      </c>
      <c r="L13" s="253">
        <v>32</v>
      </c>
      <c r="M13" s="253">
        <v>15</v>
      </c>
      <c r="N13" s="252">
        <v>25</v>
      </c>
      <c r="O13" s="254">
        <f t="shared" si="1"/>
        <v>297</v>
      </c>
      <c r="P13" s="1089">
        <v>665949</v>
      </c>
      <c r="Q13" s="1090"/>
      <c r="R13" s="1091">
        <f t="shared" si="0"/>
        <v>2242.252525252525</v>
      </c>
      <c r="S13" s="1092"/>
    </row>
    <row r="14" spans="2:19" s="89" customFormat="1" ht="17.25" customHeight="1" thickBot="1">
      <c r="B14" s="255" t="s">
        <v>374</v>
      </c>
      <c r="C14" s="256">
        <v>36</v>
      </c>
      <c r="D14" s="257">
        <v>36</v>
      </c>
      <c r="E14" s="257">
        <v>31</v>
      </c>
      <c r="F14" s="257">
        <v>18</v>
      </c>
      <c r="G14" s="257">
        <v>12</v>
      </c>
      <c r="H14" s="257">
        <v>16</v>
      </c>
      <c r="I14" s="257">
        <v>26</v>
      </c>
      <c r="J14" s="257">
        <v>29</v>
      </c>
      <c r="K14" s="257">
        <v>13</v>
      </c>
      <c r="L14" s="257">
        <v>12</v>
      </c>
      <c r="M14" s="257">
        <v>16</v>
      </c>
      <c r="N14" s="256">
        <v>21</v>
      </c>
      <c r="O14" s="258">
        <f t="shared" si="1"/>
        <v>266</v>
      </c>
      <c r="P14" s="1093">
        <v>464573</v>
      </c>
      <c r="Q14" s="1094"/>
      <c r="R14" s="1095">
        <f t="shared" si="0"/>
        <v>1746.515037593985</v>
      </c>
      <c r="S14" s="1096"/>
    </row>
    <row r="15" spans="2:19" s="89" customFormat="1" ht="17.25" customHeight="1" thickTop="1">
      <c r="B15" s="473" t="s">
        <v>37</v>
      </c>
      <c r="C15" s="92">
        <f>SUM(C5:C14)</f>
        <v>441</v>
      </c>
      <c r="D15" s="92">
        <f aca="true" t="shared" si="2" ref="D15:M15">SUM(D5:D14)</f>
        <v>439</v>
      </c>
      <c r="E15" s="92">
        <f t="shared" si="2"/>
        <v>408</v>
      </c>
      <c r="F15" s="92">
        <f t="shared" si="2"/>
        <v>297</v>
      </c>
      <c r="G15" s="92">
        <f t="shared" si="2"/>
        <v>237</v>
      </c>
      <c r="H15" s="92">
        <f t="shared" si="2"/>
        <v>194</v>
      </c>
      <c r="I15" s="92">
        <f t="shared" si="2"/>
        <v>244</v>
      </c>
      <c r="J15" s="92">
        <f t="shared" si="2"/>
        <v>252</v>
      </c>
      <c r="K15" s="92">
        <f>SUM(K5:K14)</f>
        <v>237</v>
      </c>
      <c r="L15" s="92">
        <f t="shared" si="2"/>
        <v>260</v>
      </c>
      <c r="M15" s="92">
        <f t="shared" si="2"/>
        <v>216</v>
      </c>
      <c r="N15" s="92">
        <f>SUM(N5:N14)</f>
        <v>333</v>
      </c>
      <c r="O15" s="140">
        <f>SUM(O5:O14)</f>
        <v>3558</v>
      </c>
      <c r="P15" s="1085">
        <f>SUM(P5:Q14)</f>
        <v>6248558</v>
      </c>
      <c r="Q15" s="1086">
        <f>SUM(Q5:Q13)</f>
        <v>0</v>
      </c>
      <c r="R15" s="1087" t="s">
        <v>291</v>
      </c>
      <c r="S15" s="1088"/>
    </row>
    <row r="16" spans="2:19" s="89" customFormat="1" ht="17.25" customHeight="1">
      <c r="B16" s="471" t="s">
        <v>77</v>
      </c>
      <c r="C16" s="797">
        <f>ROUND(C15/$O$15*100,1)</f>
        <v>12.4</v>
      </c>
      <c r="D16" s="797">
        <f aca="true" t="shared" si="3" ref="D16:N16">ROUND(D15/$O$15*100,1)</f>
        <v>12.3</v>
      </c>
      <c r="E16" s="797">
        <f t="shared" si="3"/>
        <v>11.5</v>
      </c>
      <c r="F16" s="797">
        <f t="shared" si="3"/>
        <v>8.3</v>
      </c>
      <c r="G16" s="797">
        <f t="shared" si="3"/>
        <v>6.7</v>
      </c>
      <c r="H16" s="797">
        <f t="shared" si="3"/>
        <v>5.5</v>
      </c>
      <c r="I16" s="797">
        <f t="shared" si="3"/>
        <v>6.9</v>
      </c>
      <c r="J16" s="797">
        <f t="shared" si="3"/>
        <v>7.1</v>
      </c>
      <c r="K16" s="797">
        <f t="shared" si="3"/>
        <v>6.7</v>
      </c>
      <c r="L16" s="797">
        <f t="shared" si="3"/>
        <v>7.3</v>
      </c>
      <c r="M16" s="797">
        <f t="shared" si="3"/>
        <v>6.1</v>
      </c>
      <c r="N16" s="798">
        <f t="shared" si="3"/>
        <v>9.4</v>
      </c>
      <c r="O16" s="141">
        <f>ROUND(O15/$O$15*100,1)</f>
        <v>100</v>
      </c>
      <c r="P16" s="1081" t="s">
        <v>291</v>
      </c>
      <c r="Q16" s="1082"/>
      <c r="R16" s="1083" t="s">
        <v>291</v>
      </c>
      <c r="S16" s="1084"/>
    </row>
    <row r="17" spans="2:19" s="89" customFormat="1" ht="17.25" customHeight="1">
      <c r="B17" s="477" t="s">
        <v>79</v>
      </c>
      <c r="C17" s="799">
        <f>C15/10</f>
        <v>44.1</v>
      </c>
      <c r="D17" s="799">
        <f aca="true" t="shared" si="4" ref="D17:O17">D15/10</f>
        <v>43.9</v>
      </c>
      <c r="E17" s="799">
        <f t="shared" si="4"/>
        <v>40.8</v>
      </c>
      <c r="F17" s="799">
        <f t="shared" si="4"/>
        <v>29.7</v>
      </c>
      <c r="G17" s="799">
        <f t="shared" si="4"/>
        <v>23.7</v>
      </c>
      <c r="H17" s="799">
        <f t="shared" si="4"/>
        <v>19.4</v>
      </c>
      <c r="I17" s="799">
        <f t="shared" si="4"/>
        <v>24.4</v>
      </c>
      <c r="J17" s="799">
        <f t="shared" si="4"/>
        <v>25.2</v>
      </c>
      <c r="K17" s="799">
        <f t="shared" si="4"/>
        <v>23.7</v>
      </c>
      <c r="L17" s="799">
        <f t="shared" si="4"/>
        <v>26</v>
      </c>
      <c r="M17" s="799">
        <f t="shared" si="4"/>
        <v>21.6</v>
      </c>
      <c r="N17" s="800">
        <f t="shared" si="4"/>
        <v>33.3</v>
      </c>
      <c r="O17" s="142">
        <f t="shared" si="4"/>
        <v>355.8</v>
      </c>
      <c r="P17" s="1054">
        <f>P15/10</f>
        <v>624855.8</v>
      </c>
      <c r="Q17" s="1055"/>
      <c r="R17" s="1056">
        <f>ROUND(P17/O17,0)</f>
        <v>1756</v>
      </c>
      <c r="S17" s="1057"/>
    </row>
    <row r="18" ht="30" customHeight="1">
      <c r="B18" s="440"/>
    </row>
    <row r="19" spans="2:18" ht="22.5" customHeight="1">
      <c r="B19" s="153" t="s">
        <v>95</v>
      </c>
      <c r="C19" s="440"/>
      <c r="D19" s="440"/>
      <c r="E19" s="440"/>
      <c r="F19" s="440"/>
      <c r="G19" s="441"/>
      <c r="H19" s="738" t="s">
        <v>376</v>
      </c>
      <c r="I19" s="441"/>
      <c r="J19" s="440"/>
      <c r="K19" s="440"/>
      <c r="L19" s="440"/>
      <c r="M19" s="440"/>
      <c r="N19" s="440"/>
      <c r="P19" s="440"/>
      <c r="Q19" s="440"/>
      <c r="R19" s="440"/>
    </row>
    <row r="20" spans="2:18" ht="13.5">
      <c r="B20" s="442" t="s">
        <v>80</v>
      </c>
      <c r="C20" s="1063" t="s">
        <v>57</v>
      </c>
      <c r="D20" s="1063" t="s">
        <v>58</v>
      </c>
      <c r="E20" s="1063" t="s">
        <v>59</v>
      </c>
      <c r="F20" s="1063" t="s">
        <v>60</v>
      </c>
      <c r="G20" s="1063" t="s">
        <v>61</v>
      </c>
      <c r="H20" s="1063" t="s">
        <v>62</v>
      </c>
      <c r="I20" s="1063" t="s">
        <v>63</v>
      </c>
      <c r="J20" s="1063" t="s">
        <v>64</v>
      </c>
      <c r="K20" s="1063" t="s">
        <v>65</v>
      </c>
      <c r="L20" s="1063" t="s">
        <v>66</v>
      </c>
      <c r="M20" s="1063" t="s">
        <v>67</v>
      </c>
      <c r="N20" s="1077" t="s">
        <v>68</v>
      </c>
      <c r="O20" s="1079" t="s">
        <v>37</v>
      </c>
      <c r="P20" s="1077" t="s">
        <v>77</v>
      </c>
      <c r="Q20" s="1061" t="s">
        <v>378</v>
      </c>
      <c r="R20" s="1062"/>
    </row>
    <row r="21" spans="2:18" ht="13.5">
      <c r="B21" s="443" t="s">
        <v>81</v>
      </c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78"/>
      <c r="O21" s="1080"/>
      <c r="P21" s="1078"/>
      <c r="Q21" s="476" t="s">
        <v>83</v>
      </c>
      <c r="R21" s="478" t="s">
        <v>77</v>
      </c>
    </row>
    <row r="22" spans="2:18" ht="16.5" customHeight="1">
      <c r="B22" s="448" t="s">
        <v>292</v>
      </c>
      <c r="C22" s="92"/>
      <c r="D22" s="92"/>
      <c r="E22" s="92">
        <v>2</v>
      </c>
      <c r="F22" s="92"/>
      <c r="G22" s="92"/>
      <c r="H22" s="92"/>
      <c r="I22" s="92"/>
      <c r="J22" s="92"/>
      <c r="K22" s="92"/>
      <c r="L22" s="92"/>
      <c r="M22" s="92"/>
      <c r="N22" s="784"/>
      <c r="O22" s="143">
        <f>SUM(C22:N22)</f>
        <v>2</v>
      </c>
      <c r="P22" s="97">
        <f>ROUND(O22/$O$47*100,1)</f>
        <v>0.8</v>
      </c>
      <c r="Q22" s="98">
        <v>73</v>
      </c>
      <c r="R22" s="99">
        <v>2.1</v>
      </c>
    </row>
    <row r="23" spans="2:18" ht="16.5" customHeight="1">
      <c r="B23" s="449" t="s">
        <v>293</v>
      </c>
      <c r="C23" s="148"/>
      <c r="D23" s="148">
        <v>1</v>
      </c>
      <c r="E23" s="148"/>
      <c r="F23" s="148">
        <v>1</v>
      </c>
      <c r="G23" s="148"/>
      <c r="H23" s="148">
        <v>1</v>
      </c>
      <c r="I23" s="148"/>
      <c r="J23" s="148"/>
      <c r="K23" s="148">
        <v>1</v>
      </c>
      <c r="L23" s="148"/>
      <c r="M23" s="148"/>
      <c r="N23" s="147"/>
      <c r="O23" s="144">
        <f aca="true" t="shared" si="5" ref="O23:O46">SUM(C23:N23)</f>
        <v>4</v>
      </c>
      <c r="P23" s="93">
        <f aca="true" t="shared" si="6" ref="P23:P46">ROUND(O23/$O$47*100,1)</f>
        <v>1.5</v>
      </c>
      <c r="Q23" s="100">
        <v>67</v>
      </c>
      <c r="R23" s="101">
        <v>1.9</v>
      </c>
    </row>
    <row r="24" spans="2:18" ht="16.5" customHeight="1">
      <c r="B24" s="449" t="s">
        <v>294</v>
      </c>
      <c r="C24" s="148"/>
      <c r="D24" s="148">
        <v>1</v>
      </c>
      <c r="E24" s="148">
        <v>1</v>
      </c>
      <c r="F24" s="148"/>
      <c r="G24" s="148"/>
      <c r="H24" s="148"/>
      <c r="I24" s="148"/>
      <c r="J24" s="148">
        <v>1</v>
      </c>
      <c r="K24" s="148"/>
      <c r="L24" s="148"/>
      <c r="M24" s="148">
        <v>2</v>
      </c>
      <c r="N24" s="147"/>
      <c r="O24" s="144">
        <f t="shared" si="5"/>
        <v>5</v>
      </c>
      <c r="P24" s="93">
        <f t="shared" si="6"/>
        <v>1.9</v>
      </c>
      <c r="Q24" s="100">
        <v>71</v>
      </c>
      <c r="R24" s="101">
        <v>2</v>
      </c>
    </row>
    <row r="25" spans="2:18" ht="16.5" customHeight="1">
      <c r="B25" s="449" t="s">
        <v>295</v>
      </c>
      <c r="C25" s="148"/>
      <c r="D25" s="148">
        <v>1</v>
      </c>
      <c r="E25" s="148">
        <v>1</v>
      </c>
      <c r="F25" s="148"/>
      <c r="G25" s="148"/>
      <c r="H25" s="148"/>
      <c r="I25" s="148">
        <v>2</v>
      </c>
      <c r="J25" s="148"/>
      <c r="K25" s="148"/>
      <c r="L25" s="148"/>
      <c r="M25" s="148">
        <v>1</v>
      </c>
      <c r="N25" s="147"/>
      <c r="O25" s="144">
        <f t="shared" si="5"/>
        <v>5</v>
      </c>
      <c r="P25" s="93">
        <f t="shared" si="6"/>
        <v>1.9</v>
      </c>
      <c r="Q25" s="100">
        <v>75</v>
      </c>
      <c r="R25" s="101">
        <v>2.1</v>
      </c>
    </row>
    <row r="26" spans="2:18" ht="16.5" customHeight="1">
      <c r="B26" s="449" t="s">
        <v>296</v>
      </c>
      <c r="C26" s="148">
        <v>2</v>
      </c>
      <c r="D26" s="148"/>
      <c r="E26" s="148"/>
      <c r="F26" s="148">
        <v>1</v>
      </c>
      <c r="G26" s="148"/>
      <c r="H26" s="148">
        <v>1</v>
      </c>
      <c r="I26" s="148"/>
      <c r="J26" s="148">
        <v>2</v>
      </c>
      <c r="K26" s="148">
        <v>1</v>
      </c>
      <c r="L26" s="148"/>
      <c r="M26" s="148"/>
      <c r="N26" s="147">
        <v>1</v>
      </c>
      <c r="O26" s="144">
        <f t="shared" si="5"/>
        <v>8</v>
      </c>
      <c r="P26" s="93">
        <f t="shared" si="6"/>
        <v>3</v>
      </c>
      <c r="Q26" s="100">
        <v>64</v>
      </c>
      <c r="R26" s="101">
        <v>1.8</v>
      </c>
    </row>
    <row r="27" spans="2:18" ht="16.5" customHeight="1">
      <c r="B27" s="449" t="s">
        <v>297</v>
      </c>
      <c r="C27" s="148"/>
      <c r="D27" s="148"/>
      <c r="E27" s="148"/>
      <c r="F27" s="148"/>
      <c r="G27" s="148"/>
      <c r="H27" s="148"/>
      <c r="I27" s="148">
        <v>1</v>
      </c>
      <c r="J27" s="148"/>
      <c r="K27" s="148">
        <v>1</v>
      </c>
      <c r="L27" s="148"/>
      <c r="M27" s="148"/>
      <c r="N27" s="147">
        <v>2</v>
      </c>
      <c r="O27" s="144">
        <f t="shared" si="5"/>
        <v>4</v>
      </c>
      <c r="P27" s="93">
        <f t="shared" si="6"/>
        <v>1.5</v>
      </c>
      <c r="Q27" s="100">
        <v>64</v>
      </c>
      <c r="R27" s="101">
        <v>1.8</v>
      </c>
    </row>
    <row r="28" spans="2:18" ht="16.5" customHeight="1">
      <c r="B28" s="449" t="s">
        <v>298</v>
      </c>
      <c r="C28" s="148"/>
      <c r="D28" s="148"/>
      <c r="E28" s="148"/>
      <c r="F28" s="148">
        <v>2</v>
      </c>
      <c r="G28" s="148"/>
      <c r="H28" s="148">
        <v>2</v>
      </c>
      <c r="I28" s="148">
        <v>1</v>
      </c>
      <c r="J28" s="148">
        <v>1</v>
      </c>
      <c r="K28" s="148"/>
      <c r="L28" s="148"/>
      <c r="M28" s="148"/>
      <c r="N28" s="147">
        <v>1</v>
      </c>
      <c r="O28" s="144">
        <f t="shared" si="5"/>
        <v>7</v>
      </c>
      <c r="P28" s="93">
        <f t="shared" si="6"/>
        <v>2.6</v>
      </c>
      <c r="Q28" s="100">
        <v>79</v>
      </c>
      <c r="R28" s="101">
        <v>2.2</v>
      </c>
    </row>
    <row r="29" spans="2:18" ht="16.5" customHeight="1">
      <c r="B29" s="449" t="s">
        <v>299</v>
      </c>
      <c r="C29" s="148"/>
      <c r="D29" s="148">
        <v>1</v>
      </c>
      <c r="E29" s="148">
        <v>1</v>
      </c>
      <c r="F29" s="148">
        <v>2</v>
      </c>
      <c r="G29" s="148">
        <v>1</v>
      </c>
      <c r="H29" s="148"/>
      <c r="I29" s="148">
        <v>1</v>
      </c>
      <c r="J29" s="148"/>
      <c r="K29" s="148"/>
      <c r="L29" s="148"/>
      <c r="M29" s="148"/>
      <c r="N29" s="147">
        <v>3</v>
      </c>
      <c r="O29" s="144">
        <f t="shared" si="5"/>
        <v>9</v>
      </c>
      <c r="P29" s="93">
        <f t="shared" si="6"/>
        <v>3.4</v>
      </c>
      <c r="Q29" s="100">
        <v>89</v>
      </c>
      <c r="R29" s="101">
        <v>2.5</v>
      </c>
    </row>
    <row r="30" spans="2:18" ht="16.5" customHeight="1">
      <c r="B30" s="449" t="s">
        <v>300</v>
      </c>
      <c r="C30" s="148"/>
      <c r="D30" s="148"/>
      <c r="E30" s="148">
        <v>1</v>
      </c>
      <c r="F30" s="148">
        <v>2</v>
      </c>
      <c r="G30" s="148"/>
      <c r="H30" s="148"/>
      <c r="I30" s="148">
        <v>3</v>
      </c>
      <c r="J30" s="148">
        <v>1</v>
      </c>
      <c r="K30" s="148"/>
      <c r="L30" s="148">
        <v>1</v>
      </c>
      <c r="M30" s="148">
        <v>1</v>
      </c>
      <c r="N30" s="147"/>
      <c r="O30" s="144">
        <f t="shared" si="5"/>
        <v>9</v>
      </c>
      <c r="P30" s="93">
        <f t="shared" si="6"/>
        <v>3.4</v>
      </c>
      <c r="Q30" s="100">
        <v>108</v>
      </c>
      <c r="R30" s="101">
        <v>3</v>
      </c>
    </row>
    <row r="31" spans="2:18" ht="16.5" customHeight="1">
      <c r="B31" s="449" t="s">
        <v>301</v>
      </c>
      <c r="C31" s="148">
        <v>1</v>
      </c>
      <c r="D31" s="148"/>
      <c r="E31" s="148">
        <v>1</v>
      </c>
      <c r="F31" s="148">
        <v>1</v>
      </c>
      <c r="G31" s="148"/>
      <c r="H31" s="148"/>
      <c r="I31" s="148">
        <v>1</v>
      </c>
      <c r="J31" s="148">
        <v>3</v>
      </c>
      <c r="K31" s="148"/>
      <c r="L31" s="148"/>
      <c r="M31" s="148">
        <v>1</v>
      </c>
      <c r="N31" s="147"/>
      <c r="O31" s="144">
        <f t="shared" si="5"/>
        <v>8</v>
      </c>
      <c r="P31" s="93">
        <f t="shared" si="6"/>
        <v>3</v>
      </c>
      <c r="Q31" s="100">
        <v>154</v>
      </c>
      <c r="R31" s="101">
        <v>4.3</v>
      </c>
    </row>
    <row r="32" spans="2:18" ht="16.5" customHeight="1">
      <c r="B32" s="449" t="s">
        <v>302</v>
      </c>
      <c r="C32" s="148"/>
      <c r="D32" s="148">
        <v>1</v>
      </c>
      <c r="E32" s="148">
        <v>2</v>
      </c>
      <c r="F32" s="148">
        <v>1</v>
      </c>
      <c r="G32" s="148">
        <v>1</v>
      </c>
      <c r="H32" s="148">
        <v>1</v>
      </c>
      <c r="I32" s="148"/>
      <c r="J32" s="148">
        <v>2</v>
      </c>
      <c r="K32" s="148"/>
      <c r="L32" s="148"/>
      <c r="M32" s="148"/>
      <c r="N32" s="147">
        <v>1</v>
      </c>
      <c r="O32" s="144">
        <f t="shared" si="5"/>
        <v>9</v>
      </c>
      <c r="P32" s="93">
        <f t="shared" si="6"/>
        <v>3.4</v>
      </c>
      <c r="Q32" s="100">
        <v>190</v>
      </c>
      <c r="R32" s="101">
        <v>5.3</v>
      </c>
    </row>
    <row r="33" spans="2:18" ht="16.5" customHeight="1">
      <c r="B33" s="449" t="s">
        <v>303</v>
      </c>
      <c r="C33" s="148">
        <v>1</v>
      </c>
      <c r="D33" s="148">
        <v>6</v>
      </c>
      <c r="E33" s="148">
        <v>3</v>
      </c>
      <c r="F33" s="148">
        <v>2</v>
      </c>
      <c r="G33" s="148"/>
      <c r="H33" s="148">
        <v>3</v>
      </c>
      <c r="I33" s="148">
        <v>2</v>
      </c>
      <c r="J33" s="148">
        <v>1</v>
      </c>
      <c r="K33" s="148">
        <v>1</v>
      </c>
      <c r="L33" s="148">
        <v>1</v>
      </c>
      <c r="M33" s="148"/>
      <c r="N33" s="147">
        <v>2</v>
      </c>
      <c r="O33" s="144">
        <f t="shared" si="5"/>
        <v>22</v>
      </c>
      <c r="P33" s="93">
        <f t="shared" si="6"/>
        <v>8.3</v>
      </c>
      <c r="Q33" s="100">
        <v>247</v>
      </c>
      <c r="R33" s="101">
        <v>6.9</v>
      </c>
    </row>
    <row r="34" spans="2:18" ht="16.5" customHeight="1">
      <c r="B34" s="449" t="s">
        <v>304</v>
      </c>
      <c r="C34" s="148">
        <v>2</v>
      </c>
      <c r="D34" s="148">
        <v>2</v>
      </c>
      <c r="E34" s="148">
        <v>3</v>
      </c>
      <c r="F34" s="148">
        <v>1</v>
      </c>
      <c r="G34" s="148">
        <v>1</v>
      </c>
      <c r="H34" s="148">
        <v>1</v>
      </c>
      <c r="I34" s="148"/>
      <c r="J34" s="148"/>
      <c r="K34" s="148">
        <v>2</v>
      </c>
      <c r="L34" s="148">
        <v>1</v>
      </c>
      <c r="M34" s="148">
        <v>2</v>
      </c>
      <c r="N34" s="147"/>
      <c r="O34" s="144">
        <f t="shared" si="5"/>
        <v>15</v>
      </c>
      <c r="P34" s="93">
        <f t="shared" si="6"/>
        <v>5.6</v>
      </c>
      <c r="Q34" s="100">
        <v>226</v>
      </c>
      <c r="R34" s="101">
        <v>6.4</v>
      </c>
    </row>
    <row r="35" spans="2:18" ht="16.5" customHeight="1">
      <c r="B35" s="449" t="s">
        <v>305</v>
      </c>
      <c r="C35" s="148">
        <v>3</v>
      </c>
      <c r="D35" s="148"/>
      <c r="E35" s="148">
        <v>2</v>
      </c>
      <c r="F35" s="148">
        <v>1</v>
      </c>
      <c r="G35" s="148">
        <v>3</v>
      </c>
      <c r="H35" s="148"/>
      <c r="I35" s="148"/>
      <c r="J35" s="148">
        <v>3</v>
      </c>
      <c r="K35" s="148">
        <v>1</v>
      </c>
      <c r="L35" s="148">
        <v>1</v>
      </c>
      <c r="M35" s="148">
        <v>2</v>
      </c>
      <c r="N35" s="147">
        <v>2</v>
      </c>
      <c r="O35" s="144">
        <f t="shared" si="5"/>
        <v>18</v>
      </c>
      <c r="P35" s="93">
        <f t="shared" si="6"/>
        <v>6.8</v>
      </c>
      <c r="Q35" s="100">
        <v>252</v>
      </c>
      <c r="R35" s="101">
        <v>7.1</v>
      </c>
    </row>
    <row r="36" spans="2:18" ht="16.5" customHeight="1">
      <c r="B36" s="449" t="s">
        <v>306</v>
      </c>
      <c r="C36" s="148">
        <v>4</v>
      </c>
      <c r="D36" s="148">
        <v>8</v>
      </c>
      <c r="E36" s="148">
        <v>2</v>
      </c>
      <c r="F36" s="148"/>
      <c r="G36" s="148"/>
      <c r="H36" s="148">
        <v>1</v>
      </c>
      <c r="I36" s="148">
        <v>3</v>
      </c>
      <c r="J36" s="148">
        <v>1</v>
      </c>
      <c r="K36" s="148"/>
      <c r="L36" s="148">
        <v>2</v>
      </c>
      <c r="M36" s="148">
        <v>2</v>
      </c>
      <c r="N36" s="147">
        <v>2</v>
      </c>
      <c r="O36" s="144">
        <f t="shared" si="5"/>
        <v>25</v>
      </c>
      <c r="P36" s="93">
        <f t="shared" si="6"/>
        <v>9.4</v>
      </c>
      <c r="Q36" s="100">
        <v>265</v>
      </c>
      <c r="R36" s="101">
        <v>7.4</v>
      </c>
    </row>
    <row r="37" spans="2:18" ht="16.5" customHeight="1">
      <c r="B37" s="449" t="s">
        <v>307</v>
      </c>
      <c r="C37" s="148">
        <v>3</v>
      </c>
      <c r="D37" s="148">
        <v>4</v>
      </c>
      <c r="E37" s="148">
        <v>1</v>
      </c>
      <c r="F37" s="148">
        <v>1</v>
      </c>
      <c r="G37" s="148">
        <v>1</v>
      </c>
      <c r="H37" s="148"/>
      <c r="I37" s="148">
        <v>2</v>
      </c>
      <c r="J37" s="148">
        <v>1</v>
      </c>
      <c r="K37" s="148"/>
      <c r="L37" s="148">
        <v>1</v>
      </c>
      <c r="M37" s="148"/>
      <c r="N37" s="147"/>
      <c r="O37" s="144">
        <f t="shared" si="5"/>
        <v>14</v>
      </c>
      <c r="P37" s="93">
        <f t="shared" si="6"/>
        <v>5.3</v>
      </c>
      <c r="Q37" s="100">
        <v>239</v>
      </c>
      <c r="R37" s="101">
        <v>6.7</v>
      </c>
    </row>
    <row r="38" spans="2:18" ht="16.5" customHeight="1">
      <c r="B38" s="449" t="s">
        <v>308</v>
      </c>
      <c r="C38" s="148">
        <v>3</v>
      </c>
      <c r="D38" s="148"/>
      <c r="E38" s="148">
        <v>5</v>
      </c>
      <c r="F38" s="148">
        <v>2</v>
      </c>
      <c r="G38" s="148">
        <v>3</v>
      </c>
      <c r="H38" s="148">
        <v>1</v>
      </c>
      <c r="I38" s="148">
        <v>1</v>
      </c>
      <c r="J38" s="148">
        <v>4</v>
      </c>
      <c r="K38" s="148">
        <v>1</v>
      </c>
      <c r="L38" s="148"/>
      <c r="M38" s="148">
        <v>1</v>
      </c>
      <c r="N38" s="147"/>
      <c r="O38" s="144">
        <f t="shared" si="5"/>
        <v>21</v>
      </c>
      <c r="P38" s="93">
        <f t="shared" si="6"/>
        <v>7.9</v>
      </c>
      <c r="Q38" s="100">
        <v>209</v>
      </c>
      <c r="R38" s="101">
        <v>5.9</v>
      </c>
    </row>
    <row r="39" spans="2:18" ht="16.5" customHeight="1">
      <c r="B39" s="449" t="s">
        <v>309</v>
      </c>
      <c r="C39" s="148">
        <v>4</v>
      </c>
      <c r="D39" s="148">
        <v>1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2</v>
      </c>
      <c r="K39" s="148">
        <v>1</v>
      </c>
      <c r="L39" s="148">
        <v>1</v>
      </c>
      <c r="M39" s="148">
        <v>1</v>
      </c>
      <c r="N39" s="147">
        <v>1</v>
      </c>
      <c r="O39" s="144">
        <f t="shared" si="5"/>
        <v>16</v>
      </c>
      <c r="P39" s="93">
        <f t="shared" si="6"/>
        <v>6</v>
      </c>
      <c r="Q39" s="100">
        <v>184</v>
      </c>
      <c r="R39" s="101">
        <v>5.2</v>
      </c>
    </row>
    <row r="40" spans="2:18" ht="16.5" customHeight="1">
      <c r="B40" s="449" t="s">
        <v>310</v>
      </c>
      <c r="C40" s="148">
        <v>2</v>
      </c>
      <c r="D40" s="148">
        <v>2</v>
      </c>
      <c r="E40" s="148"/>
      <c r="F40" s="148"/>
      <c r="G40" s="148"/>
      <c r="H40" s="148"/>
      <c r="I40" s="148">
        <v>1</v>
      </c>
      <c r="J40" s="148">
        <v>2</v>
      </c>
      <c r="K40" s="148"/>
      <c r="L40" s="148">
        <v>1</v>
      </c>
      <c r="M40" s="148">
        <v>1</v>
      </c>
      <c r="N40" s="147">
        <v>3</v>
      </c>
      <c r="O40" s="144">
        <f t="shared" si="5"/>
        <v>12</v>
      </c>
      <c r="P40" s="93">
        <f t="shared" si="6"/>
        <v>4.5</v>
      </c>
      <c r="Q40" s="100">
        <v>201</v>
      </c>
      <c r="R40" s="101">
        <v>5.6</v>
      </c>
    </row>
    <row r="41" spans="2:18" ht="16.5" customHeight="1">
      <c r="B41" s="449" t="s">
        <v>311</v>
      </c>
      <c r="C41" s="148"/>
      <c r="D41" s="148">
        <v>3</v>
      </c>
      <c r="E41" s="148">
        <v>1</v>
      </c>
      <c r="F41" s="148"/>
      <c r="G41" s="148"/>
      <c r="H41" s="148"/>
      <c r="I41" s="148">
        <v>3</v>
      </c>
      <c r="J41" s="148">
        <v>1</v>
      </c>
      <c r="K41" s="148"/>
      <c r="L41" s="148">
        <v>1</v>
      </c>
      <c r="M41" s="148">
        <v>1</v>
      </c>
      <c r="N41" s="147"/>
      <c r="O41" s="144">
        <f t="shared" si="5"/>
        <v>10</v>
      </c>
      <c r="P41" s="93">
        <f t="shared" si="6"/>
        <v>3.8</v>
      </c>
      <c r="Q41" s="100">
        <v>160</v>
      </c>
      <c r="R41" s="101">
        <v>4.5</v>
      </c>
    </row>
    <row r="42" spans="2:18" ht="16.5" customHeight="1">
      <c r="B42" s="449" t="s">
        <v>312</v>
      </c>
      <c r="C42" s="148">
        <v>1</v>
      </c>
      <c r="D42" s="148">
        <v>3</v>
      </c>
      <c r="E42" s="148"/>
      <c r="F42" s="148"/>
      <c r="G42" s="148">
        <v>1</v>
      </c>
      <c r="H42" s="148"/>
      <c r="I42" s="148">
        <v>1</v>
      </c>
      <c r="J42" s="148">
        <v>2</v>
      </c>
      <c r="K42" s="148"/>
      <c r="L42" s="148">
        <v>1</v>
      </c>
      <c r="M42" s="148"/>
      <c r="N42" s="147"/>
      <c r="O42" s="144">
        <f t="shared" si="5"/>
        <v>9</v>
      </c>
      <c r="P42" s="93">
        <f t="shared" si="6"/>
        <v>3.4</v>
      </c>
      <c r="Q42" s="100">
        <v>99</v>
      </c>
      <c r="R42" s="101">
        <v>2.8</v>
      </c>
    </row>
    <row r="43" spans="2:18" ht="16.5" customHeight="1">
      <c r="B43" s="449" t="s">
        <v>313</v>
      </c>
      <c r="C43" s="148">
        <v>3</v>
      </c>
      <c r="D43" s="148">
        <v>1</v>
      </c>
      <c r="E43" s="148"/>
      <c r="F43" s="148"/>
      <c r="G43" s="148"/>
      <c r="H43" s="148"/>
      <c r="I43" s="148"/>
      <c r="J43" s="148"/>
      <c r="K43" s="148">
        <v>1</v>
      </c>
      <c r="L43" s="148">
        <v>1</v>
      </c>
      <c r="M43" s="148">
        <v>1</v>
      </c>
      <c r="N43" s="147"/>
      <c r="O43" s="144">
        <f t="shared" si="5"/>
        <v>7</v>
      </c>
      <c r="P43" s="93">
        <f t="shared" si="6"/>
        <v>2.6</v>
      </c>
      <c r="Q43" s="100">
        <v>104</v>
      </c>
      <c r="R43" s="101">
        <v>2.9</v>
      </c>
    </row>
    <row r="44" spans="2:18" ht="16.5" customHeight="1">
      <c r="B44" s="449" t="s">
        <v>314</v>
      </c>
      <c r="C44" s="148"/>
      <c r="D44" s="148">
        <v>1</v>
      </c>
      <c r="E44" s="148">
        <v>1</v>
      </c>
      <c r="F44" s="148"/>
      <c r="G44" s="148"/>
      <c r="H44" s="148">
        <v>1</v>
      </c>
      <c r="I44" s="148">
        <v>2</v>
      </c>
      <c r="J44" s="148"/>
      <c r="K44" s="148"/>
      <c r="L44" s="148"/>
      <c r="M44" s="148"/>
      <c r="N44" s="147">
        <v>1</v>
      </c>
      <c r="O44" s="144">
        <f t="shared" si="5"/>
        <v>6</v>
      </c>
      <c r="P44" s="93">
        <f t="shared" si="6"/>
        <v>2.3</v>
      </c>
      <c r="Q44" s="100">
        <v>99</v>
      </c>
      <c r="R44" s="101">
        <v>2.8</v>
      </c>
    </row>
    <row r="45" spans="2:18" ht="16.5" customHeight="1">
      <c r="B45" s="449" t="s">
        <v>315</v>
      </c>
      <c r="C45" s="148">
        <v>6</v>
      </c>
      <c r="D45" s="148"/>
      <c r="E45" s="148">
        <v>2</v>
      </c>
      <c r="F45" s="148"/>
      <c r="G45" s="148"/>
      <c r="H45" s="148">
        <v>2</v>
      </c>
      <c r="I45" s="148"/>
      <c r="J45" s="148">
        <v>2</v>
      </c>
      <c r="K45" s="148">
        <v>1</v>
      </c>
      <c r="L45" s="148"/>
      <c r="M45" s="148"/>
      <c r="N45" s="147"/>
      <c r="O45" s="144">
        <f t="shared" si="5"/>
        <v>13</v>
      </c>
      <c r="P45" s="93">
        <f t="shared" si="6"/>
        <v>4.9</v>
      </c>
      <c r="Q45" s="100">
        <v>90</v>
      </c>
      <c r="R45" s="101">
        <v>2.5</v>
      </c>
    </row>
    <row r="46" spans="2:18" ht="16.5" customHeight="1">
      <c r="B46" s="450" t="s">
        <v>82</v>
      </c>
      <c r="C46" s="285">
        <v>1</v>
      </c>
      <c r="D46" s="285"/>
      <c r="E46" s="285">
        <v>1</v>
      </c>
      <c r="F46" s="285"/>
      <c r="G46" s="285"/>
      <c r="H46" s="285">
        <v>1</v>
      </c>
      <c r="I46" s="285">
        <v>1</v>
      </c>
      <c r="J46" s="285"/>
      <c r="K46" s="285">
        <v>2</v>
      </c>
      <c r="L46" s="285"/>
      <c r="M46" s="285"/>
      <c r="N46" s="785">
        <v>2</v>
      </c>
      <c r="O46" s="145">
        <f t="shared" si="5"/>
        <v>8</v>
      </c>
      <c r="P46" s="103">
        <f t="shared" si="6"/>
        <v>3</v>
      </c>
      <c r="Q46" s="104">
        <v>149</v>
      </c>
      <c r="R46" s="105">
        <v>4.2</v>
      </c>
    </row>
    <row r="47" spans="2:18" ht="18" customHeight="1">
      <c r="B47" s="106" t="s">
        <v>36</v>
      </c>
      <c r="C47" s="107">
        <f>SUM(C22:C46)</f>
        <v>36</v>
      </c>
      <c r="D47" s="107">
        <f aca="true" t="shared" si="7" ref="D47:N47">SUM(D22:D46)</f>
        <v>36</v>
      </c>
      <c r="E47" s="107">
        <f t="shared" si="7"/>
        <v>31</v>
      </c>
      <c r="F47" s="107">
        <f t="shared" si="7"/>
        <v>18</v>
      </c>
      <c r="G47" s="107">
        <f t="shared" si="7"/>
        <v>12</v>
      </c>
      <c r="H47" s="107">
        <f t="shared" si="7"/>
        <v>16</v>
      </c>
      <c r="I47" s="107">
        <f t="shared" si="7"/>
        <v>26</v>
      </c>
      <c r="J47" s="107">
        <f t="shared" si="7"/>
        <v>29</v>
      </c>
      <c r="K47" s="107">
        <f t="shared" si="7"/>
        <v>13</v>
      </c>
      <c r="L47" s="107">
        <f t="shared" si="7"/>
        <v>12</v>
      </c>
      <c r="M47" s="107">
        <f t="shared" si="7"/>
        <v>16</v>
      </c>
      <c r="N47" s="108">
        <f t="shared" si="7"/>
        <v>21</v>
      </c>
      <c r="O47" s="110">
        <f>SUM(O22:O46)</f>
        <v>266</v>
      </c>
      <c r="P47" s="109">
        <f>ROUND(O47/$O$47*100,1)</f>
        <v>100</v>
      </c>
      <c r="Q47" s="87">
        <f>SUM(Q22:Q46)</f>
        <v>3558</v>
      </c>
      <c r="R47" s="111">
        <v>100</v>
      </c>
    </row>
    <row r="48" spans="2:18" ht="13.5">
      <c r="B48" s="95"/>
      <c r="C48" s="95"/>
      <c r="D48" s="95"/>
      <c r="E48" s="95"/>
      <c r="F48" s="95"/>
      <c r="G48" s="319"/>
      <c r="H48" s="319"/>
      <c r="I48" s="319"/>
      <c r="J48" s="319"/>
      <c r="K48" s="319"/>
      <c r="L48" s="319"/>
      <c r="M48" s="319"/>
      <c r="N48" s="95"/>
      <c r="O48" s="95"/>
      <c r="P48" s="95"/>
      <c r="Q48" s="95"/>
      <c r="R48" s="95"/>
    </row>
    <row r="49" spans="2:18" ht="13.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 ht="13.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 ht="13.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 ht="13.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 ht="13.5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 ht="13.5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</sheetData>
  <sheetProtection/>
  <mergeCells count="60">
    <mergeCell ref="E3:E4"/>
    <mergeCell ref="F3:F4"/>
    <mergeCell ref="P8:Q8"/>
    <mergeCell ref="R8:S8"/>
    <mergeCell ref="P6:Q6"/>
    <mergeCell ref="R6:S6"/>
    <mergeCell ref="P5:Q5"/>
    <mergeCell ref="R5:S5"/>
    <mergeCell ref="I3:I4"/>
    <mergeCell ref="J3:J4"/>
    <mergeCell ref="B1:I1"/>
    <mergeCell ref="P2:S2"/>
    <mergeCell ref="P3:Q3"/>
    <mergeCell ref="C2:O2"/>
    <mergeCell ref="C3:C4"/>
    <mergeCell ref="D3:D4"/>
    <mergeCell ref="G3:G4"/>
    <mergeCell ref="H3:H4"/>
    <mergeCell ref="O3:O4"/>
    <mergeCell ref="R3:S3"/>
    <mergeCell ref="P7:Q7"/>
    <mergeCell ref="R7:S7"/>
    <mergeCell ref="K3:K4"/>
    <mergeCell ref="L3:L4"/>
    <mergeCell ref="M3:M4"/>
    <mergeCell ref="N3:N4"/>
    <mergeCell ref="P16:Q16"/>
    <mergeCell ref="R16:S16"/>
    <mergeCell ref="P15:Q15"/>
    <mergeCell ref="R15:S15"/>
    <mergeCell ref="P13:Q13"/>
    <mergeCell ref="R13:S13"/>
    <mergeCell ref="P14:Q14"/>
    <mergeCell ref="R14:S14"/>
    <mergeCell ref="I20:I21"/>
    <mergeCell ref="J20:J21"/>
    <mergeCell ref="K20:K21"/>
    <mergeCell ref="P20:P21"/>
    <mergeCell ref="L20:L21"/>
    <mergeCell ref="M20:M21"/>
    <mergeCell ref="N20:N21"/>
    <mergeCell ref="O20:O21"/>
    <mergeCell ref="P9:Q9"/>
    <mergeCell ref="R9:S9"/>
    <mergeCell ref="P12:Q12"/>
    <mergeCell ref="R12:S12"/>
    <mergeCell ref="P11:Q11"/>
    <mergeCell ref="R11:S11"/>
    <mergeCell ref="P10:Q10"/>
    <mergeCell ref="R10:S10"/>
    <mergeCell ref="P17:Q17"/>
    <mergeCell ref="R17:S17"/>
    <mergeCell ref="B2:B4"/>
    <mergeCell ref="Q20:R20"/>
    <mergeCell ref="C20:C21"/>
    <mergeCell ref="D20:D21"/>
    <mergeCell ref="E20:E21"/>
    <mergeCell ref="F20:F21"/>
    <mergeCell ref="G20:G21"/>
    <mergeCell ref="H20:H21"/>
  </mergeCells>
  <printOptions/>
  <pageMargins left="0.5905511811023623" right="0.3" top="0.76" bottom="0.787401574803149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6"/>
  <sheetViews>
    <sheetView view="pageBreakPreview" zoomScaleSheetLayoutView="100" zoomScalePageLayoutView="0" workbookViewId="0" topLeftCell="A14">
      <pane xSplit="3" topLeftCell="D1" activePane="topRight" state="frozen"/>
      <selection pane="topLeft" activeCell="M18" sqref="M18"/>
      <selection pane="topRight" activeCell="I27" sqref="I27"/>
    </sheetView>
  </sheetViews>
  <sheetFormatPr defaultColWidth="3.59765625" defaultRowHeight="15" customHeight="1"/>
  <cols>
    <col min="1" max="1" width="1.1015625" style="88" customWidth="1"/>
    <col min="2" max="3" width="3.09765625" style="304" customWidth="1"/>
    <col min="4" max="25" width="3.8984375" style="88" customWidth="1"/>
    <col min="26" max="26" width="15.59765625" style="88" customWidth="1"/>
    <col min="27" max="30" width="3.5" style="88" customWidth="1"/>
    <col min="31" max="31" width="6.5" style="88" customWidth="1"/>
    <col min="32" max="33" width="5.69921875" style="88" customWidth="1"/>
    <col min="34" max="35" width="9.09765625" style="88" customWidth="1"/>
    <col min="36" max="36" width="9.59765625" style="88" customWidth="1"/>
    <col min="37" max="37" width="9.09765625" style="88" customWidth="1"/>
    <col min="38" max="40" width="5.69921875" style="88" customWidth="1"/>
    <col min="41" max="41" width="6" style="88" customWidth="1"/>
    <col min="42" max="42" width="5.19921875" style="88" customWidth="1"/>
    <col min="43" max="43" width="2.19921875" style="88" customWidth="1"/>
    <col min="44" max="16384" width="3.59765625" style="88" customWidth="1"/>
  </cols>
  <sheetData>
    <row r="1" spans="2:19" ht="24" customHeight="1">
      <c r="B1" s="153" t="s">
        <v>94</v>
      </c>
      <c r="C1" s="153"/>
      <c r="I1" s="1136" t="s">
        <v>377</v>
      </c>
      <c r="J1" s="1136"/>
      <c r="K1" s="1136"/>
      <c r="L1" s="1136"/>
      <c r="M1" s="1136"/>
      <c r="N1" s="1136"/>
      <c r="O1" s="1136"/>
      <c r="P1" s="1136"/>
      <c r="Q1" s="1136"/>
      <c r="R1" s="1136"/>
      <c r="S1" s="1136"/>
    </row>
    <row r="2" spans="2:42" ht="15" customHeight="1">
      <c r="B2" s="1112"/>
      <c r="C2" s="1113"/>
      <c r="D2" s="822" t="s">
        <v>69</v>
      </c>
      <c r="E2" s="823"/>
      <c r="F2" s="823"/>
      <c r="G2" s="823"/>
      <c r="H2" s="823"/>
      <c r="I2" s="824"/>
      <c r="J2" s="1140" t="s">
        <v>70</v>
      </c>
      <c r="K2" s="1140"/>
      <c r="L2" s="1140"/>
      <c r="M2" s="1140"/>
      <c r="N2" s="1140"/>
      <c r="O2" s="1140"/>
      <c r="P2" s="1140"/>
      <c r="Q2" s="822" t="s">
        <v>71</v>
      </c>
      <c r="R2" s="823"/>
      <c r="S2" s="823"/>
      <c r="T2" s="823"/>
      <c r="U2" s="1129" t="s">
        <v>53</v>
      </c>
      <c r="V2" s="1130" t="s">
        <v>72</v>
      </c>
      <c r="W2" s="823"/>
      <c r="X2" s="823"/>
      <c r="Y2" s="824"/>
      <c r="Z2" s="112"/>
      <c r="AA2" s="822" t="s">
        <v>73</v>
      </c>
      <c r="AB2" s="823"/>
      <c r="AC2" s="823"/>
      <c r="AD2" s="824"/>
      <c r="AE2" s="822" t="s">
        <v>54</v>
      </c>
      <c r="AF2" s="823"/>
      <c r="AG2" s="824"/>
      <c r="AH2" s="822" t="s">
        <v>93</v>
      </c>
      <c r="AI2" s="823"/>
      <c r="AJ2" s="823"/>
      <c r="AK2" s="823"/>
      <c r="AL2" s="823"/>
      <c r="AM2" s="823"/>
      <c r="AN2" s="823"/>
      <c r="AO2" s="829"/>
      <c r="AP2" s="824"/>
    </row>
    <row r="3" spans="2:42" ht="15" customHeight="1">
      <c r="B3" s="1114"/>
      <c r="C3" s="1115"/>
      <c r="D3" s="1127" t="s">
        <v>37</v>
      </c>
      <c r="E3" s="1110" t="s">
        <v>42</v>
      </c>
      <c r="F3" s="1110" t="s">
        <v>43</v>
      </c>
      <c r="G3" s="1110" t="s">
        <v>44</v>
      </c>
      <c r="H3" s="1110" t="s">
        <v>45</v>
      </c>
      <c r="I3" s="1118" t="s">
        <v>1</v>
      </c>
      <c r="J3" s="1141" t="s">
        <v>37</v>
      </c>
      <c r="K3" s="825" t="s">
        <v>46</v>
      </c>
      <c r="L3" s="825"/>
      <c r="M3" s="825"/>
      <c r="N3" s="825" t="s">
        <v>349</v>
      </c>
      <c r="O3" s="825"/>
      <c r="P3" s="847"/>
      <c r="Q3" s="1120" t="s">
        <v>37</v>
      </c>
      <c r="R3" s="1110" t="s">
        <v>50</v>
      </c>
      <c r="S3" s="1110" t="s">
        <v>51</v>
      </c>
      <c r="T3" s="1110" t="s">
        <v>52</v>
      </c>
      <c r="U3" s="1118"/>
      <c r="V3" s="1131" t="s">
        <v>37</v>
      </c>
      <c r="W3" s="1110" t="s">
        <v>0</v>
      </c>
      <c r="X3" s="1110" t="s">
        <v>2</v>
      </c>
      <c r="Y3" s="1118" t="s">
        <v>1</v>
      </c>
      <c r="Z3" s="444"/>
      <c r="AA3" s="1120" t="s">
        <v>37</v>
      </c>
      <c r="AB3" s="1110" t="s">
        <v>0</v>
      </c>
      <c r="AC3" s="1110" t="s">
        <v>2</v>
      </c>
      <c r="AD3" s="1118" t="s">
        <v>1</v>
      </c>
      <c r="AE3" s="827" t="s">
        <v>88</v>
      </c>
      <c r="AF3" s="825"/>
      <c r="AG3" s="1118" t="s">
        <v>55</v>
      </c>
      <c r="AH3" s="1122" t="s">
        <v>36</v>
      </c>
      <c r="AI3" s="825" t="s">
        <v>89</v>
      </c>
      <c r="AJ3" s="825"/>
      <c r="AK3" s="825"/>
      <c r="AL3" s="1110" t="s">
        <v>43</v>
      </c>
      <c r="AM3" s="1110" t="s">
        <v>44</v>
      </c>
      <c r="AN3" s="1110" t="s">
        <v>45</v>
      </c>
      <c r="AO3" s="1124" t="s">
        <v>1</v>
      </c>
      <c r="AP3" s="1118" t="s">
        <v>262</v>
      </c>
    </row>
    <row r="4" spans="2:42" ht="48" customHeight="1">
      <c r="B4" s="1116"/>
      <c r="C4" s="1117"/>
      <c r="D4" s="1128"/>
      <c r="E4" s="1111"/>
      <c r="F4" s="1111"/>
      <c r="G4" s="1111"/>
      <c r="H4" s="1111"/>
      <c r="I4" s="1119"/>
      <c r="J4" s="1142"/>
      <c r="K4" s="479" t="s">
        <v>47</v>
      </c>
      <c r="L4" s="479" t="s">
        <v>48</v>
      </c>
      <c r="M4" s="479" t="s">
        <v>49</v>
      </c>
      <c r="N4" s="479" t="s">
        <v>47</v>
      </c>
      <c r="O4" s="479" t="s">
        <v>48</v>
      </c>
      <c r="P4" s="480" t="s">
        <v>49</v>
      </c>
      <c r="Q4" s="1121"/>
      <c r="R4" s="1111"/>
      <c r="S4" s="1111"/>
      <c r="T4" s="1111"/>
      <c r="U4" s="1119"/>
      <c r="V4" s="1132"/>
      <c r="W4" s="1111"/>
      <c r="X4" s="1111"/>
      <c r="Y4" s="1119"/>
      <c r="Z4" s="444"/>
      <c r="AA4" s="1121"/>
      <c r="AB4" s="1111"/>
      <c r="AC4" s="1111"/>
      <c r="AD4" s="1119"/>
      <c r="AE4" s="481" t="s">
        <v>86</v>
      </c>
      <c r="AF4" s="482" t="s">
        <v>87</v>
      </c>
      <c r="AG4" s="1119"/>
      <c r="AH4" s="1123"/>
      <c r="AI4" s="472" t="s">
        <v>37</v>
      </c>
      <c r="AJ4" s="479" t="s">
        <v>42</v>
      </c>
      <c r="AK4" s="479" t="s">
        <v>56</v>
      </c>
      <c r="AL4" s="1111"/>
      <c r="AM4" s="1111"/>
      <c r="AN4" s="1111"/>
      <c r="AO4" s="1125"/>
      <c r="AP4" s="1119"/>
    </row>
    <row r="5" spans="2:42" ht="25.5" customHeight="1">
      <c r="B5" s="1126" t="s">
        <v>57</v>
      </c>
      <c r="C5" s="1043"/>
      <c r="D5" s="119">
        <f aca="true" t="shared" si="0" ref="D5:D16">SUM(E5:I5)</f>
        <v>36</v>
      </c>
      <c r="E5" s="582">
        <v>22</v>
      </c>
      <c r="F5" s="582">
        <v>1</v>
      </c>
      <c r="G5" s="582">
        <v>1</v>
      </c>
      <c r="H5" s="582">
        <v>0</v>
      </c>
      <c r="I5" s="583">
        <v>12</v>
      </c>
      <c r="J5" s="124">
        <f aca="true" t="shared" si="1" ref="J5:J13">SUM(K5:P5)</f>
        <v>23</v>
      </c>
      <c r="K5" s="588">
        <v>8</v>
      </c>
      <c r="L5" s="588">
        <v>0</v>
      </c>
      <c r="M5" s="588">
        <v>9</v>
      </c>
      <c r="N5" s="588">
        <v>2</v>
      </c>
      <c r="O5" s="588">
        <v>1</v>
      </c>
      <c r="P5" s="594">
        <v>3</v>
      </c>
      <c r="Q5" s="119">
        <f aca="true" t="shared" si="2" ref="Q5:Q16">SUM(R5:T5)</f>
        <v>20</v>
      </c>
      <c r="R5" s="588">
        <v>5</v>
      </c>
      <c r="S5" s="588">
        <v>1</v>
      </c>
      <c r="T5" s="588">
        <v>14</v>
      </c>
      <c r="U5" s="589">
        <v>44</v>
      </c>
      <c r="V5" s="124">
        <f aca="true" t="shared" si="3" ref="V5:V16">SUM(W5:Y5)</f>
        <v>1</v>
      </c>
      <c r="W5" s="588"/>
      <c r="X5" s="588"/>
      <c r="Y5" s="589">
        <v>1</v>
      </c>
      <c r="Z5" s="89"/>
      <c r="AA5" s="119">
        <f>SUM(AB5:AD5)</f>
        <v>5</v>
      </c>
      <c r="AB5" s="588">
        <v>0</v>
      </c>
      <c r="AC5" s="588">
        <v>1</v>
      </c>
      <c r="AD5" s="594">
        <v>4</v>
      </c>
      <c r="AE5" s="595">
        <v>844</v>
      </c>
      <c r="AF5" s="588">
        <v>25</v>
      </c>
      <c r="AG5" s="596">
        <v>0</v>
      </c>
      <c r="AH5" s="135">
        <f>SUM(AJ5:AP5)</f>
        <v>70435</v>
      </c>
      <c r="AI5" s="603">
        <v>69979</v>
      </c>
      <c r="AJ5" s="604">
        <v>66212</v>
      </c>
      <c r="AK5" s="604">
        <v>3767</v>
      </c>
      <c r="AL5" s="604">
        <v>0</v>
      </c>
      <c r="AM5" s="604">
        <v>331</v>
      </c>
      <c r="AN5" s="604">
        <v>120</v>
      </c>
      <c r="AO5" s="605">
        <v>5</v>
      </c>
      <c r="AP5" s="606">
        <v>0</v>
      </c>
    </row>
    <row r="6" spans="2:42" ht="25.5" customHeight="1">
      <c r="B6" s="1109" t="s">
        <v>58</v>
      </c>
      <c r="C6" s="951"/>
      <c r="D6" s="120">
        <f t="shared" si="0"/>
        <v>36</v>
      </c>
      <c r="E6" s="584">
        <v>14</v>
      </c>
      <c r="F6" s="584">
        <v>3</v>
      </c>
      <c r="G6" s="584">
        <v>1</v>
      </c>
      <c r="H6" s="584">
        <v>0</v>
      </c>
      <c r="I6" s="585">
        <v>18</v>
      </c>
      <c r="J6" s="125">
        <f t="shared" si="1"/>
        <v>14</v>
      </c>
      <c r="K6" s="590">
        <v>4</v>
      </c>
      <c r="L6" s="590">
        <v>1</v>
      </c>
      <c r="M6" s="590">
        <v>4</v>
      </c>
      <c r="N6" s="590">
        <v>3</v>
      </c>
      <c r="O6" s="590">
        <v>0</v>
      </c>
      <c r="P6" s="597">
        <v>2</v>
      </c>
      <c r="Q6" s="120">
        <f t="shared" si="2"/>
        <v>20</v>
      </c>
      <c r="R6" s="590">
        <v>4</v>
      </c>
      <c r="S6" s="590">
        <v>1</v>
      </c>
      <c r="T6" s="590">
        <v>15</v>
      </c>
      <c r="U6" s="591">
        <v>37</v>
      </c>
      <c r="V6" s="125">
        <f t="shared" si="3"/>
        <v>1</v>
      </c>
      <c r="W6" s="590"/>
      <c r="X6" s="590"/>
      <c r="Y6" s="591">
        <v>1</v>
      </c>
      <c r="Z6" s="89"/>
      <c r="AA6" s="120">
        <f aca="true" t="shared" si="4" ref="AA6:AA16">SUM(AB6:AD6)</f>
        <v>3</v>
      </c>
      <c r="AB6" s="590">
        <v>0</v>
      </c>
      <c r="AC6" s="590">
        <v>0</v>
      </c>
      <c r="AD6" s="597">
        <v>3</v>
      </c>
      <c r="AE6" s="598">
        <v>681</v>
      </c>
      <c r="AF6" s="590">
        <v>97</v>
      </c>
      <c r="AG6" s="599">
        <v>4</v>
      </c>
      <c r="AH6" s="136">
        <f>SUM(AJ6:AP6)</f>
        <v>27779</v>
      </c>
      <c r="AI6" s="607">
        <v>26857</v>
      </c>
      <c r="AJ6" s="607">
        <v>16986</v>
      </c>
      <c r="AK6" s="607">
        <v>9871</v>
      </c>
      <c r="AL6" s="607">
        <v>90</v>
      </c>
      <c r="AM6" s="607">
        <v>289</v>
      </c>
      <c r="AN6" s="607">
        <v>0</v>
      </c>
      <c r="AO6" s="608">
        <v>543</v>
      </c>
      <c r="AP6" s="609">
        <v>0</v>
      </c>
    </row>
    <row r="7" spans="2:42" ht="25.5" customHeight="1">
      <c r="B7" s="1109" t="s">
        <v>59</v>
      </c>
      <c r="C7" s="951"/>
      <c r="D7" s="120">
        <f t="shared" si="0"/>
        <v>31</v>
      </c>
      <c r="E7" s="584">
        <v>10</v>
      </c>
      <c r="F7" s="584">
        <v>4</v>
      </c>
      <c r="G7" s="584">
        <v>3</v>
      </c>
      <c r="H7" s="584">
        <v>0</v>
      </c>
      <c r="I7" s="585">
        <v>14</v>
      </c>
      <c r="J7" s="125">
        <f t="shared" si="1"/>
        <v>15</v>
      </c>
      <c r="K7" s="590">
        <v>5</v>
      </c>
      <c r="L7" s="590">
        <v>0</v>
      </c>
      <c r="M7" s="590">
        <v>2</v>
      </c>
      <c r="N7" s="590">
        <v>2</v>
      </c>
      <c r="O7" s="590">
        <v>1</v>
      </c>
      <c r="P7" s="597">
        <v>5</v>
      </c>
      <c r="Q7" s="120">
        <f t="shared" si="2"/>
        <v>13</v>
      </c>
      <c r="R7" s="590">
        <v>2</v>
      </c>
      <c r="S7" s="590">
        <v>0</v>
      </c>
      <c r="T7" s="590">
        <v>11</v>
      </c>
      <c r="U7" s="591">
        <v>23</v>
      </c>
      <c r="V7" s="125">
        <f t="shared" si="3"/>
        <v>0</v>
      </c>
      <c r="W7" s="590"/>
      <c r="X7" s="590"/>
      <c r="Y7" s="591">
        <v>0</v>
      </c>
      <c r="Z7" s="89"/>
      <c r="AA7" s="120">
        <f t="shared" si="4"/>
        <v>3</v>
      </c>
      <c r="AB7" s="590">
        <v>0</v>
      </c>
      <c r="AC7" s="590">
        <v>1</v>
      </c>
      <c r="AD7" s="597">
        <v>2</v>
      </c>
      <c r="AE7" s="598">
        <v>459</v>
      </c>
      <c r="AF7" s="590">
        <v>30</v>
      </c>
      <c r="AG7" s="599">
        <v>17</v>
      </c>
      <c r="AH7" s="136">
        <f aca="true" t="shared" si="5" ref="AH7:AH16">SUM(AJ7:AP7)</f>
        <v>12824</v>
      </c>
      <c r="AI7" s="607">
        <v>12467</v>
      </c>
      <c r="AJ7" s="607">
        <v>6386</v>
      </c>
      <c r="AK7" s="607">
        <v>6081</v>
      </c>
      <c r="AL7" s="607">
        <v>0</v>
      </c>
      <c r="AM7" s="607">
        <v>198</v>
      </c>
      <c r="AN7" s="607">
        <v>0</v>
      </c>
      <c r="AO7" s="608">
        <v>159</v>
      </c>
      <c r="AP7" s="609">
        <v>0</v>
      </c>
    </row>
    <row r="8" spans="2:42" ht="25.5" customHeight="1">
      <c r="B8" s="1109" t="s">
        <v>60</v>
      </c>
      <c r="C8" s="951"/>
      <c r="D8" s="120">
        <f t="shared" si="0"/>
        <v>18</v>
      </c>
      <c r="E8" s="584">
        <v>16</v>
      </c>
      <c r="F8" s="584">
        <v>1</v>
      </c>
      <c r="G8" s="584">
        <v>0</v>
      </c>
      <c r="H8" s="584">
        <v>0</v>
      </c>
      <c r="I8" s="585">
        <v>1</v>
      </c>
      <c r="J8" s="125">
        <f t="shared" si="1"/>
        <v>16</v>
      </c>
      <c r="K8" s="590">
        <v>4</v>
      </c>
      <c r="L8" s="590">
        <v>1</v>
      </c>
      <c r="M8" s="590">
        <v>3</v>
      </c>
      <c r="N8" s="590">
        <v>2</v>
      </c>
      <c r="O8" s="590">
        <v>1</v>
      </c>
      <c r="P8" s="597">
        <v>5</v>
      </c>
      <c r="Q8" s="120">
        <f t="shared" si="2"/>
        <v>17</v>
      </c>
      <c r="R8" s="590">
        <v>8</v>
      </c>
      <c r="S8" s="590">
        <v>1</v>
      </c>
      <c r="T8" s="590">
        <v>8</v>
      </c>
      <c r="U8" s="591">
        <v>37</v>
      </c>
      <c r="V8" s="125">
        <f t="shared" si="3"/>
        <v>1</v>
      </c>
      <c r="W8" s="590"/>
      <c r="X8" s="590"/>
      <c r="Y8" s="591">
        <v>1</v>
      </c>
      <c r="Z8" s="89"/>
      <c r="AA8" s="120">
        <f t="shared" si="4"/>
        <v>2</v>
      </c>
      <c r="AB8" s="590">
        <v>0</v>
      </c>
      <c r="AC8" s="590">
        <v>0</v>
      </c>
      <c r="AD8" s="597">
        <v>2</v>
      </c>
      <c r="AE8" s="598">
        <v>547</v>
      </c>
      <c r="AF8" s="590">
        <v>31</v>
      </c>
      <c r="AG8" s="599">
        <v>0</v>
      </c>
      <c r="AH8" s="136">
        <f t="shared" si="5"/>
        <v>43682</v>
      </c>
      <c r="AI8" s="607">
        <v>43652</v>
      </c>
      <c r="AJ8" s="607">
        <v>38519</v>
      </c>
      <c r="AK8" s="607">
        <v>5133</v>
      </c>
      <c r="AL8" s="607">
        <v>0</v>
      </c>
      <c r="AM8" s="607">
        <v>0</v>
      </c>
      <c r="AN8" s="607">
        <v>0</v>
      </c>
      <c r="AO8" s="608">
        <v>30</v>
      </c>
      <c r="AP8" s="609">
        <v>0</v>
      </c>
    </row>
    <row r="9" spans="2:42" ht="25.5" customHeight="1">
      <c r="B9" s="1109" t="s">
        <v>61</v>
      </c>
      <c r="C9" s="951"/>
      <c r="D9" s="120">
        <f t="shared" si="0"/>
        <v>12</v>
      </c>
      <c r="E9" s="584">
        <v>10</v>
      </c>
      <c r="F9" s="584">
        <v>0</v>
      </c>
      <c r="G9" s="584">
        <v>0</v>
      </c>
      <c r="H9" s="584">
        <v>0</v>
      </c>
      <c r="I9" s="585">
        <v>2</v>
      </c>
      <c r="J9" s="125">
        <f t="shared" si="1"/>
        <v>14</v>
      </c>
      <c r="K9" s="590">
        <v>4</v>
      </c>
      <c r="L9" s="590">
        <v>1</v>
      </c>
      <c r="M9" s="590">
        <v>4</v>
      </c>
      <c r="N9" s="590">
        <v>3</v>
      </c>
      <c r="O9" s="590">
        <v>0</v>
      </c>
      <c r="P9" s="597">
        <v>2</v>
      </c>
      <c r="Q9" s="120">
        <f t="shared" si="2"/>
        <v>9</v>
      </c>
      <c r="R9" s="590">
        <v>4</v>
      </c>
      <c r="S9" s="590">
        <v>0</v>
      </c>
      <c r="T9" s="590">
        <v>5</v>
      </c>
      <c r="U9" s="591">
        <v>24</v>
      </c>
      <c r="V9" s="125">
        <f t="shared" si="3"/>
        <v>1</v>
      </c>
      <c r="W9" s="590"/>
      <c r="X9" s="590"/>
      <c r="Y9" s="591">
        <v>1</v>
      </c>
      <c r="Z9" s="89"/>
      <c r="AA9" s="120">
        <f t="shared" si="4"/>
        <v>8</v>
      </c>
      <c r="AB9" s="590">
        <v>1</v>
      </c>
      <c r="AC9" s="590">
        <v>0</v>
      </c>
      <c r="AD9" s="597">
        <v>7</v>
      </c>
      <c r="AE9" s="598">
        <v>684</v>
      </c>
      <c r="AF9" s="590">
        <v>74</v>
      </c>
      <c r="AG9" s="599">
        <v>0</v>
      </c>
      <c r="AH9" s="136">
        <f t="shared" si="5"/>
        <v>76612</v>
      </c>
      <c r="AI9" s="607">
        <v>76611</v>
      </c>
      <c r="AJ9" s="607">
        <v>69773</v>
      </c>
      <c r="AK9" s="607">
        <v>6838</v>
      </c>
      <c r="AL9" s="607">
        <v>0</v>
      </c>
      <c r="AM9" s="607">
        <v>0</v>
      </c>
      <c r="AN9" s="607">
        <v>0</v>
      </c>
      <c r="AO9" s="608">
        <v>1</v>
      </c>
      <c r="AP9" s="609">
        <v>0</v>
      </c>
    </row>
    <row r="10" spans="2:42" ht="25.5" customHeight="1">
      <c r="B10" s="1109" t="s">
        <v>62</v>
      </c>
      <c r="C10" s="951"/>
      <c r="D10" s="120">
        <f t="shared" si="0"/>
        <v>16</v>
      </c>
      <c r="E10" s="584">
        <v>10</v>
      </c>
      <c r="F10" s="584">
        <v>1</v>
      </c>
      <c r="G10" s="584">
        <v>2</v>
      </c>
      <c r="H10" s="584">
        <v>0</v>
      </c>
      <c r="I10" s="585">
        <v>3</v>
      </c>
      <c r="J10" s="125">
        <f t="shared" si="1"/>
        <v>10</v>
      </c>
      <c r="K10" s="590">
        <v>3</v>
      </c>
      <c r="L10" s="590">
        <v>2</v>
      </c>
      <c r="M10" s="590">
        <v>1</v>
      </c>
      <c r="N10" s="590">
        <v>4</v>
      </c>
      <c r="O10" s="590">
        <v>0</v>
      </c>
      <c r="P10" s="597">
        <v>0</v>
      </c>
      <c r="Q10" s="120">
        <f t="shared" si="2"/>
        <v>8</v>
      </c>
      <c r="R10" s="590">
        <v>2</v>
      </c>
      <c r="S10" s="590">
        <v>1</v>
      </c>
      <c r="T10" s="590">
        <v>5</v>
      </c>
      <c r="U10" s="591">
        <v>14</v>
      </c>
      <c r="V10" s="125">
        <f t="shared" si="3"/>
        <v>0</v>
      </c>
      <c r="W10" s="590"/>
      <c r="X10" s="590"/>
      <c r="Y10" s="591">
        <v>0</v>
      </c>
      <c r="Z10" s="89"/>
      <c r="AA10" s="120">
        <f t="shared" si="4"/>
        <v>0</v>
      </c>
      <c r="AB10" s="590">
        <v>0</v>
      </c>
      <c r="AC10" s="590">
        <v>0</v>
      </c>
      <c r="AD10" s="597">
        <v>0</v>
      </c>
      <c r="AE10" s="598">
        <v>410</v>
      </c>
      <c r="AF10" s="590">
        <v>4</v>
      </c>
      <c r="AG10" s="599">
        <v>1</v>
      </c>
      <c r="AH10" s="136">
        <f t="shared" si="5"/>
        <v>7741</v>
      </c>
      <c r="AI10" s="607">
        <v>7437</v>
      </c>
      <c r="AJ10" s="607">
        <v>5552</v>
      </c>
      <c r="AK10" s="607">
        <v>1885</v>
      </c>
      <c r="AL10" s="607">
        <v>0</v>
      </c>
      <c r="AM10" s="607">
        <v>204</v>
      </c>
      <c r="AN10" s="607">
        <v>0</v>
      </c>
      <c r="AO10" s="608">
        <v>100</v>
      </c>
      <c r="AP10" s="609">
        <v>0</v>
      </c>
    </row>
    <row r="11" spans="2:42" ht="25.5" customHeight="1">
      <c r="B11" s="1109" t="s">
        <v>63</v>
      </c>
      <c r="C11" s="951"/>
      <c r="D11" s="120">
        <f t="shared" si="0"/>
        <v>26</v>
      </c>
      <c r="E11" s="584">
        <v>14</v>
      </c>
      <c r="F11" s="584">
        <v>0</v>
      </c>
      <c r="G11" s="584">
        <v>3</v>
      </c>
      <c r="H11" s="584">
        <v>0</v>
      </c>
      <c r="I11" s="585">
        <v>9</v>
      </c>
      <c r="J11" s="125">
        <f t="shared" si="1"/>
        <v>15</v>
      </c>
      <c r="K11" s="590">
        <v>4</v>
      </c>
      <c r="L11" s="590">
        <v>0</v>
      </c>
      <c r="M11" s="590">
        <v>7</v>
      </c>
      <c r="N11" s="590">
        <v>1</v>
      </c>
      <c r="O11" s="590">
        <v>1</v>
      </c>
      <c r="P11" s="597">
        <v>2</v>
      </c>
      <c r="Q11" s="120">
        <f t="shared" si="2"/>
        <v>8</v>
      </c>
      <c r="R11" s="590">
        <v>3</v>
      </c>
      <c r="S11" s="590">
        <v>0</v>
      </c>
      <c r="T11" s="590">
        <v>5</v>
      </c>
      <c r="U11" s="591">
        <v>13</v>
      </c>
      <c r="V11" s="125">
        <f t="shared" si="3"/>
        <v>1</v>
      </c>
      <c r="W11" s="590"/>
      <c r="X11" s="590"/>
      <c r="Y11" s="591">
        <v>1</v>
      </c>
      <c r="Z11" s="89"/>
      <c r="AA11" s="120">
        <f t="shared" si="4"/>
        <v>2</v>
      </c>
      <c r="AB11" s="590">
        <v>0</v>
      </c>
      <c r="AC11" s="590">
        <v>0</v>
      </c>
      <c r="AD11" s="597">
        <v>2</v>
      </c>
      <c r="AE11" s="598">
        <v>442</v>
      </c>
      <c r="AF11" s="590">
        <v>444</v>
      </c>
      <c r="AG11" s="599">
        <v>0</v>
      </c>
      <c r="AH11" s="136">
        <f t="shared" si="5"/>
        <v>35865</v>
      </c>
      <c r="AI11" s="607">
        <v>32429</v>
      </c>
      <c r="AJ11" s="607">
        <v>27344</v>
      </c>
      <c r="AK11" s="607">
        <v>5085</v>
      </c>
      <c r="AL11" s="607">
        <v>0</v>
      </c>
      <c r="AM11" s="607">
        <v>205</v>
      </c>
      <c r="AN11" s="607">
        <v>0</v>
      </c>
      <c r="AO11" s="608">
        <v>3231</v>
      </c>
      <c r="AP11" s="609">
        <v>0</v>
      </c>
    </row>
    <row r="12" spans="2:42" ht="25.5" customHeight="1">
      <c r="B12" s="1109" t="s">
        <v>64</v>
      </c>
      <c r="C12" s="951"/>
      <c r="D12" s="120">
        <f t="shared" si="0"/>
        <v>29</v>
      </c>
      <c r="E12" s="584">
        <v>11</v>
      </c>
      <c r="F12" s="584">
        <v>3</v>
      </c>
      <c r="G12" s="584">
        <v>2</v>
      </c>
      <c r="H12" s="584">
        <v>0</v>
      </c>
      <c r="I12" s="585">
        <v>13</v>
      </c>
      <c r="J12" s="125">
        <f t="shared" si="1"/>
        <v>20</v>
      </c>
      <c r="K12" s="590">
        <v>5</v>
      </c>
      <c r="L12" s="590">
        <v>0</v>
      </c>
      <c r="M12" s="590">
        <v>4</v>
      </c>
      <c r="N12" s="590">
        <v>9</v>
      </c>
      <c r="O12" s="590">
        <v>0</v>
      </c>
      <c r="P12" s="597">
        <v>2</v>
      </c>
      <c r="Q12" s="120">
        <f t="shared" si="2"/>
        <v>7</v>
      </c>
      <c r="R12" s="590">
        <v>4</v>
      </c>
      <c r="S12" s="590">
        <v>0</v>
      </c>
      <c r="T12" s="590">
        <v>3</v>
      </c>
      <c r="U12" s="591">
        <v>25</v>
      </c>
      <c r="V12" s="125">
        <f t="shared" si="3"/>
        <v>2</v>
      </c>
      <c r="W12" s="590"/>
      <c r="X12" s="590"/>
      <c r="Y12" s="591">
        <v>2</v>
      </c>
      <c r="Z12" s="89"/>
      <c r="AA12" s="120">
        <f t="shared" si="4"/>
        <v>5</v>
      </c>
      <c r="AB12" s="590">
        <v>2</v>
      </c>
      <c r="AC12" s="590">
        <v>0</v>
      </c>
      <c r="AD12" s="597">
        <v>3</v>
      </c>
      <c r="AE12" s="598">
        <v>2379</v>
      </c>
      <c r="AF12" s="590">
        <v>90</v>
      </c>
      <c r="AG12" s="599">
        <v>157</v>
      </c>
      <c r="AH12" s="136">
        <f>SUM(AJ12:AP12)</f>
        <v>94174</v>
      </c>
      <c r="AI12" s="607">
        <v>90092</v>
      </c>
      <c r="AJ12" s="607">
        <v>54908</v>
      </c>
      <c r="AK12" s="607">
        <v>35184</v>
      </c>
      <c r="AL12" s="607">
        <v>0</v>
      </c>
      <c r="AM12" s="607">
        <v>4079</v>
      </c>
      <c r="AN12" s="607">
        <v>0</v>
      </c>
      <c r="AO12" s="608">
        <v>3</v>
      </c>
      <c r="AP12" s="609">
        <v>0</v>
      </c>
    </row>
    <row r="13" spans="2:42" ht="25.5" customHeight="1">
      <c r="B13" s="1109" t="s">
        <v>65</v>
      </c>
      <c r="C13" s="951"/>
      <c r="D13" s="120">
        <f t="shared" si="0"/>
        <v>13</v>
      </c>
      <c r="E13" s="584">
        <v>7</v>
      </c>
      <c r="F13" s="584">
        <v>0</v>
      </c>
      <c r="G13" s="584">
        <v>2</v>
      </c>
      <c r="H13" s="584">
        <v>0</v>
      </c>
      <c r="I13" s="585">
        <v>4</v>
      </c>
      <c r="J13" s="125">
        <f t="shared" si="1"/>
        <v>3</v>
      </c>
      <c r="K13" s="590">
        <v>1</v>
      </c>
      <c r="L13" s="590">
        <v>1</v>
      </c>
      <c r="M13" s="590">
        <v>0</v>
      </c>
      <c r="N13" s="590"/>
      <c r="O13" s="590">
        <v>1</v>
      </c>
      <c r="P13" s="597"/>
      <c r="Q13" s="120">
        <f t="shared" si="2"/>
        <v>5</v>
      </c>
      <c r="R13" s="590">
        <v>1</v>
      </c>
      <c r="S13" s="590">
        <v>2</v>
      </c>
      <c r="T13" s="590">
        <v>2</v>
      </c>
      <c r="U13" s="591">
        <v>18</v>
      </c>
      <c r="V13" s="125">
        <f t="shared" si="3"/>
        <v>0</v>
      </c>
      <c r="W13" s="590"/>
      <c r="X13" s="590"/>
      <c r="Y13" s="591">
        <v>0</v>
      </c>
      <c r="Z13" s="89"/>
      <c r="AA13" s="120">
        <f t="shared" si="4"/>
        <v>1</v>
      </c>
      <c r="AB13" s="590">
        <v>0</v>
      </c>
      <c r="AC13" s="590">
        <v>0</v>
      </c>
      <c r="AD13" s="597">
        <v>1</v>
      </c>
      <c r="AE13" s="598">
        <v>149</v>
      </c>
      <c r="AF13" s="590">
        <v>0</v>
      </c>
      <c r="AG13" s="599">
        <v>0</v>
      </c>
      <c r="AH13" s="136">
        <f t="shared" si="5"/>
        <v>14873</v>
      </c>
      <c r="AI13" s="607">
        <v>14831</v>
      </c>
      <c r="AJ13" s="607">
        <v>12704</v>
      </c>
      <c r="AK13" s="607">
        <v>2127</v>
      </c>
      <c r="AL13" s="607">
        <v>0</v>
      </c>
      <c r="AM13" s="607">
        <v>12</v>
      </c>
      <c r="AN13" s="607">
        <v>0</v>
      </c>
      <c r="AO13" s="608">
        <v>30</v>
      </c>
      <c r="AP13" s="609">
        <v>0</v>
      </c>
    </row>
    <row r="14" spans="2:42" ht="25.5" customHeight="1">
      <c r="B14" s="1109" t="s">
        <v>66</v>
      </c>
      <c r="C14" s="951"/>
      <c r="D14" s="120">
        <f t="shared" si="0"/>
        <v>12</v>
      </c>
      <c r="E14" s="584">
        <v>9</v>
      </c>
      <c r="F14" s="584">
        <v>0</v>
      </c>
      <c r="G14" s="584">
        <v>0</v>
      </c>
      <c r="H14" s="584">
        <v>0</v>
      </c>
      <c r="I14" s="585">
        <v>3</v>
      </c>
      <c r="J14" s="125">
        <f>SUM(K14:P14)</f>
        <v>8</v>
      </c>
      <c r="K14" s="590">
        <v>2</v>
      </c>
      <c r="L14" s="590">
        <v>0</v>
      </c>
      <c r="M14" s="590">
        <v>3</v>
      </c>
      <c r="N14" s="590">
        <v>2</v>
      </c>
      <c r="O14" s="590">
        <v>1</v>
      </c>
      <c r="P14" s="597"/>
      <c r="Q14" s="120">
        <f t="shared" si="2"/>
        <v>6</v>
      </c>
      <c r="R14" s="590">
        <v>1</v>
      </c>
      <c r="S14" s="590">
        <v>0</v>
      </c>
      <c r="T14" s="590">
        <v>5</v>
      </c>
      <c r="U14" s="591">
        <v>10</v>
      </c>
      <c r="V14" s="125">
        <f t="shared" si="3"/>
        <v>0</v>
      </c>
      <c r="W14" s="590"/>
      <c r="X14" s="590"/>
      <c r="Y14" s="591">
        <v>0</v>
      </c>
      <c r="Z14" s="89"/>
      <c r="AA14" s="120">
        <f t="shared" si="4"/>
        <v>4</v>
      </c>
      <c r="AB14" s="590">
        <v>0</v>
      </c>
      <c r="AC14" s="590">
        <v>0</v>
      </c>
      <c r="AD14" s="597">
        <v>4</v>
      </c>
      <c r="AE14" s="598">
        <v>379</v>
      </c>
      <c r="AF14" s="590">
        <v>297</v>
      </c>
      <c r="AG14" s="599">
        <v>0</v>
      </c>
      <c r="AH14" s="136">
        <f t="shared" si="5"/>
        <v>5639</v>
      </c>
      <c r="AI14" s="607">
        <v>5028</v>
      </c>
      <c r="AJ14" s="607">
        <v>3999</v>
      </c>
      <c r="AK14" s="607">
        <v>1029</v>
      </c>
      <c r="AL14" s="607">
        <v>0</v>
      </c>
      <c r="AM14" s="607">
        <v>0</v>
      </c>
      <c r="AN14" s="607">
        <v>0</v>
      </c>
      <c r="AO14" s="608">
        <v>611</v>
      </c>
      <c r="AP14" s="609">
        <v>0</v>
      </c>
    </row>
    <row r="15" spans="2:42" ht="25.5" customHeight="1">
      <c r="B15" s="1109" t="s">
        <v>67</v>
      </c>
      <c r="C15" s="951"/>
      <c r="D15" s="120">
        <f t="shared" si="0"/>
        <v>16</v>
      </c>
      <c r="E15" s="584">
        <v>8</v>
      </c>
      <c r="F15" s="584">
        <v>0</v>
      </c>
      <c r="G15" s="584">
        <v>5</v>
      </c>
      <c r="H15" s="584">
        <v>0</v>
      </c>
      <c r="I15" s="585">
        <v>3</v>
      </c>
      <c r="J15" s="125">
        <f>SUM(K15:P15)</f>
        <v>9</v>
      </c>
      <c r="K15" s="590">
        <v>4</v>
      </c>
      <c r="L15" s="590">
        <v>1</v>
      </c>
      <c r="M15" s="590">
        <v>1</v>
      </c>
      <c r="N15" s="590"/>
      <c r="O15" s="590"/>
      <c r="P15" s="597">
        <v>3</v>
      </c>
      <c r="Q15" s="120">
        <f t="shared" si="2"/>
        <v>8</v>
      </c>
      <c r="R15" s="590">
        <v>4</v>
      </c>
      <c r="S15" s="590">
        <v>1</v>
      </c>
      <c r="T15" s="590">
        <v>3</v>
      </c>
      <c r="U15" s="591">
        <v>9</v>
      </c>
      <c r="V15" s="125">
        <f t="shared" si="3"/>
        <v>3</v>
      </c>
      <c r="W15" s="590"/>
      <c r="X15" s="590"/>
      <c r="Y15" s="591">
        <v>3</v>
      </c>
      <c r="Z15" s="89"/>
      <c r="AA15" s="120">
        <f t="shared" si="4"/>
        <v>3</v>
      </c>
      <c r="AB15" s="590">
        <v>0</v>
      </c>
      <c r="AC15" s="590">
        <v>0</v>
      </c>
      <c r="AD15" s="597">
        <v>3</v>
      </c>
      <c r="AE15" s="598">
        <v>364</v>
      </c>
      <c r="AF15" s="590">
        <v>27</v>
      </c>
      <c r="AG15" s="599">
        <v>0</v>
      </c>
      <c r="AH15" s="136">
        <f t="shared" si="5"/>
        <v>24222</v>
      </c>
      <c r="AI15" s="607">
        <v>22071</v>
      </c>
      <c r="AJ15" s="607">
        <v>19763</v>
      </c>
      <c r="AK15" s="607">
        <v>2308</v>
      </c>
      <c r="AL15" s="607">
        <v>0</v>
      </c>
      <c r="AM15" s="607">
        <v>1886</v>
      </c>
      <c r="AN15" s="607">
        <v>0</v>
      </c>
      <c r="AO15" s="608">
        <v>265</v>
      </c>
      <c r="AP15" s="609">
        <v>0</v>
      </c>
    </row>
    <row r="16" spans="2:42" ht="25.5" customHeight="1">
      <c r="B16" s="1137" t="s">
        <v>68</v>
      </c>
      <c r="C16" s="1104"/>
      <c r="D16" s="121">
        <f t="shared" si="0"/>
        <v>21</v>
      </c>
      <c r="E16" s="586">
        <v>15</v>
      </c>
      <c r="F16" s="586">
        <v>1</v>
      </c>
      <c r="G16" s="586">
        <v>3</v>
      </c>
      <c r="H16" s="586">
        <v>0</v>
      </c>
      <c r="I16" s="587">
        <v>2</v>
      </c>
      <c r="J16" s="126">
        <f>SUM(K16:P16)</f>
        <v>25</v>
      </c>
      <c r="K16" s="592">
        <v>8</v>
      </c>
      <c r="L16" s="592">
        <v>0</v>
      </c>
      <c r="M16" s="592">
        <v>3</v>
      </c>
      <c r="N16" s="592">
        <v>9</v>
      </c>
      <c r="O16" s="592">
        <v>1</v>
      </c>
      <c r="P16" s="600">
        <v>4</v>
      </c>
      <c r="Q16" s="121">
        <f t="shared" si="2"/>
        <v>14</v>
      </c>
      <c r="R16" s="592">
        <v>7</v>
      </c>
      <c r="S16" s="592">
        <v>0</v>
      </c>
      <c r="T16" s="592">
        <v>7</v>
      </c>
      <c r="U16" s="593">
        <v>29</v>
      </c>
      <c r="V16" s="126">
        <f t="shared" si="3"/>
        <v>1</v>
      </c>
      <c r="W16" s="592"/>
      <c r="X16" s="592"/>
      <c r="Y16" s="593">
        <v>1</v>
      </c>
      <c r="Z16" s="89"/>
      <c r="AA16" s="121">
        <f t="shared" si="4"/>
        <v>1</v>
      </c>
      <c r="AB16" s="592">
        <v>0</v>
      </c>
      <c r="AC16" s="592">
        <v>0</v>
      </c>
      <c r="AD16" s="600">
        <v>1</v>
      </c>
      <c r="AE16" s="601">
        <v>1250</v>
      </c>
      <c r="AF16" s="592">
        <v>100</v>
      </c>
      <c r="AG16" s="602">
        <v>2</v>
      </c>
      <c r="AH16" s="137">
        <f t="shared" si="5"/>
        <v>50727</v>
      </c>
      <c r="AI16" s="610">
        <v>49642</v>
      </c>
      <c r="AJ16" s="611">
        <v>39493</v>
      </c>
      <c r="AK16" s="611">
        <v>10149</v>
      </c>
      <c r="AL16" s="611">
        <v>0</v>
      </c>
      <c r="AM16" s="611">
        <v>975</v>
      </c>
      <c r="AN16" s="611">
        <v>0</v>
      </c>
      <c r="AO16" s="612">
        <v>110</v>
      </c>
      <c r="AP16" s="613">
        <v>0</v>
      </c>
    </row>
    <row r="17" spans="2:42" ht="25.5" customHeight="1" thickBot="1">
      <c r="B17" s="1138" t="s">
        <v>374</v>
      </c>
      <c r="C17" s="1139"/>
      <c r="D17" s="122">
        <f>SUM(D5:D16)</f>
        <v>266</v>
      </c>
      <c r="E17" s="129">
        <f aca="true" t="shared" si="6" ref="E17:AP17">SUM(E5:E16)</f>
        <v>146</v>
      </c>
      <c r="F17" s="129">
        <f t="shared" si="6"/>
        <v>14</v>
      </c>
      <c r="G17" s="129">
        <f t="shared" si="6"/>
        <v>22</v>
      </c>
      <c r="H17" s="129">
        <f t="shared" si="6"/>
        <v>0</v>
      </c>
      <c r="I17" s="130">
        <f t="shared" si="6"/>
        <v>84</v>
      </c>
      <c r="J17" s="127">
        <f t="shared" si="6"/>
        <v>172</v>
      </c>
      <c r="K17" s="129">
        <f t="shared" si="6"/>
        <v>52</v>
      </c>
      <c r="L17" s="129">
        <f t="shared" si="6"/>
        <v>7</v>
      </c>
      <c r="M17" s="129">
        <f t="shared" si="6"/>
        <v>41</v>
      </c>
      <c r="N17" s="129">
        <f t="shared" si="6"/>
        <v>37</v>
      </c>
      <c r="O17" s="129">
        <f t="shared" si="6"/>
        <v>7</v>
      </c>
      <c r="P17" s="127">
        <f t="shared" si="6"/>
        <v>28</v>
      </c>
      <c r="Q17" s="122">
        <f t="shared" si="6"/>
        <v>135</v>
      </c>
      <c r="R17" s="129">
        <f t="shared" si="6"/>
        <v>45</v>
      </c>
      <c r="S17" s="129">
        <f t="shared" si="6"/>
        <v>7</v>
      </c>
      <c r="T17" s="129">
        <f t="shared" si="6"/>
        <v>83</v>
      </c>
      <c r="U17" s="130">
        <f t="shared" si="6"/>
        <v>283</v>
      </c>
      <c r="V17" s="127">
        <f t="shared" si="6"/>
        <v>11</v>
      </c>
      <c r="W17" s="129">
        <f t="shared" si="6"/>
        <v>0</v>
      </c>
      <c r="X17" s="129">
        <f t="shared" si="6"/>
        <v>0</v>
      </c>
      <c r="Y17" s="130">
        <f t="shared" si="6"/>
        <v>11</v>
      </c>
      <c r="Z17" s="89"/>
      <c r="AA17" s="122">
        <f t="shared" si="6"/>
        <v>37</v>
      </c>
      <c r="AB17" s="129">
        <f t="shared" si="6"/>
        <v>3</v>
      </c>
      <c r="AC17" s="129">
        <f t="shared" si="6"/>
        <v>2</v>
      </c>
      <c r="AD17" s="127">
        <f t="shared" si="6"/>
        <v>32</v>
      </c>
      <c r="AE17" s="131">
        <f t="shared" si="6"/>
        <v>8588</v>
      </c>
      <c r="AF17" s="134">
        <f t="shared" si="6"/>
        <v>1219</v>
      </c>
      <c r="AG17" s="132">
        <f t="shared" si="6"/>
        <v>181</v>
      </c>
      <c r="AH17" s="133">
        <f t="shared" si="6"/>
        <v>464573</v>
      </c>
      <c r="AI17" s="134">
        <f t="shared" si="6"/>
        <v>451096</v>
      </c>
      <c r="AJ17" s="134">
        <f t="shared" si="6"/>
        <v>361639</v>
      </c>
      <c r="AK17" s="134">
        <f t="shared" si="6"/>
        <v>89457</v>
      </c>
      <c r="AL17" s="134">
        <f t="shared" si="6"/>
        <v>90</v>
      </c>
      <c r="AM17" s="134">
        <f t="shared" si="6"/>
        <v>8179</v>
      </c>
      <c r="AN17" s="134">
        <f t="shared" si="6"/>
        <v>120</v>
      </c>
      <c r="AO17" s="133">
        <f t="shared" si="6"/>
        <v>5088</v>
      </c>
      <c r="AP17" s="297">
        <f t="shared" si="6"/>
        <v>0</v>
      </c>
    </row>
    <row r="18" spans="1:42" ht="25.5" customHeight="1" thickTop="1">
      <c r="A18" s="304"/>
      <c r="B18" s="1105" t="s">
        <v>373</v>
      </c>
      <c r="C18" s="1106"/>
      <c r="D18" s="259">
        <f>SUM(E18:I18)</f>
        <v>297</v>
      </c>
      <c r="E18" s="260">
        <v>157</v>
      </c>
      <c r="F18" s="260">
        <v>13</v>
      </c>
      <c r="G18" s="260">
        <v>32</v>
      </c>
      <c r="H18" s="260">
        <v>2</v>
      </c>
      <c r="I18" s="261">
        <v>93</v>
      </c>
      <c r="J18" s="262">
        <v>204</v>
      </c>
      <c r="K18" s="260">
        <v>57</v>
      </c>
      <c r="L18" s="260">
        <v>7</v>
      </c>
      <c r="M18" s="260">
        <v>47</v>
      </c>
      <c r="N18" s="260">
        <v>38</v>
      </c>
      <c r="O18" s="260">
        <v>6</v>
      </c>
      <c r="P18" s="263">
        <v>49</v>
      </c>
      <c r="Q18" s="259">
        <v>148</v>
      </c>
      <c r="R18" s="260">
        <v>45</v>
      </c>
      <c r="S18" s="260">
        <v>8</v>
      </c>
      <c r="T18" s="260">
        <v>95</v>
      </c>
      <c r="U18" s="261">
        <v>317</v>
      </c>
      <c r="V18" s="262">
        <v>16</v>
      </c>
      <c r="W18" s="260"/>
      <c r="X18" s="260"/>
      <c r="Y18" s="261">
        <v>16</v>
      </c>
      <c r="Z18" s="581"/>
      <c r="AA18" s="123">
        <v>33</v>
      </c>
      <c r="AB18" s="260">
        <v>2</v>
      </c>
      <c r="AC18" s="260">
        <v>2</v>
      </c>
      <c r="AD18" s="263">
        <v>29</v>
      </c>
      <c r="AE18" s="265">
        <v>10639</v>
      </c>
      <c r="AF18" s="266">
        <v>1577</v>
      </c>
      <c r="AG18" s="267">
        <v>154</v>
      </c>
      <c r="AH18" s="138">
        <v>665949</v>
      </c>
      <c r="AI18" s="266">
        <v>560360</v>
      </c>
      <c r="AJ18" s="266">
        <v>477472</v>
      </c>
      <c r="AK18" s="266">
        <v>82888</v>
      </c>
      <c r="AL18" s="266">
        <v>197</v>
      </c>
      <c r="AM18" s="266">
        <v>9659</v>
      </c>
      <c r="AN18" s="266">
        <v>81279</v>
      </c>
      <c r="AO18" s="295">
        <v>14454</v>
      </c>
      <c r="AP18" s="298"/>
    </row>
    <row r="19" spans="1:42" ht="25.5" customHeight="1">
      <c r="A19" s="304"/>
      <c r="B19" s="1107" t="s">
        <v>369</v>
      </c>
      <c r="C19" s="1108"/>
      <c r="D19" s="123">
        <f aca="true" t="shared" si="7" ref="D19:D26">SUM(E19:I19)</f>
        <v>319</v>
      </c>
      <c r="E19" s="573">
        <v>169</v>
      </c>
      <c r="F19" s="573">
        <v>18</v>
      </c>
      <c r="G19" s="573">
        <v>23</v>
      </c>
      <c r="H19" s="573">
        <v>2</v>
      </c>
      <c r="I19" s="574">
        <v>107</v>
      </c>
      <c r="J19" s="128">
        <v>170</v>
      </c>
      <c r="K19" s="573">
        <v>55</v>
      </c>
      <c r="L19" s="573">
        <v>16</v>
      </c>
      <c r="M19" s="573">
        <v>32</v>
      </c>
      <c r="N19" s="573">
        <v>29</v>
      </c>
      <c r="O19" s="573">
        <v>6</v>
      </c>
      <c r="P19" s="575">
        <v>32</v>
      </c>
      <c r="Q19" s="123">
        <v>140</v>
      </c>
      <c r="R19" s="573">
        <v>52</v>
      </c>
      <c r="S19" s="573">
        <v>10</v>
      </c>
      <c r="T19" s="573">
        <v>78</v>
      </c>
      <c r="U19" s="574">
        <v>288</v>
      </c>
      <c r="V19" s="128">
        <v>20</v>
      </c>
      <c r="W19" s="573"/>
      <c r="X19" s="573"/>
      <c r="Y19" s="574">
        <v>20</v>
      </c>
      <c r="Z19" s="581"/>
      <c r="AA19" s="123">
        <v>43</v>
      </c>
      <c r="AB19" s="573">
        <v>1</v>
      </c>
      <c r="AC19" s="573"/>
      <c r="AD19" s="575">
        <v>42</v>
      </c>
      <c r="AE19" s="576">
        <v>7186</v>
      </c>
      <c r="AF19" s="577">
        <v>850</v>
      </c>
      <c r="AG19" s="578">
        <v>161</v>
      </c>
      <c r="AH19" s="138">
        <v>431046</v>
      </c>
      <c r="AI19" s="577">
        <v>411184</v>
      </c>
      <c r="AJ19" s="577">
        <v>326245</v>
      </c>
      <c r="AK19" s="577">
        <v>84939</v>
      </c>
      <c r="AL19" s="577">
        <v>1672</v>
      </c>
      <c r="AM19" s="577">
        <v>8339</v>
      </c>
      <c r="AN19" s="577">
        <v>900</v>
      </c>
      <c r="AO19" s="579">
        <v>8951</v>
      </c>
      <c r="AP19" s="580"/>
    </row>
    <row r="20" spans="1:42" ht="25.5" customHeight="1">
      <c r="A20" s="304"/>
      <c r="B20" s="1107" t="s">
        <v>367</v>
      </c>
      <c r="C20" s="1108"/>
      <c r="D20" s="123">
        <f t="shared" si="7"/>
        <v>401</v>
      </c>
      <c r="E20" s="573">
        <v>179</v>
      </c>
      <c r="F20" s="573">
        <v>35</v>
      </c>
      <c r="G20" s="573">
        <v>27</v>
      </c>
      <c r="H20" s="573">
        <v>4</v>
      </c>
      <c r="I20" s="574">
        <v>156</v>
      </c>
      <c r="J20" s="128">
        <v>208</v>
      </c>
      <c r="K20" s="573">
        <v>56</v>
      </c>
      <c r="L20" s="573">
        <v>13</v>
      </c>
      <c r="M20" s="573">
        <v>45</v>
      </c>
      <c r="N20" s="573">
        <v>34</v>
      </c>
      <c r="O20" s="573">
        <v>10</v>
      </c>
      <c r="P20" s="575">
        <v>50</v>
      </c>
      <c r="Q20" s="123">
        <v>188</v>
      </c>
      <c r="R20" s="573">
        <v>57</v>
      </c>
      <c r="S20" s="573">
        <v>11</v>
      </c>
      <c r="T20" s="573">
        <v>120</v>
      </c>
      <c r="U20" s="574">
        <v>389</v>
      </c>
      <c r="V20" s="128">
        <v>19</v>
      </c>
      <c r="W20" s="573"/>
      <c r="X20" s="573"/>
      <c r="Y20" s="574">
        <v>19</v>
      </c>
      <c r="Z20" s="264"/>
      <c r="AA20" s="123">
        <v>58</v>
      </c>
      <c r="AB20" s="573">
        <v>1</v>
      </c>
      <c r="AC20" s="573">
        <v>4</v>
      </c>
      <c r="AD20" s="575">
        <v>53</v>
      </c>
      <c r="AE20" s="576">
        <v>9801</v>
      </c>
      <c r="AF20" s="577">
        <v>1120</v>
      </c>
      <c r="AG20" s="578">
        <v>410</v>
      </c>
      <c r="AH20" s="138">
        <v>499757</v>
      </c>
      <c r="AI20" s="577">
        <v>484018</v>
      </c>
      <c r="AJ20" s="577">
        <v>325363</v>
      </c>
      <c r="AK20" s="577">
        <v>158655</v>
      </c>
      <c r="AL20" s="577">
        <v>1039</v>
      </c>
      <c r="AM20" s="577">
        <v>12009</v>
      </c>
      <c r="AN20" s="577">
        <v>37</v>
      </c>
      <c r="AO20" s="579">
        <v>2654</v>
      </c>
      <c r="AP20" s="580"/>
    </row>
    <row r="21" spans="1:42" ht="25.5" customHeight="1">
      <c r="A21" s="304"/>
      <c r="B21" s="1133" t="s">
        <v>366</v>
      </c>
      <c r="C21" s="1041"/>
      <c r="D21" s="268">
        <f t="shared" si="7"/>
        <v>303</v>
      </c>
      <c r="E21" s="269">
        <v>178</v>
      </c>
      <c r="F21" s="269">
        <v>12</v>
      </c>
      <c r="G21" s="269">
        <v>31</v>
      </c>
      <c r="H21" s="269">
        <v>1</v>
      </c>
      <c r="I21" s="270">
        <v>81</v>
      </c>
      <c r="J21" s="271">
        <v>188</v>
      </c>
      <c r="K21" s="269">
        <v>57</v>
      </c>
      <c r="L21" s="269">
        <v>12</v>
      </c>
      <c r="M21" s="269">
        <v>58</v>
      </c>
      <c r="N21" s="269">
        <v>21</v>
      </c>
      <c r="O21" s="269">
        <v>9</v>
      </c>
      <c r="P21" s="270">
        <v>31</v>
      </c>
      <c r="Q21" s="268">
        <v>175</v>
      </c>
      <c r="R21" s="269">
        <v>42</v>
      </c>
      <c r="S21" s="269">
        <v>17</v>
      </c>
      <c r="T21" s="269">
        <v>116</v>
      </c>
      <c r="U21" s="270">
        <v>397</v>
      </c>
      <c r="V21" s="271">
        <v>15</v>
      </c>
      <c r="W21" s="269"/>
      <c r="X21" s="269"/>
      <c r="Y21" s="270">
        <v>15</v>
      </c>
      <c r="Z21" s="89"/>
      <c r="AA21" s="123">
        <v>38</v>
      </c>
      <c r="AB21" s="115">
        <v>2</v>
      </c>
      <c r="AC21" s="115"/>
      <c r="AD21" s="157">
        <v>36</v>
      </c>
      <c r="AE21" s="116">
        <v>9545</v>
      </c>
      <c r="AF21" s="154">
        <v>1194</v>
      </c>
      <c r="AG21" s="117">
        <v>124</v>
      </c>
      <c r="AH21" s="138">
        <v>428043</v>
      </c>
      <c r="AI21" s="118">
        <v>408368</v>
      </c>
      <c r="AJ21" s="118">
        <v>285630</v>
      </c>
      <c r="AK21" s="118">
        <v>122738</v>
      </c>
      <c r="AL21" s="118">
        <v>9084</v>
      </c>
      <c r="AM21" s="118">
        <v>6831</v>
      </c>
      <c r="AN21" s="118">
        <v>364</v>
      </c>
      <c r="AO21" s="296">
        <v>3363</v>
      </c>
      <c r="AP21" s="158">
        <v>33</v>
      </c>
    </row>
    <row r="22" spans="1:42" ht="25.5" customHeight="1">
      <c r="A22" s="304"/>
      <c r="B22" s="1109" t="s">
        <v>365</v>
      </c>
      <c r="C22" s="951"/>
      <c r="D22" s="120">
        <f t="shared" si="7"/>
        <v>404</v>
      </c>
      <c r="E22" s="155">
        <v>189</v>
      </c>
      <c r="F22" s="155">
        <v>46</v>
      </c>
      <c r="G22" s="155">
        <v>20</v>
      </c>
      <c r="H22" s="155">
        <v>4</v>
      </c>
      <c r="I22" s="159">
        <v>145</v>
      </c>
      <c r="J22" s="125">
        <v>208</v>
      </c>
      <c r="K22" s="155">
        <v>60</v>
      </c>
      <c r="L22" s="155">
        <v>13</v>
      </c>
      <c r="M22" s="155">
        <v>57</v>
      </c>
      <c r="N22" s="155">
        <v>39</v>
      </c>
      <c r="O22" s="155">
        <v>7</v>
      </c>
      <c r="P22" s="159">
        <v>32</v>
      </c>
      <c r="Q22" s="120">
        <v>126</v>
      </c>
      <c r="R22" s="155">
        <v>37</v>
      </c>
      <c r="S22" s="155">
        <v>12</v>
      </c>
      <c r="T22" s="155">
        <v>77</v>
      </c>
      <c r="U22" s="159">
        <v>282</v>
      </c>
      <c r="V22" s="125">
        <v>14</v>
      </c>
      <c r="W22" s="155"/>
      <c r="X22" s="155"/>
      <c r="Y22" s="159">
        <v>14</v>
      </c>
      <c r="Z22" s="89"/>
      <c r="AA22" s="123">
        <v>47</v>
      </c>
      <c r="AB22" s="115"/>
      <c r="AC22" s="115">
        <v>5</v>
      </c>
      <c r="AD22" s="157">
        <v>42</v>
      </c>
      <c r="AE22" s="116">
        <v>8861</v>
      </c>
      <c r="AF22" s="154">
        <v>733</v>
      </c>
      <c r="AG22" s="117">
        <v>6079</v>
      </c>
      <c r="AH22" s="138">
        <v>487958</v>
      </c>
      <c r="AI22" s="118">
        <v>417761</v>
      </c>
      <c r="AJ22" s="118">
        <v>278058</v>
      </c>
      <c r="AK22" s="118">
        <v>139703</v>
      </c>
      <c r="AL22" s="118">
        <v>53647</v>
      </c>
      <c r="AM22" s="118">
        <v>8497</v>
      </c>
      <c r="AN22" s="118">
        <v>4086</v>
      </c>
      <c r="AO22" s="296">
        <v>3967</v>
      </c>
      <c r="AP22" s="158"/>
    </row>
    <row r="23" spans="1:42" ht="25.5" customHeight="1">
      <c r="A23" s="304"/>
      <c r="B23" s="1133" t="s">
        <v>358</v>
      </c>
      <c r="C23" s="1041"/>
      <c r="D23" s="123">
        <f t="shared" si="7"/>
        <v>315</v>
      </c>
      <c r="E23" s="155">
        <v>186</v>
      </c>
      <c r="F23" s="155">
        <v>22</v>
      </c>
      <c r="G23" s="155">
        <v>25</v>
      </c>
      <c r="H23" s="155">
        <v>1</v>
      </c>
      <c r="I23" s="159">
        <v>81</v>
      </c>
      <c r="J23" s="128">
        <v>202</v>
      </c>
      <c r="K23" s="155">
        <v>63</v>
      </c>
      <c r="L23" s="155">
        <v>17</v>
      </c>
      <c r="M23" s="155">
        <v>44</v>
      </c>
      <c r="N23" s="155">
        <v>40</v>
      </c>
      <c r="O23" s="155">
        <v>6</v>
      </c>
      <c r="P23" s="159">
        <v>32</v>
      </c>
      <c r="Q23" s="123">
        <v>158</v>
      </c>
      <c r="R23" s="155">
        <v>73</v>
      </c>
      <c r="S23" s="155">
        <v>11</v>
      </c>
      <c r="T23" s="155">
        <v>74</v>
      </c>
      <c r="U23" s="159">
        <v>314</v>
      </c>
      <c r="V23" s="128">
        <v>14</v>
      </c>
      <c r="W23" s="155"/>
      <c r="X23" s="155"/>
      <c r="Y23" s="159">
        <v>14</v>
      </c>
      <c r="Z23" s="89"/>
      <c r="AA23" s="123">
        <v>38</v>
      </c>
      <c r="AB23" s="113">
        <v>4</v>
      </c>
      <c r="AC23" s="113">
        <v>3</v>
      </c>
      <c r="AD23" s="160">
        <v>31</v>
      </c>
      <c r="AE23" s="116">
        <v>12644</v>
      </c>
      <c r="AF23" s="154">
        <v>1596</v>
      </c>
      <c r="AG23" s="117">
        <v>194</v>
      </c>
      <c r="AH23" s="138">
        <v>571500</v>
      </c>
      <c r="AI23" s="114">
        <v>555289</v>
      </c>
      <c r="AJ23" s="114">
        <v>422010</v>
      </c>
      <c r="AK23" s="114">
        <v>133279</v>
      </c>
      <c r="AL23" s="114">
        <v>173</v>
      </c>
      <c r="AM23" s="114">
        <v>12445</v>
      </c>
      <c r="AN23" s="114">
        <v>60</v>
      </c>
      <c r="AO23" s="294">
        <v>3533</v>
      </c>
      <c r="AP23" s="156"/>
    </row>
    <row r="24" spans="1:42" ht="25.5" customHeight="1">
      <c r="A24" s="304"/>
      <c r="B24" s="1109" t="s">
        <v>356</v>
      </c>
      <c r="C24" s="951"/>
      <c r="D24" s="120">
        <f t="shared" si="7"/>
        <v>398</v>
      </c>
      <c r="E24" s="155">
        <v>228</v>
      </c>
      <c r="F24" s="155">
        <v>27</v>
      </c>
      <c r="G24" s="155">
        <v>28</v>
      </c>
      <c r="H24" s="155">
        <v>2</v>
      </c>
      <c r="I24" s="159">
        <v>113</v>
      </c>
      <c r="J24" s="125">
        <v>241</v>
      </c>
      <c r="K24" s="155">
        <v>67</v>
      </c>
      <c r="L24" s="155">
        <v>16</v>
      </c>
      <c r="M24" s="155">
        <v>60</v>
      </c>
      <c r="N24" s="155">
        <v>62</v>
      </c>
      <c r="O24" s="155">
        <v>4</v>
      </c>
      <c r="P24" s="159">
        <v>32</v>
      </c>
      <c r="Q24" s="120">
        <v>205</v>
      </c>
      <c r="R24" s="155">
        <v>77</v>
      </c>
      <c r="S24" s="155">
        <v>18</v>
      </c>
      <c r="T24" s="155">
        <v>110</v>
      </c>
      <c r="U24" s="159">
        <v>445</v>
      </c>
      <c r="V24" s="125">
        <v>19</v>
      </c>
      <c r="W24" s="155"/>
      <c r="X24" s="155"/>
      <c r="Y24" s="159">
        <v>19</v>
      </c>
      <c r="Z24" s="89"/>
      <c r="AA24" s="123">
        <v>61</v>
      </c>
      <c r="AB24" s="113">
        <v>2</v>
      </c>
      <c r="AC24" s="113">
        <v>3</v>
      </c>
      <c r="AD24" s="160">
        <v>56</v>
      </c>
      <c r="AE24" s="116">
        <v>11376</v>
      </c>
      <c r="AF24" s="154">
        <v>1873</v>
      </c>
      <c r="AG24" s="117">
        <v>2304</v>
      </c>
      <c r="AH24" s="138">
        <v>1500369</v>
      </c>
      <c r="AI24" s="114">
        <v>1490261</v>
      </c>
      <c r="AJ24" s="114">
        <v>1252236</v>
      </c>
      <c r="AK24" s="114">
        <v>238025</v>
      </c>
      <c r="AL24" s="114">
        <v>1210</v>
      </c>
      <c r="AM24" s="114">
        <v>3380</v>
      </c>
      <c r="AN24" s="114">
        <v>450</v>
      </c>
      <c r="AO24" s="294">
        <v>4231</v>
      </c>
      <c r="AP24" s="156">
        <v>837</v>
      </c>
    </row>
    <row r="25" spans="1:42" ht="25.5" customHeight="1">
      <c r="A25" s="304"/>
      <c r="B25" s="1133" t="s">
        <v>347</v>
      </c>
      <c r="C25" s="1041"/>
      <c r="D25" s="123">
        <f t="shared" si="7"/>
        <v>420</v>
      </c>
      <c r="E25" s="155">
        <v>223</v>
      </c>
      <c r="F25" s="155">
        <v>33</v>
      </c>
      <c r="G25" s="155">
        <v>36</v>
      </c>
      <c r="H25" s="155">
        <v>5</v>
      </c>
      <c r="I25" s="159">
        <v>123</v>
      </c>
      <c r="J25" s="128">
        <v>222</v>
      </c>
      <c r="K25" s="155">
        <v>64</v>
      </c>
      <c r="L25" s="155">
        <v>18</v>
      </c>
      <c r="M25" s="155">
        <v>52</v>
      </c>
      <c r="N25" s="155">
        <v>47</v>
      </c>
      <c r="O25" s="155">
        <v>8</v>
      </c>
      <c r="P25" s="159">
        <v>33</v>
      </c>
      <c r="Q25" s="123">
        <v>188</v>
      </c>
      <c r="R25" s="155">
        <v>58</v>
      </c>
      <c r="S25" s="155">
        <v>10</v>
      </c>
      <c r="T25" s="155">
        <v>120</v>
      </c>
      <c r="U25" s="159">
        <v>429</v>
      </c>
      <c r="V25" s="128">
        <v>16</v>
      </c>
      <c r="W25" s="155"/>
      <c r="X25" s="155"/>
      <c r="Y25" s="159">
        <v>16</v>
      </c>
      <c r="Z25" s="89"/>
      <c r="AA25" s="123">
        <v>71</v>
      </c>
      <c r="AB25" s="113">
        <v>2</v>
      </c>
      <c r="AC25" s="113">
        <v>4</v>
      </c>
      <c r="AD25" s="160">
        <v>65</v>
      </c>
      <c r="AE25" s="116">
        <v>10106</v>
      </c>
      <c r="AF25" s="154">
        <v>1722</v>
      </c>
      <c r="AG25" s="117">
        <v>632</v>
      </c>
      <c r="AH25" s="138">
        <v>516768</v>
      </c>
      <c r="AI25" s="114">
        <v>485836</v>
      </c>
      <c r="AJ25" s="114">
        <v>364852</v>
      </c>
      <c r="AK25" s="114">
        <v>120984</v>
      </c>
      <c r="AL25" s="114">
        <v>121</v>
      </c>
      <c r="AM25" s="114">
        <v>13948</v>
      </c>
      <c r="AN25" s="114">
        <v>5707</v>
      </c>
      <c r="AO25" s="294">
        <v>9808</v>
      </c>
      <c r="AP25" s="156">
        <v>1348</v>
      </c>
    </row>
    <row r="26" spans="1:42" ht="25.5" customHeight="1">
      <c r="A26" s="304"/>
      <c r="B26" s="1134" t="s">
        <v>330</v>
      </c>
      <c r="C26" s="1135"/>
      <c r="D26" s="786">
        <f t="shared" si="7"/>
        <v>435</v>
      </c>
      <c r="E26" s="787">
        <v>260</v>
      </c>
      <c r="F26" s="787">
        <v>23</v>
      </c>
      <c r="G26" s="787">
        <v>30</v>
      </c>
      <c r="H26" s="787">
        <v>4</v>
      </c>
      <c r="I26" s="788">
        <v>118</v>
      </c>
      <c r="J26" s="789">
        <v>257</v>
      </c>
      <c r="K26" s="787">
        <v>76</v>
      </c>
      <c r="L26" s="787">
        <v>16</v>
      </c>
      <c r="M26" s="787">
        <v>76</v>
      </c>
      <c r="N26" s="787">
        <v>48</v>
      </c>
      <c r="O26" s="787">
        <v>4</v>
      </c>
      <c r="P26" s="788">
        <v>37</v>
      </c>
      <c r="Q26" s="786">
        <v>232</v>
      </c>
      <c r="R26" s="787">
        <v>69</v>
      </c>
      <c r="S26" s="787">
        <v>13</v>
      </c>
      <c r="T26" s="787">
        <v>150</v>
      </c>
      <c r="U26" s="788">
        <v>523</v>
      </c>
      <c r="V26" s="789">
        <v>17</v>
      </c>
      <c r="W26" s="787"/>
      <c r="X26" s="787"/>
      <c r="Y26" s="788">
        <v>17</v>
      </c>
      <c r="Z26" s="89"/>
      <c r="AA26" s="786">
        <v>40</v>
      </c>
      <c r="AB26" s="787"/>
      <c r="AC26" s="787">
        <v>5</v>
      </c>
      <c r="AD26" s="788">
        <v>35</v>
      </c>
      <c r="AE26" s="790">
        <v>11618</v>
      </c>
      <c r="AF26" s="791">
        <v>2114</v>
      </c>
      <c r="AG26" s="792">
        <v>185</v>
      </c>
      <c r="AH26" s="793">
        <v>682595</v>
      </c>
      <c r="AI26" s="794">
        <v>661282</v>
      </c>
      <c r="AJ26" s="794">
        <v>483188</v>
      </c>
      <c r="AK26" s="794">
        <v>178094</v>
      </c>
      <c r="AL26" s="794">
        <v>464</v>
      </c>
      <c r="AM26" s="794">
        <v>6054</v>
      </c>
      <c r="AN26" s="794">
        <v>10261</v>
      </c>
      <c r="AO26" s="795">
        <v>4084</v>
      </c>
      <c r="AP26" s="796">
        <v>450</v>
      </c>
    </row>
    <row r="27" spans="26:33" ht="38.25" customHeight="1">
      <c r="Z27" s="112"/>
      <c r="AE27" s="149"/>
      <c r="AF27" s="149"/>
      <c r="AG27" s="149"/>
    </row>
    <row r="28" spans="2:34" s="89" customFormat="1" ht="15" customHeight="1">
      <c r="B28" s="264"/>
      <c r="C28" s="264"/>
      <c r="AG28" s="146"/>
      <c r="AH28" s="146"/>
    </row>
    <row r="29" spans="2:3" s="89" customFormat="1" ht="15" customHeight="1">
      <c r="B29" s="264"/>
      <c r="C29" s="264"/>
    </row>
    <row r="30" spans="2:3" s="89" customFormat="1" ht="15" customHeight="1">
      <c r="B30" s="264"/>
      <c r="C30" s="264"/>
    </row>
    <row r="31" spans="2:3" s="89" customFormat="1" ht="15" customHeight="1">
      <c r="B31" s="264"/>
      <c r="C31" s="264"/>
    </row>
    <row r="32" spans="2:3" s="89" customFormat="1" ht="15" customHeight="1">
      <c r="B32" s="264"/>
      <c r="C32" s="264"/>
    </row>
    <row r="33" spans="2:3" s="89" customFormat="1" ht="15" customHeight="1">
      <c r="B33" s="264"/>
      <c r="C33" s="264"/>
    </row>
    <row r="34" spans="2:3" s="89" customFormat="1" ht="15" customHeight="1">
      <c r="B34" s="264"/>
      <c r="C34" s="264"/>
    </row>
    <row r="35" spans="2:3" s="89" customFormat="1" ht="15" customHeight="1">
      <c r="B35" s="264"/>
      <c r="C35" s="264"/>
    </row>
    <row r="36" spans="2:3" s="89" customFormat="1" ht="15" customHeight="1">
      <c r="B36" s="264"/>
      <c r="C36" s="264"/>
    </row>
  </sheetData>
  <sheetProtection/>
  <mergeCells count="62">
    <mergeCell ref="I1:S1"/>
    <mergeCell ref="B16:C16"/>
    <mergeCell ref="B17:C17"/>
    <mergeCell ref="B22:C22"/>
    <mergeCell ref="B15:C15"/>
    <mergeCell ref="J2:P2"/>
    <mergeCell ref="J3:J4"/>
    <mergeCell ref="Q2:T2"/>
    <mergeCell ref="Q3:Q4"/>
    <mergeCell ref="R3:R4"/>
    <mergeCell ref="B21:C21"/>
    <mergeCell ref="B20:C20"/>
    <mergeCell ref="B23:C23"/>
    <mergeCell ref="B24:C24"/>
    <mergeCell ref="B25:C25"/>
    <mergeCell ref="B26:C26"/>
    <mergeCell ref="AO3:AO4"/>
    <mergeCell ref="K3:M3"/>
    <mergeCell ref="N3:P3"/>
    <mergeCell ref="B5:C5"/>
    <mergeCell ref="D3:D4"/>
    <mergeCell ref="U2:U4"/>
    <mergeCell ref="V2:Y2"/>
    <mergeCell ref="V3:V4"/>
    <mergeCell ref="W3:W4"/>
    <mergeCell ref="X3:X4"/>
    <mergeCell ref="Y3:Y4"/>
    <mergeCell ref="AP3:AP4"/>
    <mergeCell ref="AE2:AG2"/>
    <mergeCell ref="AE3:AF3"/>
    <mergeCell ref="AG3:AG4"/>
    <mergeCell ref="AI3:AK3"/>
    <mergeCell ref="AH2:AP2"/>
    <mergeCell ref="AH3:AH4"/>
    <mergeCell ref="AL3:AL4"/>
    <mergeCell ref="AM3:AM4"/>
    <mergeCell ref="AN3:AN4"/>
    <mergeCell ref="AA2:AD2"/>
    <mergeCell ref="AA3:AA4"/>
    <mergeCell ref="AB3:AB4"/>
    <mergeCell ref="AC3:AC4"/>
    <mergeCell ref="AD3:AD4"/>
    <mergeCell ref="S3:S4"/>
    <mergeCell ref="T3:T4"/>
    <mergeCell ref="B2:C4"/>
    <mergeCell ref="B6:C6"/>
    <mergeCell ref="D2:I2"/>
    <mergeCell ref="E3:E4"/>
    <mergeCell ref="F3:F4"/>
    <mergeCell ref="G3:G4"/>
    <mergeCell ref="H3:H4"/>
    <mergeCell ref="I3:I4"/>
    <mergeCell ref="B18:C18"/>
    <mergeCell ref="B19:C19"/>
    <mergeCell ref="B7:C7"/>
    <mergeCell ref="B8:C8"/>
    <mergeCell ref="B14:C14"/>
    <mergeCell ref="B13:C13"/>
    <mergeCell ref="B9:C9"/>
    <mergeCell ref="B10:C10"/>
    <mergeCell ref="B11:C11"/>
    <mergeCell ref="B12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Q48"/>
  <sheetViews>
    <sheetView zoomScale="110" zoomScaleNormal="110" zoomScalePageLayoutView="0" workbookViewId="0" topLeftCell="A1">
      <pane xSplit="3" ySplit="4" topLeftCell="D5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L11" sqref="L11"/>
    </sheetView>
  </sheetViews>
  <sheetFormatPr defaultColWidth="3.59765625" defaultRowHeight="15" customHeight="1"/>
  <cols>
    <col min="1" max="1" width="1.203125" style="88" customWidth="1"/>
    <col min="2" max="2" width="5.59765625" style="6" customWidth="1"/>
    <col min="3" max="3" width="8.59765625" style="6" customWidth="1"/>
    <col min="4" max="5" width="3.59765625" style="88" customWidth="1"/>
    <col min="6" max="9" width="3.3984375" style="88" customWidth="1"/>
    <col min="10" max="21" width="3.59765625" style="88" customWidth="1"/>
    <col min="22" max="25" width="3.3984375" style="88" customWidth="1"/>
    <col min="26" max="26" width="17.59765625" style="88" customWidth="1"/>
    <col min="27" max="30" width="3.59765625" style="88" customWidth="1"/>
    <col min="31" max="31" width="6" style="90" bestFit="1" customWidth="1"/>
    <col min="32" max="33" width="4.59765625" style="90" customWidth="1"/>
    <col min="34" max="35" width="8.3984375" style="90" bestFit="1" customWidth="1"/>
    <col min="36" max="36" width="8.19921875" style="90" bestFit="1" customWidth="1"/>
    <col min="37" max="37" width="8.3984375" style="90" bestFit="1" customWidth="1"/>
    <col min="38" max="38" width="6.3984375" style="90" customWidth="1"/>
    <col min="39" max="39" width="6.59765625" style="90" customWidth="1"/>
    <col min="40" max="40" width="5.09765625" style="90" customWidth="1"/>
    <col min="41" max="41" width="6.3984375" style="90" customWidth="1"/>
    <col min="42" max="42" width="4.59765625" style="150" customWidth="1"/>
    <col min="43" max="43" width="8" style="88" customWidth="1"/>
    <col min="44" max="16384" width="3.59765625" style="88" customWidth="1"/>
  </cols>
  <sheetData>
    <row r="1" spans="2:42" s="304" customFormat="1" ht="24" customHeight="1">
      <c r="B1" s="153" t="s">
        <v>85</v>
      </c>
      <c r="C1" s="163"/>
      <c r="I1" s="264"/>
      <c r="J1" s="221" t="s">
        <v>371</v>
      </c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9"/>
    </row>
    <row r="2" spans="2:42" s="304" customFormat="1" ht="15" customHeight="1">
      <c r="B2" s="946"/>
      <c r="C2" s="903"/>
      <c r="D2" s="1176" t="s">
        <v>69</v>
      </c>
      <c r="E2" s="1177"/>
      <c r="F2" s="1177"/>
      <c r="G2" s="1177"/>
      <c r="H2" s="1177"/>
      <c r="I2" s="1178"/>
      <c r="J2" s="1170" t="s">
        <v>70</v>
      </c>
      <c r="K2" s="1171"/>
      <c r="L2" s="1171"/>
      <c r="M2" s="1171"/>
      <c r="N2" s="1171"/>
      <c r="O2" s="1171"/>
      <c r="P2" s="1172"/>
      <c r="Q2" s="1170" t="s">
        <v>71</v>
      </c>
      <c r="R2" s="1171"/>
      <c r="S2" s="1171"/>
      <c r="T2" s="1186"/>
      <c r="U2" s="1183" t="s">
        <v>53</v>
      </c>
      <c r="V2" s="1170" t="s">
        <v>72</v>
      </c>
      <c r="W2" s="1171"/>
      <c r="X2" s="1171"/>
      <c r="Y2" s="1172"/>
      <c r="Z2" s="164"/>
      <c r="AA2" s="1170" t="s">
        <v>73</v>
      </c>
      <c r="AB2" s="1171"/>
      <c r="AC2" s="1171"/>
      <c r="AD2" s="1172"/>
      <c r="AE2" s="1143" t="s">
        <v>54</v>
      </c>
      <c r="AF2" s="1144"/>
      <c r="AG2" s="1145"/>
      <c r="AH2" s="1143" t="s">
        <v>93</v>
      </c>
      <c r="AI2" s="1144"/>
      <c r="AJ2" s="1144"/>
      <c r="AK2" s="1144"/>
      <c r="AL2" s="1144"/>
      <c r="AM2" s="1144"/>
      <c r="AN2" s="1144"/>
      <c r="AO2" s="1144"/>
      <c r="AP2" s="1145"/>
    </row>
    <row r="3" spans="2:42" s="304" customFormat="1" ht="15" customHeight="1">
      <c r="B3" s="947"/>
      <c r="C3" s="948"/>
      <c r="D3" s="1174" t="s">
        <v>37</v>
      </c>
      <c r="E3" s="1179" t="s">
        <v>42</v>
      </c>
      <c r="F3" s="1179" t="s">
        <v>43</v>
      </c>
      <c r="G3" s="1179" t="s">
        <v>44</v>
      </c>
      <c r="H3" s="1179" t="s">
        <v>45</v>
      </c>
      <c r="I3" s="1181" t="s">
        <v>1</v>
      </c>
      <c r="J3" s="1168" t="s">
        <v>37</v>
      </c>
      <c r="K3" s="1146" t="s">
        <v>90</v>
      </c>
      <c r="L3" s="1147"/>
      <c r="M3" s="1149"/>
      <c r="N3" s="1146" t="s">
        <v>348</v>
      </c>
      <c r="O3" s="1147"/>
      <c r="P3" s="1148"/>
      <c r="Q3" s="1187" t="s">
        <v>37</v>
      </c>
      <c r="R3" s="1190" t="s">
        <v>50</v>
      </c>
      <c r="S3" s="1190" t="s">
        <v>51</v>
      </c>
      <c r="T3" s="1190" t="s">
        <v>52</v>
      </c>
      <c r="U3" s="1184"/>
      <c r="V3" s="1187" t="s">
        <v>37</v>
      </c>
      <c r="W3" s="1190" t="s">
        <v>0</v>
      </c>
      <c r="X3" s="1190" t="s">
        <v>2</v>
      </c>
      <c r="Y3" s="1189" t="s">
        <v>1</v>
      </c>
      <c r="Z3" s="305"/>
      <c r="AA3" s="1187" t="s">
        <v>37</v>
      </c>
      <c r="AB3" s="1190" t="s">
        <v>0</v>
      </c>
      <c r="AC3" s="1190" t="s">
        <v>2</v>
      </c>
      <c r="AD3" s="1189" t="s">
        <v>1</v>
      </c>
      <c r="AE3" s="1194" t="s">
        <v>88</v>
      </c>
      <c r="AF3" s="1161"/>
      <c r="AG3" s="1166" t="s">
        <v>55</v>
      </c>
      <c r="AH3" s="1192" t="s">
        <v>36</v>
      </c>
      <c r="AI3" s="1159" t="s">
        <v>89</v>
      </c>
      <c r="AJ3" s="1160"/>
      <c r="AK3" s="1161"/>
      <c r="AL3" s="1164" t="s">
        <v>43</v>
      </c>
      <c r="AM3" s="1164" t="s">
        <v>44</v>
      </c>
      <c r="AN3" s="1164" t="s">
        <v>45</v>
      </c>
      <c r="AO3" s="1164" t="s">
        <v>1</v>
      </c>
      <c r="AP3" s="1166" t="s">
        <v>96</v>
      </c>
    </row>
    <row r="4" spans="2:42" s="304" customFormat="1" ht="34.5" customHeight="1">
      <c r="B4" s="904"/>
      <c r="C4" s="905"/>
      <c r="D4" s="1175"/>
      <c r="E4" s="1180"/>
      <c r="F4" s="1180"/>
      <c r="G4" s="1180"/>
      <c r="H4" s="1180"/>
      <c r="I4" s="1182"/>
      <c r="J4" s="1169"/>
      <c r="K4" s="483" t="s">
        <v>47</v>
      </c>
      <c r="L4" s="483" t="s">
        <v>48</v>
      </c>
      <c r="M4" s="483" t="s">
        <v>49</v>
      </c>
      <c r="N4" s="483" t="s">
        <v>47</v>
      </c>
      <c r="O4" s="483" t="s">
        <v>48</v>
      </c>
      <c r="P4" s="484" t="s">
        <v>49</v>
      </c>
      <c r="Q4" s="1188"/>
      <c r="R4" s="1191"/>
      <c r="S4" s="1191"/>
      <c r="T4" s="1191"/>
      <c r="U4" s="1185"/>
      <c r="V4" s="1188"/>
      <c r="W4" s="1191"/>
      <c r="X4" s="1191"/>
      <c r="Y4" s="1185"/>
      <c r="Z4" s="305"/>
      <c r="AA4" s="1188"/>
      <c r="AB4" s="1191"/>
      <c r="AC4" s="1191"/>
      <c r="AD4" s="1185"/>
      <c r="AE4" s="739" t="s">
        <v>86</v>
      </c>
      <c r="AF4" s="740" t="s">
        <v>87</v>
      </c>
      <c r="AG4" s="1167"/>
      <c r="AH4" s="1193"/>
      <c r="AI4" s="741" t="s">
        <v>37</v>
      </c>
      <c r="AJ4" s="742" t="s">
        <v>42</v>
      </c>
      <c r="AK4" s="742" t="s">
        <v>56</v>
      </c>
      <c r="AL4" s="1165"/>
      <c r="AM4" s="1165"/>
      <c r="AN4" s="1165"/>
      <c r="AO4" s="1165"/>
      <c r="AP4" s="1167"/>
    </row>
    <row r="5" spans="2:43" ht="15" customHeight="1">
      <c r="B5" s="1162" t="s">
        <v>92</v>
      </c>
      <c r="C5" s="1163"/>
      <c r="D5" s="2">
        <f>SUM(E5:I5)</f>
        <v>266</v>
      </c>
      <c r="E5" s="3">
        <f aca="true" t="shared" si="0" ref="E5:Y5">SUM(E14,E46,E47:E48)</f>
        <v>146</v>
      </c>
      <c r="F5" s="3">
        <f t="shared" si="0"/>
        <v>14</v>
      </c>
      <c r="G5" s="3">
        <f t="shared" si="0"/>
        <v>22</v>
      </c>
      <c r="H5" s="3">
        <f t="shared" si="0"/>
        <v>0</v>
      </c>
      <c r="I5" s="4">
        <f t="shared" si="0"/>
        <v>84</v>
      </c>
      <c r="J5" s="5">
        <f t="shared" si="0"/>
        <v>172</v>
      </c>
      <c r="K5" s="3">
        <f t="shared" si="0"/>
        <v>52</v>
      </c>
      <c r="L5" s="3">
        <f t="shared" si="0"/>
        <v>7</v>
      </c>
      <c r="M5" s="3">
        <f t="shared" si="0"/>
        <v>41</v>
      </c>
      <c r="N5" s="3">
        <f t="shared" si="0"/>
        <v>37</v>
      </c>
      <c r="O5" s="3">
        <f t="shared" si="0"/>
        <v>7</v>
      </c>
      <c r="P5" s="5">
        <f t="shared" si="0"/>
        <v>28</v>
      </c>
      <c r="Q5" s="2">
        <f t="shared" si="0"/>
        <v>135</v>
      </c>
      <c r="R5" s="3">
        <f t="shared" si="0"/>
        <v>45</v>
      </c>
      <c r="S5" s="3">
        <f t="shared" si="0"/>
        <v>7</v>
      </c>
      <c r="T5" s="3">
        <f t="shared" si="0"/>
        <v>83</v>
      </c>
      <c r="U5" s="4">
        <f t="shared" si="0"/>
        <v>283</v>
      </c>
      <c r="V5" s="5">
        <f t="shared" si="0"/>
        <v>11</v>
      </c>
      <c r="W5" s="3">
        <f t="shared" si="0"/>
        <v>0</v>
      </c>
      <c r="X5" s="3">
        <f t="shared" si="0"/>
        <v>0</v>
      </c>
      <c r="Y5" s="4">
        <f t="shared" si="0"/>
        <v>11</v>
      </c>
      <c r="Z5" s="6"/>
      <c r="AA5" s="2">
        <f aca="true" t="shared" si="1" ref="AA5:AG5">SUM(AA14,AA46,AA47:AA48)</f>
        <v>37</v>
      </c>
      <c r="AB5" s="3">
        <f t="shared" si="1"/>
        <v>3</v>
      </c>
      <c r="AC5" s="3">
        <f t="shared" si="1"/>
        <v>2</v>
      </c>
      <c r="AD5" s="5">
        <f t="shared" si="1"/>
        <v>32</v>
      </c>
      <c r="AE5" s="7">
        <f t="shared" si="1"/>
        <v>8588</v>
      </c>
      <c r="AF5" s="8">
        <f t="shared" si="1"/>
        <v>1219</v>
      </c>
      <c r="AG5" s="9">
        <f t="shared" si="1"/>
        <v>181</v>
      </c>
      <c r="AH5" s="151">
        <f>SUM(AJ5:AP5)</f>
        <v>464573</v>
      </c>
      <c r="AI5" s="152">
        <f>SUM(AJ5:AK5)</f>
        <v>451096</v>
      </c>
      <c r="AJ5" s="152">
        <f>SUM(AJ14,AJ46,AJ47:AJ48)</f>
        <v>361639</v>
      </c>
      <c r="AK5" s="152">
        <f aca="true" t="shared" si="2" ref="AK5:AP5">SUM(AK14,AK46,AK47:AK48)</f>
        <v>89457</v>
      </c>
      <c r="AL5" s="152">
        <f t="shared" si="2"/>
        <v>90</v>
      </c>
      <c r="AM5" s="152">
        <f t="shared" si="2"/>
        <v>8179</v>
      </c>
      <c r="AN5" s="152">
        <f t="shared" si="2"/>
        <v>120</v>
      </c>
      <c r="AO5" s="151">
        <f t="shared" si="2"/>
        <v>5088</v>
      </c>
      <c r="AP5" s="281">
        <f t="shared" si="2"/>
        <v>0</v>
      </c>
      <c r="AQ5" s="149"/>
    </row>
    <row r="6" spans="2:42" ht="15" customHeight="1">
      <c r="B6" s="876" t="s">
        <v>170</v>
      </c>
      <c r="C6" s="420" t="s">
        <v>3</v>
      </c>
      <c r="D6" s="10">
        <f>SUM(E6:I6)</f>
        <v>82</v>
      </c>
      <c r="E6" s="614">
        <v>51</v>
      </c>
      <c r="F6" s="614">
        <v>5</v>
      </c>
      <c r="G6" s="614">
        <v>6</v>
      </c>
      <c r="H6" s="614">
        <v>0</v>
      </c>
      <c r="I6" s="638">
        <v>20</v>
      </c>
      <c r="J6" s="13">
        <f>SUM(K6:P6)</f>
        <v>44</v>
      </c>
      <c r="K6" s="11">
        <v>7</v>
      </c>
      <c r="L6" s="11">
        <v>3</v>
      </c>
      <c r="M6" s="11">
        <v>20</v>
      </c>
      <c r="N6" s="11">
        <v>4</v>
      </c>
      <c r="O6" s="11">
        <v>2</v>
      </c>
      <c r="P6" s="13">
        <v>8</v>
      </c>
      <c r="Q6" s="10">
        <f>SUM(R6:T6)</f>
        <v>53</v>
      </c>
      <c r="R6" s="614">
        <v>8</v>
      </c>
      <c r="S6" s="614">
        <v>3</v>
      </c>
      <c r="T6" s="614">
        <v>42</v>
      </c>
      <c r="U6" s="638">
        <v>113</v>
      </c>
      <c r="V6" s="13">
        <f>SUM(W6:Y6)</f>
        <v>6</v>
      </c>
      <c r="W6" s="614">
        <v>0</v>
      </c>
      <c r="X6" s="614">
        <v>0</v>
      </c>
      <c r="Y6" s="638">
        <v>6</v>
      </c>
      <c r="Z6" s="6"/>
      <c r="AA6" s="10">
        <f>SUM(AB6:AD6)</f>
        <v>20</v>
      </c>
      <c r="AB6" s="614">
        <v>1</v>
      </c>
      <c r="AC6" s="614">
        <v>0</v>
      </c>
      <c r="AD6" s="615">
        <v>19</v>
      </c>
      <c r="AE6" s="618">
        <v>911</v>
      </c>
      <c r="AF6" s="619">
        <v>284</v>
      </c>
      <c r="AG6" s="620">
        <v>14</v>
      </c>
      <c r="AH6" s="16">
        <f>SUM(AJ6:AP6)</f>
        <v>44464</v>
      </c>
      <c r="AI6" s="15">
        <f aca="true" t="shared" si="3" ref="AI6:AI13">AJ6+AK6</f>
        <v>44020</v>
      </c>
      <c r="AJ6" s="15">
        <v>31584</v>
      </c>
      <c r="AK6" s="619">
        <v>12436</v>
      </c>
      <c r="AL6" s="619">
        <v>0</v>
      </c>
      <c r="AM6" s="619">
        <v>390</v>
      </c>
      <c r="AN6" s="619">
        <v>0</v>
      </c>
      <c r="AO6" s="621">
        <v>54</v>
      </c>
      <c r="AP6" s="622">
        <v>0</v>
      </c>
    </row>
    <row r="7" spans="2:43" ht="15" customHeight="1">
      <c r="B7" s="862"/>
      <c r="C7" s="421" t="s">
        <v>4</v>
      </c>
      <c r="D7" s="17">
        <f aca="true" t="shared" si="4" ref="D7:D13">SUM(E7:I7)</f>
        <v>8</v>
      </c>
      <c r="E7" s="616">
        <v>5</v>
      </c>
      <c r="F7" s="616">
        <v>0</v>
      </c>
      <c r="G7" s="616">
        <v>0</v>
      </c>
      <c r="H7" s="616">
        <v>0</v>
      </c>
      <c r="I7" s="639">
        <v>3</v>
      </c>
      <c r="J7" s="20">
        <f aca="true" t="shared" si="5" ref="J7:J13">SUM(K7:P7)</f>
        <v>5</v>
      </c>
      <c r="K7" s="18">
        <v>4</v>
      </c>
      <c r="L7" s="18"/>
      <c r="M7" s="18">
        <v>1</v>
      </c>
      <c r="N7" s="18"/>
      <c r="O7" s="18"/>
      <c r="P7" s="20"/>
      <c r="Q7" s="17">
        <f aca="true" t="shared" si="6" ref="Q7:Q13">SUM(R7:T7)</f>
        <v>1</v>
      </c>
      <c r="R7" s="616">
        <v>1</v>
      </c>
      <c r="S7" s="616">
        <v>0</v>
      </c>
      <c r="T7" s="616">
        <v>0</v>
      </c>
      <c r="U7" s="639">
        <v>5</v>
      </c>
      <c r="V7" s="20">
        <f aca="true" t="shared" si="7" ref="V7:V13">SUM(W7:Y7)</f>
        <v>0</v>
      </c>
      <c r="W7" s="616"/>
      <c r="X7" s="616"/>
      <c r="Y7" s="639">
        <v>0</v>
      </c>
      <c r="Z7" s="6"/>
      <c r="AA7" s="17">
        <f aca="true" t="shared" si="8" ref="AA7:AA13">SUM(AB7:AD7)</f>
        <v>0</v>
      </c>
      <c r="AB7" s="616"/>
      <c r="AC7" s="616"/>
      <c r="AD7" s="617">
        <v>0</v>
      </c>
      <c r="AE7" s="623">
        <v>330</v>
      </c>
      <c r="AF7" s="624">
        <v>0</v>
      </c>
      <c r="AG7" s="625">
        <v>0</v>
      </c>
      <c r="AH7" s="24">
        <f aca="true" t="shared" si="9" ref="AH7:AH47">SUM(AJ7:AP7)</f>
        <v>14787</v>
      </c>
      <c r="AI7" s="22">
        <f t="shared" si="3"/>
        <v>14787</v>
      </c>
      <c r="AJ7" s="22">
        <v>13968</v>
      </c>
      <c r="AK7" s="624">
        <v>819</v>
      </c>
      <c r="AL7" s="624">
        <v>0</v>
      </c>
      <c r="AM7" s="624">
        <v>0</v>
      </c>
      <c r="AN7" s="624">
        <v>0</v>
      </c>
      <c r="AO7" s="626">
        <v>0</v>
      </c>
      <c r="AP7" s="627">
        <v>0</v>
      </c>
      <c r="AQ7" s="149"/>
    </row>
    <row r="8" spans="2:42" ht="15" customHeight="1">
      <c r="B8" s="862"/>
      <c r="C8" s="421" t="s">
        <v>5</v>
      </c>
      <c r="D8" s="17">
        <f t="shared" si="4"/>
        <v>13</v>
      </c>
      <c r="E8" s="616">
        <v>8</v>
      </c>
      <c r="F8" s="616">
        <v>0</v>
      </c>
      <c r="G8" s="616">
        <v>0</v>
      </c>
      <c r="H8" s="616">
        <v>0</v>
      </c>
      <c r="I8" s="639">
        <v>5</v>
      </c>
      <c r="J8" s="20">
        <f>SUM(K8:P8)</f>
        <v>12</v>
      </c>
      <c r="K8" s="18">
        <v>5</v>
      </c>
      <c r="L8" s="18"/>
      <c r="M8" s="18">
        <v>3</v>
      </c>
      <c r="N8" s="18">
        <v>1</v>
      </c>
      <c r="O8" s="18"/>
      <c r="P8" s="20">
        <v>3</v>
      </c>
      <c r="Q8" s="17">
        <f t="shared" si="6"/>
        <v>5</v>
      </c>
      <c r="R8" s="616">
        <v>2</v>
      </c>
      <c r="S8" s="616">
        <v>0</v>
      </c>
      <c r="T8" s="616">
        <v>3</v>
      </c>
      <c r="U8" s="639">
        <v>9</v>
      </c>
      <c r="V8" s="20">
        <f t="shared" si="7"/>
        <v>1</v>
      </c>
      <c r="W8" s="616">
        <v>0</v>
      </c>
      <c r="X8" s="616">
        <v>0</v>
      </c>
      <c r="Y8" s="639">
        <v>1</v>
      </c>
      <c r="Z8" s="6"/>
      <c r="AA8" s="17">
        <f t="shared" si="8"/>
        <v>3</v>
      </c>
      <c r="AB8" s="616">
        <v>1</v>
      </c>
      <c r="AC8" s="616">
        <v>0</v>
      </c>
      <c r="AD8" s="617">
        <v>2</v>
      </c>
      <c r="AE8" s="623">
        <v>326</v>
      </c>
      <c r="AF8" s="624">
        <v>69</v>
      </c>
      <c r="AG8" s="625">
        <v>0</v>
      </c>
      <c r="AH8" s="24">
        <f t="shared" si="9"/>
        <v>17967</v>
      </c>
      <c r="AI8" s="22">
        <f t="shared" si="3"/>
        <v>17702</v>
      </c>
      <c r="AJ8" s="22">
        <v>15760</v>
      </c>
      <c r="AK8" s="624">
        <v>1942</v>
      </c>
      <c r="AL8" s="624">
        <v>0</v>
      </c>
      <c r="AM8" s="624">
        <v>0</v>
      </c>
      <c r="AN8" s="624">
        <v>0</v>
      </c>
      <c r="AO8" s="626">
        <v>265</v>
      </c>
      <c r="AP8" s="627">
        <v>0</v>
      </c>
    </row>
    <row r="9" spans="2:42" ht="15" customHeight="1">
      <c r="B9" s="862"/>
      <c r="C9" s="421" t="s">
        <v>247</v>
      </c>
      <c r="D9" s="17">
        <f t="shared" si="4"/>
        <v>13</v>
      </c>
      <c r="E9" s="616">
        <v>4</v>
      </c>
      <c r="F9" s="616">
        <v>0</v>
      </c>
      <c r="G9" s="616">
        <v>1</v>
      </c>
      <c r="H9" s="616">
        <v>0</v>
      </c>
      <c r="I9" s="639">
        <v>8</v>
      </c>
      <c r="J9" s="20">
        <f t="shared" si="5"/>
        <v>6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20">
        <v>1</v>
      </c>
      <c r="Q9" s="17">
        <f t="shared" si="6"/>
        <v>3</v>
      </c>
      <c r="R9" s="616">
        <v>1</v>
      </c>
      <c r="S9" s="616">
        <v>1</v>
      </c>
      <c r="T9" s="616">
        <v>1</v>
      </c>
      <c r="U9" s="639">
        <v>8</v>
      </c>
      <c r="V9" s="20">
        <f t="shared" si="7"/>
        <v>0</v>
      </c>
      <c r="W9" s="616">
        <v>0</v>
      </c>
      <c r="X9" s="616">
        <v>0</v>
      </c>
      <c r="Y9" s="639">
        <v>0</v>
      </c>
      <c r="Z9" s="6"/>
      <c r="AA9" s="17">
        <f t="shared" si="8"/>
        <v>1</v>
      </c>
      <c r="AB9" s="616">
        <v>0</v>
      </c>
      <c r="AC9" s="616">
        <v>1</v>
      </c>
      <c r="AD9" s="617">
        <v>0</v>
      </c>
      <c r="AE9" s="623">
        <v>176</v>
      </c>
      <c r="AF9" s="624">
        <v>3</v>
      </c>
      <c r="AG9" s="625">
        <v>0</v>
      </c>
      <c r="AH9" s="24">
        <f t="shared" si="9"/>
        <v>16768</v>
      </c>
      <c r="AI9" s="22">
        <f t="shared" si="3"/>
        <v>16744</v>
      </c>
      <c r="AJ9" s="22">
        <v>13880</v>
      </c>
      <c r="AK9" s="624">
        <v>2864</v>
      </c>
      <c r="AL9" s="624">
        <v>0</v>
      </c>
      <c r="AM9" s="624">
        <v>24</v>
      </c>
      <c r="AN9" s="624">
        <v>0</v>
      </c>
      <c r="AO9" s="626">
        <v>0</v>
      </c>
      <c r="AP9" s="627">
        <v>0</v>
      </c>
    </row>
    <row r="10" spans="2:42" ht="15" customHeight="1">
      <c r="B10" s="862"/>
      <c r="C10" s="421" t="s">
        <v>248</v>
      </c>
      <c r="D10" s="17">
        <f t="shared" si="4"/>
        <v>9</v>
      </c>
      <c r="E10" s="616">
        <v>6</v>
      </c>
      <c r="F10" s="616">
        <v>1</v>
      </c>
      <c r="G10" s="616">
        <v>0</v>
      </c>
      <c r="H10" s="616">
        <v>0</v>
      </c>
      <c r="I10" s="639">
        <v>2</v>
      </c>
      <c r="J10" s="20">
        <f t="shared" si="5"/>
        <v>13</v>
      </c>
      <c r="K10" s="18">
        <v>3</v>
      </c>
      <c r="L10" s="18">
        <v>1</v>
      </c>
      <c r="M10" s="18">
        <v>1</v>
      </c>
      <c r="N10" s="18">
        <v>3</v>
      </c>
      <c r="O10" s="18">
        <v>1</v>
      </c>
      <c r="P10" s="20">
        <v>4</v>
      </c>
      <c r="Q10" s="17">
        <f t="shared" si="6"/>
        <v>16</v>
      </c>
      <c r="R10" s="616">
        <v>7</v>
      </c>
      <c r="S10" s="616">
        <v>1</v>
      </c>
      <c r="T10" s="616">
        <v>8</v>
      </c>
      <c r="U10" s="639">
        <v>22</v>
      </c>
      <c r="V10" s="20">
        <f t="shared" si="7"/>
        <v>0</v>
      </c>
      <c r="W10" s="616"/>
      <c r="X10" s="616"/>
      <c r="Y10" s="639">
        <v>0</v>
      </c>
      <c r="Z10" s="6"/>
      <c r="AA10" s="17">
        <f t="shared" si="8"/>
        <v>0</v>
      </c>
      <c r="AB10" s="616"/>
      <c r="AC10" s="616"/>
      <c r="AD10" s="617">
        <v>0</v>
      </c>
      <c r="AE10" s="623">
        <v>483</v>
      </c>
      <c r="AF10" s="624">
        <v>20</v>
      </c>
      <c r="AG10" s="625">
        <v>0</v>
      </c>
      <c r="AH10" s="24">
        <f t="shared" si="9"/>
        <v>26232</v>
      </c>
      <c r="AI10" s="22">
        <f t="shared" si="3"/>
        <v>26182</v>
      </c>
      <c r="AJ10" s="22">
        <v>23119</v>
      </c>
      <c r="AK10" s="624">
        <v>3063</v>
      </c>
      <c r="AL10" s="624">
        <v>0</v>
      </c>
      <c r="AM10" s="624">
        <v>0</v>
      </c>
      <c r="AN10" s="624">
        <v>0</v>
      </c>
      <c r="AO10" s="626">
        <v>50</v>
      </c>
      <c r="AP10" s="627">
        <v>0</v>
      </c>
    </row>
    <row r="11" spans="2:42" ht="15" customHeight="1">
      <c r="B11" s="862"/>
      <c r="C11" s="421" t="s">
        <v>6</v>
      </c>
      <c r="D11" s="17">
        <f t="shared" si="4"/>
        <v>17</v>
      </c>
      <c r="E11" s="616">
        <v>7</v>
      </c>
      <c r="F11" s="616">
        <v>1</v>
      </c>
      <c r="G11" s="616">
        <v>1</v>
      </c>
      <c r="H11" s="616">
        <v>0</v>
      </c>
      <c r="I11" s="639">
        <v>8</v>
      </c>
      <c r="J11" s="20">
        <f t="shared" si="5"/>
        <v>7</v>
      </c>
      <c r="K11" s="18">
        <v>3</v>
      </c>
      <c r="L11" s="18"/>
      <c r="M11" s="18">
        <v>1</v>
      </c>
      <c r="N11" s="18">
        <v>3</v>
      </c>
      <c r="O11" s="18"/>
      <c r="P11" s="20"/>
      <c r="Q11" s="17">
        <f t="shared" si="6"/>
        <v>5</v>
      </c>
      <c r="R11" s="616">
        <v>2</v>
      </c>
      <c r="S11" s="616">
        <v>0</v>
      </c>
      <c r="T11" s="616">
        <v>3</v>
      </c>
      <c r="U11" s="639">
        <v>9</v>
      </c>
      <c r="V11" s="20">
        <f t="shared" si="7"/>
        <v>0</v>
      </c>
      <c r="W11" s="616"/>
      <c r="X11" s="616"/>
      <c r="Y11" s="639">
        <v>0</v>
      </c>
      <c r="Z11" s="6"/>
      <c r="AA11" s="17">
        <f t="shared" si="8"/>
        <v>0</v>
      </c>
      <c r="AB11" s="616"/>
      <c r="AC11" s="616"/>
      <c r="AD11" s="617">
        <v>0</v>
      </c>
      <c r="AE11" s="623">
        <v>387</v>
      </c>
      <c r="AF11" s="624">
        <v>294</v>
      </c>
      <c r="AG11" s="625">
        <v>0</v>
      </c>
      <c r="AH11" s="24">
        <f t="shared" si="9"/>
        <v>20429</v>
      </c>
      <c r="AI11" s="22">
        <f t="shared" si="3"/>
        <v>17225</v>
      </c>
      <c r="AJ11" s="22">
        <v>14929</v>
      </c>
      <c r="AK11" s="624">
        <v>2296</v>
      </c>
      <c r="AL11" s="624">
        <v>0</v>
      </c>
      <c r="AM11" s="624">
        <v>180</v>
      </c>
      <c r="AN11" s="624">
        <v>0</v>
      </c>
      <c r="AO11" s="626">
        <v>3024</v>
      </c>
      <c r="AP11" s="627">
        <v>0</v>
      </c>
    </row>
    <row r="12" spans="2:42" ht="15" customHeight="1">
      <c r="B12" s="862"/>
      <c r="C12" s="421" t="s">
        <v>7</v>
      </c>
      <c r="D12" s="17">
        <f t="shared" si="4"/>
        <v>8</v>
      </c>
      <c r="E12" s="616">
        <v>6</v>
      </c>
      <c r="F12" s="616">
        <v>0</v>
      </c>
      <c r="G12" s="616">
        <v>0</v>
      </c>
      <c r="H12" s="616">
        <v>0</v>
      </c>
      <c r="I12" s="639">
        <v>2</v>
      </c>
      <c r="J12" s="20">
        <f t="shared" si="5"/>
        <v>5</v>
      </c>
      <c r="K12" s="18">
        <v>3</v>
      </c>
      <c r="L12" s="18"/>
      <c r="M12" s="18">
        <v>2</v>
      </c>
      <c r="N12" s="18"/>
      <c r="O12" s="18"/>
      <c r="P12" s="20"/>
      <c r="Q12" s="17">
        <f t="shared" si="6"/>
        <v>5</v>
      </c>
      <c r="R12" s="616">
        <v>2</v>
      </c>
      <c r="S12" s="616">
        <v>0</v>
      </c>
      <c r="T12" s="616">
        <v>3</v>
      </c>
      <c r="U12" s="639">
        <v>4</v>
      </c>
      <c r="V12" s="20">
        <f t="shared" si="7"/>
        <v>0</v>
      </c>
      <c r="W12" s="616"/>
      <c r="X12" s="616"/>
      <c r="Y12" s="639">
        <v>0</v>
      </c>
      <c r="Z12" s="6"/>
      <c r="AA12" s="17">
        <f t="shared" si="8"/>
        <v>0</v>
      </c>
      <c r="AB12" s="616"/>
      <c r="AC12" s="616"/>
      <c r="AD12" s="617">
        <v>0</v>
      </c>
      <c r="AE12" s="623">
        <v>157</v>
      </c>
      <c r="AF12" s="624">
        <v>164</v>
      </c>
      <c r="AG12" s="625">
        <v>0</v>
      </c>
      <c r="AH12" s="24">
        <f t="shared" si="9"/>
        <v>7453</v>
      </c>
      <c r="AI12" s="22">
        <f t="shared" si="3"/>
        <v>7293</v>
      </c>
      <c r="AJ12" s="22">
        <v>4739</v>
      </c>
      <c r="AK12" s="624">
        <v>2554</v>
      </c>
      <c r="AL12" s="624">
        <v>0</v>
      </c>
      <c r="AM12" s="624">
        <v>0</v>
      </c>
      <c r="AN12" s="624">
        <v>0</v>
      </c>
      <c r="AO12" s="626">
        <v>160</v>
      </c>
      <c r="AP12" s="627">
        <v>0</v>
      </c>
    </row>
    <row r="13" spans="2:42" ht="15" customHeight="1">
      <c r="B13" s="862"/>
      <c r="C13" s="421" t="s">
        <v>8</v>
      </c>
      <c r="D13" s="17">
        <f t="shared" si="4"/>
        <v>9</v>
      </c>
      <c r="E13" s="616">
        <v>6</v>
      </c>
      <c r="F13" s="616">
        <v>0</v>
      </c>
      <c r="G13" s="616">
        <v>1</v>
      </c>
      <c r="H13" s="616">
        <v>0</v>
      </c>
      <c r="I13" s="639">
        <v>2</v>
      </c>
      <c r="J13" s="20">
        <f t="shared" si="5"/>
        <v>3</v>
      </c>
      <c r="K13" s="18">
        <v>1</v>
      </c>
      <c r="L13" s="18"/>
      <c r="M13" s="18">
        <v>2</v>
      </c>
      <c r="N13" s="18"/>
      <c r="O13" s="18"/>
      <c r="P13" s="20"/>
      <c r="Q13" s="17">
        <f t="shared" si="6"/>
        <v>6</v>
      </c>
      <c r="R13" s="616">
        <v>1</v>
      </c>
      <c r="S13" s="616">
        <v>0</v>
      </c>
      <c r="T13" s="616">
        <v>5</v>
      </c>
      <c r="U13" s="639">
        <v>13</v>
      </c>
      <c r="V13" s="20">
        <f t="shared" si="7"/>
        <v>1</v>
      </c>
      <c r="W13" s="616">
        <v>0</v>
      </c>
      <c r="X13" s="616">
        <v>0</v>
      </c>
      <c r="Y13" s="639">
        <v>1</v>
      </c>
      <c r="Z13" s="6"/>
      <c r="AA13" s="17">
        <f t="shared" si="8"/>
        <v>2</v>
      </c>
      <c r="AB13" s="616">
        <v>0</v>
      </c>
      <c r="AC13" s="616">
        <v>0</v>
      </c>
      <c r="AD13" s="617">
        <v>2</v>
      </c>
      <c r="AE13" s="623">
        <v>122</v>
      </c>
      <c r="AF13" s="624">
        <v>5</v>
      </c>
      <c r="AG13" s="625">
        <v>0</v>
      </c>
      <c r="AH13" s="24">
        <f t="shared" si="9"/>
        <v>25908</v>
      </c>
      <c r="AI13" s="22">
        <f t="shared" si="3"/>
        <v>25608</v>
      </c>
      <c r="AJ13" s="22">
        <v>20674</v>
      </c>
      <c r="AK13" s="624">
        <v>4934</v>
      </c>
      <c r="AL13" s="624">
        <v>0</v>
      </c>
      <c r="AM13" s="624">
        <v>300</v>
      </c>
      <c r="AN13" s="624">
        <v>0</v>
      </c>
      <c r="AO13" s="626">
        <v>0</v>
      </c>
      <c r="AP13" s="627">
        <v>0</v>
      </c>
    </row>
    <row r="14" spans="2:42" ht="15" customHeight="1">
      <c r="B14" s="863"/>
      <c r="C14" s="25" t="s">
        <v>316</v>
      </c>
      <c r="D14" s="26">
        <f aca="true" t="shared" si="10" ref="D14:D48">SUM(E14:I14)</f>
        <v>159</v>
      </c>
      <c r="E14" s="27">
        <f aca="true" t="shared" si="11" ref="E14:Y14">SUM(E6:E13)</f>
        <v>93</v>
      </c>
      <c r="F14" s="27">
        <f t="shared" si="11"/>
        <v>7</v>
      </c>
      <c r="G14" s="27">
        <f t="shared" si="11"/>
        <v>9</v>
      </c>
      <c r="H14" s="27">
        <f t="shared" si="11"/>
        <v>0</v>
      </c>
      <c r="I14" s="28">
        <f t="shared" si="11"/>
        <v>50</v>
      </c>
      <c r="J14" s="29">
        <f t="shared" si="11"/>
        <v>95</v>
      </c>
      <c r="K14" s="27">
        <f>SUM(K6:K13)</f>
        <v>27</v>
      </c>
      <c r="L14" s="27">
        <f t="shared" si="11"/>
        <v>5</v>
      </c>
      <c r="M14" s="27">
        <f t="shared" si="11"/>
        <v>31</v>
      </c>
      <c r="N14" s="27">
        <f t="shared" si="11"/>
        <v>12</v>
      </c>
      <c r="O14" s="27">
        <f t="shared" si="11"/>
        <v>4</v>
      </c>
      <c r="P14" s="29">
        <f t="shared" si="11"/>
        <v>16</v>
      </c>
      <c r="Q14" s="26">
        <f t="shared" si="11"/>
        <v>94</v>
      </c>
      <c r="R14" s="27">
        <f t="shared" si="11"/>
        <v>24</v>
      </c>
      <c r="S14" s="27">
        <f t="shared" si="11"/>
        <v>5</v>
      </c>
      <c r="T14" s="27">
        <f t="shared" si="11"/>
        <v>65</v>
      </c>
      <c r="U14" s="28">
        <f t="shared" si="11"/>
        <v>183</v>
      </c>
      <c r="V14" s="29">
        <f t="shared" si="11"/>
        <v>8</v>
      </c>
      <c r="W14" s="27">
        <f t="shared" si="11"/>
        <v>0</v>
      </c>
      <c r="X14" s="27">
        <f t="shared" si="11"/>
        <v>0</v>
      </c>
      <c r="Y14" s="28">
        <f t="shared" si="11"/>
        <v>8</v>
      </c>
      <c r="Z14" s="6"/>
      <c r="AA14" s="26">
        <f aca="true" t="shared" si="12" ref="AA14:AP14">SUM(AA6:AA13)</f>
        <v>26</v>
      </c>
      <c r="AB14" s="27">
        <f t="shared" si="12"/>
        <v>2</v>
      </c>
      <c r="AC14" s="27">
        <f t="shared" si="12"/>
        <v>1</v>
      </c>
      <c r="AD14" s="29">
        <f>SUM(AD6:AD13)</f>
        <v>23</v>
      </c>
      <c r="AE14" s="30">
        <f t="shared" si="12"/>
        <v>2892</v>
      </c>
      <c r="AF14" s="31">
        <f t="shared" si="12"/>
        <v>839</v>
      </c>
      <c r="AG14" s="32">
        <f t="shared" si="12"/>
        <v>14</v>
      </c>
      <c r="AH14" s="33">
        <f t="shared" si="9"/>
        <v>174008</v>
      </c>
      <c r="AI14" s="31">
        <f>SUM(AI6:AI13)</f>
        <v>169561</v>
      </c>
      <c r="AJ14" s="31">
        <f t="shared" si="12"/>
        <v>138653</v>
      </c>
      <c r="AK14" s="31">
        <f t="shared" si="12"/>
        <v>30908</v>
      </c>
      <c r="AL14" s="31">
        <f t="shared" si="12"/>
        <v>0</v>
      </c>
      <c r="AM14" s="31">
        <f t="shared" si="12"/>
        <v>894</v>
      </c>
      <c r="AN14" s="31">
        <f t="shared" si="12"/>
        <v>0</v>
      </c>
      <c r="AO14" s="33">
        <f t="shared" si="12"/>
        <v>3553</v>
      </c>
      <c r="AP14" s="282">
        <f t="shared" si="12"/>
        <v>0</v>
      </c>
    </row>
    <row r="15" spans="2:42" ht="15" customHeight="1">
      <c r="B15" s="876" t="s">
        <v>34</v>
      </c>
      <c r="C15" s="34" t="s">
        <v>9</v>
      </c>
      <c r="D15" s="35">
        <f t="shared" si="10"/>
        <v>26</v>
      </c>
      <c r="E15" s="36">
        <f aca="true" t="shared" si="13" ref="E15:Y15">SUM(E16:E20)</f>
        <v>9</v>
      </c>
      <c r="F15" s="36">
        <f t="shared" si="13"/>
        <v>2</v>
      </c>
      <c r="G15" s="36">
        <f t="shared" si="13"/>
        <v>4</v>
      </c>
      <c r="H15" s="36">
        <f t="shared" si="13"/>
        <v>0</v>
      </c>
      <c r="I15" s="277">
        <f t="shared" si="13"/>
        <v>11</v>
      </c>
      <c r="J15" s="279">
        <f t="shared" si="13"/>
        <v>13</v>
      </c>
      <c r="K15" s="60">
        <f t="shared" si="13"/>
        <v>5</v>
      </c>
      <c r="L15" s="60">
        <f t="shared" si="13"/>
        <v>0</v>
      </c>
      <c r="M15" s="60">
        <f t="shared" si="13"/>
        <v>4</v>
      </c>
      <c r="N15" s="60">
        <f t="shared" si="13"/>
        <v>2</v>
      </c>
      <c r="O15" s="60">
        <f t="shared" si="13"/>
        <v>1</v>
      </c>
      <c r="P15" s="277">
        <f t="shared" si="13"/>
        <v>1</v>
      </c>
      <c r="Q15" s="278">
        <f t="shared" si="13"/>
        <v>9</v>
      </c>
      <c r="R15" s="60">
        <f t="shared" si="13"/>
        <v>3</v>
      </c>
      <c r="S15" s="60">
        <f t="shared" si="13"/>
        <v>0</v>
      </c>
      <c r="T15" s="60">
        <f t="shared" si="13"/>
        <v>6</v>
      </c>
      <c r="U15" s="277">
        <f t="shared" si="13"/>
        <v>18</v>
      </c>
      <c r="V15" s="278">
        <f t="shared" si="13"/>
        <v>0</v>
      </c>
      <c r="W15" s="60">
        <f t="shared" si="13"/>
        <v>0</v>
      </c>
      <c r="X15" s="60">
        <f t="shared" si="13"/>
        <v>0</v>
      </c>
      <c r="Y15" s="277">
        <f t="shared" si="13"/>
        <v>0</v>
      </c>
      <c r="Z15" s="6"/>
      <c r="AA15" s="279">
        <f>SUM(AA16:AA20)</f>
        <v>2</v>
      </c>
      <c r="AB15" s="60">
        <f aca="true" t="shared" si="14" ref="AB15:AO15">SUM(AB16:AB20)</f>
        <v>0</v>
      </c>
      <c r="AC15" s="60">
        <f t="shared" si="14"/>
        <v>0</v>
      </c>
      <c r="AD15" s="280">
        <f t="shared" si="14"/>
        <v>2</v>
      </c>
      <c r="AE15" s="279">
        <f t="shared" si="14"/>
        <v>537</v>
      </c>
      <c r="AF15" s="60">
        <f t="shared" si="14"/>
        <v>14</v>
      </c>
      <c r="AG15" s="280">
        <f t="shared" si="14"/>
        <v>4</v>
      </c>
      <c r="AH15" s="205">
        <f t="shared" si="9"/>
        <v>11453</v>
      </c>
      <c r="AI15" s="65">
        <f t="shared" si="14"/>
        <v>9973</v>
      </c>
      <c r="AJ15" s="65">
        <f t="shared" si="14"/>
        <v>8900</v>
      </c>
      <c r="AK15" s="65">
        <f t="shared" si="14"/>
        <v>1073</v>
      </c>
      <c r="AL15" s="65">
        <f t="shared" si="14"/>
        <v>0</v>
      </c>
      <c r="AM15" s="65">
        <f t="shared" si="14"/>
        <v>298</v>
      </c>
      <c r="AN15" s="65">
        <f t="shared" si="14"/>
        <v>0</v>
      </c>
      <c r="AO15" s="65">
        <f t="shared" si="14"/>
        <v>1182</v>
      </c>
      <c r="AP15" s="206">
        <f>SUM(AP16:AP20)</f>
        <v>0</v>
      </c>
    </row>
    <row r="16" spans="2:42" ht="15" customHeight="1">
      <c r="B16" s="878"/>
      <c r="C16" s="421" t="s">
        <v>10</v>
      </c>
      <c r="D16" s="43">
        <f t="shared" si="10"/>
        <v>5</v>
      </c>
      <c r="E16" s="640">
        <v>1</v>
      </c>
      <c r="F16" s="640">
        <v>0</v>
      </c>
      <c r="G16" s="640">
        <v>0</v>
      </c>
      <c r="H16" s="640">
        <v>0</v>
      </c>
      <c r="I16" s="641">
        <v>4</v>
      </c>
      <c r="J16" s="46">
        <f>SUM(K16:P16)</f>
        <v>1</v>
      </c>
      <c r="K16" s="44">
        <v>1</v>
      </c>
      <c r="L16" s="44"/>
      <c r="M16" s="44"/>
      <c r="N16" s="44"/>
      <c r="O16" s="44"/>
      <c r="P16" s="46"/>
      <c r="Q16" s="43">
        <f>SUM(R16:T16)</f>
        <v>0</v>
      </c>
      <c r="R16" s="640">
        <v>0</v>
      </c>
      <c r="S16" s="640">
        <v>0</v>
      </c>
      <c r="T16" s="640">
        <v>0</v>
      </c>
      <c r="U16" s="641">
        <v>0</v>
      </c>
      <c r="V16" s="46">
        <f>SUM(W16:Y16)</f>
        <v>0</v>
      </c>
      <c r="W16" s="44"/>
      <c r="X16" s="44"/>
      <c r="Y16" s="45"/>
      <c r="Z16" s="6"/>
      <c r="AA16" s="43">
        <f>SUM(AB16:AD16)</f>
        <v>0</v>
      </c>
      <c r="AB16" s="640"/>
      <c r="AC16" s="640"/>
      <c r="AD16" s="646">
        <v>0</v>
      </c>
      <c r="AE16" s="634">
        <v>75</v>
      </c>
      <c r="AF16" s="628">
        <v>0</v>
      </c>
      <c r="AG16" s="635">
        <v>0</v>
      </c>
      <c r="AH16" s="50">
        <f t="shared" si="9"/>
        <v>885</v>
      </c>
      <c r="AI16" s="48">
        <f>AJ16+AK16</f>
        <v>414</v>
      </c>
      <c r="AJ16" s="628">
        <v>141</v>
      </c>
      <c r="AK16" s="628">
        <v>273</v>
      </c>
      <c r="AL16" s="628">
        <v>0</v>
      </c>
      <c r="AM16" s="628">
        <v>0</v>
      </c>
      <c r="AN16" s="628">
        <v>0</v>
      </c>
      <c r="AO16" s="629">
        <v>471</v>
      </c>
      <c r="AP16" s="627">
        <v>0</v>
      </c>
    </row>
    <row r="17" spans="2:42" ht="15" customHeight="1">
      <c r="B17" s="878"/>
      <c r="C17" s="421" t="s">
        <v>11</v>
      </c>
      <c r="D17" s="17">
        <f t="shared" si="10"/>
        <v>5</v>
      </c>
      <c r="E17" s="616">
        <v>2</v>
      </c>
      <c r="F17" s="642">
        <v>1</v>
      </c>
      <c r="G17" s="616">
        <v>1</v>
      </c>
      <c r="H17" s="616">
        <v>0</v>
      </c>
      <c r="I17" s="639">
        <v>1</v>
      </c>
      <c r="J17" s="20">
        <f>SUM(K17:P17)</f>
        <v>3</v>
      </c>
      <c r="K17" s="18">
        <v>1</v>
      </c>
      <c r="L17" s="18"/>
      <c r="M17" s="18">
        <v>2</v>
      </c>
      <c r="N17" s="18"/>
      <c r="O17" s="18"/>
      <c r="P17" s="20"/>
      <c r="Q17" s="17">
        <f>SUM(R17:T17)</f>
        <v>2</v>
      </c>
      <c r="R17" s="616">
        <v>1</v>
      </c>
      <c r="S17" s="616">
        <v>0</v>
      </c>
      <c r="T17" s="616">
        <v>1</v>
      </c>
      <c r="U17" s="639">
        <v>2</v>
      </c>
      <c r="V17" s="20">
        <f>SUM(W17:Y17)</f>
        <v>0</v>
      </c>
      <c r="W17" s="18"/>
      <c r="X17" s="18"/>
      <c r="Y17" s="19"/>
      <c r="Z17" s="6"/>
      <c r="AA17" s="17">
        <f>SUM(AB17:AD17)</f>
        <v>0</v>
      </c>
      <c r="AB17" s="616"/>
      <c r="AC17" s="616"/>
      <c r="AD17" s="617">
        <v>0</v>
      </c>
      <c r="AE17" s="623">
        <v>106</v>
      </c>
      <c r="AF17" s="624">
        <v>2</v>
      </c>
      <c r="AG17" s="625">
        <v>0</v>
      </c>
      <c r="AH17" s="24">
        <f t="shared" si="9"/>
        <v>3957</v>
      </c>
      <c r="AI17" s="22">
        <f>AJ17+AK17</f>
        <v>3847</v>
      </c>
      <c r="AJ17" s="624">
        <v>3512</v>
      </c>
      <c r="AK17" s="624">
        <v>335</v>
      </c>
      <c r="AL17" s="624">
        <v>0</v>
      </c>
      <c r="AM17" s="624">
        <v>102</v>
      </c>
      <c r="AN17" s="624">
        <v>0</v>
      </c>
      <c r="AO17" s="626">
        <v>8</v>
      </c>
      <c r="AP17" s="627">
        <v>0</v>
      </c>
    </row>
    <row r="18" spans="2:42" ht="15" customHeight="1">
      <c r="B18" s="878"/>
      <c r="C18" s="421" t="s">
        <v>12</v>
      </c>
      <c r="D18" s="17">
        <f t="shared" si="10"/>
        <v>1</v>
      </c>
      <c r="E18" s="616">
        <v>1</v>
      </c>
      <c r="F18" s="616">
        <v>0</v>
      </c>
      <c r="G18" s="616">
        <v>0</v>
      </c>
      <c r="H18" s="616">
        <v>0</v>
      </c>
      <c r="I18" s="639">
        <v>0</v>
      </c>
      <c r="J18" s="20">
        <f>SUM(K18:P18)</f>
        <v>1</v>
      </c>
      <c r="K18" s="18"/>
      <c r="L18" s="18"/>
      <c r="M18" s="18">
        <v>1</v>
      </c>
      <c r="N18" s="18"/>
      <c r="O18" s="18"/>
      <c r="P18" s="20"/>
      <c r="Q18" s="17">
        <f>SUM(R18:T18)</f>
        <v>1</v>
      </c>
      <c r="R18" s="616">
        <v>0</v>
      </c>
      <c r="S18" s="616">
        <v>0</v>
      </c>
      <c r="T18" s="616">
        <v>1</v>
      </c>
      <c r="U18" s="639">
        <v>6</v>
      </c>
      <c r="V18" s="20">
        <f>SUM(W18:Y18)</f>
        <v>0</v>
      </c>
      <c r="W18" s="18"/>
      <c r="X18" s="18"/>
      <c r="Y18" s="19"/>
      <c r="Z18" s="6"/>
      <c r="AA18" s="17">
        <f>SUM(AB18:AD18)</f>
        <v>0</v>
      </c>
      <c r="AB18" s="616"/>
      <c r="AC18" s="616"/>
      <c r="AD18" s="617">
        <v>0</v>
      </c>
      <c r="AE18" s="623">
        <v>3</v>
      </c>
      <c r="AF18" s="624">
        <v>0</v>
      </c>
      <c r="AG18" s="625">
        <v>0</v>
      </c>
      <c r="AH18" s="24">
        <f t="shared" si="9"/>
        <v>234</v>
      </c>
      <c r="AI18" s="22">
        <f>AJ18+AK18</f>
        <v>204</v>
      </c>
      <c r="AJ18" s="624">
        <v>204</v>
      </c>
      <c r="AK18" s="624">
        <v>0</v>
      </c>
      <c r="AL18" s="624">
        <v>0</v>
      </c>
      <c r="AM18" s="624">
        <v>0</v>
      </c>
      <c r="AN18" s="624">
        <v>0</v>
      </c>
      <c r="AO18" s="626">
        <v>30</v>
      </c>
      <c r="AP18" s="627">
        <v>0</v>
      </c>
    </row>
    <row r="19" spans="2:42" ht="15" customHeight="1">
      <c r="B19" s="878"/>
      <c r="C19" s="422" t="s">
        <v>99</v>
      </c>
      <c r="D19" s="17">
        <f t="shared" si="10"/>
        <v>2</v>
      </c>
      <c r="E19" s="640">
        <v>0</v>
      </c>
      <c r="F19" s="640">
        <v>1</v>
      </c>
      <c r="G19" s="640">
        <v>1</v>
      </c>
      <c r="H19" s="640">
        <v>0</v>
      </c>
      <c r="I19" s="641">
        <v>0</v>
      </c>
      <c r="J19" s="46">
        <f>SUM(K19:P19)</f>
        <v>0</v>
      </c>
      <c r="K19" s="44"/>
      <c r="L19" s="44"/>
      <c r="M19" s="44"/>
      <c r="N19" s="44"/>
      <c r="O19" s="44"/>
      <c r="P19" s="46"/>
      <c r="Q19" s="43">
        <f>SUM(R19:T19)</f>
        <v>0</v>
      </c>
      <c r="R19" s="640">
        <v>0</v>
      </c>
      <c r="S19" s="640">
        <v>0</v>
      </c>
      <c r="T19" s="640">
        <v>0</v>
      </c>
      <c r="U19" s="641">
        <v>0</v>
      </c>
      <c r="V19" s="46">
        <f>SUM(W19:Y19)</f>
        <v>0</v>
      </c>
      <c r="W19" s="44"/>
      <c r="X19" s="44"/>
      <c r="Y19" s="45"/>
      <c r="Z19" s="70"/>
      <c r="AA19" s="43">
        <f>SUM(AB19:AD19)</f>
        <v>0</v>
      </c>
      <c r="AB19" s="640"/>
      <c r="AC19" s="640"/>
      <c r="AD19" s="646">
        <v>0</v>
      </c>
      <c r="AE19" s="634">
        <v>0</v>
      </c>
      <c r="AF19" s="628">
        <v>0</v>
      </c>
      <c r="AG19" s="635">
        <v>4</v>
      </c>
      <c r="AH19" s="50">
        <f t="shared" si="9"/>
        <v>174</v>
      </c>
      <c r="AI19" s="48">
        <f>AJ19+AK19</f>
        <v>0</v>
      </c>
      <c r="AJ19" s="628">
        <v>0</v>
      </c>
      <c r="AK19" s="628">
        <v>0</v>
      </c>
      <c r="AL19" s="628">
        <v>0</v>
      </c>
      <c r="AM19" s="628">
        <v>174</v>
      </c>
      <c r="AN19" s="628">
        <v>0</v>
      </c>
      <c r="AO19" s="629">
        <v>0</v>
      </c>
      <c r="AP19" s="630">
        <v>0</v>
      </c>
    </row>
    <row r="20" spans="2:42" ht="15" customHeight="1">
      <c r="B20" s="863"/>
      <c r="C20" s="423" t="s">
        <v>249</v>
      </c>
      <c r="D20" s="274">
        <f t="shared" si="10"/>
        <v>13</v>
      </c>
      <c r="E20" s="643">
        <v>5</v>
      </c>
      <c r="F20" s="643">
        <v>0</v>
      </c>
      <c r="G20" s="643">
        <v>2</v>
      </c>
      <c r="H20" s="643">
        <v>0</v>
      </c>
      <c r="I20" s="644">
        <v>6</v>
      </c>
      <c r="J20" s="53">
        <f>SUM(K20:P20)</f>
        <v>8</v>
      </c>
      <c r="K20" s="52">
        <v>3</v>
      </c>
      <c r="L20" s="52"/>
      <c r="M20" s="52">
        <v>1</v>
      </c>
      <c r="N20" s="52">
        <v>2</v>
      </c>
      <c r="O20" s="52">
        <v>1</v>
      </c>
      <c r="P20" s="53">
        <v>1</v>
      </c>
      <c r="Q20" s="51">
        <f>SUM(R20:T20)</f>
        <v>6</v>
      </c>
      <c r="R20" s="643">
        <v>2</v>
      </c>
      <c r="S20" s="643">
        <v>0</v>
      </c>
      <c r="T20" s="643">
        <v>4</v>
      </c>
      <c r="U20" s="644">
        <v>10</v>
      </c>
      <c r="V20" s="53">
        <f>SUM(W20:Y20)</f>
        <v>0</v>
      </c>
      <c r="W20" s="52"/>
      <c r="X20" s="52"/>
      <c r="Y20" s="63"/>
      <c r="Z20" s="70"/>
      <c r="AA20" s="51">
        <f>SUM(AB20:AD20)</f>
        <v>2</v>
      </c>
      <c r="AB20" s="643">
        <v>0</v>
      </c>
      <c r="AC20" s="643">
        <v>0</v>
      </c>
      <c r="AD20" s="647">
        <v>2</v>
      </c>
      <c r="AE20" s="636">
        <v>353</v>
      </c>
      <c r="AF20" s="631">
        <v>12</v>
      </c>
      <c r="AG20" s="637">
        <v>0</v>
      </c>
      <c r="AH20" s="57">
        <f t="shared" si="9"/>
        <v>6203</v>
      </c>
      <c r="AI20" s="55">
        <f>AJ20+AK20</f>
        <v>5508</v>
      </c>
      <c r="AJ20" s="631">
        <v>5043</v>
      </c>
      <c r="AK20" s="631">
        <v>465</v>
      </c>
      <c r="AL20" s="631">
        <v>0</v>
      </c>
      <c r="AM20" s="631">
        <v>22</v>
      </c>
      <c r="AN20" s="631">
        <v>0</v>
      </c>
      <c r="AO20" s="632">
        <v>673</v>
      </c>
      <c r="AP20" s="633">
        <v>0</v>
      </c>
    </row>
    <row r="21" spans="2:42" s="89" customFormat="1" ht="15" customHeight="1">
      <c r="B21" s="878" t="s">
        <v>35</v>
      </c>
      <c r="C21" s="58" t="s">
        <v>9</v>
      </c>
      <c r="D21" s="59">
        <f t="shared" si="10"/>
        <v>6</v>
      </c>
      <c r="E21" s="60">
        <f aca="true" t="shared" si="15" ref="E21:Y21">SUM(E22:E26)</f>
        <v>3</v>
      </c>
      <c r="F21" s="60">
        <f t="shared" si="15"/>
        <v>1</v>
      </c>
      <c r="G21" s="60">
        <f t="shared" si="15"/>
        <v>0</v>
      </c>
      <c r="H21" s="60">
        <f t="shared" si="15"/>
        <v>0</v>
      </c>
      <c r="I21" s="61">
        <f t="shared" si="15"/>
        <v>2</v>
      </c>
      <c r="J21" s="62">
        <f t="shared" si="15"/>
        <v>3</v>
      </c>
      <c r="K21" s="60">
        <f t="shared" si="15"/>
        <v>1</v>
      </c>
      <c r="L21" s="60">
        <f t="shared" si="15"/>
        <v>1</v>
      </c>
      <c r="M21" s="60">
        <f t="shared" si="15"/>
        <v>0</v>
      </c>
      <c r="N21" s="60">
        <f t="shared" si="15"/>
        <v>0</v>
      </c>
      <c r="O21" s="60">
        <f t="shared" si="15"/>
        <v>0</v>
      </c>
      <c r="P21" s="62">
        <f t="shared" si="15"/>
        <v>1</v>
      </c>
      <c r="Q21" s="59">
        <f t="shared" si="15"/>
        <v>2</v>
      </c>
      <c r="R21" s="60">
        <f t="shared" si="15"/>
        <v>1</v>
      </c>
      <c r="S21" s="60">
        <f t="shared" si="15"/>
        <v>0</v>
      </c>
      <c r="T21" s="60">
        <f t="shared" si="15"/>
        <v>1</v>
      </c>
      <c r="U21" s="61">
        <f t="shared" si="15"/>
        <v>2</v>
      </c>
      <c r="V21" s="62">
        <f t="shared" si="15"/>
        <v>0</v>
      </c>
      <c r="W21" s="60">
        <f t="shared" si="15"/>
        <v>0</v>
      </c>
      <c r="X21" s="60">
        <f t="shared" si="15"/>
        <v>0</v>
      </c>
      <c r="Y21" s="61">
        <f t="shared" si="15"/>
        <v>0</v>
      </c>
      <c r="Z21" s="288"/>
      <c r="AA21" s="35">
        <f aca="true" t="shared" si="16" ref="AA21:AP21">SUM(AA22:AA26)</f>
        <v>1</v>
      </c>
      <c r="AB21" s="36">
        <f t="shared" si="16"/>
        <v>0</v>
      </c>
      <c r="AC21" s="36">
        <f t="shared" si="16"/>
        <v>0</v>
      </c>
      <c r="AD21" s="38">
        <f t="shared" si="16"/>
        <v>1</v>
      </c>
      <c r="AE21" s="39">
        <f t="shared" si="16"/>
        <v>157</v>
      </c>
      <c r="AF21" s="40">
        <f t="shared" si="16"/>
        <v>23</v>
      </c>
      <c r="AG21" s="41">
        <f t="shared" si="16"/>
        <v>15</v>
      </c>
      <c r="AH21" s="42">
        <f t="shared" si="9"/>
        <v>36067</v>
      </c>
      <c r="AI21" s="40">
        <f t="shared" si="16"/>
        <v>35937</v>
      </c>
      <c r="AJ21" s="40">
        <f t="shared" si="16"/>
        <v>34325</v>
      </c>
      <c r="AK21" s="40">
        <f t="shared" si="16"/>
        <v>1612</v>
      </c>
      <c r="AL21" s="40">
        <f t="shared" si="16"/>
        <v>0</v>
      </c>
      <c r="AM21" s="40">
        <f t="shared" si="16"/>
        <v>0</v>
      </c>
      <c r="AN21" s="40">
        <f t="shared" si="16"/>
        <v>0</v>
      </c>
      <c r="AO21" s="42">
        <f t="shared" si="16"/>
        <v>130</v>
      </c>
      <c r="AP21" s="283">
        <f t="shared" si="16"/>
        <v>0</v>
      </c>
    </row>
    <row r="22" spans="2:42" s="89" customFormat="1" ht="15" customHeight="1">
      <c r="B22" s="878"/>
      <c r="C22" s="421" t="s">
        <v>15</v>
      </c>
      <c r="D22" s="17">
        <f t="shared" si="10"/>
        <v>3</v>
      </c>
      <c r="E22" s="616">
        <v>1</v>
      </c>
      <c r="F22" s="616">
        <v>1</v>
      </c>
      <c r="G22" s="616">
        <v>0</v>
      </c>
      <c r="H22" s="616">
        <v>0</v>
      </c>
      <c r="I22" s="639">
        <v>1</v>
      </c>
      <c r="J22" s="20">
        <f>SUM(K22:P22)</f>
        <v>2</v>
      </c>
      <c r="K22" s="18">
        <v>1</v>
      </c>
      <c r="L22" s="18"/>
      <c r="M22" s="18"/>
      <c r="N22" s="18"/>
      <c r="O22" s="18"/>
      <c r="P22" s="20">
        <v>1</v>
      </c>
      <c r="Q22" s="17">
        <f>SUM(R22:T22)</f>
        <v>2</v>
      </c>
      <c r="R22" s="616">
        <v>1</v>
      </c>
      <c r="S22" s="616">
        <v>0</v>
      </c>
      <c r="T22" s="616">
        <v>1</v>
      </c>
      <c r="U22" s="639">
        <v>2</v>
      </c>
      <c r="V22" s="20">
        <f>SUM(W22:Y22)</f>
        <v>0</v>
      </c>
      <c r="W22" s="18"/>
      <c r="X22" s="18"/>
      <c r="Y22" s="19"/>
      <c r="Z22" s="6"/>
      <c r="AA22" s="17">
        <f>SUM(AB22:AD22)</f>
        <v>1</v>
      </c>
      <c r="AB22" s="616">
        <v>0</v>
      </c>
      <c r="AC22" s="616">
        <v>0</v>
      </c>
      <c r="AD22" s="617">
        <v>1</v>
      </c>
      <c r="AE22" s="623">
        <v>43</v>
      </c>
      <c r="AF22" s="624">
        <v>5</v>
      </c>
      <c r="AG22" s="625">
        <v>15</v>
      </c>
      <c r="AH22" s="24">
        <f t="shared" si="9"/>
        <v>858</v>
      </c>
      <c r="AI22" s="22">
        <f>AJ22+AK22</f>
        <v>828</v>
      </c>
      <c r="AJ22" s="624">
        <v>678</v>
      </c>
      <c r="AK22" s="624">
        <v>150</v>
      </c>
      <c r="AL22" s="624">
        <v>0</v>
      </c>
      <c r="AM22" s="624">
        <v>0</v>
      </c>
      <c r="AN22" s="624">
        <v>0</v>
      </c>
      <c r="AO22" s="626">
        <v>30</v>
      </c>
      <c r="AP22" s="627">
        <v>0</v>
      </c>
    </row>
    <row r="23" spans="2:42" s="89" customFormat="1" ht="15" customHeight="1">
      <c r="B23" s="878"/>
      <c r="C23" s="421" t="s">
        <v>14</v>
      </c>
      <c r="D23" s="17">
        <f t="shared" si="10"/>
        <v>1</v>
      </c>
      <c r="E23" s="616">
        <v>1</v>
      </c>
      <c r="F23" s="616">
        <v>0</v>
      </c>
      <c r="G23" s="616">
        <v>0</v>
      </c>
      <c r="H23" s="616">
        <v>0</v>
      </c>
      <c r="I23" s="639">
        <v>0</v>
      </c>
      <c r="J23" s="20">
        <f>SUM(K23:P23)</f>
        <v>0</v>
      </c>
      <c r="K23" s="18"/>
      <c r="L23" s="18"/>
      <c r="M23" s="18"/>
      <c r="N23" s="18"/>
      <c r="O23" s="18"/>
      <c r="P23" s="20"/>
      <c r="Q23" s="17">
        <f>SUM(R23:T23)</f>
        <v>0</v>
      </c>
      <c r="R23" s="616">
        <v>0</v>
      </c>
      <c r="S23" s="616">
        <v>0</v>
      </c>
      <c r="T23" s="616">
        <v>0</v>
      </c>
      <c r="U23" s="639">
        <v>0</v>
      </c>
      <c r="V23" s="20">
        <f>SUM(W23:Y23)</f>
        <v>0</v>
      </c>
      <c r="W23" s="18"/>
      <c r="X23" s="18"/>
      <c r="Y23" s="19"/>
      <c r="Z23" s="6"/>
      <c r="AA23" s="17">
        <f>SUM(AB23:AD23)</f>
        <v>0</v>
      </c>
      <c r="AB23" s="616"/>
      <c r="AC23" s="616"/>
      <c r="AD23" s="617">
        <v>0</v>
      </c>
      <c r="AE23" s="623">
        <v>0</v>
      </c>
      <c r="AF23" s="624">
        <v>1</v>
      </c>
      <c r="AG23" s="625">
        <v>0</v>
      </c>
      <c r="AH23" s="24">
        <f t="shared" si="9"/>
        <v>49</v>
      </c>
      <c r="AI23" s="22">
        <f>AJ23+AK23</f>
        <v>49</v>
      </c>
      <c r="AJ23" s="624">
        <v>2</v>
      </c>
      <c r="AK23" s="624">
        <v>47</v>
      </c>
      <c r="AL23" s="624">
        <v>0</v>
      </c>
      <c r="AM23" s="624">
        <v>0</v>
      </c>
      <c r="AN23" s="624">
        <v>0</v>
      </c>
      <c r="AO23" s="626">
        <v>0</v>
      </c>
      <c r="AP23" s="627">
        <v>0</v>
      </c>
    </row>
    <row r="24" spans="2:42" s="89" customFormat="1" ht="15" customHeight="1">
      <c r="B24" s="878"/>
      <c r="C24" s="421" t="s">
        <v>13</v>
      </c>
      <c r="D24" s="17">
        <f t="shared" si="10"/>
        <v>0</v>
      </c>
      <c r="E24" s="616"/>
      <c r="F24" s="616"/>
      <c r="G24" s="616"/>
      <c r="H24" s="616"/>
      <c r="I24" s="639"/>
      <c r="J24" s="20">
        <f>SUM(K24:P24)</f>
        <v>0</v>
      </c>
      <c r="K24" s="18"/>
      <c r="L24" s="18"/>
      <c r="M24" s="18"/>
      <c r="N24" s="18"/>
      <c r="O24" s="18"/>
      <c r="P24" s="20"/>
      <c r="Q24" s="17">
        <f>SUM(R24:T24)</f>
        <v>0</v>
      </c>
      <c r="R24" s="616"/>
      <c r="S24" s="616"/>
      <c r="T24" s="616"/>
      <c r="U24" s="639"/>
      <c r="V24" s="20">
        <f>SUM(W24:Y24)</f>
        <v>0</v>
      </c>
      <c r="W24" s="18"/>
      <c r="X24" s="18"/>
      <c r="Y24" s="19"/>
      <c r="Z24" s="6"/>
      <c r="AA24" s="17">
        <f>SUM(AB24:AD24)</f>
        <v>0</v>
      </c>
      <c r="AB24" s="616"/>
      <c r="AC24" s="616"/>
      <c r="AD24" s="617">
        <v>0</v>
      </c>
      <c r="AE24" s="623"/>
      <c r="AF24" s="624"/>
      <c r="AG24" s="625"/>
      <c r="AH24" s="24">
        <f t="shared" si="9"/>
        <v>0</v>
      </c>
      <c r="AI24" s="22">
        <f>AJ24+AK24</f>
        <v>0</v>
      </c>
      <c r="AJ24" s="624"/>
      <c r="AK24" s="624"/>
      <c r="AL24" s="624"/>
      <c r="AM24" s="624"/>
      <c r="AN24" s="624"/>
      <c r="AO24" s="626"/>
      <c r="AP24" s="627"/>
    </row>
    <row r="25" spans="2:42" s="89" customFormat="1" ht="15" customHeight="1">
      <c r="B25" s="878"/>
      <c r="C25" s="421" t="s">
        <v>16</v>
      </c>
      <c r="D25" s="17">
        <f t="shared" si="10"/>
        <v>2</v>
      </c>
      <c r="E25" s="640">
        <v>1</v>
      </c>
      <c r="F25" s="640">
        <v>0</v>
      </c>
      <c r="G25" s="640">
        <v>0</v>
      </c>
      <c r="H25" s="640">
        <v>0</v>
      </c>
      <c r="I25" s="641">
        <v>1</v>
      </c>
      <c r="J25" s="46">
        <f>SUM(K25:P25)</f>
        <v>1</v>
      </c>
      <c r="K25" s="44"/>
      <c r="L25" s="44">
        <v>1</v>
      </c>
      <c r="M25" s="44"/>
      <c r="N25" s="44"/>
      <c r="O25" s="44"/>
      <c r="P25" s="46"/>
      <c r="Q25" s="43">
        <f>SUM(R25:T25)</f>
        <v>0</v>
      </c>
      <c r="R25" s="640">
        <v>0</v>
      </c>
      <c r="S25" s="640">
        <v>0</v>
      </c>
      <c r="T25" s="640">
        <v>0</v>
      </c>
      <c r="U25" s="641">
        <v>0</v>
      </c>
      <c r="V25" s="46">
        <f>SUM(W25:Y25)</f>
        <v>0</v>
      </c>
      <c r="W25" s="44"/>
      <c r="X25" s="44"/>
      <c r="Y25" s="45"/>
      <c r="Z25" s="6"/>
      <c r="AA25" s="17">
        <f>SUM(AB25:AD25)</f>
        <v>0</v>
      </c>
      <c r="AB25" s="616"/>
      <c r="AC25" s="616"/>
      <c r="AD25" s="617">
        <v>0</v>
      </c>
      <c r="AE25" s="623">
        <v>114</v>
      </c>
      <c r="AF25" s="624">
        <v>17</v>
      </c>
      <c r="AG25" s="625">
        <v>0</v>
      </c>
      <c r="AH25" s="24">
        <f t="shared" si="9"/>
        <v>35160</v>
      </c>
      <c r="AI25" s="22">
        <f>AJ25+AK25</f>
        <v>35060</v>
      </c>
      <c r="AJ25" s="624">
        <v>33645</v>
      </c>
      <c r="AK25" s="624">
        <v>1415</v>
      </c>
      <c r="AL25" s="624">
        <v>0</v>
      </c>
      <c r="AM25" s="624">
        <v>0</v>
      </c>
      <c r="AN25" s="624">
        <v>0</v>
      </c>
      <c r="AO25" s="626">
        <v>100</v>
      </c>
      <c r="AP25" s="627">
        <v>0</v>
      </c>
    </row>
    <row r="26" spans="2:42" s="89" customFormat="1" ht="15" customHeight="1">
      <c r="B26" s="893"/>
      <c r="C26" s="423" t="s">
        <v>17</v>
      </c>
      <c r="D26" s="51">
        <f t="shared" si="10"/>
        <v>0</v>
      </c>
      <c r="E26" s="643"/>
      <c r="F26" s="643"/>
      <c r="G26" s="643"/>
      <c r="H26" s="643"/>
      <c r="I26" s="644"/>
      <c r="J26" s="53">
        <f>SUM(K26:P26)</f>
        <v>0</v>
      </c>
      <c r="K26" s="52"/>
      <c r="L26" s="52"/>
      <c r="M26" s="52"/>
      <c r="N26" s="52"/>
      <c r="O26" s="52"/>
      <c r="P26" s="53"/>
      <c r="Q26" s="51">
        <f>SUM(R26:T26)</f>
        <v>0</v>
      </c>
      <c r="R26" s="643"/>
      <c r="S26" s="643"/>
      <c r="T26" s="643"/>
      <c r="U26" s="644"/>
      <c r="V26" s="53">
        <f>SUM(W26:Y26)</f>
        <v>0</v>
      </c>
      <c r="W26" s="52"/>
      <c r="X26" s="52"/>
      <c r="Y26" s="63"/>
      <c r="Z26" s="6"/>
      <c r="AA26" s="43">
        <f>SUM(AB26:AD26)</f>
        <v>0</v>
      </c>
      <c r="AB26" s="640"/>
      <c r="AC26" s="640"/>
      <c r="AD26" s="646"/>
      <c r="AE26" s="634"/>
      <c r="AF26" s="628"/>
      <c r="AG26" s="635"/>
      <c r="AH26" s="50">
        <f t="shared" si="9"/>
        <v>0</v>
      </c>
      <c r="AI26" s="48">
        <f>AJ26+AK26</f>
        <v>0</v>
      </c>
      <c r="AJ26" s="628"/>
      <c r="AK26" s="628"/>
      <c r="AL26" s="628"/>
      <c r="AM26" s="628"/>
      <c r="AN26" s="628"/>
      <c r="AO26" s="629"/>
      <c r="AP26" s="630"/>
    </row>
    <row r="27" spans="2:42" ht="15" customHeight="1">
      <c r="B27" s="1153" t="s">
        <v>346</v>
      </c>
      <c r="C27" s="58" t="s">
        <v>9</v>
      </c>
      <c r="D27" s="59">
        <f t="shared" si="10"/>
        <v>14</v>
      </c>
      <c r="E27" s="60">
        <f aca="true" t="shared" si="17" ref="E27:Y27">SUM(E28:E30)</f>
        <v>9</v>
      </c>
      <c r="F27" s="60">
        <f t="shared" si="17"/>
        <v>0</v>
      </c>
      <c r="G27" s="60">
        <f t="shared" si="17"/>
        <v>2</v>
      </c>
      <c r="H27" s="60">
        <f t="shared" si="17"/>
        <v>0</v>
      </c>
      <c r="I27" s="61">
        <f t="shared" si="17"/>
        <v>3</v>
      </c>
      <c r="J27" s="62">
        <f t="shared" si="17"/>
        <v>7</v>
      </c>
      <c r="K27" s="60">
        <f t="shared" si="17"/>
        <v>2</v>
      </c>
      <c r="L27" s="60">
        <f t="shared" si="17"/>
        <v>0</v>
      </c>
      <c r="M27" s="60">
        <f t="shared" si="17"/>
        <v>1</v>
      </c>
      <c r="N27" s="60">
        <f t="shared" si="17"/>
        <v>2</v>
      </c>
      <c r="O27" s="60">
        <f t="shared" si="17"/>
        <v>0</v>
      </c>
      <c r="P27" s="62">
        <f t="shared" si="17"/>
        <v>2</v>
      </c>
      <c r="Q27" s="59">
        <f t="shared" si="17"/>
        <v>7</v>
      </c>
      <c r="R27" s="60">
        <f t="shared" si="17"/>
        <v>3</v>
      </c>
      <c r="S27" s="60">
        <f t="shared" si="17"/>
        <v>2</v>
      </c>
      <c r="T27" s="60">
        <f t="shared" si="17"/>
        <v>2</v>
      </c>
      <c r="U27" s="61">
        <f t="shared" si="17"/>
        <v>16</v>
      </c>
      <c r="V27" s="62">
        <f t="shared" si="17"/>
        <v>1</v>
      </c>
      <c r="W27" s="60">
        <f t="shared" si="17"/>
        <v>0</v>
      </c>
      <c r="X27" s="60">
        <f t="shared" si="17"/>
        <v>0</v>
      </c>
      <c r="Y27" s="61">
        <f t="shared" si="17"/>
        <v>1</v>
      </c>
      <c r="Z27" s="6"/>
      <c r="AA27" s="59">
        <f aca="true" t="shared" si="18" ref="AA27:AP27">SUM(AA28:AA30)</f>
        <v>1</v>
      </c>
      <c r="AB27" s="60">
        <f t="shared" si="18"/>
        <v>0</v>
      </c>
      <c r="AC27" s="60">
        <f t="shared" si="18"/>
        <v>0</v>
      </c>
      <c r="AD27" s="62">
        <f t="shared" si="18"/>
        <v>1</v>
      </c>
      <c r="AE27" s="64">
        <f t="shared" si="18"/>
        <v>660</v>
      </c>
      <c r="AF27" s="65">
        <f t="shared" si="18"/>
        <v>9</v>
      </c>
      <c r="AG27" s="66">
        <f t="shared" si="18"/>
        <v>0</v>
      </c>
      <c r="AH27" s="67">
        <f t="shared" si="9"/>
        <v>31752</v>
      </c>
      <c r="AI27" s="65">
        <f t="shared" si="18"/>
        <v>31447</v>
      </c>
      <c r="AJ27" s="65">
        <f t="shared" si="18"/>
        <v>21685</v>
      </c>
      <c r="AK27" s="65">
        <f t="shared" si="18"/>
        <v>9762</v>
      </c>
      <c r="AL27" s="65">
        <f t="shared" si="18"/>
        <v>0</v>
      </c>
      <c r="AM27" s="65">
        <f t="shared" si="18"/>
        <v>305</v>
      </c>
      <c r="AN27" s="65">
        <f t="shared" si="18"/>
        <v>0</v>
      </c>
      <c r="AO27" s="67">
        <f t="shared" si="18"/>
        <v>0</v>
      </c>
      <c r="AP27" s="284">
        <f t="shared" si="18"/>
        <v>0</v>
      </c>
    </row>
    <row r="28" spans="2:42" ht="15" customHeight="1">
      <c r="B28" s="1154"/>
      <c r="C28" s="68" t="s">
        <v>106</v>
      </c>
      <c r="D28" s="17">
        <f t="shared" si="10"/>
        <v>5</v>
      </c>
      <c r="E28" s="616">
        <v>4</v>
      </c>
      <c r="F28" s="616">
        <v>0</v>
      </c>
      <c r="G28" s="616">
        <v>0</v>
      </c>
      <c r="H28" s="616">
        <v>0</v>
      </c>
      <c r="I28" s="639">
        <v>1</v>
      </c>
      <c r="J28" s="20">
        <f>SUM(K28:P28)</f>
        <v>1</v>
      </c>
      <c r="K28" s="18"/>
      <c r="L28" s="18"/>
      <c r="M28" s="18">
        <v>1</v>
      </c>
      <c r="N28" s="18"/>
      <c r="O28" s="18"/>
      <c r="P28" s="20"/>
      <c r="Q28" s="17">
        <f>SUM(R28:T28)</f>
        <v>3</v>
      </c>
      <c r="R28" s="616">
        <v>0</v>
      </c>
      <c r="S28" s="616">
        <v>2</v>
      </c>
      <c r="T28" s="616">
        <v>1</v>
      </c>
      <c r="U28" s="639">
        <v>5</v>
      </c>
      <c r="V28" s="20">
        <f>SUM(W28:Y28)</f>
        <v>0</v>
      </c>
      <c r="W28" s="616"/>
      <c r="X28" s="616"/>
      <c r="Y28" s="639">
        <v>0</v>
      </c>
      <c r="Z28" s="6"/>
      <c r="AA28" s="17">
        <f>SUM(AB28:AD28)</f>
        <v>0</v>
      </c>
      <c r="AB28" s="616"/>
      <c r="AC28" s="616"/>
      <c r="AD28" s="617">
        <v>0</v>
      </c>
      <c r="AE28" s="623">
        <v>4</v>
      </c>
      <c r="AF28" s="624">
        <v>0</v>
      </c>
      <c r="AG28" s="625">
        <v>0</v>
      </c>
      <c r="AH28" s="24">
        <f t="shared" si="9"/>
        <v>150</v>
      </c>
      <c r="AI28" s="22">
        <f>AJ28+AK28</f>
        <v>150</v>
      </c>
      <c r="AJ28" s="624">
        <v>146</v>
      </c>
      <c r="AK28" s="624">
        <v>4</v>
      </c>
      <c r="AL28" s="624">
        <v>0</v>
      </c>
      <c r="AM28" s="624">
        <v>0</v>
      </c>
      <c r="AN28" s="624">
        <v>0</v>
      </c>
      <c r="AO28" s="626">
        <v>0</v>
      </c>
      <c r="AP28" s="627">
        <v>0</v>
      </c>
    </row>
    <row r="29" spans="2:42" ht="15" customHeight="1">
      <c r="B29" s="1155"/>
      <c r="C29" s="68" t="s">
        <v>38</v>
      </c>
      <c r="D29" s="43">
        <f t="shared" si="10"/>
        <v>5</v>
      </c>
      <c r="E29" s="640">
        <v>4</v>
      </c>
      <c r="F29" s="640">
        <v>0</v>
      </c>
      <c r="G29" s="640">
        <v>1</v>
      </c>
      <c r="H29" s="640">
        <v>0</v>
      </c>
      <c r="I29" s="641">
        <v>0</v>
      </c>
      <c r="J29" s="46">
        <f>SUM(K29:P29)</f>
        <v>3</v>
      </c>
      <c r="K29" s="44">
        <v>1</v>
      </c>
      <c r="L29" s="44"/>
      <c r="M29" s="44"/>
      <c r="N29" s="44">
        <v>1</v>
      </c>
      <c r="O29" s="44"/>
      <c r="P29" s="46">
        <v>1</v>
      </c>
      <c r="Q29" s="43">
        <f>SUM(R29:T29)</f>
        <v>3</v>
      </c>
      <c r="R29" s="640">
        <v>2</v>
      </c>
      <c r="S29" s="640">
        <v>0</v>
      </c>
      <c r="T29" s="640">
        <v>1</v>
      </c>
      <c r="U29" s="641">
        <v>10</v>
      </c>
      <c r="V29" s="46">
        <f>SUM(W29:Y29)</f>
        <v>0</v>
      </c>
      <c r="W29" s="640">
        <v>0</v>
      </c>
      <c r="X29" s="640">
        <v>0</v>
      </c>
      <c r="Y29" s="641">
        <v>0</v>
      </c>
      <c r="Z29" s="6"/>
      <c r="AA29" s="17">
        <f>SUM(AB29:AD29)</f>
        <v>1</v>
      </c>
      <c r="AB29" s="616">
        <v>0</v>
      </c>
      <c r="AC29" s="616">
        <v>0</v>
      </c>
      <c r="AD29" s="617">
        <v>1</v>
      </c>
      <c r="AE29" s="623">
        <v>522</v>
      </c>
      <c r="AF29" s="624">
        <v>9</v>
      </c>
      <c r="AG29" s="625">
        <v>0</v>
      </c>
      <c r="AH29" s="24">
        <f t="shared" si="9"/>
        <v>24233</v>
      </c>
      <c r="AI29" s="22">
        <f>AJ29+AK29</f>
        <v>23944</v>
      </c>
      <c r="AJ29" s="624">
        <v>19176</v>
      </c>
      <c r="AK29" s="624">
        <v>4768</v>
      </c>
      <c r="AL29" s="624">
        <v>0</v>
      </c>
      <c r="AM29" s="624">
        <v>289</v>
      </c>
      <c r="AN29" s="624">
        <v>0</v>
      </c>
      <c r="AO29" s="626">
        <v>0</v>
      </c>
      <c r="AP29" s="627">
        <v>0</v>
      </c>
    </row>
    <row r="30" spans="2:42" ht="15" customHeight="1">
      <c r="B30" s="1155"/>
      <c r="C30" s="273" t="s">
        <v>39</v>
      </c>
      <c r="D30" s="17">
        <f t="shared" si="10"/>
        <v>4</v>
      </c>
      <c r="E30" s="616">
        <v>1</v>
      </c>
      <c r="F30" s="616">
        <v>0</v>
      </c>
      <c r="G30" s="616">
        <v>1</v>
      </c>
      <c r="H30" s="616">
        <v>0</v>
      </c>
      <c r="I30" s="639">
        <v>2</v>
      </c>
      <c r="J30" s="20">
        <f>SUM(K30:P30)</f>
        <v>3</v>
      </c>
      <c r="K30" s="18">
        <v>1</v>
      </c>
      <c r="L30" s="18"/>
      <c r="M30" s="18"/>
      <c r="N30" s="18">
        <v>1</v>
      </c>
      <c r="O30" s="18"/>
      <c r="P30" s="20">
        <v>1</v>
      </c>
      <c r="Q30" s="17">
        <f>SUM(R30:T30)</f>
        <v>1</v>
      </c>
      <c r="R30" s="616">
        <v>1</v>
      </c>
      <c r="S30" s="616">
        <v>0</v>
      </c>
      <c r="T30" s="616">
        <v>0</v>
      </c>
      <c r="U30" s="639">
        <v>1</v>
      </c>
      <c r="V30" s="20">
        <f>SUM(W30:Y30)</f>
        <v>1</v>
      </c>
      <c r="W30" s="616">
        <v>0</v>
      </c>
      <c r="X30" s="616">
        <v>0</v>
      </c>
      <c r="Y30" s="639">
        <v>1</v>
      </c>
      <c r="Z30" s="6"/>
      <c r="AA30" s="17">
        <f>SUM(AB30:AD30)</f>
        <v>0</v>
      </c>
      <c r="AB30" s="616">
        <v>0</v>
      </c>
      <c r="AC30" s="616">
        <v>0</v>
      </c>
      <c r="AD30" s="617">
        <v>0</v>
      </c>
      <c r="AE30" s="623">
        <v>134</v>
      </c>
      <c r="AF30" s="624">
        <v>0</v>
      </c>
      <c r="AG30" s="625">
        <v>0</v>
      </c>
      <c r="AH30" s="24">
        <f t="shared" si="9"/>
        <v>7369</v>
      </c>
      <c r="AI30" s="22">
        <f>AJ30+AK30</f>
        <v>7353</v>
      </c>
      <c r="AJ30" s="624">
        <v>2363</v>
      </c>
      <c r="AK30" s="624">
        <v>4990</v>
      </c>
      <c r="AL30" s="624">
        <v>0</v>
      </c>
      <c r="AM30" s="624">
        <v>16</v>
      </c>
      <c r="AN30" s="624">
        <v>0</v>
      </c>
      <c r="AO30" s="626">
        <v>0</v>
      </c>
      <c r="AP30" s="627">
        <v>0</v>
      </c>
    </row>
    <row r="31" spans="2:42" ht="15" customHeight="1">
      <c r="B31" s="892" t="s">
        <v>332</v>
      </c>
      <c r="C31" s="34" t="s">
        <v>9</v>
      </c>
      <c r="D31" s="59">
        <f t="shared" si="10"/>
        <v>15</v>
      </c>
      <c r="E31" s="60">
        <f aca="true" t="shared" si="19" ref="E31:Y31">SUM(E32:E33)</f>
        <v>9</v>
      </c>
      <c r="F31" s="60">
        <f t="shared" si="19"/>
        <v>1</v>
      </c>
      <c r="G31" s="60">
        <f t="shared" si="19"/>
        <v>1</v>
      </c>
      <c r="H31" s="60">
        <f t="shared" si="19"/>
        <v>0</v>
      </c>
      <c r="I31" s="61">
        <f t="shared" si="19"/>
        <v>4</v>
      </c>
      <c r="J31" s="62">
        <f t="shared" si="19"/>
        <v>3</v>
      </c>
      <c r="K31" s="60">
        <f t="shared" si="19"/>
        <v>1</v>
      </c>
      <c r="L31" s="60">
        <f t="shared" si="19"/>
        <v>0</v>
      </c>
      <c r="M31" s="60">
        <f t="shared" si="19"/>
        <v>2</v>
      </c>
      <c r="N31" s="60">
        <f t="shared" si="19"/>
        <v>0</v>
      </c>
      <c r="O31" s="60">
        <f t="shared" si="19"/>
        <v>0</v>
      </c>
      <c r="P31" s="62">
        <f t="shared" si="19"/>
        <v>0</v>
      </c>
      <c r="Q31" s="59">
        <f t="shared" si="19"/>
        <v>5</v>
      </c>
      <c r="R31" s="60">
        <f t="shared" si="19"/>
        <v>1</v>
      </c>
      <c r="S31" s="60">
        <f t="shared" si="19"/>
        <v>0</v>
      </c>
      <c r="T31" s="60">
        <f t="shared" si="19"/>
        <v>4</v>
      </c>
      <c r="U31" s="61">
        <f t="shared" si="19"/>
        <v>18</v>
      </c>
      <c r="V31" s="62">
        <f t="shared" si="19"/>
        <v>0</v>
      </c>
      <c r="W31" s="60">
        <f t="shared" si="19"/>
        <v>0</v>
      </c>
      <c r="X31" s="60">
        <f t="shared" si="19"/>
        <v>0</v>
      </c>
      <c r="Y31" s="61">
        <f t="shared" si="19"/>
        <v>0</v>
      </c>
      <c r="Z31" s="6"/>
      <c r="AA31" s="59">
        <f aca="true" t="shared" si="20" ref="AA31:AG31">SUM(AA32:AA33)</f>
        <v>4</v>
      </c>
      <c r="AB31" s="60">
        <f t="shared" si="20"/>
        <v>0</v>
      </c>
      <c r="AC31" s="60">
        <f t="shared" si="20"/>
        <v>0</v>
      </c>
      <c r="AD31" s="62">
        <f t="shared" si="20"/>
        <v>4</v>
      </c>
      <c r="AE31" s="64">
        <f t="shared" si="20"/>
        <v>154</v>
      </c>
      <c r="AF31" s="65">
        <f t="shared" si="20"/>
        <v>7</v>
      </c>
      <c r="AG31" s="66">
        <f t="shared" si="20"/>
        <v>2</v>
      </c>
      <c r="AH31" s="67">
        <f t="shared" si="9"/>
        <v>10405</v>
      </c>
      <c r="AI31" s="65">
        <f aca="true" t="shared" si="21" ref="AI31:AP31">SUM(AI32:AI33)</f>
        <v>10149</v>
      </c>
      <c r="AJ31" s="65">
        <f t="shared" si="21"/>
        <v>9337</v>
      </c>
      <c r="AK31" s="65">
        <f t="shared" si="21"/>
        <v>812</v>
      </c>
      <c r="AL31" s="65">
        <f t="shared" si="21"/>
        <v>0</v>
      </c>
      <c r="AM31" s="65">
        <f t="shared" si="21"/>
        <v>135</v>
      </c>
      <c r="AN31" s="65">
        <f t="shared" si="21"/>
        <v>120</v>
      </c>
      <c r="AO31" s="67">
        <f t="shared" si="21"/>
        <v>1</v>
      </c>
      <c r="AP31" s="284">
        <f t="shared" si="21"/>
        <v>0</v>
      </c>
    </row>
    <row r="32" spans="2:42" ht="15" customHeight="1">
      <c r="B32" s="1158"/>
      <c r="C32" s="68" t="s">
        <v>317</v>
      </c>
      <c r="D32" s="17">
        <f t="shared" si="10"/>
        <v>11</v>
      </c>
      <c r="E32" s="616">
        <v>6</v>
      </c>
      <c r="F32" s="616">
        <v>1</v>
      </c>
      <c r="G32" s="616">
        <v>1</v>
      </c>
      <c r="H32" s="616">
        <v>0</v>
      </c>
      <c r="I32" s="639">
        <v>3</v>
      </c>
      <c r="J32" s="20">
        <f>SUM(K32:P32)</f>
        <v>1</v>
      </c>
      <c r="K32" s="18">
        <v>1</v>
      </c>
      <c r="L32" s="18"/>
      <c r="M32" s="18"/>
      <c r="N32" s="18"/>
      <c r="O32" s="18"/>
      <c r="P32" s="20"/>
      <c r="Q32" s="17">
        <f>SUM(R32:T32)</f>
        <v>5</v>
      </c>
      <c r="R32" s="616">
        <v>1</v>
      </c>
      <c r="S32" s="616">
        <v>0</v>
      </c>
      <c r="T32" s="616">
        <v>4</v>
      </c>
      <c r="U32" s="639">
        <v>18</v>
      </c>
      <c r="V32" s="20">
        <f>SUM(W32:Y32)</f>
        <v>0</v>
      </c>
      <c r="W32" s="18"/>
      <c r="X32" s="18"/>
      <c r="Y32" s="19"/>
      <c r="Z32" s="6"/>
      <c r="AA32" s="17">
        <f>SUM(AB32:AD32)</f>
        <v>4</v>
      </c>
      <c r="AB32" s="616">
        <v>0</v>
      </c>
      <c r="AC32" s="616">
        <v>0</v>
      </c>
      <c r="AD32" s="617">
        <v>4</v>
      </c>
      <c r="AE32" s="559">
        <v>154</v>
      </c>
      <c r="AF32" s="560">
        <v>1</v>
      </c>
      <c r="AG32" s="563">
        <v>2</v>
      </c>
      <c r="AH32" s="24">
        <f t="shared" si="9"/>
        <v>10280</v>
      </c>
      <c r="AI32" s="22">
        <f>AJ32+AK32</f>
        <v>10024</v>
      </c>
      <c r="AJ32" s="624">
        <v>9238</v>
      </c>
      <c r="AK32" s="624">
        <v>786</v>
      </c>
      <c r="AL32" s="624">
        <v>0</v>
      </c>
      <c r="AM32" s="624">
        <v>135</v>
      </c>
      <c r="AN32" s="624">
        <v>120</v>
      </c>
      <c r="AO32" s="626">
        <v>1</v>
      </c>
      <c r="AP32" s="627">
        <v>0</v>
      </c>
    </row>
    <row r="33" spans="2:42" ht="15" customHeight="1">
      <c r="B33" s="1156"/>
      <c r="C33" s="71" t="s">
        <v>18</v>
      </c>
      <c r="D33" s="51">
        <f t="shared" si="10"/>
        <v>4</v>
      </c>
      <c r="E33" s="643">
        <v>3</v>
      </c>
      <c r="F33" s="643">
        <v>0</v>
      </c>
      <c r="G33" s="643">
        <v>0</v>
      </c>
      <c r="H33" s="643">
        <v>0</v>
      </c>
      <c r="I33" s="644">
        <v>1</v>
      </c>
      <c r="J33" s="53">
        <f>SUM(K33:P33)</f>
        <v>2</v>
      </c>
      <c r="K33" s="52"/>
      <c r="L33" s="52"/>
      <c r="M33" s="52">
        <v>2</v>
      </c>
      <c r="N33" s="52"/>
      <c r="O33" s="52"/>
      <c r="P33" s="53"/>
      <c r="Q33" s="51">
        <f>SUM(R33:T33)</f>
        <v>0</v>
      </c>
      <c r="R33" s="643">
        <v>0</v>
      </c>
      <c r="S33" s="643">
        <v>0</v>
      </c>
      <c r="T33" s="643">
        <v>0</v>
      </c>
      <c r="U33" s="644">
        <v>0</v>
      </c>
      <c r="V33" s="53">
        <f>SUM(W33:Y33)</f>
        <v>0</v>
      </c>
      <c r="W33" s="52"/>
      <c r="X33" s="52"/>
      <c r="Y33" s="63"/>
      <c r="Z33" s="6"/>
      <c r="AA33" s="51">
        <f>SUM(AB33:AD33)</f>
        <v>0</v>
      </c>
      <c r="AB33" s="643"/>
      <c r="AC33" s="643"/>
      <c r="AD33" s="647">
        <v>0</v>
      </c>
      <c r="AE33" s="648">
        <v>0</v>
      </c>
      <c r="AF33" s="649">
        <v>6</v>
      </c>
      <c r="AG33" s="650">
        <v>0</v>
      </c>
      <c r="AH33" s="57">
        <f t="shared" si="9"/>
        <v>125</v>
      </c>
      <c r="AI33" s="55">
        <f>AJ33+AK33</f>
        <v>125</v>
      </c>
      <c r="AJ33" s="631">
        <v>99</v>
      </c>
      <c r="AK33" s="631">
        <v>26</v>
      </c>
      <c r="AL33" s="631">
        <v>0</v>
      </c>
      <c r="AM33" s="631">
        <v>0</v>
      </c>
      <c r="AN33" s="631">
        <v>0</v>
      </c>
      <c r="AO33" s="632">
        <v>0</v>
      </c>
      <c r="AP33" s="633">
        <v>0</v>
      </c>
    </row>
    <row r="34" spans="2:42" ht="15" customHeight="1">
      <c r="B34" s="892" t="s">
        <v>333</v>
      </c>
      <c r="C34" s="58" t="s">
        <v>9</v>
      </c>
      <c r="D34" s="35">
        <f t="shared" si="10"/>
        <v>10</v>
      </c>
      <c r="E34" s="36">
        <f aca="true" t="shared" si="22" ref="E34:Y34">SUM(E35:E38)</f>
        <v>4</v>
      </c>
      <c r="F34" s="36">
        <f t="shared" si="22"/>
        <v>0</v>
      </c>
      <c r="G34" s="36">
        <f t="shared" si="22"/>
        <v>3</v>
      </c>
      <c r="H34" s="36">
        <f t="shared" si="22"/>
        <v>0</v>
      </c>
      <c r="I34" s="37">
        <f t="shared" si="22"/>
        <v>3</v>
      </c>
      <c r="J34" s="38">
        <f t="shared" si="22"/>
        <v>17</v>
      </c>
      <c r="K34" s="36">
        <f t="shared" si="22"/>
        <v>3</v>
      </c>
      <c r="L34" s="36">
        <f t="shared" si="22"/>
        <v>0</v>
      </c>
      <c r="M34" s="36">
        <f t="shared" si="22"/>
        <v>1</v>
      </c>
      <c r="N34" s="36">
        <f t="shared" si="22"/>
        <v>12</v>
      </c>
      <c r="O34" s="36">
        <f t="shared" si="22"/>
        <v>0</v>
      </c>
      <c r="P34" s="38">
        <f t="shared" si="22"/>
        <v>1</v>
      </c>
      <c r="Q34" s="35">
        <f t="shared" si="22"/>
        <v>5</v>
      </c>
      <c r="R34" s="36">
        <f t="shared" si="22"/>
        <v>5</v>
      </c>
      <c r="S34" s="36">
        <f t="shared" si="22"/>
        <v>0</v>
      </c>
      <c r="T34" s="36">
        <f t="shared" si="22"/>
        <v>0</v>
      </c>
      <c r="U34" s="37">
        <f t="shared" si="22"/>
        <v>16</v>
      </c>
      <c r="V34" s="38">
        <f t="shared" si="22"/>
        <v>0</v>
      </c>
      <c r="W34" s="36">
        <f t="shared" si="22"/>
        <v>0</v>
      </c>
      <c r="X34" s="36">
        <f t="shared" si="22"/>
        <v>0</v>
      </c>
      <c r="Y34" s="37">
        <f t="shared" si="22"/>
        <v>0</v>
      </c>
      <c r="Z34" s="6"/>
      <c r="AA34" s="35">
        <f aca="true" t="shared" si="23" ref="AA34:AP34">SUM(AA35:AA38)</f>
        <v>0</v>
      </c>
      <c r="AB34" s="36">
        <f t="shared" si="23"/>
        <v>0</v>
      </c>
      <c r="AC34" s="36">
        <f t="shared" si="23"/>
        <v>0</v>
      </c>
      <c r="AD34" s="38">
        <f t="shared" si="23"/>
        <v>0</v>
      </c>
      <c r="AE34" s="39">
        <f t="shared" si="23"/>
        <v>2116</v>
      </c>
      <c r="AF34" s="40">
        <f t="shared" si="23"/>
        <v>83</v>
      </c>
      <c r="AG34" s="41">
        <f t="shared" si="23"/>
        <v>0</v>
      </c>
      <c r="AH34" s="42">
        <f t="shared" si="9"/>
        <v>86994</v>
      </c>
      <c r="AI34" s="40">
        <f t="shared" si="23"/>
        <v>82073</v>
      </c>
      <c r="AJ34" s="40">
        <f t="shared" si="23"/>
        <v>49528</v>
      </c>
      <c r="AK34" s="40">
        <f t="shared" si="23"/>
        <v>32545</v>
      </c>
      <c r="AL34" s="40">
        <f t="shared" si="23"/>
        <v>0</v>
      </c>
      <c r="AM34" s="40">
        <f t="shared" si="23"/>
        <v>4921</v>
      </c>
      <c r="AN34" s="40">
        <f t="shared" si="23"/>
        <v>0</v>
      </c>
      <c r="AO34" s="42">
        <f t="shared" si="23"/>
        <v>0</v>
      </c>
      <c r="AP34" s="283">
        <f t="shared" si="23"/>
        <v>0</v>
      </c>
    </row>
    <row r="35" spans="2:42" ht="15" customHeight="1">
      <c r="B35" s="1151"/>
      <c r="C35" s="68" t="s">
        <v>40</v>
      </c>
      <c r="D35" s="17">
        <f t="shared" si="10"/>
        <v>0</v>
      </c>
      <c r="E35" s="616"/>
      <c r="F35" s="616"/>
      <c r="G35" s="616"/>
      <c r="H35" s="616"/>
      <c r="I35" s="639"/>
      <c r="J35" s="20">
        <f>SUM(K35:P35)</f>
        <v>0</v>
      </c>
      <c r="K35" s="18"/>
      <c r="L35" s="18"/>
      <c r="M35" s="18"/>
      <c r="N35" s="18"/>
      <c r="O35" s="18"/>
      <c r="P35" s="20"/>
      <c r="Q35" s="17">
        <f>SUM(R35:T35)</f>
        <v>0</v>
      </c>
      <c r="R35" s="616"/>
      <c r="S35" s="616"/>
      <c r="T35" s="616"/>
      <c r="U35" s="639"/>
      <c r="V35" s="20">
        <f>SUM(W35:Y35)</f>
        <v>0</v>
      </c>
      <c r="W35" s="18"/>
      <c r="X35" s="18"/>
      <c r="Y35" s="19"/>
      <c r="Z35" s="6"/>
      <c r="AA35" s="17">
        <f>SUM(AB35:AD35)</f>
        <v>0</v>
      </c>
      <c r="AB35" s="18"/>
      <c r="AC35" s="18"/>
      <c r="AD35" s="20"/>
      <c r="AE35" s="623"/>
      <c r="AF35" s="624"/>
      <c r="AG35" s="625"/>
      <c r="AH35" s="24">
        <f t="shared" si="9"/>
        <v>0</v>
      </c>
      <c r="AI35" s="22">
        <f>AJ35+AK35</f>
        <v>0</v>
      </c>
      <c r="AJ35" s="624"/>
      <c r="AK35" s="624"/>
      <c r="AL35" s="624"/>
      <c r="AM35" s="624"/>
      <c r="AN35" s="624"/>
      <c r="AO35" s="626"/>
      <c r="AP35" s="627"/>
    </row>
    <row r="36" spans="2:42" ht="15" customHeight="1">
      <c r="B36" s="1151"/>
      <c r="C36" s="68" t="s">
        <v>41</v>
      </c>
      <c r="D36" s="43">
        <f t="shared" si="10"/>
        <v>7</v>
      </c>
      <c r="E36" s="640">
        <v>3</v>
      </c>
      <c r="F36" s="640">
        <v>0</v>
      </c>
      <c r="G36" s="640">
        <v>3</v>
      </c>
      <c r="H36" s="640">
        <v>0</v>
      </c>
      <c r="I36" s="641">
        <v>1</v>
      </c>
      <c r="J36" s="46">
        <f>SUM(K36:P36)</f>
        <v>16</v>
      </c>
      <c r="K36" s="44">
        <v>2</v>
      </c>
      <c r="L36" s="44"/>
      <c r="M36" s="44">
        <v>1</v>
      </c>
      <c r="N36" s="44">
        <v>12</v>
      </c>
      <c r="O36" s="44"/>
      <c r="P36" s="46">
        <v>1</v>
      </c>
      <c r="Q36" s="43">
        <f>SUM(R36:T36)</f>
        <v>4</v>
      </c>
      <c r="R36" s="616">
        <v>4</v>
      </c>
      <c r="S36" s="616">
        <v>0</v>
      </c>
      <c r="T36" s="616">
        <v>0</v>
      </c>
      <c r="U36" s="639">
        <v>15</v>
      </c>
      <c r="V36" s="46">
        <f>SUM(W36:Y36)</f>
        <v>0</v>
      </c>
      <c r="W36" s="44"/>
      <c r="X36" s="44"/>
      <c r="Y36" s="45"/>
      <c r="Z36" s="6"/>
      <c r="AA36" s="17">
        <f>SUM(AB36:AD36)</f>
        <v>0</v>
      </c>
      <c r="AB36" s="18"/>
      <c r="AC36" s="18"/>
      <c r="AD36" s="20"/>
      <c r="AE36" s="623">
        <v>2054</v>
      </c>
      <c r="AF36" s="624">
        <v>83</v>
      </c>
      <c r="AG36" s="625">
        <v>0</v>
      </c>
      <c r="AH36" s="24">
        <f t="shared" si="9"/>
        <v>86254</v>
      </c>
      <c r="AI36" s="22">
        <f>AJ36+AK36</f>
        <v>81333</v>
      </c>
      <c r="AJ36" s="624">
        <v>48822</v>
      </c>
      <c r="AK36" s="624">
        <v>32511</v>
      </c>
      <c r="AL36" s="624">
        <v>0</v>
      </c>
      <c r="AM36" s="624">
        <v>4921</v>
      </c>
      <c r="AN36" s="624">
        <v>0</v>
      </c>
      <c r="AO36" s="626">
        <v>0</v>
      </c>
      <c r="AP36" s="627">
        <v>0</v>
      </c>
    </row>
    <row r="37" spans="2:42" ht="15" customHeight="1">
      <c r="B37" s="1151"/>
      <c r="C37" s="68" t="s">
        <v>19</v>
      </c>
      <c r="D37" s="17">
        <f t="shared" si="10"/>
        <v>3</v>
      </c>
      <c r="E37" s="616">
        <v>1</v>
      </c>
      <c r="F37" s="616">
        <v>0</v>
      </c>
      <c r="G37" s="616">
        <v>0</v>
      </c>
      <c r="H37" s="616">
        <v>0</v>
      </c>
      <c r="I37" s="639">
        <v>2</v>
      </c>
      <c r="J37" s="20">
        <f>SUM(K37:P37)</f>
        <v>1</v>
      </c>
      <c r="K37" s="18">
        <v>1</v>
      </c>
      <c r="L37" s="18"/>
      <c r="M37" s="18"/>
      <c r="N37" s="18"/>
      <c r="O37" s="18"/>
      <c r="P37" s="20"/>
      <c r="Q37" s="17">
        <f>SUM(R37:T37)</f>
        <v>1</v>
      </c>
      <c r="R37" s="616">
        <v>1</v>
      </c>
      <c r="S37" s="616">
        <v>0</v>
      </c>
      <c r="T37" s="616">
        <v>0</v>
      </c>
      <c r="U37" s="639">
        <v>1</v>
      </c>
      <c r="V37" s="20">
        <f>SUM(W37:Y37)</f>
        <v>0</v>
      </c>
      <c r="W37" s="18"/>
      <c r="X37" s="18"/>
      <c r="Y37" s="19"/>
      <c r="Z37" s="6"/>
      <c r="AA37" s="17">
        <f>SUM(AB37:AD37)</f>
        <v>0</v>
      </c>
      <c r="AB37" s="18"/>
      <c r="AC37" s="18"/>
      <c r="AD37" s="20"/>
      <c r="AE37" s="623">
        <v>62</v>
      </c>
      <c r="AF37" s="624">
        <v>0</v>
      </c>
      <c r="AG37" s="625">
        <v>0</v>
      </c>
      <c r="AH37" s="24">
        <f t="shared" si="9"/>
        <v>740</v>
      </c>
      <c r="AI37" s="22">
        <f>AJ37+AK37</f>
        <v>740</v>
      </c>
      <c r="AJ37" s="624">
        <v>706</v>
      </c>
      <c r="AK37" s="624">
        <v>34</v>
      </c>
      <c r="AL37" s="624">
        <v>0</v>
      </c>
      <c r="AM37" s="624">
        <v>0</v>
      </c>
      <c r="AN37" s="624">
        <v>0</v>
      </c>
      <c r="AO37" s="626">
        <v>0</v>
      </c>
      <c r="AP37" s="627">
        <v>0</v>
      </c>
    </row>
    <row r="38" spans="2:42" ht="15" customHeight="1">
      <c r="B38" s="1152"/>
      <c r="C38" s="273" t="s">
        <v>20</v>
      </c>
      <c r="D38" s="17">
        <v>0</v>
      </c>
      <c r="E38" s="616"/>
      <c r="F38" s="616"/>
      <c r="G38" s="616"/>
      <c r="H38" s="616"/>
      <c r="I38" s="639"/>
      <c r="J38" s="20">
        <f>SUM(K38:P38)</f>
        <v>0</v>
      </c>
      <c r="K38" s="18"/>
      <c r="L38" s="18"/>
      <c r="M38" s="18"/>
      <c r="N38" s="18"/>
      <c r="O38" s="18"/>
      <c r="P38" s="20"/>
      <c r="Q38" s="17">
        <f>SUM(R38:T38)</f>
        <v>0</v>
      </c>
      <c r="R38" s="616"/>
      <c r="S38" s="616"/>
      <c r="T38" s="616"/>
      <c r="U38" s="639"/>
      <c r="V38" s="20">
        <f>SUM(W38:Y38)</f>
        <v>0</v>
      </c>
      <c r="W38" s="18"/>
      <c r="X38" s="18"/>
      <c r="Y38" s="19"/>
      <c r="Z38" s="6"/>
      <c r="AA38" s="17">
        <f>SUM(AB38:AD38)</f>
        <v>0</v>
      </c>
      <c r="AB38" s="18"/>
      <c r="AC38" s="18"/>
      <c r="AD38" s="20"/>
      <c r="AE38" s="623"/>
      <c r="AF38" s="624"/>
      <c r="AG38" s="625"/>
      <c r="AH38" s="24">
        <f t="shared" si="9"/>
        <v>0</v>
      </c>
      <c r="AI38" s="22">
        <f>AJ38+AK38</f>
        <v>0</v>
      </c>
      <c r="AJ38" s="624"/>
      <c r="AK38" s="624"/>
      <c r="AL38" s="624"/>
      <c r="AM38" s="624"/>
      <c r="AN38" s="624"/>
      <c r="AO38" s="626"/>
      <c r="AP38" s="627"/>
    </row>
    <row r="39" spans="2:42" ht="15" customHeight="1">
      <c r="B39" s="892" t="s">
        <v>334</v>
      </c>
      <c r="C39" s="34" t="s">
        <v>9</v>
      </c>
      <c r="D39" s="59">
        <f t="shared" si="10"/>
        <v>17</v>
      </c>
      <c r="E39" s="60">
        <f aca="true" t="shared" si="24" ref="E39:Y39">SUM(E40:E41)</f>
        <v>10</v>
      </c>
      <c r="F39" s="60">
        <f t="shared" si="24"/>
        <v>1</v>
      </c>
      <c r="G39" s="60">
        <f t="shared" si="24"/>
        <v>1</v>
      </c>
      <c r="H39" s="60">
        <f t="shared" si="24"/>
        <v>0</v>
      </c>
      <c r="I39" s="277">
        <f t="shared" si="24"/>
        <v>5</v>
      </c>
      <c r="J39" s="278">
        <f t="shared" si="24"/>
        <v>18</v>
      </c>
      <c r="K39" s="60">
        <f t="shared" si="24"/>
        <v>6</v>
      </c>
      <c r="L39" s="60">
        <f t="shared" si="24"/>
        <v>1</v>
      </c>
      <c r="M39" s="60">
        <f t="shared" si="24"/>
        <v>0</v>
      </c>
      <c r="N39" s="60">
        <f t="shared" si="24"/>
        <v>8</v>
      </c>
      <c r="O39" s="60">
        <f t="shared" si="24"/>
        <v>1</v>
      </c>
      <c r="P39" s="277">
        <f t="shared" si="24"/>
        <v>2</v>
      </c>
      <c r="Q39" s="278">
        <f t="shared" si="24"/>
        <v>8</v>
      </c>
      <c r="R39" s="60">
        <f t="shared" si="24"/>
        <v>4</v>
      </c>
      <c r="S39" s="60">
        <f t="shared" si="24"/>
        <v>0</v>
      </c>
      <c r="T39" s="60">
        <f t="shared" si="24"/>
        <v>4</v>
      </c>
      <c r="U39" s="277">
        <f t="shared" si="24"/>
        <v>20</v>
      </c>
      <c r="V39" s="278">
        <f t="shared" si="24"/>
        <v>0</v>
      </c>
      <c r="W39" s="60">
        <f t="shared" si="24"/>
        <v>0</v>
      </c>
      <c r="X39" s="60">
        <f t="shared" si="24"/>
        <v>0</v>
      </c>
      <c r="Y39" s="277">
        <f t="shared" si="24"/>
        <v>0</v>
      </c>
      <c r="Z39" s="6"/>
      <c r="AA39" s="279">
        <f aca="true" t="shared" si="25" ref="AA39:AP39">SUM(AA40:AA41)</f>
        <v>3</v>
      </c>
      <c r="AB39" s="60">
        <f t="shared" si="25"/>
        <v>1</v>
      </c>
      <c r="AC39" s="60">
        <f t="shared" si="25"/>
        <v>1</v>
      </c>
      <c r="AD39" s="62">
        <f t="shared" si="25"/>
        <v>1</v>
      </c>
      <c r="AE39" s="64">
        <f t="shared" si="25"/>
        <v>1188</v>
      </c>
      <c r="AF39" s="65">
        <f t="shared" si="25"/>
        <v>0</v>
      </c>
      <c r="AG39" s="67">
        <f t="shared" si="25"/>
        <v>5</v>
      </c>
      <c r="AH39" s="205">
        <f t="shared" si="9"/>
        <v>32538</v>
      </c>
      <c r="AI39" s="65">
        <f t="shared" si="25"/>
        <v>31516</v>
      </c>
      <c r="AJ39" s="65">
        <f t="shared" si="25"/>
        <v>22539</v>
      </c>
      <c r="AK39" s="65">
        <f t="shared" si="25"/>
        <v>8977</v>
      </c>
      <c r="AL39" s="65">
        <f t="shared" si="25"/>
        <v>0</v>
      </c>
      <c r="AM39" s="65">
        <f t="shared" si="25"/>
        <v>800</v>
      </c>
      <c r="AN39" s="65">
        <f t="shared" si="25"/>
        <v>0</v>
      </c>
      <c r="AO39" s="65">
        <f t="shared" si="25"/>
        <v>222</v>
      </c>
      <c r="AP39" s="284">
        <f t="shared" si="25"/>
        <v>0</v>
      </c>
    </row>
    <row r="40" spans="2:42" ht="15" customHeight="1">
      <c r="B40" s="1156"/>
      <c r="C40" s="68" t="s">
        <v>100</v>
      </c>
      <c r="D40" s="17">
        <f t="shared" si="10"/>
        <v>14</v>
      </c>
      <c r="E40" s="616">
        <v>9</v>
      </c>
      <c r="F40" s="616">
        <v>0</v>
      </c>
      <c r="G40" s="616">
        <v>1</v>
      </c>
      <c r="H40" s="616">
        <v>0</v>
      </c>
      <c r="I40" s="639">
        <v>4</v>
      </c>
      <c r="J40" s="20">
        <f>SUM(K40:P40)</f>
        <v>8</v>
      </c>
      <c r="K40" s="18">
        <v>5</v>
      </c>
      <c r="L40" s="18">
        <v>1</v>
      </c>
      <c r="M40" s="18"/>
      <c r="N40" s="18">
        <v>1</v>
      </c>
      <c r="O40" s="18"/>
      <c r="P40" s="20">
        <v>1</v>
      </c>
      <c r="Q40" s="17">
        <f>SUM(R40:T40)</f>
        <v>7</v>
      </c>
      <c r="R40" s="616">
        <v>3</v>
      </c>
      <c r="S40" s="616">
        <v>0</v>
      </c>
      <c r="T40" s="616">
        <v>4</v>
      </c>
      <c r="U40" s="639">
        <v>19</v>
      </c>
      <c r="V40" s="20">
        <f>SUM(W40:Y40)</f>
        <v>0</v>
      </c>
      <c r="W40" s="18"/>
      <c r="X40" s="18"/>
      <c r="Y40" s="19"/>
      <c r="Z40" s="6"/>
      <c r="AA40" s="17">
        <f>SUM(AB40:AD40)</f>
        <v>2</v>
      </c>
      <c r="AB40" s="616">
        <v>1</v>
      </c>
      <c r="AC40" s="616">
        <v>1</v>
      </c>
      <c r="AD40" s="617">
        <v>0</v>
      </c>
      <c r="AE40" s="623">
        <v>687</v>
      </c>
      <c r="AF40" s="624">
        <v>0</v>
      </c>
      <c r="AG40" s="625">
        <v>0</v>
      </c>
      <c r="AH40" s="24">
        <f t="shared" si="9"/>
        <v>24415</v>
      </c>
      <c r="AI40" s="22">
        <f>AJ40+AK40</f>
        <v>23508</v>
      </c>
      <c r="AJ40" s="624">
        <v>15144</v>
      </c>
      <c r="AK40" s="624">
        <v>8364</v>
      </c>
      <c r="AL40" s="624">
        <v>0</v>
      </c>
      <c r="AM40" s="624">
        <v>800</v>
      </c>
      <c r="AN40" s="624">
        <v>0</v>
      </c>
      <c r="AO40" s="626">
        <v>107</v>
      </c>
      <c r="AP40" s="627">
        <v>0</v>
      </c>
    </row>
    <row r="41" spans="2:42" ht="15" customHeight="1">
      <c r="B41" s="1157"/>
      <c r="C41" s="275" t="s">
        <v>181</v>
      </c>
      <c r="D41" s="274">
        <f t="shared" si="10"/>
        <v>3</v>
      </c>
      <c r="E41" s="643">
        <v>1</v>
      </c>
      <c r="F41" s="643">
        <v>1</v>
      </c>
      <c r="G41" s="643">
        <v>0</v>
      </c>
      <c r="H41" s="643">
        <v>0</v>
      </c>
      <c r="I41" s="644">
        <v>1</v>
      </c>
      <c r="J41" s="51">
        <f>SUM(K41:P41)</f>
        <v>10</v>
      </c>
      <c r="K41" s="52">
        <v>1</v>
      </c>
      <c r="L41" s="52"/>
      <c r="M41" s="52"/>
      <c r="N41" s="52">
        <v>7</v>
      </c>
      <c r="O41" s="52">
        <v>1</v>
      </c>
      <c r="P41" s="53">
        <v>1</v>
      </c>
      <c r="Q41" s="51">
        <f>SUM(R41:T41)</f>
        <v>1</v>
      </c>
      <c r="R41" s="643">
        <v>1</v>
      </c>
      <c r="S41" s="643">
        <v>0</v>
      </c>
      <c r="T41" s="643">
        <v>0</v>
      </c>
      <c r="U41" s="644">
        <v>1</v>
      </c>
      <c r="V41" s="53">
        <f>SUM(W41:Y41)</f>
        <v>0</v>
      </c>
      <c r="W41" s="52"/>
      <c r="X41" s="52"/>
      <c r="Y41" s="63"/>
      <c r="Z41" s="6"/>
      <c r="AA41" s="51">
        <f>SUM(AB41:AD41)</f>
        <v>1</v>
      </c>
      <c r="AB41" s="643">
        <v>0</v>
      </c>
      <c r="AC41" s="643">
        <v>0</v>
      </c>
      <c r="AD41" s="647">
        <v>1</v>
      </c>
      <c r="AE41" s="636">
        <v>501</v>
      </c>
      <c r="AF41" s="631">
        <v>0</v>
      </c>
      <c r="AG41" s="637">
        <v>5</v>
      </c>
      <c r="AH41" s="57">
        <f t="shared" si="9"/>
        <v>8123</v>
      </c>
      <c r="AI41" s="55">
        <f>AJ41+AK41</f>
        <v>8008</v>
      </c>
      <c r="AJ41" s="631">
        <v>7395</v>
      </c>
      <c r="AK41" s="631">
        <v>613</v>
      </c>
      <c r="AL41" s="631">
        <v>0</v>
      </c>
      <c r="AM41" s="631">
        <v>0</v>
      </c>
      <c r="AN41" s="631">
        <v>0</v>
      </c>
      <c r="AO41" s="632">
        <v>115</v>
      </c>
      <c r="AP41" s="633">
        <v>0</v>
      </c>
    </row>
    <row r="42" spans="2:42" ht="15" customHeight="1">
      <c r="B42" s="1150" t="s">
        <v>268</v>
      </c>
      <c r="C42" s="58" t="s">
        <v>9</v>
      </c>
      <c r="D42" s="72">
        <f t="shared" si="10"/>
        <v>12</v>
      </c>
      <c r="E42" s="73">
        <f aca="true" t="shared" si="26" ref="E42:Y42">SUM(E43:E45)</f>
        <v>7</v>
      </c>
      <c r="F42" s="73">
        <f t="shared" si="26"/>
        <v>1</v>
      </c>
      <c r="G42" s="73">
        <f t="shared" si="26"/>
        <v>1</v>
      </c>
      <c r="H42" s="73">
        <f t="shared" si="26"/>
        <v>0</v>
      </c>
      <c r="I42" s="74">
        <f t="shared" si="26"/>
        <v>3</v>
      </c>
      <c r="J42" s="75">
        <f t="shared" si="26"/>
        <v>12</v>
      </c>
      <c r="K42" s="73">
        <f t="shared" si="26"/>
        <v>5</v>
      </c>
      <c r="L42" s="73">
        <f t="shared" si="26"/>
        <v>0</v>
      </c>
      <c r="M42" s="73">
        <f t="shared" si="26"/>
        <v>2</v>
      </c>
      <c r="N42" s="73">
        <f t="shared" si="26"/>
        <v>0</v>
      </c>
      <c r="O42" s="73">
        <f t="shared" si="26"/>
        <v>1</v>
      </c>
      <c r="P42" s="75">
        <f t="shared" si="26"/>
        <v>4</v>
      </c>
      <c r="Q42" s="72">
        <f t="shared" si="26"/>
        <v>5</v>
      </c>
      <c r="R42" s="73">
        <f t="shared" si="26"/>
        <v>4</v>
      </c>
      <c r="S42" s="73">
        <f t="shared" si="26"/>
        <v>0</v>
      </c>
      <c r="T42" s="73">
        <f t="shared" si="26"/>
        <v>1</v>
      </c>
      <c r="U42" s="74">
        <f t="shared" si="26"/>
        <v>10</v>
      </c>
      <c r="V42" s="75">
        <f t="shared" si="26"/>
        <v>2</v>
      </c>
      <c r="W42" s="73">
        <f t="shared" si="26"/>
        <v>0</v>
      </c>
      <c r="X42" s="73">
        <f t="shared" si="26"/>
        <v>0</v>
      </c>
      <c r="Y42" s="74">
        <f t="shared" si="26"/>
        <v>2</v>
      </c>
      <c r="Z42" s="6"/>
      <c r="AA42" s="35">
        <f aca="true" t="shared" si="27" ref="AA42:AP42">SUM(AA43:AA45)</f>
        <v>0</v>
      </c>
      <c r="AB42" s="36">
        <f t="shared" si="27"/>
        <v>0</v>
      </c>
      <c r="AC42" s="36">
        <f t="shared" si="27"/>
        <v>0</v>
      </c>
      <c r="AD42" s="38">
        <f t="shared" si="27"/>
        <v>0</v>
      </c>
      <c r="AE42" s="39">
        <f t="shared" si="27"/>
        <v>581</v>
      </c>
      <c r="AF42" s="40">
        <f t="shared" si="27"/>
        <v>244</v>
      </c>
      <c r="AG42" s="41">
        <f t="shared" si="27"/>
        <v>1</v>
      </c>
      <c r="AH42" s="42">
        <f t="shared" si="9"/>
        <v>29404</v>
      </c>
      <c r="AI42" s="40">
        <f t="shared" si="27"/>
        <v>29281</v>
      </c>
      <c r="AJ42" s="40">
        <f t="shared" si="27"/>
        <v>25846</v>
      </c>
      <c r="AK42" s="40">
        <f t="shared" si="27"/>
        <v>3435</v>
      </c>
      <c r="AL42" s="40">
        <f t="shared" si="27"/>
        <v>90</v>
      </c>
      <c r="AM42" s="40">
        <f t="shared" si="27"/>
        <v>33</v>
      </c>
      <c r="AN42" s="40">
        <f t="shared" si="27"/>
        <v>0</v>
      </c>
      <c r="AO42" s="42">
        <f t="shared" si="27"/>
        <v>0</v>
      </c>
      <c r="AP42" s="283">
        <f t="shared" si="27"/>
        <v>0</v>
      </c>
    </row>
    <row r="43" spans="2:42" ht="15" customHeight="1">
      <c r="B43" s="1151"/>
      <c r="C43" s="76" t="s">
        <v>21</v>
      </c>
      <c r="D43" s="43">
        <f t="shared" si="10"/>
        <v>6</v>
      </c>
      <c r="E43" s="640">
        <v>4</v>
      </c>
      <c r="F43" s="640">
        <v>1</v>
      </c>
      <c r="G43" s="640">
        <v>0</v>
      </c>
      <c r="H43" s="640">
        <v>0</v>
      </c>
      <c r="I43" s="641">
        <v>1</v>
      </c>
      <c r="J43" s="46">
        <f>SUM(K43:P43)</f>
        <v>6</v>
      </c>
      <c r="K43" s="44">
        <v>2</v>
      </c>
      <c r="L43" s="44"/>
      <c r="M43" s="44">
        <v>2</v>
      </c>
      <c r="N43" s="44"/>
      <c r="O43" s="44">
        <v>1</v>
      </c>
      <c r="P43" s="46">
        <v>1</v>
      </c>
      <c r="Q43" s="43">
        <f>SUM(R43:T43)</f>
        <v>3</v>
      </c>
      <c r="R43" s="640">
        <v>2</v>
      </c>
      <c r="S43" s="640">
        <v>0</v>
      </c>
      <c r="T43" s="640">
        <v>1</v>
      </c>
      <c r="U43" s="641">
        <v>7</v>
      </c>
      <c r="V43" s="46">
        <f>SUM(W43:Y43)</f>
        <v>1</v>
      </c>
      <c r="W43" s="640">
        <v>0</v>
      </c>
      <c r="X43" s="640">
        <v>0</v>
      </c>
      <c r="Y43" s="641">
        <v>1</v>
      </c>
      <c r="Z43" s="6"/>
      <c r="AA43" s="17">
        <f>SUM(AB43:AD43)</f>
        <v>0</v>
      </c>
      <c r="AB43" s="18"/>
      <c r="AC43" s="18"/>
      <c r="AD43" s="20"/>
      <c r="AE43" s="623">
        <v>171</v>
      </c>
      <c r="AF43" s="624">
        <v>0</v>
      </c>
      <c r="AG43" s="625">
        <v>1</v>
      </c>
      <c r="AH43" s="24">
        <f t="shared" si="9"/>
        <v>5025</v>
      </c>
      <c r="AI43" s="22">
        <f>AJ43+AK43</f>
        <v>4935</v>
      </c>
      <c r="AJ43" s="624">
        <v>3484</v>
      </c>
      <c r="AK43" s="624">
        <v>1451</v>
      </c>
      <c r="AL43" s="624">
        <v>90</v>
      </c>
      <c r="AM43" s="624">
        <v>0</v>
      </c>
      <c r="AN43" s="624">
        <v>0</v>
      </c>
      <c r="AO43" s="626">
        <v>0</v>
      </c>
      <c r="AP43" s="627">
        <v>0</v>
      </c>
    </row>
    <row r="44" spans="2:42" ht="15" customHeight="1">
      <c r="B44" s="1151"/>
      <c r="C44" s="76" t="s">
        <v>22</v>
      </c>
      <c r="D44" s="43">
        <f t="shared" si="10"/>
        <v>5</v>
      </c>
      <c r="E44" s="616">
        <v>3</v>
      </c>
      <c r="F44" s="616">
        <v>0</v>
      </c>
      <c r="G44" s="616">
        <v>0</v>
      </c>
      <c r="H44" s="616">
        <v>0</v>
      </c>
      <c r="I44" s="639">
        <v>2</v>
      </c>
      <c r="J44" s="20">
        <f>SUM(K44:P44)</f>
        <v>6</v>
      </c>
      <c r="K44" s="18">
        <v>3</v>
      </c>
      <c r="L44" s="18"/>
      <c r="M44" s="18"/>
      <c r="N44" s="18"/>
      <c r="O44" s="18"/>
      <c r="P44" s="20">
        <v>3</v>
      </c>
      <c r="Q44" s="17">
        <f>SUM(R44:T44)</f>
        <v>2</v>
      </c>
      <c r="R44" s="616">
        <v>2</v>
      </c>
      <c r="S44" s="616">
        <v>0</v>
      </c>
      <c r="T44" s="616">
        <v>0</v>
      </c>
      <c r="U44" s="639">
        <v>3</v>
      </c>
      <c r="V44" s="20">
        <f>SUM(W44:Y44)</f>
        <v>0</v>
      </c>
      <c r="W44" s="616"/>
      <c r="X44" s="616"/>
      <c r="Y44" s="639">
        <v>0</v>
      </c>
      <c r="Z44" s="6"/>
      <c r="AA44" s="17">
        <f>SUM(AB44:AD44)</f>
        <v>0</v>
      </c>
      <c r="AB44" s="18"/>
      <c r="AC44" s="18"/>
      <c r="AD44" s="20"/>
      <c r="AE44" s="623">
        <v>410</v>
      </c>
      <c r="AF44" s="624">
        <v>244</v>
      </c>
      <c r="AG44" s="625">
        <v>0</v>
      </c>
      <c r="AH44" s="24">
        <f t="shared" si="9"/>
        <v>24346</v>
      </c>
      <c r="AI44" s="22">
        <f>AJ44+AK44</f>
        <v>24346</v>
      </c>
      <c r="AJ44" s="624">
        <v>22362</v>
      </c>
      <c r="AK44" s="624">
        <v>1984</v>
      </c>
      <c r="AL44" s="624">
        <v>0</v>
      </c>
      <c r="AM44" s="624">
        <v>0</v>
      </c>
      <c r="AN44" s="624">
        <v>0</v>
      </c>
      <c r="AO44" s="626">
        <v>0</v>
      </c>
      <c r="AP44" s="627">
        <v>0</v>
      </c>
    </row>
    <row r="45" spans="2:42" ht="15" customHeight="1">
      <c r="B45" s="1152"/>
      <c r="C45" s="77" t="s">
        <v>23</v>
      </c>
      <c r="D45" s="51">
        <f t="shared" si="10"/>
        <v>1</v>
      </c>
      <c r="E45" s="643">
        <v>0</v>
      </c>
      <c r="F45" s="643">
        <v>0</v>
      </c>
      <c r="G45" s="643">
        <v>1</v>
      </c>
      <c r="H45" s="643">
        <v>0</v>
      </c>
      <c r="I45" s="645">
        <v>0</v>
      </c>
      <c r="J45" s="53">
        <f>SUM(K45:P45)</f>
        <v>0</v>
      </c>
      <c r="K45" s="52"/>
      <c r="L45" s="52"/>
      <c r="M45" s="52"/>
      <c r="N45" s="52"/>
      <c r="O45" s="52"/>
      <c r="P45" s="53"/>
      <c r="Q45" s="51">
        <f>SUM(R45:T45)</f>
        <v>0</v>
      </c>
      <c r="R45" s="643">
        <v>0</v>
      </c>
      <c r="S45" s="643">
        <v>0</v>
      </c>
      <c r="T45" s="643">
        <v>0</v>
      </c>
      <c r="U45" s="644">
        <v>0</v>
      </c>
      <c r="V45" s="53">
        <f>SUM(W45:Y45)</f>
        <v>1</v>
      </c>
      <c r="W45" s="643">
        <v>0</v>
      </c>
      <c r="X45" s="643">
        <v>0</v>
      </c>
      <c r="Y45" s="644">
        <v>1</v>
      </c>
      <c r="Z45" s="6"/>
      <c r="AA45" s="43">
        <f>SUM(AB45:AD45)</f>
        <v>0</v>
      </c>
      <c r="AB45" s="44"/>
      <c r="AC45" s="44"/>
      <c r="AD45" s="46"/>
      <c r="AE45" s="634">
        <v>0</v>
      </c>
      <c r="AF45" s="628">
        <v>0</v>
      </c>
      <c r="AG45" s="635">
        <v>0</v>
      </c>
      <c r="AH45" s="50">
        <f t="shared" si="9"/>
        <v>33</v>
      </c>
      <c r="AI45" s="48">
        <f>AJ45+AK45</f>
        <v>0</v>
      </c>
      <c r="AJ45" s="628">
        <v>0</v>
      </c>
      <c r="AK45" s="628">
        <v>0</v>
      </c>
      <c r="AL45" s="628">
        <v>0</v>
      </c>
      <c r="AM45" s="628">
        <v>33</v>
      </c>
      <c r="AN45" s="628">
        <v>0</v>
      </c>
      <c r="AO45" s="629">
        <v>0</v>
      </c>
      <c r="AP45" s="630">
        <v>0</v>
      </c>
    </row>
    <row r="46" spans="2:42" ht="15" customHeight="1">
      <c r="B46" s="276"/>
      <c r="C46" s="79" t="s">
        <v>26</v>
      </c>
      <c r="D46" s="78">
        <f t="shared" si="10"/>
        <v>100</v>
      </c>
      <c r="E46" s="80">
        <f aca="true" t="shared" si="28" ref="E46:Y46">SUM(E42,E39,E34,E31,E27,E21,E15)</f>
        <v>51</v>
      </c>
      <c r="F46" s="80">
        <f t="shared" si="28"/>
        <v>6</v>
      </c>
      <c r="G46" s="80">
        <f t="shared" si="28"/>
        <v>12</v>
      </c>
      <c r="H46" s="80">
        <f t="shared" si="28"/>
        <v>0</v>
      </c>
      <c r="I46" s="81">
        <f t="shared" si="28"/>
        <v>31</v>
      </c>
      <c r="J46" s="82">
        <f t="shared" si="28"/>
        <v>73</v>
      </c>
      <c r="K46" s="80">
        <f t="shared" si="28"/>
        <v>23</v>
      </c>
      <c r="L46" s="80">
        <f t="shared" si="28"/>
        <v>2</v>
      </c>
      <c r="M46" s="80">
        <f t="shared" si="28"/>
        <v>10</v>
      </c>
      <c r="N46" s="80">
        <f t="shared" si="28"/>
        <v>24</v>
      </c>
      <c r="O46" s="80">
        <f t="shared" si="28"/>
        <v>3</v>
      </c>
      <c r="P46" s="82">
        <f t="shared" si="28"/>
        <v>11</v>
      </c>
      <c r="Q46" s="78">
        <f t="shared" si="28"/>
        <v>41</v>
      </c>
      <c r="R46" s="80">
        <f t="shared" si="28"/>
        <v>21</v>
      </c>
      <c r="S46" s="80">
        <f t="shared" si="28"/>
        <v>2</v>
      </c>
      <c r="T46" s="80">
        <f t="shared" si="28"/>
        <v>18</v>
      </c>
      <c r="U46" s="81">
        <f t="shared" si="28"/>
        <v>100</v>
      </c>
      <c r="V46" s="82">
        <f t="shared" si="28"/>
        <v>3</v>
      </c>
      <c r="W46" s="80">
        <f t="shared" si="28"/>
        <v>0</v>
      </c>
      <c r="X46" s="80">
        <f t="shared" si="28"/>
        <v>0</v>
      </c>
      <c r="Y46" s="81">
        <f t="shared" si="28"/>
        <v>3</v>
      </c>
      <c r="Z46" s="6"/>
      <c r="AA46" s="78">
        <f aca="true" t="shared" si="29" ref="AA46:AG46">SUM(AA42,AA39,AA34,AA31,AA27,AA21,AA15)</f>
        <v>11</v>
      </c>
      <c r="AB46" s="80">
        <f t="shared" si="29"/>
        <v>1</v>
      </c>
      <c r="AC46" s="80">
        <f t="shared" si="29"/>
        <v>1</v>
      </c>
      <c r="AD46" s="82">
        <f t="shared" si="29"/>
        <v>9</v>
      </c>
      <c r="AE46" s="83">
        <f t="shared" si="29"/>
        <v>5393</v>
      </c>
      <c r="AF46" s="84">
        <f t="shared" si="29"/>
        <v>380</v>
      </c>
      <c r="AG46" s="85">
        <f t="shared" si="29"/>
        <v>27</v>
      </c>
      <c r="AH46" s="86">
        <f t="shared" si="9"/>
        <v>238613</v>
      </c>
      <c r="AI46" s="84">
        <f aca="true" t="shared" si="30" ref="AI46:AP46">SUM(AI42,AI39,AI34,AI31,AI27,AI21,AI15)</f>
        <v>230376</v>
      </c>
      <c r="AJ46" s="84">
        <f t="shared" si="30"/>
        <v>172160</v>
      </c>
      <c r="AK46" s="84">
        <f t="shared" si="30"/>
        <v>58216</v>
      </c>
      <c r="AL46" s="84">
        <f t="shared" si="30"/>
        <v>90</v>
      </c>
      <c r="AM46" s="84">
        <f t="shared" si="30"/>
        <v>6492</v>
      </c>
      <c r="AN46" s="84">
        <f t="shared" si="30"/>
        <v>120</v>
      </c>
      <c r="AO46" s="86">
        <f t="shared" si="30"/>
        <v>1535</v>
      </c>
      <c r="AP46" s="281">
        <f t="shared" si="30"/>
        <v>0</v>
      </c>
    </row>
    <row r="47" spans="2:42" ht="15" customHeight="1">
      <c r="B47" s="1153" t="s">
        <v>1</v>
      </c>
      <c r="C47" s="161" t="s">
        <v>24</v>
      </c>
      <c r="D47" s="10">
        <f t="shared" si="10"/>
        <v>4</v>
      </c>
      <c r="E47" s="614">
        <v>1</v>
      </c>
      <c r="F47" s="614">
        <v>1</v>
      </c>
      <c r="G47" s="614">
        <v>0</v>
      </c>
      <c r="H47" s="614">
        <v>0</v>
      </c>
      <c r="I47" s="638">
        <v>2</v>
      </c>
      <c r="J47" s="13">
        <f>SUM(K47:P47)</f>
        <v>3</v>
      </c>
      <c r="K47" s="11">
        <v>1</v>
      </c>
      <c r="L47" s="11"/>
      <c r="M47" s="11"/>
      <c r="N47" s="11">
        <v>1</v>
      </c>
      <c r="O47" s="11"/>
      <c r="P47" s="13">
        <v>1</v>
      </c>
      <c r="Q47" s="10">
        <f>SUM(R47:T47)</f>
        <v>0</v>
      </c>
      <c r="R47" s="614">
        <v>0</v>
      </c>
      <c r="S47" s="614">
        <v>0</v>
      </c>
      <c r="T47" s="614">
        <v>0</v>
      </c>
      <c r="U47" s="638">
        <v>0</v>
      </c>
      <c r="V47" s="13">
        <f>SUM(W47:Y47)</f>
        <v>0</v>
      </c>
      <c r="W47" s="11"/>
      <c r="X47" s="11"/>
      <c r="Y47" s="12"/>
      <c r="Z47" s="6"/>
      <c r="AA47" s="10">
        <f>SUM(AB47:AD47)</f>
        <v>0</v>
      </c>
      <c r="AB47" s="11"/>
      <c r="AC47" s="11"/>
      <c r="AD47" s="13"/>
      <c r="AE47" s="618">
        <v>283</v>
      </c>
      <c r="AF47" s="619">
        <v>0</v>
      </c>
      <c r="AG47" s="620">
        <v>140</v>
      </c>
      <c r="AH47" s="16">
        <f t="shared" si="9"/>
        <v>51092</v>
      </c>
      <c r="AI47" s="15">
        <f>AJ47+AK47</f>
        <v>51092</v>
      </c>
      <c r="AJ47" s="619">
        <v>50759</v>
      </c>
      <c r="AK47" s="619">
        <v>333</v>
      </c>
      <c r="AL47" s="619">
        <v>0</v>
      </c>
      <c r="AM47" s="619">
        <v>0</v>
      </c>
      <c r="AN47" s="619">
        <v>0</v>
      </c>
      <c r="AO47" s="621">
        <v>0</v>
      </c>
      <c r="AP47" s="622">
        <v>0</v>
      </c>
    </row>
    <row r="48" spans="2:42" ht="15" customHeight="1">
      <c r="B48" s="1173"/>
      <c r="C48" s="69" t="s">
        <v>25</v>
      </c>
      <c r="D48" s="51">
        <f t="shared" si="10"/>
        <v>3</v>
      </c>
      <c r="E48" s="643">
        <v>1</v>
      </c>
      <c r="F48" s="643">
        <v>0</v>
      </c>
      <c r="G48" s="643">
        <v>1</v>
      </c>
      <c r="H48" s="643">
        <v>0</v>
      </c>
      <c r="I48" s="644">
        <v>1</v>
      </c>
      <c r="J48" s="53">
        <f>SUM(K48:P48)</f>
        <v>1</v>
      </c>
      <c r="K48" s="52">
        <v>1</v>
      </c>
      <c r="L48" s="52"/>
      <c r="M48" s="52"/>
      <c r="N48" s="52"/>
      <c r="O48" s="52"/>
      <c r="P48" s="53"/>
      <c r="Q48" s="51">
        <f>SUM(R48:T48)</f>
        <v>0</v>
      </c>
      <c r="R48" s="643">
        <v>0</v>
      </c>
      <c r="S48" s="643">
        <v>0</v>
      </c>
      <c r="T48" s="643">
        <v>0</v>
      </c>
      <c r="U48" s="644">
        <v>0</v>
      </c>
      <c r="V48" s="53">
        <f>SUM(W48:Y48)</f>
        <v>0</v>
      </c>
      <c r="W48" s="52"/>
      <c r="X48" s="52"/>
      <c r="Y48" s="63"/>
      <c r="Z48" s="6"/>
      <c r="AA48" s="51">
        <f>SUM(AB48:AD48)</f>
        <v>0</v>
      </c>
      <c r="AB48" s="52"/>
      <c r="AC48" s="52"/>
      <c r="AD48" s="53"/>
      <c r="AE48" s="636">
        <v>20</v>
      </c>
      <c r="AF48" s="631">
        <v>0</v>
      </c>
      <c r="AG48" s="637">
        <v>0</v>
      </c>
      <c r="AH48" s="57">
        <f>SUM(AJ48:AP48)</f>
        <v>860</v>
      </c>
      <c r="AI48" s="55">
        <f>AJ48+AK48</f>
        <v>67</v>
      </c>
      <c r="AJ48" s="631">
        <v>67</v>
      </c>
      <c r="AK48" s="631">
        <v>0</v>
      </c>
      <c r="AL48" s="631">
        <v>0</v>
      </c>
      <c r="AM48" s="631">
        <v>793</v>
      </c>
      <c r="AN48" s="631">
        <v>0</v>
      </c>
      <c r="AO48" s="632">
        <v>0</v>
      </c>
      <c r="AP48" s="633">
        <v>0</v>
      </c>
    </row>
  </sheetData>
  <sheetProtection/>
  <mergeCells count="49">
    <mergeCell ref="S3:S4"/>
    <mergeCell ref="R3:R4"/>
    <mergeCell ref="Q3:Q4"/>
    <mergeCell ref="AH3:AH4"/>
    <mergeCell ref="AG3:AG4"/>
    <mergeCell ref="AE3:AF3"/>
    <mergeCell ref="AD3:AD4"/>
    <mergeCell ref="AC3:AC4"/>
    <mergeCell ref="AB3:AB4"/>
    <mergeCell ref="V2:Y2"/>
    <mergeCell ref="U2:U4"/>
    <mergeCell ref="Q2:T2"/>
    <mergeCell ref="J2:P2"/>
    <mergeCell ref="AA3:AA4"/>
    <mergeCell ref="Y3:Y4"/>
    <mergeCell ref="X3:X4"/>
    <mergeCell ref="W3:W4"/>
    <mergeCell ref="V3:V4"/>
    <mergeCell ref="T3:T4"/>
    <mergeCell ref="AE2:AG2"/>
    <mergeCell ref="B47:B48"/>
    <mergeCell ref="D3:D4"/>
    <mergeCell ref="D2:I2"/>
    <mergeCell ref="E3:E4"/>
    <mergeCell ref="F3:F4"/>
    <mergeCell ref="G3:G4"/>
    <mergeCell ref="H3:H4"/>
    <mergeCell ref="I3:I4"/>
    <mergeCell ref="B15:B20"/>
    <mergeCell ref="AI3:AK3"/>
    <mergeCell ref="B5:C5"/>
    <mergeCell ref="AM3:AM4"/>
    <mergeCell ref="AO3:AO4"/>
    <mergeCell ref="AL3:AL4"/>
    <mergeCell ref="AP3:AP4"/>
    <mergeCell ref="AN3:AN4"/>
    <mergeCell ref="J3:J4"/>
    <mergeCell ref="B2:C4"/>
    <mergeCell ref="AA2:AD2"/>
    <mergeCell ref="AH2:AP2"/>
    <mergeCell ref="B6:B14"/>
    <mergeCell ref="N3:P3"/>
    <mergeCell ref="K3:M3"/>
    <mergeCell ref="B42:B45"/>
    <mergeCell ref="B27:B30"/>
    <mergeCell ref="B34:B38"/>
    <mergeCell ref="B39:B41"/>
    <mergeCell ref="B31:B33"/>
    <mergeCell ref="B21:B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2018-03-27T02:43:23Z</cp:lastPrinted>
  <dcterms:created xsi:type="dcterms:W3CDTF">2002-01-08T00:02:50Z</dcterms:created>
  <dcterms:modified xsi:type="dcterms:W3CDTF">2018-06-19T23:58:54Z</dcterms:modified>
  <cp:category/>
  <cp:version/>
  <cp:contentType/>
  <cp:contentStatus/>
</cp:coreProperties>
</file>