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98" sheetId="1" r:id="rId1"/>
  </sheets>
  <definedNames>
    <definedName name="_xlnm.Print_Area" localSheetId="0">'98'!$A$1:$AF$242</definedName>
  </definedNames>
  <calcPr fullCalcOnLoad="1"/>
</workbook>
</file>

<file path=xl/sharedStrings.xml><?xml version="1.0" encoding="utf-8"?>
<sst xmlns="http://schemas.openxmlformats.org/spreadsheetml/2006/main" count="807" uniqueCount="426">
  <si>
    <t>水道料金</t>
  </si>
  <si>
    <t>実 績 1日</t>
  </si>
  <si>
    <t>(円)</t>
  </si>
  <si>
    <t>表</t>
  </si>
  <si>
    <t>表</t>
  </si>
  <si>
    <t>表</t>
  </si>
  <si>
    <t>表</t>
  </si>
  <si>
    <t>窪川町</t>
  </si>
  <si>
    <t>表</t>
  </si>
  <si>
    <t>表</t>
  </si>
  <si>
    <t>表</t>
  </si>
  <si>
    <t>西部</t>
  </si>
  <si>
    <t>表</t>
  </si>
  <si>
    <t>中央</t>
  </si>
  <si>
    <t>表</t>
  </si>
  <si>
    <t>表</t>
  </si>
  <si>
    <t>表</t>
  </si>
  <si>
    <t>表</t>
  </si>
  <si>
    <t>表</t>
  </si>
  <si>
    <t>大方町</t>
  </si>
  <si>
    <t>今成</t>
  </si>
  <si>
    <t>江川崎</t>
  </si>
  <si>
    <t>表</t>
  </si>
  <si>
    <t>岩間</t>
  </si>
  <si>
    <t>表</t>
  </si>
  <si>
    <t>　　　　98　上　　水　　道　　及　　び</t>
  </si>
  <si>
    <t>　　簡　　易　　水　　道</t>
  </si>
  <si>
    <t>実績年間</t>
  </si>
  <si>
    <r>
      <t>10ｍ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</t>
    </r>
  </si>
  <si>
    <t>最大給水量</t>
  </si>
  <si>
    <t>給 水 量</t>
  </si>
  <si>
    <t>有収水量</t>
  </si>
  <si>
    <r>
      <t>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) </t>
    </r>
    <r>
      <rPr>
        <sz val="7"/>
        <rFont val="ＭＳ 明朝"/>
        <family val="1"/>
      </rPr>
      <t xml:space="preserve"> </t>
    </r>
  </si>
  <si>
    <r>
      <t>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) </t>
    </r>
    <r>
      <rPr>
        <sz val="7"/>
        <rFont val="ＭＳ 明朝"/>
        <family val="1"/>
      </rPr>
      <t xml:space="preserve"> 1)</t>
    </r>
  </si>
  <si>
    <t>上水道</t>
  </si>
  <si>
    <t>（つづき）</t>
  </si>
  <si>
    <t>中村市</t>
  </si>
  <si>
    <t>有岡</t>
  </si>
  <si>
    <t>大用</t>
  </si>
  <si>
    <t>高知市</t>
  </si>
  <si>
    <t>室戸市</t>
  </si>
  <si>
    <t>安芸市</t>
  </si>
  <si>
    <t>横瀬</t>
  </si>
  <si>
    <t>南　　国　　市（大篠）</t>
  </si>
  <si>
    <t>磯の川</t>
  </si>
  <si>
    <t>伏</t>
  </si>
  <si>
    <t>南　　国　　市（南部）</t>
  </si>
  <si>
    <t>双海</t>
  </si>
  <si>
    <t>山路</t>
  </si>
  <si>
    <t>土　　佐　　市（高岡）</t>
  </si>
  <si>
    <t>上の土居</t>
  </si>
  <si>
    <t>土　　佐　　市（宇佐）</t>
  </si>
  <si>
    <t>津蔵渕</t>
  </si>
  <si>
    <t>土　　佐　　市（西部）</t>
  </si>
  <si>
    <t>楠島</t>
  </si>
  <si>
    <t>須崎市</t>
  </si>
  <si>
    <t>間崎</t>
  </si>
  <si>
    <t>中村市</t>
  </si>
  <si>
    <t>宿毛市</t>
  </si>
  <si>
    <t>北部</t>
  </si>
  <si>
    <t>小筑紫</t>
  </si>
  <si>
    <t>土佐清水市</t>
  </si>
  <si>
    <t>山北</t>
  </si>
  <si>
    <t>香我美町</t>
  </si>
  <si>
    <t>母島</t>
  </si>
  <si>
    <t>土佐山田町</t>
  </si>
  <si>
    <t>弘瀬</t>
  </si>
  <si>
    <t>表</t>
  </si>
  <si>
    <t>野市町</t>
  </si>
  <si>
    <t>鵜来島</t>
  </si>
  <si>
    <t>伊　　野　　町（伊野）</t>
  </si>
  <si>
    <t>伊　　野　　町（　南　）　</t>
  </si>
  <si>
    <t>土佐清水市</t>
  </si>
  <si>
    <t>布</t>
  </si>
  <si>
    <t>春野町</t>
  </si>
  <si>
    <t>下の加江</t>
  </si>
  <si>
    <t>佐川町</t>
  </si>
  <si>
    <t>久百々</t>
  </si>
  <si>
    <t>越知町</t>
  </si>
  <si>
    <t>大岐</t>
  </si>
  <si>
    <t>以布利</t>
  </si>
  <si>
    <t>窪津</t>
  </si>
  <si>
    <t>大谷</t>
  </si>
  <si>
    <t>簡易水道</t>
  </si>
  <si>
    <t>松尾天神</t>
  </si>
  <si>
    <t>高知市</t>
  </si>
  <si>
    <t>城南</t>
  </si>
  <si>
    <t>大浜</t>
  </si>
  <si>
    <t>中浜</t>
  </si>
  <si>
    <t>朝倉南部</t>
  </si>
  <si>
    <t>浦尻</t>
  </si>
  <si>
    <t>朝倉ウグルス</t>
  </si>
  <si>
    <t>上野</t>
  </si>
  <si>
    <t>朝倉米田</t>
  </si>
  <si>
    <t>三崎</t>
  </si>
  <si>
    <t>伏</t>
  </si>
  <si>
    <t>宗安寺</t>
  </si>
  <si>
    <t>下川口</t>
  </si>
  <si>
    <t>領家</t>
  </si>
  <si>
    <t>宗呂</t>
  </si>
  <si>
    <t>行川・吉井</t>
  </si>
  <si>
    <t>貝の川</t>
  </si>
  <si>
    <t>立石</t>
  </si>
  <si>
    <t>伏</t>
  </si>
  <si>
    <t>斧積</t>
  </si>
  <si>
    <t>室戸市</t>
  </si>
  <si>
    <t>西地</t>
  </si>
  <si>
    <t>入木</t>
  </si>
  <si>
    <t>東洋町</t>
  </si>
  <si>
    <t>名留川</t>
  </si>
  <si>
    <t>根丸</t>
  </si>
  <si>
    <t>佐喜浜</t>
  </si>
  <si>
    <t>甲浦</t>
  </si>
  <si>
    <t>尾崎</t>
  </si>
  <si>
    <t>羽根</t>
  </si>
  <si>
    <t>伏</t>
  </si>
  <si>
    <t>奈半利町</t>
  </si>
  <si>
    <t>加領郷</t>
  </si>
  <si>
    <t>椎名</t>
  </si>
  <si>
    <t>伏</t>
  </si>
  <si>
    <t>本村</t>
  </si>
  <si>
    <t>中の川</t>
  </si>
  <si>
    <t>日南</t>
  </si>
  <si>
    <t>北川村</t>
  </si>
  <si>
    <t>中川内</t>
  </si>
  <si>
    <t>崎山</t>
  </si>
  <si>
    <t>田野町</t>
  </si>
  <si>
    <t>田野</t>
  </si>
  <si>
    <t>井の口</t>
  </si>
  <si>
    <t>入河内</t>
  </si>
  <si>
    <t>安田町</t>
  </si>
  <si>
    <t>安田</t>
  </si>
  <si>
    <t>赤野</t>
  </si>
  <si>
    <t>中山</t>
  </si>
  <si>
    <t>安芸の川</t>
  </si>
  <si>
    <t>大井</t>
  </si>
  <si>
    <t>馬路村</t>
  </si>
  <si>
    <t>馬路</t>
  </si>
  <si>
    <t>魚梁瀬</t>
  </si>
  <si>
    <t>南国市</t>
  </si>
  <si>
    <t>稲生</t>
  </si>
  <si>
    <t>明善</t>
  </si>
  <si>
    <t>久礼田</t>
  </si>
  <si>
    <t>国府</t>
  </si>
  <si>
    <t>芸西村</t>
  </si>
  <si>
    <t>芸西</t>
  </si>
  <si>
    <t>日章</t>
  </si>
  <si>
    <t>岡豊</t>
  </si>
  <si>
    <t>夜須町</t>
  </si>
  <si>
    <t>夜須</t>
  </si>
  <si>
    <t>伊達野</t>
  </si>
  <si>
    <t>国光</t>
  </si>
  <si>
    <t>久通</t>
  </si>
  <si>
    <t>赤岡町</t>
  </si>
  <si>
    <t>赤岡</t>
  </si>
  <si>
    <t>安和</t>
  </si>
  <si>
    <t>吾桑</t>
  </si>
  <si>
    <t>伏</t>
  </si>
  <si>
    <t>東川</t>
  </si>
  <si>
    <t>上分</t>
  </si>
  <si>
    <t>吉川村</t>
  </si>
  <si>
    <t>吉川</t>
  </si>
  <si>
    <t>（つづく）</t>
  </si>
  <si>
    <t>　　　　98　上　　水　　道　　及　　び</t>
  </si>
  <si>
    <t>　　簡　　易　　水　　道</t>
  </si>
  <si>
    <t>（つづき）</t>
  </si>
  <si>
    <t>吾川村</t>
  </si>
  <si>
    <t>大崎</t>
  </si>
  <si>
    <t>土佐山田町</t>
  </si>
  <si>
    <t>繁藤</t>
  </si>
  <si>
    <t>名野川</t>
  </si>
  <si>
    <t>山田堰</t>
  </si>
  <si>
    <t>寺村</t>
  </si>
  <si>
    <t>香長</t>
  </si>
  <si>
    <t>加枝</t>
  </si>
  <si>
    <t>ほきやま</t>
  </si>
  <si>
    <t>田村</t>
  </si>
  <si>
    <t>香北町</t>
  </si>
  <si>
    <t>根須</t>
  </si>
  <si>
    <t>吾北村</t>
  </si>
  <si>
    <t>下八川</t>
  </si>
  <si>
    <t>清爪</t>
  </si>
  <si>
    <t>土居・日比原</t>
  </si>
  <si>
    <t>美良布</t>
  </si>
  <si>
    <t>思地</t>
  </si>
  <si>
    <t>猪野々</t>
  </si>
  <si>
    <t>五百蔵</t>
  </si>
  <si>
    <t>西川</t>
  </si>
  <si>
    <t>物部村</t>
  </si>
  <si>
    <t>大栃</t>
  </si>
  <si>
    <t>中土佐町</t>
  </si>
  <si>
    <t>上ノ加江</t>
  </si>
  <si>
    <t>影・仙頭</t>
  </si>
  <si>
    <t>矢井賀</t>
  </si>
  <si>
    <t>岡の内</t>
  </si>
  <si>
    <t>長沢</t>
  </si>
  <si>
    <t>五王堂</t>
  </si>
  <si>
    <t>久礼</t>
  </si>
  <si>
    <t>別府</t>
  </si>
  <si>
    <t>鎌田</t>
  </si>
  <si>
    <t>大栃水利組合</t>
  </si>
  <si>
    <t>大北</t>
  </si>
  <si>
    <t>大坂</t>
  </si>
  <si>
    <t>本山町</t>
  </si>
  <si>
    <t>本山</t>
  </si>
  <si>
    <t>笹場・押岡</t>
  </si>
  <si>
    <t>上関</t>
  </si>
  <si>
    <t>小矢井賀</t>
  </si>
  <si>
    <t>五区</t>
  </si>
  <si>
    <t>大石</t>
  </si>
  <si>
    <t>斗賀野</t>
  </si>
  <si>
    <t>吉延・高角</t>
  </si>
  <si>
    <t>黒岩</t>
  </si>
  <si>
    <t>古田</t>
  </si>
  <si>
    <t>尾川</t>
  </si>
  <si>
    <t>大豊町</t>
  </si>
  <si>
    <t>東豊永</t>
  </si>
  <si>
    <t>越知町</t>
  </si>
  <si>
    <t>杉高須</t>
  </si>
  <si>
    <t>楠神</t>
  </si>
  <si>
    <t>角茂谷</t>
  </si>
  <si>
    <t>片岡</t>
  </si>
  <si>
    <t>伏</t>
  </si>
  <si>
    <t>穴内</t>
  </si>
  <si>
    <t>清水</t>
  </si>
  <si>
    <t>鎌井田</t>
  </si>
  <si>
    <t>大田口</t>
  </si>
  <si>
    <t>遊行寺</t>
  </si>
  <si>
    <t>川戸</t>
  </si>
  <si>
    <t>下の土居</t>
  </si>
  <si>
    <t>蔭・柚木</t>
  </si>
  <si>
    <t>窪川町</t>
  </si>
  <si>
    <t>七里</t>
  </si>
  <si>
    <t>川口南</t>
  </si>
  <si>
    <t>志和</t>
  </si>
  <si>
    <t>西峰</t>
  </si>
  <si>
    <t>浦分</t>
  </si>
  <si>
    <t>小室</t>
  </si>
  <si>
    <t>鏡村</t>
  </si>
  <si>
    <t>若井</t>
  </si>
  <si>
    <t>北辰</t>
  </si>
  <si>
    <t>土佐山村</t>
  </si>
  <si>
    <t>平石</t>
  </si>
  <si>
    <t>川口</t>
  </si>
  <si>
    <t>仁井田</t>
  </si>
  <si>
    <t>道徳</t>
  </si>
  <si>
    <t>土佐町</t>
  </si>
  <si>
    <t>西石原</t>
  </si>
  <si>
    <t>中央</t>
  </si>
  <si>
    <t>峰石原</t>
  </si>
  <si>
    <t>南部</t>
  </si>
  <si>
    <t>森・田井</t>
  </si>
  <si>
    <t>井細川</t>
  </si>
  <si>
    <t>黒丸</t>
  </si>
  <si>
    <t>中神の川</t>
  </si>
  <si>
    <t>平石</t>
  </si>
  <si>
    <t>溜井・伊勢川</t>
  </si>
  <si>
    <t>六丁</t>
  </si>
  <si>
    <t>東石原</t>
  </si>
  <si>
    <t>井の上・日浦</t>
  </si>
  <si>
    <t>松原</t>
  </si>
  <si>
    <t>檮原中央</t>
  </si>
  <si>
    <t>大川村</t>
  </si>
  <si>
    <t>小松</t>
  </si>
  <si>
    <t>大野見村</t>
  </si>
  <si>
    <t>中央</t>
  </si>
  <si>
    <t>本川村</t>
  </si>
  <si>
    <t>長沢</t>
  </si>
  <si>
    <t>北</t>
  </si>
  <si>
    <t>大橋</t>
  </si>
  <si>
    <t>越裏門</t>
  </si>
  <si>
    <t>東津野村</t>
  </si>
  <si>
    <t>船戸</t>
  </si>
  <si>
    <t>伊野町</t>
  </si>
  <si>
    <t>鹿敷</t>
  </si>
  <si>
    <t>芳生野</t>
  </si>
  <si>
    <t>八田</t>
  </si>
  <si>
    <t>王在家</t>
  </si>
  <si>
    <t>保木</t>
  </si>
  <si>
    <t>高野</t>
  </si>
  <si>
    <t>加田</t>
  </si>
  <si>
    <t>柳瀬</t>
  </si>
  <si>
    <t>葉山村</t>
  </si>
  <si>
    <t>杉ノ川</t>
  </si>
  <si>
    <t>川内</t>
  </si>
  <si>
    <t>姫野々</t>
  </si>
  <si>
    <t>勝賀瀬西ノ谷</t>
  </si>
  <si>
    <t>大野</t>
  </si>
  <si>
    <t>永野</t>
  </si>
  <si>
    <t>池川町</t>
  </si>
  <si>
    <t>土居</t>
  </si>
  <si>
    <t>重谷</t>
  </si>
  <si>
    <t>坂本</t>
  </si>
  <si>
    <t>（つづく）</t>
  </si>
  <si>
    <t>仁淀村</t>
  </si>
  <si>
    <t>長者</t>
  </si>
  <si>
    <t>日高村</t>
  </si>
  <si>
    <r>
      <t xml:space="preserve">98　上水道及び簡易水道   </t>
    </r>
    <r>
      <rPr>
        <sz val="12"/>
        <rFont val="ＭＳ 明朝"/>
        <family val="1"/>
      </rPr>
      <t>―市町村別―（つづき）</t>
    </r>
  </si>
  <si>
    <t>佐賀町</t>
  </si>
  <si>
    <t>佐賀</t>
  </si>
  <si>
    <t>鈴</t>
  </si>
  <si>
    <t>拳の川</t>
  </si>
  <si>
    <t>大正町</t>
  </si>
  <si>
    <t>田野々</t>
  </si>
  <si>
    <t>大奈路</t>
  </si>
  <si>
    <t>中津川</t>
  </si>
  <si>
    <t>打井川</t>
  </si>
  <si>
    <t>奥打井川</t>
  </si>
  <si>
    <t>下津井</t>
  </si>
  <si>
    <t>大方町</t>
  </si>
  <si>
    <t>蜷川</t>
  </si>
  <si>
    <t>大月町</t>
  </si>
  <si>
    <t>弘見</t>
  </si>
  <si>
    <t>春遠</t>
  </si>
  <si>
    <t>姫ノ井</t>
  </si>
  <si>
    <t>才角</t>
  </si>
  <si>
    <t>小才角</t>
  </si>
  <si>
    <t>大浦</t>
  </si>
  <si>
    <t>月灘</t>
  </si>
  <si>
    <t>古満目・平山</t>
  </si>
  <si>
    <t>伏</t>
  </si>
  <si>
    <t>柏島・一切</t>
  </si>
  <si>
    <t>安満地</t>
  </si>
  <si>
    <t>橘浦</t>
  </si>
  <si>
    <t>泊浦</t>
  </si>
  <si>
    <t>伏</t>
  </si>
  <si>
    <t>十和村</t>
  </si>
  <si>
    <t>河内</t>
  </si>
  <si>
    <t>十川</t>
  </si>
  <si>
    <t>昭和</t>
  </si>
  <si>
    <t>広瀬</t>
  </si>
  <si>
    <t>井崎</t>
  </si>
  <si>
    <t>地吉</t>
  </si>
  <si>
    <t>今成</t>
  </si>
  <si>
    <t>浦越</t>
  </si>
  <si>
    <t>伏</t>
  </si>
  <si>
    <t>四手崎</t>
  </si>
  <si>
    <t>西土佐村</t>
  </si>
  <si>
    <t>伏</t>
  </si>
  <si>
    <t>口屋内</t>
  </si>
  <si>
    <t>長生</t>
  </si>
  <si>
    <t>藤ノ川</t>
  </si>
  <si>
    <t>下方</t>
  </si>
  <si>
    <t>橘</t>
  </si>
  <si>
    <t>奥屋内</t>
  </si>
  <si>
    <t>本村</t>
  </si>
  <si>
    <t>津野川</t>
  </si>
  <si>
    <t>大宮</t>
  </si>
  <si>
    <t>権谷</t>
  </si>
  <si>
    <t>奥屋内下</t>
  </si>
  <si>
    <t>須崎・藪ケ内</t>
  </si>
  <si>
    <t>用井</t>
  </si>
  <si>
    <t>下中家地</t>
  </si>
  <si>
    <t>深</t>
  </si>
  <si>
    <t>方の川</t>
  </si>
  <si>
    <t>三原村</t>
  </si>
  <si>
    <t>三原</t>
  </si>
  <si>
    <t>伏</t>
  </si>
  <si>
    <t>岩原</t>
  </si>
  <si>
    <r>
      <t>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) </t>
    </r>
    <r>
      <rPr>
        <sz val="7"/>
        <rFont val="ＭＳ 明朝"/>
        <family val="1"/>
      </rPr>
      <t xml:space="preserve"> 1)</t>
    </r>
  </si>
  <si>
    <t>―市町村別―</t>
  </si>
  <si>
    <t>―市町村別―（つづき）</t>
  </si>
  <si>
    <t>計 画 給</t>
  </si>
  <si>
    <t>(人)</t>
  </si>
  <si>
    <t>給水区域内</t>
  </si>
  <si>
    <t>現 在 給</t>
  </si>
  <si>
    <t>水 人 口</t>
  </si>
  <si>
    <t>人 　  口</t>
  </si>
  <si>
    <t>合　　　　　計</t>
  </si>
  <si>
    <t>梼原町</t>
  </si>
  <si>
    <r>
      <t>(ｍ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) </t>
    </r>
    <r>
      <rPr>
        <sz val="7"/>
        <rFont val="ＭＳ 明朝"/>
        <family val="1"/>
      </rPr>
      <t xml:space="preserve"> 1)</t>
    </r>
  </si>
  <si>
    <t>越知面</t>
  </si>
  <si>
    <t>清流の里</t>
  </si>
  <si>
    <t>戸川</t>
  </si>
  <si>
    <t>古城</t>
  </si>
  <si>
    <t>小野</t>
  </si>
  <si>
    <t>表・伏</t>
  </si>
  <si>
    <t>伏・表</t>
  </si>
  <si>
    <t>伏</t>
  </si>
  <si>
    <t>原 水 の</t>
  </si>
  <si>
    <t>種　　別</t>
  </si>
  <si>
    <r>
      <t>(注)　1)の単位は、上水道：千ｍ</t>
    </r>
    <r>
      <rPr>
        <vertAlign val="superscript"/>
        <sz val="9"/>
        <rFont val="ＭＳ 明朝"/>
        <family val="1"/>
      </rPr>
      <t>3</t>
    </r>
  </si>
  <si>
    <t>ﾀﾞﾑ放流･伏･浅</t>
  </si>
  <si>
    <t>浅</t>
  </si>
  <si>
    <t>深</t>
  </si>
  <si>
    <t>〃</t>
  </si>
  <si>
    <t>浅・深</t>
  </si>
  <si>
    <t>伏・浅</t>
  </si>
  <si>
    <t>深</t>
  </si>
  <si>
    <t>表</t>
  </si>
  <si>
    <t>表</t>
  </si>
  <si>
    <t>深・伏</t>
  </si>
  <si>
    <t>表・浅</t>
  </si>
  <si>
    <t>浅</t>
  </si>
  <si>
    <t>浅・湧</t>
  </si>
  <si>
    <t>浅・深</t>
  </si>
  <si>
    <t>市野瀬・橘川</t>
  </si>
  <si>
    <t>荷稲・川奥</t>
  </si>
  <si>
    <t>東又</t>
  </si>
  <si>
    <t>南</t>
  </si>
  <si>
    <t>地蔵寺</t>
  </si>
  <si>
    <t>名鹿</t>
  </si>
  <si>
    <t>佐田</t>
  </si>
  <si>
    <t>浅・伏</t>
  </si>
  <si>
    <t>-</t>
  </si>
  <si>
    <t>平成14年3月31日現在</t>
  </si>
  <si>
    <t>平成14年3月31日現在</t>
  </si>
  <si>
    <t>野根・生見</t>
  </si>
  <si>
    <t>上八川</t>
  </si>
  <si>
    <t>高岩</t>
  </si>
  <si>
    <t>小川</t>
  </si>
  <si>
    <t>池ノ浦</t>
  </si>
  <si>
    <t>北ノ川</t>
  </si>
  <si>
    <t>湊川</t>
  </si>
  <si>
    <t>四万十統合</t>
  </si>
  <si>
    <t>西部統合</t>
  </si>
  <si>
    <t>ダム直接</t>
  </si>
  <si>
    <t>足摺</t>
  </si>
  <si>
    <t>岩田</t>
  </si>
  <si>
    <t>川登</t>
  </si>
  <si>
    <t>南　　国　　市（中部）</t>
  </si>
  <si>
    <t>宿　　毛　　市（宿毛）</t>
  </si>
  <si>
    <t>宿　　毛　　市（東部広域）</t>
  </si>
  <si>
    <t>その他</t>
  </si>
  <si>
    <t>資料：県食品･衛生課「高知県の水道」</t>
  </si>
  <si>
    <t>（つづく）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</si>
</sst>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6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vertAlign val="superscript"/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176" fontId="2" fillId="0" borderId="0" xfId="17" applyNumberFormat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3" fillId="0" borderId="0" xfId="17" applyNumberFormat="1" applyFont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7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176" fontId="3" fillId="0" borderId="3" xfId="17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176" fontId="3" fillId="0" borderId="3" xfId="17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8" fontId="3" fillId="0" borderId="0" xfId="17" applyFont="1" applyAlignment="1">
      <alignment/>
    </xf>
    <xf numFmtId="38" fontId="3" fillId="0" borderId="0" xfId="17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17" applyNumberFormat="1" applyFont="1" applyBorder="1" applyAlignment="1">
      <alignment horizontal="distributed" vertic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176" fontId="5" fillId="0" borderId="1" xfId="17" applyNumberFormat="1" applyFont="1" applyBorder="1" applyAlignment="1">
      <alignment horizontal="distributed" vertical="center"/>
    </xf>
    <xf numFmtId="176" fontId="5" fillId="0" borderId="0" xfId="17" applyNumberFormat="1" applyFont="1" applyAlignment="1">
      <alignment vertical="center"/>
    </xf>
    <xf numFmtId="0" fontId="3" fillId="0" borderId="3" xfId="0" applyFont="1" applyBorder="1" applyAlignment="1">
      <alignment/>
    </xf>
    <xf numFmtId="38" fontId="12" fillId="0" borderId="0" xfId="17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/>
    </xf>
    <xf numFmtId="176" fontId="0" fillId="0" borderId="7" xfId="17" applyNumberFormat="1" applyFont="1" applyBorder="1" applyAlignment="1">
      <alignment/>
    </xf>
    <xf numFmtId="0" fontId="0" fillId="0" borderId="8" xfId="0" applyFont="1" applyBorder="1" applyAlignment="1">
      <alignment/>
    </xf>
    <xf numFmtId="176" fontId="0" fillId="0" borderId="0" xfId="17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176" fontId="0" fillId="0" borderId="9" xfId="17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76" fontId="0" fillId="0" borderId="0" xfId="17" applyNumberFormat="1" applyFont="1" applyAlignment="1">
      <alignment/>
    </xf>
    <xf numFmtId="0" fontId="0" fillId="0" borderId="0" xfId="0" applyFont="1" applyBorder="1" applyAlignment="1">
      <alignment horizontal="distributed" vertical="center"/>
    </xf>
    <xf numFmtId="176" fontId="0" fillId="0" borderId="0" xfId="17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0" xfId="17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6" fontId="3" fillId="0" borderId="13" xfId="17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5" fillId="0" borderId="0" xfId="17" applyFont="1" applyAlignment="1" applyProtection="1">
      <alignment horizontal="center" vertical="center"/>
      <protection locked="0"/>
    </xf>
    <xf numFmtId="38" fontId="5" fillId="0" borderId="0" xfId="17" applyFont="1" applyAlignment="1" applyProtection="1">
      <alignment horizontal="center" vertical="center" shrinkToFit="1"/>
      <protection locked="0"/>
    </xf>
    <xf numFmtId="176" fontId="3" fillId="0" borderId="0" xfId="17" applyNumberFormat="1" applyFont="1" applyBorder="1" applyAlignment="1" applyProtection="1">
      <alignment vertical="center"/>
      <protection locked="0"/>
    </xf>
    <xf numFmtId="38" fontId="5" fillId="0" borderId="0" xfId="17" applyFont="1" applyBorder="1" applyAlignment="1" applyProtection="1">
      <alignment horizontal="center" vertical="center"/>
      <protection locked="0"/>
    </xf>
    <xf numFmtId="176" fontId="5" fillId="0" borderId="0" xfId="17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distributed" vertical="center"/>
      <protection locked="0"/>
    </xf>
    <xf numFmtId="38" fontId="3" fillId="0" borderId="0" xfId="17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176" fontId="5" fillId="0" borderId="0" xfId="17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5" fillId="0" borderId="0" xfId="17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8" fontId="3" fillId="0" borderId="0" xfId="17" applyFont="1" applyAlignment="1" applyProtection="1">
      <alignment horizontal="center" vertical="center"/>
      <protection locked="0"/>
    </xf>
    <xf numFmtId="176" fontId="5" fillId="0" borderId="0" xfId="17" applyNumberFormat="1" applyFont="1" applyAlignment="1">
      <alignment horizontal="center"/>
    </xf>
    <xf numFmtId="176" fontId="5" fillId="0" borderId="0" xfId="17" applyNumberFormat="1" applyFont="1" applyAlignment="1" applyProtection="1">
      <alignment horizontal="center"/>
      <protection locked="0"/>
    </xf>
    <xf numFmtId="176" fontId="5" fillId="0" borderId="0" xfId="17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3" xfId="17" applyNumberFormat="1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76" fontId="5" fillId="0" borderId="0" xfId="17" applyNumberFormat="1" applyFont="1" applyBorder="1" applyAlignment="1">
      <alignment horizontal="center" vertical="center"/>
    </xf>
    <xf numFmtId="176" fontId="5" fillId="0" borderId="1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6" fontId="2" fillId="0" borderId="0" xfId="17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53" customWidth="1"/>
    <col min="2" max="2" width="9.625" style="53" customWidth="1"/>
    <col min="3" max="5" width="0.875" style="53" customWidth="1"/>
    <col min="6" max="6" width="11.50390625" style="68" customWidth="1"/>
    <col min="7" max="8" width="0.875" style="53" customWidth="1"/>
    <col min="9" max="9" width="8.625" style="53" customWidth="1"/>
    <col min="10" max="10" width="9.375" style="68" customWidth="1"/>
    <col min="11" max="11" width="9.375" style="53" customWidth="1"/>
    <col min="12" max="12" width="9.375" style="68" customWidth="1"/>
    <col min="13" max="14" width="9.375" style="53" customWidth="1"/>
    <col min="15" max="16" width="9.625" style="53" customWidth="1"/>
    <col min="17" max="17" width="1.00390625" style="53" customWidth="1"/>
    <col min="18" max="18" width="10.00390625" style="53" customWidth="1"/>
    <col min="19" max="21" width="0.875" style="53" customWidth="1"/>
    <col min="22" max="22" width="11.50390625" style="53" customWidth="1"/>
    <col min="23" max="24" width="0.875" style="53" customWidth="1"/>
    <col min="25" max="25" width="8.625" style="53" customWidth="1"/>
    <col min="26" max="32" width="9.375" style="53" customWidth="1"/>
    <col min="33" max="54" width="9.00390625" style="53" customWidth="1"/>
  </cols>
  <sheetData>
    <row r="1" spans="1:54" ht="19.5" customHeight="1">
      <c r="A1" s="49"/>
      <c r="B1" s="49"/>
      <c r="C1" s="49"/>
      <c r="D1" s="49"/>
      <c r="E1" s="49"/>
      <c r="F1" s="2"/>
      <c r="G1" s="50"/>
      <c r="H1" s="50"/>
      <c r="I1" s="2" t="s">
        <v>25</v>
      </c>
      <c r="J1" s="50"/>
      <c r="K1" s="50"/>
      <c r="L1" s="50"/>
      <c r="M1" s="50"/>
      <c r="N1" s="51"/>
      <c r="O1" s="52"/>
      <c r="P1" s="52"/>
      <c r="R1" s="27" t="s">
        <v>26</v>
      </c>
      <c r="AB1" s="79" t="s">
        <v>360</v>
      </c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</row>
    <row r="2" spans="1:32" ht="11.25" customHeight="1">
      <c r="A2" s="54"/>
      <c r="B2" s="54"/>
      <c r="C2" s="54"/>
      <c r="D2" s="54"/>
      <c r="E2" s="54"/>
      <c r="F2" s="2"/>
      <c r="G2" s="50"/>
      <c r="H2" s="50"/>
      <c r="I2" s="2"/>
      <c r="J2" s="50"/>
      <c r="K2" s="50"/>
      <c r="L2" s="50"/>
      <c r="M2" s="50"/>
      <c r="N2" s="51"/>
      <c r="O2" s="52"/>
      <c r="P2" s="52"/>
      <c r="V2" s="2"/>
      <c r="W2" s="50"/>
      <c r="X2" s="50"/>
      <c r="Y2" s="2"/>
      <c r="Z2" s="50"/>
      <c r="AA2" s="50"/>
      <c r="AB2" s="50"/>
      <c r="AC2" s="50"/>
      <c r="AD2" s="51"/>
      <c r="AE2" s="19" t="s">
        <v>406</v>
      </c>
      <c r="AF2" s="52"/>
    </row>
    <row r="3" spans="1:32" ht="4.5" customHeight="1" thickBot="1">
      <c r="A3" s="55"/>
      <c r="B3" s="55"/>
      <c r="C3" s="55"/>
      <c r="D3" s="55"/>
      <c r="E3" s="55"/>
      <c r="F3" s="11"/>
      <c r="G3" s="56"/>
      <c r="H3" s="56"/>
      <c r="I3" s="57"/>
      <c r="J3" s="57"/>
      <c r="K3" s="57"/>
      <c r="L3" s="57"/>
      <c r="M3" s="57"/>
      <c r="N3" s="57"/>
      <c r="O3" s="55"/>
      <c r="P3" s="55"/>
      <c r="Q3" s="55"/>
      <c r="R3" s="55"/>
      <c r="S3" s="55"/>
      <c r="T3" s="55"/>
      <c r="U3" s="55"/>
      <c r="V3" s="11"/>
      <c r="W3" s="56"/>
      <c r="X3" s="56"/>
      <c r="Y3" s="57"/>
      <c r="Z3" s="57"/>
      <c r="AA3" s="57"/>
      <c r="AB3" s="57"/>
      <c r="AC3" s="57"/>
      <c r="AD3" s="57"/>
      <c r="AE3" s="55"/>
      <c r="AF3" s="55"/>
    </row>
    <row r="4" spans="6:32" ht="15" customHeight="1">
      <c r="F4" s="58"/>
      <c r="G4" s="59"/>
      <c r="H4" s="117" t="s">
        <v>362</v>
      </c>
      <c r="I4" s="118"/>
      <c r="J4" s="81" t="s">
        <v>364</v>
      </c>
      <c r="K4" s="81" t="s">
        <v>365</v>
      </c>
      <c r="L4" s="82" t="s">
        <v>379</v>
      </c>
      <c r="M4" s="40" t="s">
        <v>0</v>
      </c>
      <c r="N4" s="85" t="s">
        <v>1</v>
      </c>
      <c r="O4" s="85" t="s">
        <v>27</v>
      </c>
      <c r="P4" s="80" t="s">
        <v>27</v>
      </c>
      <c r="V4" s="58"/>
      <c r="W4" s="59"/>
      <c r="X4" s="117" t="s">
        <v>362</v>
      </c>
      <c r="Y4" s="118"/>
      <c r="Z4" s="81" t="s">
        <v>364</v>
      </c>
      <c r="AA4" s="81" t="s">
        <v>365</v>
      </c>
      <c r="AB4" s="82" t="s">
        <v>379</v>
      </c>
      <c r="AC4" s="40" t="s">
        <v>0</v>
      </c>
      <c r="AD4" s="85" t="s">
        <v>1</v>
      </c>
      <c r="AE4" s="85" t="s">
        <v>27</v>
      </c>
      <c r="AF4" s="80" t="s">
        <v>27</v>
      </c>
    </row>
    <row r="5" spans="6:32" ht="15" customHeight="1">
      <c r="F5" s="60"/>
      <c r="G5" s="61"/>
      <c r="H5" s="129" t="s">
        <v>366</v>
      </c>
      <c r="I5" s="130"/>
      <c r="J5" s="10" t="s">
        <v>367</v>
      </c>
      <c r="K5" s="10" t="s">
        <v>366</v>
      </c>
      <c r="L5" s="10"/>
      <c r="M5" s="20" t="s">
        <v>28</v>
      </c>
      <c r="N5" s="10" t="s">
        <v>29</v>
      </c>
      <c r="O5" s="10" t="s">
        <v>30</v>
      </c>
      <c r="P5" s="12" t="s">
        <v>31</v>
      </c>
      <c r="V5" s="60"/>
      <c r="W5" s="61"/>
      <c r="X5" s="119" t="s">
        <v>366</v>
      </c>
      <c r="Y5" s="120"/>
      <c r="Z5" s="10" t="s">
        <v>367</v>
      </c>
      <c r="AA5" s="10" t="s">
        <v>366</v>
      </c>
      <c r="AB5" s="10"/>
      <c r="AC5" s="20" t="s">
        <v>28</v>
      </c>
      <c r="AD5" s="10" t="s">
        <v>29</v>
      </c>
      <c r="AE5" s="10" t="s">
        <v>30</v>
      </c>
      <c r="AF5" s="12" t="s">
        <v>31</v>
      </c>
    </row>
    <row r="6" spans="1:32" ht="15" customHeight="1">
      <c r="A6" s="62"/>
      <c r="B6" s="62"/>
      <c r="C6" s="62"/>
      <c r="D6" s="62"/>
      <c r="E6" s="62"/>
      <c r="F6" s="63"/>
      <c r="G6" s="64"/>
      <c r="H6" s="122" t="s">
        <v>363</v>
      </c>
      <c r="I6" s="123"/>
      <c r="J6" s="84" t="s">
        <v>363</v>
      </c>
      <c r="K6" s="84" t="s">
        <v>363</v>
      </c>
      <c r="L6" s="84" t="s">
        <v>380</v>
      </c>
      <c r="M6" s="84" t="s">
        <v>2</v>
      </c>
      <c r="N6" s="84" t="s">
        <v>32</v>
      </c>
      <c r="O6" s="84" t="s">
        <v>370</v>
      </c>
      <c r="P6" s="83" t="s">
        <v>370</v>
      </c>
      <c r="Q6" s="62"/>
      <c r="R6" s="62"/>
      <c r="S6" s="62"/>
      <c r="T6" s="62"/>
      <c r="U6" s="62"/>
      <c r="V6" s="63"/>
      <c r="W6" s="64"/>
      <c r="X6" s="122" t="s">
        <v>363</v>
      </c>
      <c r="Y6" s="123"/>
      <c r="Z6" s="84" t="s">
        <v>363</v>
      </c>
      <c r="AA6" s="84" t="s">
        <v>363</v>
      </c>
      <c r="AB6" s="84" t="s">
        <v>380</v>
      </c>
      <c r="AC6" s="84" t="s">
        <v>2</v>
      </c>
      <c r="AD6" s="84" t="s">
        <v>32</v>
      </c>
      <c r="AE6" s="84" t="s">
        <v>359</v>
      </c>
      <c r="AF6" s="83" t="s">
        <v>33</v>
      </c>
    </row>
    <row r="7" spans="1:32" ht="3.75" customHeight="1">
      <c r="A7" s="52"/>
      <c r="B7" s="52"/>
      <c r="C7" s="52"/>
      <c r="D7" s="52"/>
      <c r="E7" s="52"/>
      <c r="F7" s="60"/>
      <c r="G7" s="65"/>
      <c r="H7" s="66"/>
      <c r="I7" s="66"/>
      <c r="J7" s="38"/>
      <c r="K7" s="38"/>
      <c r="L7" s="67"/>
      <c r="M7" s="1"/>
      <c r="N7" s="1"/>
      <c r="O7" s="1"/>
      <c r="P7" s="1"/>
      <c r="Q7" s="52"/>
      <c r="R7" s="52"/>
      <c r="S7" s="52"/>
      <c r="T7" s="52"/>
      <c r="U7" s="52"/>
      <c r="V7" s="60"/>
      <c r="W7" s="61"/>
      <c r="X7" s="52"/>
      <c r="Y7" s="39"/>
      <c r="Z7" s="39"/>
      <c r="AA7" s="39"/>
      <c r="AB7" s="1"/>
      <c r="AC7" s="1"/>
      <c r="AD7" s="1"/>
      <c r="AE7" s="1"/>
      <c r="AF7" s="1"/>
    </row>
    <row r="8" spans="2:32" ht="10.5" customHeight="1">
      <c r="B8" s="111"/>
      <c r="C8" s="112"/>
      <c r="D8" s="112"/>
      <c r="E8" s="112"/>
      <c r="F8" s="112"/>
      <c r="G8" s="61"/>
      <c r="K8" s="109" t="s">
        <v>34</v>
      </c>
      <c r="L8" s="110"/>
      <c r="M8" s="110"/>
      <c r="N8" s="110"/>
      <c r="O8" s="6"/>
      <c r="P8" s="3"/>
      <c r="R8" s="28" t="s">
        <v>35</v>
      </c>
      <c r="S8" s="28"/>
      <c r="T8" s="28"/>
      <c r="U8" s="28"/>
      <c r="V8" s="28"/>
      <c r="W8" s="36"/>
      <c r="X8" s="54"/>
      <c r="Y8" s="54"/>
      <c r="Z8" s="70"/>
      <c r="AA8" s="109"/>
      <c r="AB8" s="110"/>
      <c r="AC8" s="110"/>
      <c r="AD8" s="110"/>
      <c r="AE8" s="3"/>
      <c r="AF8" s="3"/>
    </row>
    <row r="9" spans="2:32" ht="10.5" customHeight="1">
      <c r="B9" s="1"/>
      <c r="C9" s="48"/>
      <c r="D9" s="48"/>
      <c r="E9" s="48"/>
      <c r="F9" s="48"/>
      <c r="G9" s="61"/>
      <c r="K9" s="14"/>
      <c r="L9" s="28"/>
      <c r="M9" s="69"/>
      <c r="N9" s="69"/>
      <c r="O9" s="6"/>
      <c r="P9" s="3"/>
      <c r="R9" s="107" t="s">
        <v>36</v>
      </c>
      <c r="S9" s="107"/>
      <c r="T9" s="30"/>
      <c r="U9" s="105" t="s">
        <v>37</v>
      </c>
      <c r="V9" s="108"/>
      <c r="W9" s="36"/>
      <c r="X9" s="54"/>
      <c r="Y9" s="22">
        <v>1000</v>
      </c>
      <c r="Z9" s="22">
        <v>633</v>
      </c>
      <c r="AA9" s="23">
        <v>455</v>
      </c>
      <c r="AB9" s="93" t="s">
        <v>383</v>
      </c>
      <c r="AC9" s="23">
        <v>720</v>
      </c>
      <c r="AD9" s="23">
        <v>239</v>
      </c>
      <c r="AE9" s="5">
        <v>68678</v>
      </c>
      <c r="AF9" s="17">
        <v>66692</v>
      </c>
    </row>
    <row r="10" spans="2:32" ht="10.5" customHeight="1">
      <c r="B10" s="113" t="s">
        <v>368</v>
      </c>
      <c r="C10" s="114"/>
      <c r="D10" s="114"/>
      <c r="E10" s="114"/>
      <c r="F10" s="114"/>
      <c r="G10" s="71"/>
      <c r="H10" s="54"/>
      <c r="I10" s="47">
        <f>SUM(I11:I34)</f>
        <v>659487</v>
      </c>
      <c r="J10" s="47">
        <f aca="true" t="shared" si="0" ref="J10:P10">SUM(J11:J34)</f>
        <v>578746</v>
      </c>
      <c r="K10" s="47">
        <f t="shared" si="0"/>
        <v>548739</v>
      </c>
      <c r="L10" s="47"/>
      <c r="M10" s="47"/>
      <c r="N10" s="47">
        <f t="shared" si="0"/>
        <v>298603</v>
      </c>
      <c r="O10" s="47">
        <f t="shared" si="0"/>
        <v>91033</v>
      </c>
      <c r="P10" s="47">
        <f t="shared" si="0"/>
        <v>76455</v>
      </c>
      <c r="Q10" s="54"/>
      <c r="R10" s="32"/>
      <c r="S10" s="32"/>
      <c r="T10" s="32"/>
      <c r="U10" s="105" t="s">
        <v>38</v>
      </c>
      <c r="V10" s="108"/>
      <c r="W10" s="36"/>
      <c r="X10" s="54"/>
      <c r="Y10" s="5">
        <v>290</v>
      </c>
      <c r="Z10" s="5">
        <v>310</v>
      </c>
      <c r="AA10" s="5">
        <v>295</v>
      </c>
      <c r="AB10" s="90" t="s">
        <v>383</v>
      </c>
      <c r="AC10" s="23">
        <v>720</v>
      </c>
      <c r="AD10" s="5">
        <v>88</v>
      </c>
      <c r="AE10" s="5">
        <v>26316</v>
      </c>
      <c r="AF10" s="17">
        <v>25606</v>
      </c>
    </row>
    <row r="11" spans="1:32" ht="10.5" customHeight="1">
      <c r="A11" s="6"/>
      <c r="B11" s="107" t="s">
        <v>39</v>
      </c>
      <c r="C11" s="108"/>
      <c r="D11" s="108"/>
      <c r="E11" s="108"/>
      <c r="F11" s="108"/>
      <c r="G11" s="7"/>
      <c r="H11" s="6"/>
      <c r="I11" s="5">
        <v>311400</v>
      </c>
      <c r="J11" s="5">
        <v>309831</v>
      </c>
      <c r="K11" s="5">
        <v>295830</v>
      </c>
      <c r="L11" s="91" t="s">
        <v>382</v>
      </c>
      <c r="M11" s="5">
        <v>1138</v>
      </c>
      <c r="N11" s="5">
        <v>143119</v>
      </c>
      <c r="O11" s="5">
        <v>45625</v>
      </c>
      <c r="P11" s="17">
        <v>41066</v>
      </c>
      <c r="Q11" s="6"/>
      <c r="R11" s="32"/>
      <c r="S11" s="32"/>
      <c r="T11" s="32"/>
      <c r="U11" s="105" t="s">
        <v>414</v>
      </c>
      <c r="V11" s="108"/>
      <c r="W11" s="37"/>
      <c r="X11" s="6"/>
      <c r="Y11" s="5">
        <v>1870</v>
      </c>
      <c r="Z11" s="5">
        <v>225</v>
      </c>
      <c r="AA11" s="5">
        <v>225</v>
      </c>
      <c r="AB11" s="90" t="s">
        <v>384</v>
      </c>
      <c r="AC11" s="23">
        <v>720</v>
      </c>
      <c r="AD11" s="5">
        <v>70</v>
      </c>
      <c r="AE11" s="5">
        <v>22540</v>
      </c>
      <c r="AF11" s="17">
        <v>22240</v>
      </c>
    </row>
    <row r="12" spans="1:32" ht="10.5" customHeight="1">
      <c r="A12" s="6"/>
      <c r="B12" s="107" t="s">
        <v>40</v>
      </c>
      <c r="C12" s="108"/>
      <c r="D12" s="108"/>
      <c r="E12" s="108"/>
      <c r="F12" s="108"/>
      <c r="G12" s="7"/>
      <c r="H12" s="6"/>
      <c r="I12" s="5">
        <v>20000</v>
      </c>
      <c r="J12" s="5">
        <v>13137</v>
      </c>
      <c r="K12" s="5">
        <v>13137</v>
      </c>
      <c r="L12" s="90" t="s">
        <v>383</v>
      </c>
      <c r="M12" s="5">
        <v>1030</v>
      </c>
      <c r="N12" s="5">
        <v>9721</v>
      </c>
      <c r="O12" s="5">
        <v>2237</v>
      </c>
      <c r="P12" s="17">
        <v>1741</v>
      </c>
      <c r="Q12" s="6"/>
      <c r="R12" s="32"/>
      <c r="S12" s="32"/>
      <c r="T12" s="32"/>
      <c r="U12" s="105" t="s">
        <v>415</v>
      </c>
      <c r="V12" s="108"/>
      <c r="W12" s="37"/>
      <c r="X12" s="6"/>
      <c r="Y12" s="5">
        <v>2000</v>
      </c>
      <c r="Z12" s="5">
        <v>517</v>
      </c>
      <c r="AA12" s="5">
        <v>467</v>
      </c>
      <c r="AB12" s="90" t="s">
        <v>393</v>
      </c>
      <c r="AC12" s="23">
        <v>720</v>
      </c>
      <c r="AD12" s="5">
        <v>90</v>
      </c>
      <c r="AE12" s="5">
        <v>29743</v>
      </c>
      <c r="AF12" s="17">
        <v>29489</v>
      </c>
    </row>
    <row r="13" spans="1:32" ht="10.5" customHeight="1">
      <c r="A13" s="6"/>
      <c r="B13" s="107" t="s">
        <v>41</v>
      </c>
      <c r="C13" s="108"/>
      <c r="D13" s="108"/>
      <c r="E13" s="108"/>
      <c r="F13" s="108"/>
      <c r="G13" s="7"/>
      <c r="H13" s="6"/>
      <c r="I13" s="5">
        <v>23000</v>
      </c>
      <c r="J13" s="5">
        <v>16975</v>
      </c>
      <c r="K13" s="5">
        <v>16697</v>
      </c>
      <c r="L13" s="90" t="s">
        <v>384</v>
      </c>
      <c r="M13" s="5">
        <v>945</v>
      </c>
      <c r="N13" s="5">
        <v>8160</v>
      </c>
      <c r="O13" s="5">
        <v>2364</v>
      </c>
      <c r="P13" s="17">
        <v>2215</v>
      </c>
      <c r="Q13" s="6"/>
      <c r="R13" s="32"/>
      <c r="S13" s="32"/>
      <c r="T13" s="32"/>
      <c r="U13" s="105" t="s">
        <v>42</v>
      </c>
      <c r="V13" s="108"/>
      <c r="W13" s="37"/>
      <c r="X13" s="6"/>
      <c r="Y13" s="5">
        <v>188</v>
      </c>
      <c r="Z13" s="5">
        <v>280</v>
      </c>
      <c r="AA13" s="5">
        <v>130</v>
      </c>
      <c r="AB13" s="90" t="s">
        <v>383</v>
      </c>
      <c r="AC13" s="23">
        <v>566</v>
      </c>
      <c r="AD13" s="5">
        <v>50</v>
      </c>
      <c r="AE13" s="5">
        <v>18620</v>
      </c>
      <c r="AF13" s="17">
        <v>18128</v>
      </c>
    </row>
    <row r="14" spans="1:32" ht="10.5" customHeight="1">
      <c r="A14" s="6"/>
      <c r="B14" s="107" t="s">
        <v>43</v>
      </c>
      <c r="C14" s="108"/>
      <c r="D14" s="108"/>
      <c r="E14" s="108"/>
      <c r="F14" s="108"/>
      <c r="G14" s="7"/>
      <c r="H14" s="6"/>
      <c r="I14" s="5">
        <v>15000</v>
      </c>
      <c r="J14" s="5">
        <v>16832</v>
      </c>
      <c r="K14" s="5">
        <v>15293</v>
      </c>
      <c r="L14" s="90" t="s">
        <v>383</v>
      </c>
      <c r="M14" s="5">
        <v>850</v>
      </c>
      <c r="N14" s="5">
        <v>7083</v>
      </c>
      <c r="O14" s="5">
        <v>2338</v>
      </c>
      <c r="P14" s="17">
        <v>1900</v>
      </c>
      <c r="Q14" s="6"/>
      <c r="R14" s="32"/>
      <c r="S14" s="32"/>
      <c r="T14" s="32"/>
      <c r="U14" s="105" t="s">
        <v>44</v>
      </c>
      <c r="V14" s="108"/>
      <c r="W14" s="37"/>
      <c r="X14" s="6"/>
      <c r="Y14" s="5">
        <v>200</v>
      </c>
      <c r="Z14" s="5">
        <v>183</v>
      </c>
      <c r="AA14" s="5">
        <v>183</v>
      </c>
      <c r="AB14" s="90" t="s">
        <v>378</v>
      </c>
      <c r="AC14" s="23">
        <v>720</v>
      </c>
      <c r="AD14" s="5">
        <v>64</v>
      </c>
      <c r="AE14" s="5">
        <v>20740</v>
      </c>
      <c r="AF14" s="17">
        <v>20150</v>
      </c>
    </row>
    <row r="15" spans="1:32" ht="10.5" customHeight="1">
      <c r="A15" s="6"/>
      <c r="B15" s="107" t="s">
        <v>46</v>
      </c>
      <c r="C15" s="108"/>
      <c r="D15" s="108"/>
      <c r="E15" s="108"/>
      <c r="F15" s="108"/>
      <c r="G15" s="7"/>
      <c r="H15" s="6"/>
      <c r="I15" s="5">
        <v>11500</v>
      </c>
      <c r="J15" s="5">
        <v>9676</v>
      </c>
      <c r="K15" s="5">
        <v>8595</v>
      </c>
      <c r="L15" s="90" t="s">
        <v>385</v>
      </c>
      <c r="M15" s="5">
        <v>850</v>
      </c>
      <c r="N15" s="5">
        <v>2981</v>
      </c>
      <c r="O15" s="5">
        <v>974</v>
      </c>
      <c r="P15" s="17">
        <v>883</v>
      </c>
      <c r="Q15" s="6"/>
      <c r="R15" s="32"/>
      <c r="S15" s="32"/>
      <c r="T15" s="32"/>
      <c r="U15" s="105" t="s">
        <v>47</v>
      </c>
      <c r="V15" s="108"/>
      <c r="W15" s="37"/>
      <c r="X15" s="6"/>
      <c r="Y15" s="5">
        <v>295</v>
      </c>
      <c r="Z15" s="5">
        <v>275</v>
      </c>
      <c r="AA15" s="5">
        <v>275</v>
      </c>
      <c r="AB15" s="90" t="s">
        <v>423</v>
      </c>
      <c r="AC15" s="23">
        <v>720</v>
      </c>
      <c r="AD15" s="5">
        <v>81</v>
      </c>
      <c r="AE15" s="5">
        <v>27063</v>
      </c>
      <c r="AF15" s="17">
        <v>26301</v>
      </c>
    </row>
    <row r="16" spans="1:32" ht="10.5" customHeight="1">
      <c r="A16" s="6"/>
      <c r="B16" s="107" t="s">
        <v>420</v>
      </c>
      <c r="C16" s="108"/>
      <c r="D16" s="108"/>
      <c r="E16" s="108"/>
      <c r="F16" s="108"/>
      <c r="G16" s="7"/>
      <c r="H16" s="6"/>
      <c r="I16" s="5">
        <v>7120</v>
      </c>
      <c r="J16" s="5">
        <v>7070</v>
      </c>
      <c r="K16" s="5">
        <v>4962</v>
      </c>
      <c r="L16" s="90" t="s">
        <v>385</v>
      </c>
      <c r="M16" s="5">
        <v>850</v>
      </c>
      <c r="N16" s="5">
        <v>2339</v>
      </c>
      <c r="O16" s="5">
        <v>753</v>
      </c>
      <c r="P16" s="5">
        <v>605</v>
      </c>
      <c r="Q16" s="6"/>
      <c r="R16" s="32"/>
      <c r="S16" s="32"/>
      <c r="T16" s="32"/>
      <c r="U16" s="105" t="s">
        <v>48</v>
      </c>
      <c r="V16" s="108"/>
      <c r="W16" s="37"/>
      <c r="X16" s="6"/>
      <c r="Y16" s="5">
        <v>224</v>
      </c>
      <c r="Z16" s="5">
        <v>389</v>
      </c>
      <c r="AA16" s="5">
        <v>271</v>
      </c>
      <c r="AB16" s="90" t="s">
        <v>383</v>
      </c>
      <c r="AC16" s="23">
        <v>720</v>
      </c>
      <c r="AD16" s="5">
        <v>120</v>
      </c>
      <c r="AE16" s="5">
        <v>33341</v>
      </c>
      <c r="AF16" s="5">
        <v>32866</v>
      </c>
    </row>
    <row r="17" spans="1:32" ht="10.5" customHeight="1">
      <c r="A17" s="6"/>
      <c r="B17" s="107" t="s">
        <v>49</v>
      </c>
      <c r="C17" s="108"/>
      <c r="D17" s="108"/>
      <c r="E17" s="108"/>
      <c r="F17" s="108"/>
      <c r="G17" s="7"/>
      <c r="H17" s="6"/>
      <c r="I17" s="5">
        <v>13000</v>
      </c>
      <c r="J17" s="5">
        <v>12175</v>
      </c>
      <c r="K17" s="5">
        <v>10256</v>
      </c>
      <c r="L17" s="90" t="s">
        <v>385</v>
      </c>
      <c r="M17" s="5">
        <v>810</v>
      </c>
      <c r="N17" s="5">
        <v>6698</v>
      </c>
      <c r="O17" s="5">
        <v>1771</v>
      </c>
      <c r="P17" s="5">
        <v>1368</v>
      </c>
      <c r="Q17" s="6"/>
      <c r="R17" s="32"/>
      <c r="S17" s="32"/>
      <c r="T17" s="32"/>
      <c r="U17" s="105" t="s">
        <v>50</v>
      </c>
      <c r="V17" s="108"/>
      <c r="W17" s="37"/>
      <c r="X17" s="6"/>
      <c r="Y17" s="5">
        <v>151</v>
      </c>
      <c r="Z17" s="5">
        <v>103</v>
      </c>
      <c r="AA17" s="5">
        <v>103</v>
      </c>
      <c r="AB17" s="90" t="s">
        <v>383</v>
      </c>
      <c r="AC17" s="23">
        <v>720</v>
      </c>
      <c r="AD17" s="5">
        <v>23</v>
      </c>
      <c r="AE17" s="5">
        <v>7717</v>
      </c>
      <c r="AF17" s="5">
        <v>7497</v>
      </c>
    </row>
    <row r="18" spans="1:32" ht="10.5" customHeight="1">
      <c r="A18" s="6"/>
      <c r="B18" s="107" t="s">
        <v>51</v>
      </c>
      <c r="C18" s="108"/>
      <c r="D18" s="108"/>
      <c r="E18" s="108"/>
      <c r="F18" s="108"/>
      <c r="G18" s="7"/>
      <c r="H18" s="6"/>
      <c r="I18" s="5">
        <v>11000</v>
      </c>
      <c r="J18" s="5">
        <v>7941</v>
      </c>
      <c r="K18" s="5">
        <v>7877</v>
      </c>
      <c r="L18" s="90" t="s">
        <v>384</v>
      </c>
      <c r="M18" s="5">
        <v>810</v>
      </c>
      <c r="N18" s="5">
        <v>5540</v>
      </c>
      <c r="O18" s="5">
        <v>1577</v>
      </c>
      <c r="P18" s="5">
        <v>1188</v>
      </c>
      <c r="Q18" s="6"/>
      <c r="R18" s="32"/>
      <c r="S18" s="32"/>
      <c r="T18" s="32"/>
      <c r="U18" s="105" t="s">
        <v>52</v>
      </c>
      <c r="V18" s="105"/>
      <c r="W18" s="37"/>
      <c r="X18" s="6"/>
      <c r="Y18" s="5">
        <v>355</v>
      </c>
      <c r="Z18" s="5">
        <v>347</v>
      </c>
      <c r="AA18" s="5">
        <v>347</v>
      </c>
      <c r="AB18" s="90" t="s">
        <v>383</v>
      </c>
      <c r="AC18" s="23">
        <v>720</v>
      </c>
      <c r="AD18" s="5">
        <v>84</v>
      </c>
      <c r="AE18" s="5">
        <v>25996</v>
      </c>
      <c r="AF18" s="5">
        <v>25691</v>
      </c>
    </row>
    <row r="19" spans="1:32" ht="10.5" customHeight="1">
      <c r="A19" s="6"/>
      <c r="B19" s="107" t="s">
        <v>53</v>
      </c>
      <c r="C19" s="108"/>
      <c r="D19" s="108"/>
      <c r="E19" s="108"/>
      <c r="F19" s="108"/>
      <c r="G19" s="7"/>
      <c r="H19" s="6"/>
      <c r="I19" s="5">
        <v>30000</v>
      </c>
      <c r="J19" s="5">
        <v>9893</v>
      </c>
      <c r="K19" s="5">
        <v>7566</v>
      </c>
      <c r="L19" s="90" t="s">
        <v>386</v>
      </c>
      <c r="M19" s="5">
        <v>810</v>
      </c>
      <c r="N19" s="5">
        <v>4263</v>
      </c>
      <c r="O19" s="5">
        <v>1239</v>
      </c>
      <c r="P19" s="5">
        <v>852</v>
      </c>
      <c r="Q19" s="6"/>
      <c r="R19" s="32"/>
      <c r="S19" s="32"/>
      <c r="T19" s="32"/>
      <c r="U19" s="105" t="s">
        <v>54</v>
      </c>
      <c r="V19" s="105"/>
      <c r="W19" s="37"/>
      <c r="X19" s="6"/>
      <c r="Y19" s="5">
        <v>510</v>
      </c>
      <c r="Z19" s="5">
        <v>427</v>
      </c>
      <c r="AA19" s="5">
        <v>348</v>
      </c>
      <c r="AB19" s="90" t="s">
        <v>388</v>
      </c>
      <c r="AC19" s="23">
        <v>720</v>
      </c>
      <c r="AD19" s="5">
        <v>47</v>
      </c>
      <c r="AE19" s="5">
        <v>17633</v>
      </c>
      <c r="AF19" s="5">
        <v>17173</v>
      </c>
    </row>
    <row r="20" spans="1:32" ht="10.5" customHeight="1">
      <c r="A20" s="6"/>
      <c r="B20" s="107" t="s">
        <v>55</v>
      </c>
      <c r="C20" s="108"/>
      <c r="D20" s="108"/>
      <c r="E20" s="108"/>
      <c r="F20" s="108"/>
      <c r="G20" s="7"/>
      <c r="H20" s="6"/>
      <c r="I20" s="5">
        <v>20000</v>
      </c>
      <c r="J20" s="5">
        <v>21484</v>
      </c>
      <c r="K20" s="5">
        <v>19762</v>
      </c>
      <c r="L20" s="90" t="s">
        <v>387</v>
      </c>
      <c r="M20" s="5">
        <v>1312</v>
      </c>
      <c r="N20" s="5">
        <v>14597</v>
      </c>
      <c r="O20" s="5">
        <v>4373</v>
      </c>
      <c r="P20" s="5">
        <v>3505</v>
      </c>
      <c r="Q20" s="6"/>
      <c r="R20" s="32"/>
      <c r="S20" s="32"/>
      <c r="T20" s="32"/>
      <c r="U20" s="105" t="s">
        <v>56</v>
      </c>
      <c r="V20" s="105"/>
      <c r="W20" s="37"/>
      <c r="X20" s="6"/>
      <c r="Y20" s="5">
        <v>250</v>
      </c>
      <c r="Z20" s="5">
        <v>313</v>
      </c>
      <c r="AA20" s="5">
        <v>313</v>
      </c>
      <c r="AB20" s="90" t="s">
        <v>384</v>
      </c>
      <c r="AC20" s="23">
        <v>720</v>
      </c>
      <c r="AD20" s="5">
        <v>85</v>
      </c>
      <c r="AE20" s="5">
        <v>27005</v>
      </c>
      <c r="AF20" s="5">
        <v>26495</v>
      </c>
    </row>
    <row r="21" spans="1:32" ht="10.5" customHeight="1">
      <c r="A21" s="6"/>
      <c r="B21" s="107" t="s">
        <v>57</v>
      </c>
      <c r="C21" s="108"/>
      <c r="D21" s="108"/>
      <c r="E21" s="108"/>
      <c r="F21" s="108"/>
      <c r="G21" s="7"/>
      <c r="H21" s="6"/>
      <c r="I21" s="5">
        <v>37000</v>
      </c>
      <c r="J21" s="5">
        <v>25590</v>
      </c>
      <c r="K21" s="5">
        <v>25459</v>
      </c>
      <c r="L21" s="90" t="s">
        <v>378</v>
      </c>
      <c r="M21" s="5">
        <v>720</v>
      </c>
      <c r="N21" s="5">
        <v>19453</v>
      </c>
      <c r="O21" s="5">
        <v>5576</v>
      </c>
      <c r="P21" s="5">
        <v>4015</v>
      </c>
      <c r="Q21" s="6"/>
      <c r="R21" s="30"/>
      <c r="S21" s="31"/>
      <c r="T21" s="31"/>
      <c r="U21" s="105" t="s">
        <v>401</v>
      </c>
      <c r="V21" s="105"/>
      <c r="W21" s="37"/>
      <c r="X21" s="6"/>
      <c r="Y21" s="5">
        <v>130</v>
      </c>
      <c r="Z21" s="5">
        <v>125</v>
      </c>
      <c r="AA21" s="5">
        <v>125</v>
      </c>
      <c r="AB21" s="90" t="s">
        <v>384</v>
      </c>
      <c r="AC21" s="23">
        <v>720</v>
      </c>
      <c r="AD21" s="5">
        <v>43</v>
      </c>
      <c r="AE21" s="5">
        <v>12470</v>
      </c>
      <c r="AF21" s="5">
        <v>12470</v>
      </c>
    </row>
    <row r="22" spans="1:32" ht="10.5" customHeight="1">
      <c r="A22" s="6"/>
      <c r="B22" s="107" t="s">
        <v>421</v>
      </c>
      <c r="C22" s="108"/>
      <c r="D22" s="108"/>
      <c r="E22" s="108"/>
      <c r="F22" s="108"/>
      <c r="G22" s="7"/>
      <c r="H22" s="6"/>
      <c r="I22" s="5">
        <v>23000</v>
      </c>
      <c r="J22" s="5">
        <v>14690</v>
      </c>
      <c r="K22" s="5">
        <v>14570</v>
      </c>
      <c r="L22" s="90" t="s">
        <v>388</v>
      </c>
      <c r="M22" s="5">
        <v>1020</v>
      </c>
      <c r="N22" s="5">
        <v>8994</v>
      </c>
      <c r="O22" s="5">
        <v>2574</v>
      </c>
      <c r="P22" s="5">
        <v>2041</v>
      </c>
      <c r="Q22" s="6"/>
      <c r="R22" s="30"/>
      <c r="S22" s="30"/>
      <c r="T22" s="30"/>
      <c r="U22" s="105" t="s">
        <v>402</v>
      </c>
      <c r="V22" s="105"/>
      <c r="W22" s="37"/>
      <c r="X22" s="6"/>
      <c r="Y22" s="5">
        <v>262</v>
      </c>
      <c r="Z22" s="5">
        <v>262</v>
      </c>
      <c r="AA22" s="5">
        <v>262</v>
      </c>
      <c r="AB22" s="90" t="s">
        <v>378</v>
      </c>
      <c r="AC22" s="23">
        <v>720</v>
      </c>
      <c r="AD22" s="5">
        <v>57</v>
      </c>
      <c r="AE22" s="5">
        <v>18131</v>
      </c>
      <c r="AF22" s="5">
        <v>18131</v>
      </c>
    </row>
    <row r="23" spans="1:32" ht="10.5" customHeight="1">
      <c r="A23" s="6"/>
      <c r="B23" s="107" t="s">
        <v>422</v>
      </c>
      <c r="C23" s="108"/>
      <c r="D23" s="108"/>
      <c r="E23" s="108"/>
      <c r="F23" s="108"/>
      <c r="G23" s="7"/>
      <c r="H23" s="6"/>
      <c r="I23" s="5">
        <v>10000</v>
      </c>
      <c r="J23" s="5">
        <v>5713</v>
      </c>
      <c r="K23" s="5">
        <v>5569</v>
      </c>
      <c r="L23" s="90" t="s">
        <v>384</v>
      </c>
      <c r="M23" s="5">
        <v>1020</v>
      </c>
      <c r="N23" s="5">
        <v>4459</v>
      </c>
      <c r="O23" s="5">
        <v>1213</v>
      </c>
      <c r="P23" s="5">
        <v>852</v>
      </c>
      <c r="Q23" s="6"/>
      <c r="R23" s="32"/>
      <c r="S23" s="32"/>
      <c r="T23" s="32"/>
      <c r="U23" s="105" t="s">
        <v>418</v>
      </c>
      <c r="V23" s="108"/>
      <c r="W23" s="37"/>
      <c r="X23" s="6"/>
      <c r="Y23" s="5">
        <v>170</v>
      </c>
      <c r="Z23" s="5">
        <v>162</v>
      </c>
      <c r="AA23" s="5">
        <v>162</v>
      </c>
      <c r="AB23" s="90" t="s">
        <v>393</v>
      </c>
      <c r="AC23" s="23">
        <v>720</v>
      </c>
      <c r="AD23" s="5">
        <v>42</v>
      </c>
      <c r="AE23" s="5">
        <v>12425</v>
      </c>
      <c r="AF23" s="5">
        <v>12227</v>
      </c>
    </row>
    <row r="24" spans="1:32" ht="10.5" customHeight="1">
      <c r="A24" s="6"/>
      <c r="B24" s="107" t="s">
        <v>61</v>
      </c>
      <c r="C24" s="108"/>
      <c r="D24" s="108"/>
      <c r="E24" s="108"/>
      <c r="F24" s="108"/>
      <c r="G24" s="7"/>
      <c r="H24" s="6"/>
      <c r="I24" s="5">
        <v>10000</v>
      </c>
      <c r="J24" s="5">
        <v>5821</v>
      </c>
      <c r="K24" s="5">
        <v>5813</v>
      </c>
      <c r="L24" s="90" t="s">
        <v>383</v>
      </c>
      <c r="M24" s="5">
        <v>939</v>
      </c>
      <c r="N24" s="5">
        <v>3998</v>
      </c>
      <c r="O24" s="5">
        <v>1254</v>
      </c>
      <c r="P24" s="5">
        <v>916</v>
      </c>
      <c r="Q24" s="6"/>
      <c r="T24" s="30"/>
      <c r="U24" s="131" t="s">
        <v>419</v>
      </c>
      <c r="V24" s="132"/>
      <c r="W24" s="37"/>
      <c r="X24" s="6"/>
      <c r="Y24" s="5">
        <v>430</v>
      </c>
      <c r="Z24" s="5">
        <v>430</v>
      </c>
      <c r="AA24" s="96" t="s">
        <v>404</v>
      </c>
      <c r="AB24" s="90" t="s">
        <v>388</v>
      </c>
      <c r="AC24" s="23">
        <v>720</v>
      </c>
      <c r="AD24" s="96" t="s">
        <v>404</v>
      </c>
      <c r="AE24" s="96" t="s">
        <v>404</v>
      </c>
      <c r="AF24" s="96" t="s">
        <v>404</v>
      </c>
    </row>
    <row r="25" spans="1:32" ht="10.5" customHeight="1">
      <c r="A25" s="6"/>
      <c r="B25" s="107" t="s">
        <v>63</v>
      </c>
      <c r="C25" s="108"/>
      <c r="D25" s="108"/>
      <c r="E25" s="108"/>
      <c r="F25" s="108"/>
      <c r="G25" s="7"/>
      <c r="H25" s="6"/>
      <c r="I25" s="5">
        <v>6800</v>
      </c>
      <c r="J25" s="5">
        <v>6125</v>
      </c>
      <c r="K25" s="5">
        <v>6114</v>
      </c>
      <c r="L25" s="90" t="s">
        <v>378</v>
      </c>
      <c r="M25" s="5">
        <v>1150</v>
      </c>
      <c r="N25" s="5">
        <v>4439</v>
      </c>
      <c r="O25" s="5">
        <v>935</v>
      </c>
      <c r="P25" s="5">
        <v>863</v>
      </c>
      <c r="Q25" s="6"/>
      <c r="R25" s="32"/>
      <c r="S25" s="32"/>
      <c r="T25" s="32"/>
      <c r="W25" s="37"/>
      <c r="X25" s="6"/>
      <c r="AC25" s="5"/>
      <c r="AD25" s="5"/>
      <c r="AE25" s="5"/>
      <c r="AF25" s="5"/>
    </row>
    <row r="26" spans="1:32" ht="10.5" customHeight="1">
      <c r="A26" s="6"/>
      <c r="B26" s="107" t="s">
        <v>65</v>
      </c>
      <c r="C26" s="108"/>
      <c r="D26" s="108"/>
      <c r="E26" s="108"/>
      <c r="F26" s="108"/>
      <c r="G26" s="7"/>
      <c r="H26" s="6"/>
      <c r="I26" s="5">
        <v>15207</v>
      </c>
      <c r="J26" s="5">
        <v>15771</v>
      </c>
      <c r="K26" s="5">
        <v>13970</v>
      </c>
      <c r="L26" s="90" t="s">
        <v>385</v>
      </c>
      <c r="M26" s="5">
        <v>705</v>
      </c>
      <c r="N26" s="5">
        <v>6299</v>
      </c>
      <c r="O26" s="5">
        <v>2166</v>
      </c>
      <c r="P26" s="5">
        <v>1955</v>
      </c>
      <c r="Q26" s="6"/>
      <c r="R26" s="107" t="s">
        <v>58</v>
      </c>
      <c r="S26" s="107"/>
      <c r="T26" s="32"/>
      <c r="U26" s="105" t="s">
        <v>59</v>
      </c>
      <c r="V26" s="108"/>
      <c r="W26" s="37"/>
      <c r="X26" s="6"/>
      <c r="Y26" s="5">
        <v>1000</v>
      </c>
      <c r="Z26" s="5">
        <v>888</v>
      </c>
      <c r="AA26" s="5">
        <v>888</v>
      </c>
      <c r="AB26" s="90" t="s">
        <v>393</v>
      </c>
      <c r="AC26" s="5">
        <v>1020</v>
      </c>
      <c r="AD26" s="5">
        <v>370</v>
      </c>
      <c r="AE26" s="5">
        <v>108929</v>
      </c>
      <c r="AF26" s="5">
        <f>90997+17932</f>
        <v>108929</v>
      </c>
    </row>
    <row r="27" spans="1:32" ht="10.5" customHeight="1">
      <c r="A27" s="6"/>
      <c r="B27" s="107" t="s">
        <v>68</v>
      </c>
      <c r="C27" s="108"/>
      <c r="D27" s="108"/>
      <c r="E27" s="108"/>
      <c r="F27" s="108"/>
      <c r="G27" s="7"/>
      <c r="H27" s="6"/>
      <c r="I27" s="5">
        <v>17600</v>
      </c>
      <c r="J27" s="5">
        <v>16978</v>
      </c>
      <c r="K27" s="5">
        <v>16878</v>
      </c>
      <c r="L27" s="90" t="s">
        <v>393</v>
      </c>
      <c r="M27" s="5">
        <v>900</v>
      </c>
      <c r="N27" s="5">
        <v>10825</v>
      </c>
      <c r="O27" s="5">
        <v>3353</v>
      </c>
      <c r="P27" s="5">
        <v>2348</v>
      </c>
      <c r="Q27" s="6"/>
      <c r="R27" s="32"/>
      <c r="S27" s="32"/>
      <c r="T27" s="32"/>
      <c r="U27" s="105" t="s">
        <v>60</v>
      </c>
      <c r="V27" s="108"/>
      <c r="W27" s="37"/>
      <c r="X27" s="6"/>
      <c r="Y27" s="5">
        <v>5000</v>
      </c>
      <c r="Z27" s="5">
        <v>2793</v>
      </c>
      <c r="AA27" s="5">
        <v>2793</v>
      </c>
      <c r="AB27" s="90" t="s">
        <v>393</v>
      </c>
      <c r="AC27" s="5">
        <v>1020</v>
      </c>
      <c r="AD27" s="5">
        <v>2146</v>
      </c>
      <c r="AE27" s="5">
        <v>385082</v>
      </c>
      <c r="AF27" s="5">
        <f>309221+75861</f>
        <v>385082</v>
      </c>
    </row>
    <row r="28" spans="1:32" ht="10.5" customHeight="1">
      <c r="A28" s="6"/>
      <c r="B28" s="107" t="s">
        <v>70</v>
      </c>
      <c r="C28" s="108"/>
      <c r="D28" s="108"/>
      <c r="E28" s="108"/>
      <c r="F28" s="108"/>
      <c r="G28" s="7"/>
      <c r="H28" s="6"/>
      <c r="I28" s="5">
        <v>18600</v>
      </c>
      <c r="J28" s="5">
        <v>14251</v>
      </c>
      <c r="K28" s="5">
        <v>14162</v>
      </c>
      <c r="L28" s="90" t="s">
        <v>384</v>
      </c>
      <c r="M28" s="5">
        <v>777</v>
      </c>
      <c r="N28" s="5">
        <v>9853</v>
      </c>
      <c r="O28" s="5">
        <v>3093</v>
      </c>
      <c r="P28" s="5">
        <v>2027</v>
      </c>
      <c r="Q28" s="6"/>
      <c r="R28" s="32"/>
      <c r="S28" s="32"/>
      <c r="T28" s="32"/>
      <c r="U28" s="105" t="s">
        <v>62</v>
      </c>
      <c r="V28" s="106"/>
      <c r="W28" s="37"/>
      <c r="X28" s="6"/>
      <c r="Y28" s="5">
        <v>205</v>
      </c>
      <c r="Z28" s="5">
        <v>157</v>
      </c>
      <c r="AA28" s="5">
        <v>157</v>
      </c>
      <c r="AB28" s="90" t="s">
        <v>389</v>
      </c>
      <c r="AC28" s="5">
        <v>1020</v>
      </c>
      <c r="AD28" s="5">
        <v>31</v>
      </c>
      <c r="AE28" s="5">
        <v>11018</v>
      </c>
      <c r="AF28" s="5">
        <f>10313+705</f>
        <v>11018</v>
      </c>
    </row>
    <row r="29" spans="1:32" ht="10.5" customHeight="1">
      <c r="A29" s="6"/>
      <c r="B29" s="107" t="s">
        <v>71</v>
      </c>
      <c r="C29" s="108"/>
      <c r="D29" s="108"/>
      <c r="E29" s="108"/>
      <c r="F29" s="108"/>
      <c r="G29" s="7"/>
      <c r="H29" s="6"/>
      <c r="I29" s="5">
        <v>8000</v>
      </c>
      <c r="J29" s="5">
        <v>4758</v>
      </c>
      <c r="K29" s="5">
        <v>4739</v>
      </c>
      <c r="L29" s="90" t="s">
        <v>385</v>
      </c>
      <c r="M29" s="5">
        <v>777</v>
      </c>
      <c r="N29" s="5">
        <v>2197</v>
      </c>
      <c r="O29" s="5">
        <v>588</v>
      </c>
      <c r="P29" s="5">
        <v>584</v>
      </c>
      <c r="Q29" s="6"/>
      <c r="R29" s="32"/>
      <c r="S29" s="32"/>
      <c r="T29" s="32"/>
      <c r="U29" s="105" t="s">
        <v>64</v>
      </c>
      <c r="V29" s="106"/>
      <c r="W29" s="37"/>
      <c r="X29" s="6"/>
      <c r="Y29" s="5">
        <v>750</v>
      </c>
      <c r="Z29" s="5">
        <v>129</v>
      </c>
      <c r="AA29" s="5">
        <v>129</v>
      </c>
      <c r="AB29" s="90" t="s">
        <v>389</v>
      </c>
      <c r="AC29" s="5">
        <v>1020</v>
      </c>
      <c r="AD29" s="5">
        <v>95</v>
      </c>
      <c r="AE29" s="5">
        <v>20039</v>
      </c>
      <c r="AF29" s="5">
        <f>18997+1042</f>
        <v>20039</v>
      </c>
    </row>
    <row r="30" spans="1:32" ht="10.5" customHeight="1">
      <c r="A30" s="6"/>
      <c r="B30" s="107" t="s">
        <v>74</v>
      </c>
      <c r="C30" s="108"/>
      <c r="D30" s="108"/>
      <c r="E30" s="108"/>
      <c r="F30" s="108"/>
      <c r="G30" s="7"/>
      <c r="H30" s="6"/>
      <c r="I30" s="5">
        <v>17165</v>
      </c>
      <c r="J30" s="5">
        <v>15556</v>
      </c>
      <c r="K30" s="5">
        <v>13430</v>
      </c>
      <c r="L30" s="90" t="s">
        <v>395</v>
      </c>
      <c r="M30" s="5">
        <v>1081</v>
      </c>
      <c r="N30" s="5">
        <v>7829</v>
      </c>
      <c r="O30" s="5">
        <v>2259</v>
      </c>
      <c r="P30" s="5">
        <v>1700</v>
      </c>
      <c r="Q30" s="6"/>
      <c r="R30" s="32"/>
      <c r="S30" s="32"/>
      <c r="T30" s="32"/>
      <c r="U30" s="105" t="s">
        <v>66</v>
      </c>
      <c r="V30" s="106"/>
      <c r="W30" s="37"/>
      <c r="X30" s="6"/>
      <c r="Y30" s="5">
        <v>750</v>
      </c>
      <c r="Z30" s="5">
        <v>148</v>
      </c>
      <c r="AA30" s="5">
        <v>148</v>
      </c>
      <c r="AB30" s="90" t="s">
        <v>389</v>
      </c>
      <c r="AC30" s="5">
        <v>1020</v>
      </c>
      <c r="AD30" s="5">
        <v>86</v>
      </c>
      <c r="AE30" s="5">
        <v>14117</v>
      </c>
      <c r="AF30" s="5">
        <f>13327+790</f>
        <v>14117</v>
      </c>
    </row>
    <row r="31" spans="1:32" ht="10.5" customHeight="1">
      <c r="A31" s="6"/>
      <c r="B31" s="107" t="s">
        <v>76</v>
      </c>
      <c r="C31" s="108"/>
      <c r="D31" s="108"/>
      <c r="E31" s="108"/>
      <c r="F31" s="108"/>
      <c r="G31" s="7"/>
      <c r="H31" s="6"/>
      <c r="I31" s="5">
        <v>12300</v>
      </c>
      <c r="J31" s="5">
        <v>9864</v>
      </c>
      <c r="K31" s="5">
        <v>9500</v>
      </c>
      <c r="L31" s="90" t="s">
        <v>383</v>
      </c>
      <c r="M31" s="5">
        <v>910</v>
      </c>
      <c r="N31" s="5">
        <v>3556</v>
      </c>
      <c r="O31" s="5">
        <v>1235</v>
      </c>
      <c r="P31" s="5">
        <v>1122</v>
      </c>
      <c r="Q31" s="6"/>
      <c r="S31" s="30"/>
      <c r="T31" s="30"/>
      <c r="U31" s="105" t="s">
        <v>69</v>
      </c>
      <c r="V31" s="106"/>
      <c r="W31" s="37"/>
      <c r="X31" s="6"/>
      <c r="Y31" s="5">
        <v>101</v>
      </c>
      <c r="Z31" s="5">
        <v>101</v>
      </c>
      <c r="AA31" s="5">
        <v>101</v>
      </c>
      <c r="AB31" s="90" t="s">
        <v>389</v>
      </c>
      <c r="AC31" s="5">
        <v>1020</v>
      </c>
      <c r="AD31" s="5">
        <v>29</v>
      </c>
      <c r="AE31" s="5">
        <v>6044</v>
      </c>
      <c r="AF31" s="5">
        <f>5821+223</f>
        <v>6044</v>
      </c>
    </row>
    <row r="32" spans="1:32" ht="10.5" customHeight="1">
      <c r="A32" s="6"/>
      <c r="B32" s="107" t="s">
        <v>78</v>
      </c>
      <c r="C32" s="108"/>
      <c r="D32" s="108"/>
      <c r="E32" s="108"/>
      <c r="F32" s="108"/>
      <c r="G32" s="7"/>
      <c r="H32" s="6"/>
      <c r="I32" s="5">
        <v>6000</v>
      </c>
      <c r="J32" s="5">
        <v>4867</v>
      </c>
      <c r="K32" s="5">
        <v>4867</v>
      </c>
      <c r="L32" s="90" t="s">
        <v>378</v>
      </c>
      <c r="M32" s="5">
        <v>577</v>
      </c>
      <c r="N32" s="5">
        <v>3810</v>
      </c>
      <c r="O32" s="5">
        <v>1038</v>
      </c>
      <c r="P32" s="5">
        <v>780</v>
      </c>
      <c r="Q32" s="6"/>
      <c r="R32" s="32"/>
      <c r="S32" s="32"/>
      <c r="T32" s="32"/>
      <c r="W32" s="37"/>
      <c r="X32" s="6"/>
      <c r="AC32" s="5"/>
      <c r="AD32" s="5"/>
      <c r="AE32" s="5"/>
      <c r="AF32" s="5"/>
    </row>
    <row r="33" spans="1:32" ht="10.5" customHeight="1">
      <c r="A33" s="6"/>
      <c r="B33" s="107" t="s">
        <v>7</v>
      </c>
      <c r="C33" s="108"/>
      <c r="D33" s="108"/>
      <c r="E33" s="108"/>
      <c r="F33" s="108"/>
      <c r="G33" s="7"/>
      <c r="H33" s="6"/>
      <c r="I33" s="5">
        <v>6000</v>
      </c>
      <c r="J33" s="5">
        <v>4353</v>
      </c>
      <c r="K33" s="5">
        <v>4348</v>
      </c>
      <c r="L33" s="90" t="s">
        <v>385</v>
      </c>
      <c r="M33" s="5">
        <v>1218</v>
      </c>
      <c r="N33" s="5">
        <v>3059</v>
      </c>
      <c r="O33" s="5">
        <v>1022</v>
      </c>
      <c r="P33" s="5">
        <v>738</v>
      </c>
      <c r="Q33" s="6"/>
      <c r="R33" s="30" t="s">
        <v>72</v>
      </c>
      <c r="S33" s="32"/>
      <c r="T33" s="32"/>
      <c r="U33" s="105" t="s">
        <v>73</v>
      </c>
      <c r="V33" s="106"/>
      <c r="W33" s="37"/>
      <c r="X33" s="6"/>
      <c r="Y33" s="5">
        <v>800</v>
      </c>
      <c r="Z33" s="5">
        <v>551</v>
      </c>
      <c r="AA33" s="5">
        <v>551</v>
      </c>
      <c r="AB33" s="90" t="s">
        <v>384</v>
      </c>
      <c r="AC33" s="5">
        <v>913</v>
      </c>
      <c r="AD33" s="5">
        <v>649</v>
      </c>
      <c r="AE33" s="5">
        <v>103860</v>
      </c>
      <c r="AF33" s="5">
        <f>53866+4117</f>
        <v>57983</v>
      </c>
    </row>
    <row r="34" spans="1:32" ht="10.5" customHeight="1">
      <c r="A34" s="6"/>
      <c r="B34" s="107" t="s">
        <v>19</v>
      </c>
      <c r="C34" s="108"/>
      <c r="D34" s="108"/>
      <c r="E34" s="108"/>
      <c r="F34" s="108"/>
      <c r="G34" s="7"/>
      <c r="H34" s="6"/>
      <c r="I34" s="5">
        <v>9795</v>
      </c>
      <c r="J34" s="5">
        <v>9395</v>
      </c>
      <c r="K34" s="5">
        <v>9345</v>
      </c>
      <c r="L34" s="90" t="s">
        <v>383</v>
      </c>
      <c r="M34" s="5">
        <v>945</v>
      </c>
      <c r="N34" s="5">
        <v>5331</v>
      </c>
      <c r="O34" s="5">
        <v>1476</v>
      </c>
      <c r="P34" s="5">
        <v>1191</v>
      </c>
      <c r="Q34" s="6"/>
      <c r="R34" s="32"/>
      <c r="S34" s="32"/>
      <c r="T34" s="32"/>
      <c r="U34" s="105" t="s">
        <v>75</v>
      </c>
      <c r="V34" s="106"/>
      <c r="W34" s="37"/>
      <c r="X34" s="6"/>
      <c r="Y34" s="5">
        <v>1600</v>
      </c>
      <c r="Z34" s="5">
        <v>1411</v>
      </c>
      <c r="AA34" s="5">
        <v>1396</v>
      </c>
      <c r="AB34" s="90" t="s">
        <v>384</v>
      </c>
      <c r="AC34" s="5">
        <v>913</v>
      </c>
      <c r="AD34" s="5">
        <v>940</v>
      </c>
      <c r="AE34" s="5">
        <v>238481</v>
      </c>
      <c r="AF34" s="5">
        <f>132327+29048</f>
        <v>161375</v>
      </c>
    </row>
    <row r="35" spans="1:32" ht="10.5" customHeight="1">
      <c r="A35" s="6"/>
      <c r="B35" s="32"/>
      <c r="C35" s="32"/>
      <c r="D35" s="32"/>
      <c r="E35" s="32"/>
      <c r="F35" s="33"/>
      <c r="G35" s="7"/>
      <c r="H35" s="6"/>
      <c r="I35" s="86"/>
      <c r="J35" s="4"/>
      <c r="K35" s="87"/>
      <c r="L35" s="92"/>
      <c r="M35" s="3"/>
      <c r="N35" s="87"/>
      <c r="O35" s="86"/>
      <c r="P35" s="86"/>
      <c r="Q35" s="6"/>
      <c r="R35" s="32"/>
      <c r="S35" s="32"/>
      <c r="T35" s="32"/>
      <c r="U35" s="105" t="s">
        <v>77</v>
      </c>
      <c r="V35" s="106"/>
      <c r="W35" s="37"/>
      <c r="X35" s="6"/>
      <c r="Y35" s="5">
        <v>330</v>
      </c>
      <c r="Z35" s="5">
        <v>91</v>
      </c>
      <c r="AA35" s="5">
        <v>87</v>
      </c>
      <c r="AB35" s="90" t="s">
        <v>378</v>
      </c>
      <c r="AC35" s="5">
        <v>913</v>
      </c>
      <c r="AD35" s="5">
        <v>80</v>
      </c>
      <c r="AE35" s="5">
        <v>21407</v>
      </c>
      <c r="AF35" s="5">
        <f>10166+741</f>
        <v>10907</v>
      </c>
    </row>
    <row r="36" spans="1:36" ht="10.5" customHeight="1">
      <c r="A36" s="6"/>
      <c r="B36" s="34"/>
      <c r="C36" s="34"/>
      <c r="D36" s="34"/>
      <c r="E36" s="34"/>
      <c r="F36" s="33"/>
      <c r="G36" s="7"/>
      <c r="H36" s="6"/>
      <c r="I36" s="6"/>
      <c r="J36" s="4"/>
      <c r="K36" s="109" t="s">
        <v>83</v>
      </c>
      <c r="L36" s="110"/>
      <c r="M36" s="110"/>
      <c r="N36" s="110"/>
      <c r="O36" s="6"/>
      <c r="P36" s="6"/>
      <c r="Q36" s="6"/>
      <c r="R36" s="30"/>
      <c r="S36" s="31"/>
      <c r="T36" s="31"/>
      <c r="U36" s="105" t="s">
        <v>79</v>
      </c>
      <c r="V36" s="106"/>
      <c r="W36" s="37"/>
      <c r="X36" s="6"/>
      <c r="Y36" s="5">
        <v>800</v>
      </c>
      <c r="Z36" s="5">
        <v>449</v>
      </c>
      <c r="AA36" s="5">
        <v>449</v>
      </c>
      <c r="AB36" s="90" t="s">
        <v>384</v>
      </c>
      <c r="AC36" s="5">
        <v>913</v>
      </c>
      <c r="AD36" s="5">
        <v>338</v>
      </c>
      <c r="AE36" s="5">
        <v>75206</v>
      </c>
      <c r="AF36" s="5">
        <f>45259+12323</f>
        <v>57582</v>
      </c>
      <c r="AG36" s="26"/>
      <c r="AH36" s="26"/>
      <c r="AI36" s="72"/>
      <c r="AJ36" s="72"/>
    </row>
    <row r="37" spans="1:32" ht="10.5" customHeight="1">
      <c r="A37" s="6"/>
      <c r="B37" s="113"/>
      <c r="C37" s="114"/>
      <c r="D37" s="114"/>
      <c r="E37" s="114"/>
      <c r="F37" s="114"/>
      <c r="G37" s="7"/>
      <c r="H37" s="6"/>
      <c r="I37" s="47"/>
      <c r="J37" s="47"/>
      <c r="K37" s="47"/>
      <c r="L37" s="47"/>
      <c r="M37" s="47"/>
      <c r="N37" s="47"/>
      <c r="O37" s="47"/>
      <c r="P37" s="47"/>
      <c r="Q37" s="6"/>
      <c r="R37" s="32"/>
      <c r="S37" s="32"/>
      <c r="T37" s="32"/>
      <c r="U37" s="105" t="s">
        <v>80</v>
      </c>
      <c r="V37" s="106"/>
      <c r="W37" s="37"/>
      <c r="X37" s="6"/>
      <c r="Y37" s="5">
        <v>960</v>
      </c>
      <c r="Z37" s="5">
        <v>774</v>
      </c>
      <c r="AA37" s="5">
        <v>767</v>
      </c>
      <c r="AB37" s="90" t="s">
        <v>384</v>
      </c>
      <c r="AC37" s="5">
        <v>913</v>
      </c>
      <c r="AD37" s="17">
        <v>511</v>
      </c>
      <c r="AE37" s="5">
        <v>133237</v>
      </c>
      <c r="AF37" s="5">
        <f>75291+34462</f>
        <v>109753</v>
      </c>
    </row>
    <row r="38" spans="1:32" ht="10.5" customHeight="1">
      <c r="A38" s="6"/>
      <c r="B38" s="113" t="s">
        <v>368</v>
      </c>
      <c r="C38" s="114"/>
      <c r="D38" s="114"/>
      <c r="E38" s="114"/>
      <c r="F38" s="114"/>
      <c r="G38" s="7"/>
      <c r="H38" s="6"/>
      <c r="I38" s="47">
        <f>SUM(I39:I76)+SUM(I88:I160)+SUM(Y9:Y76)+SUM(Y88:Y161)+SUM(I174:I238)</f>
        <v>251973</v>
      </c>
      <c r="J38" s="47">
        <f aca="true" t="shared" si="1" ref="J38:P38">SUM(J39:J76)+SUM(J88:J160)+SUM(Z9:Z76)+SUM(Z88:Z161)+SUM(J174:J238)</f>
        <v>189968</v>
      </c>
      <c r="K38" s="47">
        <f t="shared" si="1"/>
        <v>178603</v>
      </c>
      <c r="L38" s="47"/>
      <c r="M38" s="47"/>
      <c r="N38" s="47">
        <f t="shared" si="1"/>
        <v>110039</v>
      </c>
      <c r="O38" s="47">
        <f t="shared" si="1"/>
        <v>29103488</v>
      </c>
      <c r="P38" s="47">
        <f t="shared" si="1"/>
        <v>24037921</v>
      </c>
      <c r="Q38" s="6"/>
      <c r="R38" s="34"/>
      <c r="S38" s="34"/>
      <c r="T38" s="34"/>
      <c r="U38" s="105" t="s">
        <v>81</v>
      </c>
      <c r="V38" s="106"/>
      <c r="W38" s="37"/>
      <c r="X38" s="6"/>
      <c r="Y38" s="5">
        <v>1000</v>
      </c>
      <c r="Z38" s="5">
        <v>494</v>
      </c>
      <c r="AA38" s="5">
        <v>494</v>
      </c>
      <c r="AB38" s="90" t="s">
        <v>378</v>
      </c>
      <c r="AC38" s="5">
        <v>913</v>
      </c>
      <c r="AD38" s="23">
        <v>321</v>
      </c>
      <c r="AE38" s="25">
        <v>102037</v>
      </c>
      <c r="AF38" s="25">
        <f>49646+25010</f>
        <v>74656</v>
      </c>
    </row>
    <row r="39" spans="1:32" ht="10.5" customHeight="1">
      <c r="A39" s="6"/>
      <c r="B39" s="107" t="s">
        <v>85</v>
      </c>
      <c r="C39" s="107"/>
      <c r="D39" s="30"/>
      <c r="E39" s="105" t="s">
        <v>86</v>
      </c>
      <c r="F39" s="105"/>
      <c r="G39" s="7"/>
      <c r="H39" s="6"/>
      <c r="I39" s="5">
        <v>5000</v>
      </c>
      <c r="J39" s="5">
        <v>3326</v>
      </c>
      <c r="K39" s="5">
        <v>3160</v>
      </c>
      <c r="L39" s="90" t="s">
        <v>383</v>
      </c>
      <c r="M39" s="5">
        <v>871</v>
      </c>
      <c r="N39" s="5">
        <v>1260</v>
      </c>
      <c r="O39" s="5">
        <v>386358</v>
      </c>
      <c r="P39" s="5">
        <v>350929</v>
      </c>
      <c r="Q39" s="6"/>
      <c r="R39" s="28"/>
      <c r="S39" s="29"/>
      <c r="T39" s="34"/>
      <c r="U39" s="105" t="s">
        <v>82</v>
      </c>
      <c r="V39" s="106"/>
      <c r="W39" s="37"/>
      <c r="X39" s="6"/>
      <c r="Y39" s="6">
        <v>180</v>
      </c>
      <c r="Z39" s="4">
        <v>161</v>
      </c>
      <c r="AA39" s="3">
        <v>161</v>
      </c>
      <c r="AB39" s="98" t="s">
        <v>389</v>
      </c>
      <c r="AC39" s="5">
        <v>913</v>
      </c>
      <c r="AD39" s="5">
        <v>110</v>
      </c>
      <c r="AE39" s="5">
        <v>20869</v>
      </c>
      <c r="AF39" s="5">
        <f>15489+3</f>
        <v>15492</v>
      </c>
    </row>
    <row r="40" spans="1:32" ht="10.5" customHeight="1">
      <c r="A40" s="6"/>
      <c r="B40" s="32"/>
      <c r="C40" s="32"/>
      <c r="D40" s="32"/>
      <c r="E40" s="105" t="s">
        <v>89</v>
      </c>
      <c r="F40" s="105"/>
      <c r="G40" s="7"/>
      <c r="H40" s="6"/>
      <c r="I40" s="5">
        <v>5000</v>
      </c>
      <c r="J40" s="5">
        <v>7919</v>
      </c>
      <c r="K40" s="5">
        <v>7883</v>
      </c>
      <c r="L40" s="90" t="s">
        <v>383</v>
      </c>
      <c r="M40" s="5">
        <v>871</v>
      </c>
      <c r="N40" s="5">
        <v>3290</v>
      </c>
      <c r="O40" s="5">
        <v>1092689</v>
      </c>
      <c r="P40" s="5">
        <v>991506</v>
      </c>
      <c r="Q40" s="6"/>
      <c r="R40" s="30"/>
      <c r="S40" s="30"/>
      <c r="T40" s="30"/>
      <c r="U40" s="105" t="s">
        <v>417</v>
      </c>
      <c r="V40" s="106"/>
      <c r="W40" s="37"/>
      <c r="X40" s="6"/>
      <c r="Y40" s="25">
        <v>914</v>
      </c>
      <c r="Z40" s="25">
        <v>803</v>
      </c>
      <c r="AA40" s="23">
        <v>790</v>
      </c>
      <c r="AB40" s="93" t="s">
        <v>389</v>
      </c>
      <c r="AC40" s="5">
        <v>913</v>
      </c>
      <c r="AD40" s="5">
        <v>791</v>
      </c>
      <c r="AE40" s="5">
        <v>313922</v>
      </c>
      <c r="AF40" s="5">
        <f>72182+183784</f>
        <v>255966</v>
      </c>
    </row>
    <row r="41" spans="1:32" ht="10.5" customHeight="1">
      <c r="A41" s="6"/>
      <c r="B41" s="32"/>
      <c r="C41" s="32"/>
      <c r="D41" s="32"/>
      <c r="E41" s="105" t="s">
        <v>91</v>
      </c>
      <c r="F41" s="115"/>
      <c r="G41" s="7"/>
      <c r="H41" s="6"/>
      <c r="I41" s="5">
        <v>2400</v>
      </c>
      <c r="J41" s="5">
        <v>2404</v>
      </c>
      <c r="K41" s="5">
        <v>2277</v>
      </c>
      <c r="L41" s="90" t="s">
        <v>383</v>
      </c>
      <c r="M41" s="5">
        <v>871</v>
      </c>
      <c r="N41" s="5">
        <v>1164</v>
      </c>
      <c r="O41" s="5">
        <v>356804</v>
      </c>
      <c r="P41" s="5">
        <v>330757</v>
      </c>
      <c r="Q41" s="6"/>
      <c r="R41" s="32"/>
      <c r="S41" s="32"/>
      <c r="T41" s="32"/>
      <c r="U41" s="105" t="s">
        <v>84</v>
      </c>
      <c r="V41" s="106"/>
      <c r="W41" s="37"/>
      <c r="X41" s="6"/>
      <c r="Y41" s="5">
        <v>1200</v>
      </c>
      <c r="Z41" s="5">
        <v>550</v>
      </c>
      <c r="AA41" s="5">
        <v>550</v>
      </c>
      <c r="AB41" s="90" t="s">
        <v>389</v>
      </c>
      <c r="AC41" s="5">
        <v>913</v>
      </c>
      <c r="AD41" s="5">
        <v>501</v>
      </c>
      <c r="AE41" s="5">
        <v>134842</v>
      </c>
      <c r="AF41" s="5">
        <f>63173+32140</f>
        <v>95313</v>
      </c>
    </row>
    <row r="42" spans="1:32" ht="10.5" customHeight="1">
      <c r="A42" s="6"/>
      <c r="B42" s="32"/>
      <c r="C42" s="32"/>
      <c r="D42" s="32"/>
      <c r="E42" s="105" t="s">
        <v>93</v>
      </c>
      <c r="F42" s="105"/>
      <c r="G42" s="7"/>
      <c r="H42" s="6"/>
      <c r="I42" s="5">
        <v>600</v>
      </c>
      <c r="J42" s="5">
        <v>499</v>
      </c>
      <c r="K42" s="5">
        <v>494</v>
      </c>
      <c r="L42" s="90" t="s">
        <v>383</v>
      </c>
      <c r="M42" s="5">
        <v>871</v>
      </c>
      <c r="N42" s="5">
        <v>203</v>
      </c>
      <c r="O42" s="5">
        <v>62448</v>
      </c>
      <c r="P42" s="5">
        <v>55704</v>
      </c>
      <c r="Q42" s="6"/>
      <c r="R42" s="32"/>
      <c r="S42" s="32"/>
      <c r="T42" s="32"/>
      <c r="U42" s="105" t="s">
        <v>87</v>
      </c>
      <c r="V42" s="106"/>
      <c r="W42" s="37"/>
      <c r="X42" s="6"/>
      <c r="Y42" s="5">
        <v>550</v>
      </c>
      <c r="Z42" s="5">
        <v>323</v>
      </c>
      <c r="AA42" s="5">
        <v>312</v>
      </c>
      <c r="AB42" s="90" t="s">
        <v>389</v>
      </c>
      <c r="AC42" s="5">
        <v>913</v>
      </c>
      <c r="AD42" s="5">
        <v>150</v>
      </c>
      <c r="AE42" s="5">
        <v>37293</v>
      </c>
      <c r="AF42" s="5">
        <f>32354+2435</f>
        <v>34789</v>
      </c>
    </row>
    <row r="43" spans="1:32" ht="10.5" customHeight="1">
      <c r="A43" s="6"/>
      <c r="B43" s="32"/>
      <c r="C43" s="32"/>
      <c r="D43" s="32"/>
      <c r="E43" s="105" t="s">
        <v>96</v>
      </c>
      <c r="F43" s="105"/>
      <c r="G43" s="7"/>
      <c r="H43" s="6"/>
      <c r="I43" s="5">
        <v>350</v>
      </c>
      <c r="J43" s="5">
        <v>214</v>
      </c>
      <c r="K43" s="5">
        <v>185</v>
      </c>
      <c r="L43" s="90" t="s">
        <v>383</v>
      </c>
      <c r="M43" s="5">
        <v>871</v>
      </c>
      <c r="N43" s="5">
        <v>65</v>
      </c>
      <c r="O43" s="5">
        <v>19517</v>
      </c>
      <c r="P43" s="5">
        <v>17819</v>
      </c>
      <c r="Q43" s="6"/>
      <c r="R43" s="32"/>
      <c r="S43" s="32"/>
      <c r="T43" s="32"/>
      <c r="U43" s="105" t="s">
        <v>88</v>
      </c>
      <c r="V43" s="106"/>
      <c r="W43" s="37"/>
      <c r="X43" s="6"/>
      <c r="Y43" s="5">
        <v>838</v>
      </c>
      <c r="Z43" s="5">
        <v>706</v>
      </c>
      <c r="AA43" s="5">
        <v>706</v>
      </c>
      <c r="AB43" s="90" t="s">
        <v>378</v>
      </c>
      <c r="AC43" s="5">
        <v>913</v>
      </c>
      <c r="AD43" s="5">
        <v>466</v>
      </c>
      <c r="AE43" s="5">
        <v>129240</v>
      </c>
      <c r="AF43" s="5">
        <f>79757+10364</f>
        <v>90121</v>
      </c>
    </row>
    <row r="44" spans="1:32" ht="10.5" customHeight="1">
      <c r="A44" s="6"/>
      <c r="B44" s="32"/>
      <c r="C44" s="32"/>
      <c r="D44" s="32"/>
      <c r="E44" s="105" t="s">
        <v>98</v>
      </c>
      <c r="F44" s="105"/>
      <c r="G44" s="7"/>
      <c r="H44" s="6"/>
      <c r="I44" s="5">
        <v>120</v>
      </c>
      <c r="J44" s="5">
        <v>72</v>
      </c>
      <c r="K44" s="5">
        <v>67</v>
      </c>
      <c r="L44" s="90" t="s">
        <v>389</v>
      </c>
      <c r="M44" s="5">
        <v>871</v>
      </c>
      <c r="N44" s="5">
        <v>30</v>
      </c>
      <c r="O44" s="5">
        <v>7464</v>
      </c>
      <c r="P44" s="5">
        <v>6930</v>
      </c>
      <c r="Q44" s="6"/>
      <c r="R44" s="32"/>
      <c r="S44" s="32"/>
      <c r="T44" s="32"/>
      <c r="U44" s="105" t="s">
        <v>90</v>
      </c>
      <c r="V44" s="106"/>
      <c r="W44" s="37"/>
      <c r="X44" s="6"/>
      <c r="Y44" s="5">
        <v>3500</v>
      </c>
      <c r="Z44" s="5">
        <v>1450</v>
      </c>
      <c r="AA44" s="5">
        <v>1450</v>
      </c>
      <c r="AB44" s="90" t="s">
        <v>378</v>
      </c>
      <c r="AC44" s="5">
        <v>913</v>
      </c>
      <c r="AD44" s="5">
        <v>1632</v>
      </c>
      <c r="AE44" s="5">
        <v>294701</v>
      </c>
      <c r="AF44" s="5">
        <f>207949+5867</f>
        <v>213816</v>
      </c>
    </row>
    <row r="45" spans="1:32" ht="10.5" customHeight="1">
      <c r="A45" s="6"/>
      <c r="B45" s="32"/>
      <c r="C45" s="32"/>
      <c r="D45" s="32"/>
      <c r="E45" s="105" t="s">
        <v>100</v>
      </c>
      <c r="F45" s="105"/>
      <c r="G45" s="7"/>
      <c r="H45" s="6"/>
      <c r="I45" s="5">
        <v>200</v>
      </c>
      <c r="J45" s="5">
        <v>58</v>
      </c>
      <c r="K45" s="5">
        <v>56</v>
      </c>
      <c r="L45" s="90" t="s">
        <v>383</v>
      </c>
      <c r="M45" s="5">
        <v>871</v>
      </c>
      <c r="N45" s="5">
        <v>15</v>
      </c>
      <c r="O45" s="5">
        <v>5344</v>
      </c>
      <c r="P45" s="5">
        <v>4719</v>
      </c>
      <c r="Q45" s="6"/>
      <c r="R45" s="32"/>
      <c r="S45" s="32"/>
      <c r="T45" s="32"/>
      <c r="U45" s="105" t="s">
        <v>92</v>
      </c>
      <c r="V45" s="106"/>
      <c r="W45" s="37"/>
      <c r="X45" s="6"/>
      <c r="Y45" s="5">
        <v>1000</v>
      </c>
      <c r="Z45" s="5">
        <v>265</v>
      </c>
      <c r="AA45" s="5">
        <v>265</v>
      </c>
      <c r="AB45" s="90" t="s">
        <v>378</v>
      </c>
      <c r="AC45" s="5">
        <v>913</v>
      </c>
      <c r="AD45" s="5">
        <v>108</v>
      </c>
      <c r="AE45" s="5">
        <v>28617</v>
      </c>
      <c r="AF45" s="5">
        <f>22715+16</f>
        <v>22731</v>
      </c>
    </row>
    <row r="46" spans="1:32" ht="10.5" customHeight="1">
      <c r="A46" s="6"/>
      <c r="B46" s="32"/>
      <c r="C46" s="32"/>
      <c r="D46" s="32"/>
      <c r="E46" s="105"/>
      <c r="F46" s="105"/>
      <c r="G46" s="7"/>
      <c r="H46" s="6"/>
      <c r="I46" s="5"/>
      <c r="J46" s="5"/>
      <c r="K46" s="5"/>
      <c r="L46" s="90"/>
      <c r="M46" s="5"/>
      <c r="N46" s="5"/>
      <c r="O46" s="5"/>
      <c r="P46" s="5"/>
      <c r="Q46" s="6"/>
      <c r="R46" s="32"/>
      <c r="S46" s="32"/>
      <c r="T46" s="32"/>
      <c r="U46" s="105" t="s">
        <v>94</v>
      </c>
      <c r="V46" s="106"/>
      <c r="W46" s="37"/>
      <c r="X46" s="6"/>
      <c r="Y46" s="5">
        <v>3000</v>
      </c>
      <c r="Z46" s="5">
        <v>2300</v>
      </c>
      <c r="AA46" s="5">
        <v>2300</v>
      </c>
      <c r="AB46" s="90" t="s">
        <v>393</v>
      </c>
      <c r="AC46" s="5">
        <v>913</v>
      </c>
      <c r="AD46" s="5">
        <v>4916</v>
      </c>
      <c r="AE46" s="5">
        <v>510660</v>
      </c>
      <c r="AF46" s="5">
        <f>332843+11888</f>
        <v>344731</v>
      </c>
    </row>
    <row r="47" spans="1:32" ht="10.5" customHeight="1">
      <c r="A47" s="6"/>
      <c r="B47" s="107" t="s">
        <v>105</v>
      </c>
      <c r="C47" s="107"/>
      <c r="D47" s="32"/>
      <c r="E47" s="105" t="s">
        <v>106</v>
      </c>
      <c r="F47" s="105"/>
      <c r="G47" s="7"/>
      <c r="H47" s="6"/>
      <c r="I47" s="5">
        <v>200</v>
      </c>
      <c r="J47" s="5">
        <v>106</v>
      </c>
      <c r="K47" s="5">
        <v>105</v>
      </c>
      <c r="L47" s="90" t="s">
        <v>389</v>
      </c>
      <c r="M47" s="5">
        <v>1030</v>
      </c>
      <c r="N47" s="5">
        <v>36</v>
      </c>
      <c r="O47" s="5">
        <v>7558</v>
      </c>
      <c r="P47" s="5">
        <v>7040</v>
      </c>
      <c r="Q47" s="6"/>
      <c r="R47" s="32"/>
      <c r="S47" s="32"/>
      <c r="T47" s="32"/>
      <c r="U47" s="105" t="s">
        <v>97</v>
      </c>
      <c r="V47" s="106"/>
      <c r="W47" s="37"/>
      <c r="X47" s="6"/>
      <c r="Y47" s="5">
        <v>2700</v>
      </c>
      <c r="Z47" s="5">
        <v>662</v>
      </c>
      <c r="AA47" s="5">
        <v>647</v>
      </c>
      <c r="AB47" s="90" t="s">
        <v>393</v>
      </c>
      <c r="AC47" s="5">
        <v>913</v>
      </c>
      <c r="AD47" s="5">
        <v>388</v>
      </c>
      <c r="AE47" s="5">
        <v>105278</v>
      </c>
      <c r="AF47" s="5">
        <f>64889+8386</f>
        <v>73275</v>
      </c>
    </row>
    <row r="48" spans="1:32" ht="10.5" customHeight="1">
      <c r="A48" s="6"/>
      <c r="B48" s="107"/>
      <c r="C48" s="107"/>
      <c r="D48" s="32"/>
      <c r="E48" s="105" t="s">
        <v>107</v>
      </c>
      <c r="F48" s="105"/>
      <c r="G48" s="7"/>
      <c r="H48" s="6"/>
      <c r="I48" s="5">
        <v>250</v>
      </c>
      <c r="J48" s="5">
        <v>177</v>
      </c>
      <c r="K48" s="5">
        <v>177</v>
      </c>
      <c r="L48" s="90" t="s">
        <v>378</v>
      </c>
      <c r="M48" s="5">
        <v>1030</v>
      </c>
      <c r="N48" s="5">
        <v>51</v>
      </c>
      <c r="O48" s="5">
        <v>13216</v>
      </c>
      <c r="P48" s="5">
        <f>10112+387</f>
        <v>10499</v>
      </c>
      <c r="Q48" s="6"/>
      <c r="R48" s="32"/>
      <c r="S48" s="32"/>
      <c r="T48" s="32"/>
      <c r="U48" s="105" t="s">
        <v>99</v>
      </c>
      <c r="V48" s="106"/>
      <c r="W48" s="37"/>
      <c r="X48" s="6"/>
      <c r="Y48" s="5">
        <v>620</v>
      </c>
      <c r="Z48" s="5">
        <v>414</v>
      </c>
      <c r="AA48" s="5">
        <v>393</v>
      </c>
      <c r="AB48" s="90" t="s">
        <v>388</v>
      </c>
      <c r="AC48" s="5">
        <v>913</v>
      </c>
      <c r="AD48" s="5">
        <v>184</v>
      </c>
      <c r="AE48" s="5">
        <v>39273</v>
      </c>
      <c r="AF48" s="5">
        <f>31648+882</f>
        <v>32530</v>
      </c>
    </row>
    <row r="49" spans="1:32" ht="10.5" customHeight="1">
      <c r="A49" s="6"/>
      <c r="B49" s="51"/>
      <c r="C49" s="51"/>
      <c r="E49" s="105" t="s">
        <v>110</v>
      </c>
      <c r="F49" s="105"/>
      <c r="G49" s="7"/>
      <c r="H49" s="6"/>
      <c r="I49" s="5">
        <v>250</v>
      </c>
      <c r="J49" s="5">
        <v>196</v>
      </c>
      <c r="K49" s="5">
        <v>196</v>
      </c>
      <c r="L49" s="90" t="s">
        <v>378</v>
      </c>
      <c r="M49" s="5">
        <v>610</v>
      </c>
      <c r="N49" s="5">
        <v>116</v>
      </c>
      <c r="O49" s="5">
        <v>25792</v>
      </c>
      <c r="P49" s="5">
        <f>14431+4097</f>
        <v>18528</v>
      </c>
      <c r="Q49" s="6"/>
      <c r="R49" s="32"/>
      <c r="S49" s="32"/>
      <c r="T49" s="32"/>
      <c r="U49" s="105" t="s">
        <v>101</v>
      </c>
      <c r="V49" s="106"/>
      <c r="W49" s="37"/>
      <c r="X49" s="6"/>
      <c r="Y49" s="5">
        <v>600</v>
      </c>
      <c r="Z49" s="5">
        <v>361</v>
      </c>
      <c r="AA49" s="5">
        <v>361</v>
      </c>
      <c r="AB49" s="90" t="s">
        <v>384</v>
      </c>
      <c r="AC49" s="5">
        <v>913</v>
      </c>
      <c r="AD49" s="5">
        <v>270</v>
      </c>
      <c r="AE49" s="5">
        <v>57364</v>
      </c>
      <c r="AF49" s="5">
        <f>39945+6335</f>
        <v>46280</v>
      </c>
    </row>
    <row r="50" spans="1:32" ht="10.5" customHeight="1">
      <c r="A50" s="6"/>
      <c r="B50" s="32"/>
      <c r="C50" s="32"/>
      <c r="D50" s="32"/>
      <c r="E50" s="105" t="s">
        <v>111</v>
      </c>
      <c r="F50" s="105"/>
      <c r="G50" s="7"/>
      <c r="H50" s="6"/>
      <c r="I50" s="5">
        <v>2000</v>
      </c>
      <c r="J50" s="5">
        <v>1485</v>
      </c>
      <c r="K50" s="5">
        <v>1485</v>
      </c>
      <c r="L50" s="90" t="s">
        <v>378</v>
      </c>
      <c r="M50" s="5">
        <v>1030</v>
      </c>
      <c r="N50" s="5">
        <v>674</v>
      </c>
      <c r="O50" s="5">
        <v>197512</v>
      </c>
      <c r="P50" s="5">
        <f>116402+28293</f>
        <v>144695</v>
      </c>
      <c r="Q50" s="6"/>
      <c r="R50" s="30"/>
      <c r="S50" s="30"/>
      <c r="T50" s="32"/>
      <c r="U50" s="105" t="s">
        <v>102</v>
      </c>
      <c r="V50" s="106"/>
      <c r="W50" s="37"/>
      <c r="X50" s="6"/>
      <c r="Y50" s="5">
        <v>160</v>
      </c>
      <c r="Z50" s="5">
        <v>77</v>
      </c>
      <c r="AA50" s="5">
        <v>77</v>
      </c>
      <c r="AB50" s="90" t="s">
        <v>378</v>
      </c>
      <c r="AC50" s="5">
        <v>913</v>
      </c>
      <c r="AD50" s="5">
        <v>75</v>
      </c>
      <c r="AE50" s="5">
        <v>10238</v>
      </c>
      <c r="AF50" s="5">
        <f>5962+7</f>
        <v>5969</v>
      </c>
    </row>
    <row r="51" spans="1:32" ht="10.5" customHeight="1">
      <c r="A51" s="6"/>
      <c r="B51" s="32"/>
      <c r="C51" s="32"/>
      <c r="D51" s="32"/>
      <c r="E51" s="105" t="s">
        <v>113</v>
      </c>
      <c r="F51" s="105"/>
      <c r="G51" s="7"/>
      <c r="H51" s="6"/>
      <c r="I51" s="5">
        <v>220</v>
      </c>
      <c r="J51" s="5">
        <v>144</v>
      </c>
      <c r="K51" s="5">
        <v>142</v>
      </c>
      <c r="L51" s="90" t="s">
        <v>378</v>
      </c>
      <c r="M51" s="5">
        <v>1030</v>
      </c>
      <c r="N51" s="5">
        <v>83</v>
      </c>
      <c r="O51" s="5">
        <v>17581</v>
      </c>
      <c r="P51" s="5">
        <f>15542+1283</f>
        <v>16825</v>
      </c>
      <c r="Q51" s="6"/>
      <c r="S51" s="30"/>
      <c r="T51" s="32"/>
      <c r="U51" s="105" t="s">
        <v>104</v>
      </c>
      <c r="V51" s="106"/>
      <c r="W51" s="37"/>
      <c r="X51" s="6"/>
      <c r="Y51" s="5">
        <v>400</v>
      </c>
      <c r="Z51" s="5">
        <v>166</v>
      </c>
      <c r="AA51" s="5">
        <v>166</v>
      </c>
      <c r="AB51" s="90" t="s">
        <v>389</v>
      </c>
      <c r="AC51" s="5">
        <v>200</v>
      </c>
      <c r="AD51" s="5">
        <v>62</v>
      </c>
      <c r="AE51" s="5">
        <v>20617</v>
      </c>
      <c r="AF51" s="5">
        <f>13169+1263</f>
        <v>14432</v>
      </c>
    </row>
    <row r="52" spans="1:32" ht="10.5" customHeight="1">
      <c r="A52" s="6"/>
      <c r="B52" s="32"/>
      <c r="C52" s="32"/>
      <c r="D52" s="32"/>
      <c r="E52" s="105" t="s">
        <v>114</v>
      </c>
      <c r="F52" s="105"/>
      <c r="G52" s="7"/>
      <c r="H52" s="6"/>
      <c r="I52" s="5">
        <v>2297</v>
      </c>
      <c r="J52" s="5">
        <v>2173</v>
      </c>
      <c r="K52" s="5">
        <v>2173</v>
      </c>
      <c r="L52" s="90" t="s">
        <v>378</v>
      </c>
      <c r="M52" s="5">
        <v>1030</v>
      </c>
      <c r="N52" s="5">
        <v>1569</v>
      </c>
      <c r="O52" s="5">
        <v>320130</v>
      </c>
      <c r="P52" s="5">
        <f>196421+52033</f>
        <v>248454</v>
      </c>
      <c r="Q52" s="6"/>
      <c r="R52" s="32"/>
      <c r="S52" s="32"/>
      <c r="T52" s="32"/>
      <c r="W52" s="37"/>
      <c r="X52" s="6"/>
      <c r="AC52" s="5"/>
      <c r="AD52" s="5"/>
      <c r="AE52" s="5"/>
      <c r="AF52" s="5"/>
    </row>
    <row r="53" spans="1:32" ht="10.5" customHeight="1">
      <c r="A53" s="6"/>
      <c r="B53" s="32"/>
      <c r="C53" s="32"/>
      <c r="D53" s="32"/>
      <c r="E53" s="105" t="s">
        <v>118</v>
      </c>
      <c r="F53" s="105"/>
      <c r="G53" s="7"/>
      <c r="H53" s="6"/>
      <c r="I53" s="5">
        <v>730</v>
      </c>
      <c r="J53" s="5">
        <v>512</v>
      </c>
      <c r="K53" s="5">
        <v>512</v>
      </c>
      <c r="L53" s="90" t="s">
        <v>378</v>
      </c>
      <c r="M53" s="5">
        <v>1030</v>
      </c>
      <c r="N53" s="5">
        <v>576</v>
      </c>
      <c r="O53" s="5">
        <v>102523</v>
      </c>
      <c r="P53" s="5">
        <f>49300+9208</f>
        <v>58508</v>
      </c>
      <c r="Q53" s="6"/>
      <c r="R53" s="30" t="s">
        <v>108</v>
      </c>
      <c r="S53" s="32"/>
      <c r="T53" s="32"/>
      <c r="U53" s="105" t="s">
        <v>109</v>
      </c>
      <c r="V53" s="106"/>
      <c r="W53" s="37"/>
      <c r="X53" s="6"/>
      <c r="Y53" s="5">
        <v>1000</v>
      </c>
      <c r="Z53" s="5">
        <v>109</v>
      </c>
      <c r="AA53" s="5">
        <v>109</v>
      </c>
      <c r="AB53" s="90" t="s">
        <v>389</v>
      </c>
      <c r="AC53" s="5">
        <v>583</v>
      </c>
      <c r="AD53" s="5">
        <v>96</v>
      </c>
      <c r="AE53" s="5">
        <v>22000</v>
      </c>
      <c r="AF53" s="5">
        <v>20240</v>
      </c>
    </row>
    <row r="54" spans="1:32" ht="10.5" customHeight="1">
      <c r="A54" s="6"/>
      <c r="B54" s="32"/>
      <c r="C54" s="32"/>
      <c r="D54" s="32"/>
      <c r="E54" s="105" t="s">
        <v>121</v>
      </c>
      <c r="F54" s="105"/>
      <c r="G54" s="7"/>
      <c r="H54" s="6"/>
      <c r="I54" s="5">
        <v>160</v>
      </c>
      <c r="J54" s="5">
        <v>101</v>
      </c>
      <c r="K54" s="5">
        <v>101</v>
      </c>
      <c r="L54" s="90" t="s">
        <v>378</v>
      </c>
      <c r="M54" s="5">
        <v>1030</v>
      </c>
      <c r="N54" s="5">
        <v>56</v>
      </c>
      <c r="O54" s="5">
        <v>11422</v>
      </c>
      <c r="P54" s="5">
        <f>10676+4</f>
        <v>10680</v>
      </c>
      <c r="Q54" s="6"/>
      <c r="R54" s="32"/>
      <c r="S54" s="32"/>
      <c r="T54" s="32"/>
      <c r="U54" s="105" t="s">
        <v>407</v>
      </c>
      <c r="V54" s="106"/>
      <c r="W54" s="37"/>
      <c r="X54" s="6"/>
      <c r="Y54" s="5">
        <v>2450</v>
      </c>
      <c r="Z54" s="5">
        <v>1368</v>
      </c>
      <c r="AA54" s="5">
        <v>1368</v>
      </c>
      <c r="AB54" s="90" t="s">
        <v>384</v>
      </c>
      <c r="AC54" s="5">
        <v>590</v>
      </c>
      <c r="AD54" s="5">
        <v>2120</v>
      </c>
      <c r="AE54" s="5">
        <v>323331</v>
      </c>
      <c r="AF54" s="5">
        <v>212081</v>
      </c>
    </row>
    <row r="55" spans="1:32" ht="10.5" customHeight="1">
      <c r="A55" s="6"/>
      <c r="B55" s="32"/>
      <c r="C55" s="32"/>
      <c r="D55" s="32"/>
      <c r="E55" s="105" t="s">
        <v>122</v>
      </c>
      <c r="F55" s="105"/>
      <c r="G55" s="7"/>
      <c r="H55" s="6"/>
      <c r="I55" s="5">
        <v>300</v>
      </c>
      <c r="J55" s="5">
        <v>96</v>
      </c>
      <c r="K55" s="5">
        <v>96</v>
      </c>
      <c r="L55" s="90" t="s">
        <v>389</v>
      </c>
      <c r="M55" s="5">
        <v>610</v>
      </c>
      <c r="N55" s="5">
        <v>55</v>
      </c>
      <c r="O55" s="5">
        <v>10286</v>
      </c>
      <c r="P55" s="5">
        <v>9242</v>
      </c>
      <c r="Q55" s="6"/>
      <c r="R55" s="32"/>
      <c r="S55" s="32"/>
      <c r="T55" s="32"/>
      <c r="U55" s="105" t="s">
        <v>112</v>
      </c>
      <c r="V55" s="105"/>
      <c r="W55" s="37"/>
      <c r="X55" s="6"/>
      <c r="Y55" s="5">
        <v>2500</v>
      </c>
      <c r="Z55" s="5">
        <v>2022</v>
      </c>
      <c r="AA55" s="5">
        <v>2022</v>
      </c>
      <c r="AB55" s="90" t="s">
        <v>378</v>
      </c>
      <c r="AC55" s="5">
        <v>590</v>
      </c>
      <c r="AD55" s="5">
        <v>2170</v>
      </c>
      <c r="AE55" s="5">
        <v>453037</v>
      </c>
      <c r="AF55" s="5">
        <v>323598</v>
      </c>
    </row>
    <row r="56" spans="1:32" ht="10.5" customHeight="1">
      <c r="A56" s="6"/>
      <c r="B56" s="32"/>
      <c r="C56" s="32"/>
      <c r="D56" s="32"/>
      <c r="E56" s="105" t="s">
        <v>124</v>
      </c>
      <c r="F56" s="105"/>
      <c r="G56" s="7"/>
      <c r="H56" s="6"/>
      <c r="I56" s="5">
        <v>200</v>
      </c>
      <c r="J56" s="5">
        <v>112</v>
      </c>
      <c r="K56" s="5">
        <v>112</v>
      </c>
      <c r="L56" s="90" t="s">
        <v>378</v>
      </c>
      <c r="M56" s="5">
        <v>1030</v>
      </c>
      <c r="N56" s="5">
        <v>52</v>
      </c>
      <c r="O56" s="5">
        <v>11092</v>
      </c>
      <c r="P56" s="5">
        <f>7368+3114</f>
        <v>10482</v>
      </c>
      <c r="Q56" s="6"/>
      <c r="S56" s="30"/>
      <c r="T56" s="32"/>
      <c r="W56" s="37"/>
      <c r="X56" s="6"/>
      <c r="AC56" s="5"/>
      <c r="AD56" s="5"/>
      <c r="AE56" s="5"/>
      <c r="AF56" s="5"/>
    </row>
    <row r="57" spans="1:32" ht="10.5" customHeight="1">
      <c r="A57" s="6"/>
      <c r="B57" s="32"/>
      <c r="C57" s="32"/>
      <c r="D57" s="32"/>
      <c r="E57" s="105" t="s">
        <v>125</v>
      </c>
      <c r="F57" s="105"/>
      <c r="G57" s="7"/>
      <c r="H57" s="6"/>
      <c r="I57" s="5">
        <v>400</v>
      </c>
      <c r="J57" s="5">
        <v>172</v>
      </c>
      <c r="K57" s="5">
        <v>172</v>
      </c>
      <c r="L57" s="90" t="s">
        <v>378</v>
      </c>
      <c r="M57" s="5">
        <v>1030</v>
      </c>
      <c r="N57" s="5">
        <v>295</v>
      </c>
      <c r="O57" s="5">
        <v>53730</v>
      </c>
      <c r="P57" s="5">
        <f>15732+23144</f>
        <v>38876</v>
      </c>
      <c r="Q57" s="6"/>
      <c r="R57" s="30" t="s">
        <v>116</v>
      </c>
      <c r="S57" s="32"/>
      <c r="T57" s="32"/>
      <c r="U57" s="105" t="s">
        <v>117</v>
      </c>
      <c r="V57" s="106"/>
      <c r="W57" s="37"/>
      <c r="X57" s="6"/>
      <c r="Y57" s="5">
        <v>470</v>
      </c>
      <c r="Z57" s="5">
        <v>394</v>
      </c>
      <c r="AA57" s="5">
        <v>394</v>
      </c>
      <c r="AB57" s="90" t="s">
        <v>389</v>
      </c>
      <c r="AC57" s="5">
        <v>510</v>
      </c>
      <c r="AD57" s="5">
        <v>193</v>
      </c>
      <c r="AE57" s="5">
        <v>52178</v>
      </c>
      <c r="AF57" s="5">
        <v>47823</v>
      </c>
    </row>
    <row r="58" spans="1:32" ht="10.5" customHeight="1">
      <c r="A58" s="6"/>
      <c r="B58" s="32"/>
      <c r="C58" s="32"/>
      <c r="D58" s="32"/>
      <c r="G58" s="7"/>
      <c r="H58" s="6"/>
      <c r="M58" s="5"/>
      <c r="N58" s="5"/>
      <c r="O58" s="5"/>
      <c r="P58" s="5"/>
      <c r="Q58" s="6"/>
      <c r="R58" s="30"/>
      <c r="S58" s="30"/>
      <c r="T58" s="32"/>
      <c r="U58" s="105" t="s">
        <v>120</v>
      </c>
      <c r="V58" s="106"/>
      <c r="W58" s="37"/>
      <c r="X58" s="6"/>
      <c r="Y58" s="5">
        <v>4500</v>
      </c>
      <c r="Z58" s="5">
        <v>3334</v>
      </c>
      <c r="AA58" s="5">
        <v>3074</v>
      </c>
      <c r="AB58" s="90" t="s">
        <v>378</v>
      </c>
      <c r="AC58" s="5">
        <v>510</v>
      </c>
      <c r="AD58" s="5">
        <v>2042</v>
      </c>
      <c r="AE58" s="5">
        <v>623559</v>
      </c>
      <c r="AF58" s="5">
        <v>551637</v>
      </c>
    </row>
    <row r="59" spans="1:32" ht="10.5" customHeight="1">
      <c r="A59" s="6"/>
      <c r="B59" s="107" t="s">
        <v>41</v>
      </c>
      <c r="C59" s="107"/>
      <c r="D59" s="32"/>
      <c r="E59" s="105" t="s">
        <v>128</v>
      </c>
      <c r="F59" s="105"/>
      <c r="G59" s="7"/>
      <c r="H59" s="6"/>
      <c r="I59" s="5">
        <v>2950</v>
      </c>
      <c r="J59" s="5">
        <v>1797</v>
      </c>
      <c r="K59" s="5">
        <v>1768</v>
      </c>
      <c r="L59" s="90" t="s">
        <v>378</v>
      </c>
      <c r="M59" s="5">
        <v>945</v>
      </c>
      <c r="N59" s="5">
        <v>907</v>
      </c>
      <c r="O59" s="5">
        <v>219461</v>
      </c>
      <c r="P59" s="5">
        <f>184470+24207</f>
        <v>208677</v>
      </c>
      <c r="Q59" s="6"/>
      <c r="S59" s="30"/>
      <c r="T59" s="32"/>
      <c r="W59" s="37"/>
      <c r="X59" s="6"/>
      <c r="AC59" s="5"/>
      <c r="AD59" s="5"/>
      <c r="AE59" s="5"/>
      <c r="AF59" s="5"/>
    </row>
    <row r="60" spans="1:32" ht="10.5" customHeight="1">
      <c r="A60" s="6"/>
      <c r="B60" s="32"/>
      <c r="C60" s="32"/>
      <c r="D60" s="32"/>
      <c r="E60" s="105" t="s">
        <v>129</v>
      </c>
      <c r="F60" s="105"/>
      <c r="G60" s="7"/>
      <c r="H60" s="6"/>
      <c r="I60" s="5">
        <v>250</v>
      </c>
      <c r="J60" s="5">
        <v>117</v>
      </c>
      <c r="K60" s="5">
        <v>117</v>
      </c>
      <c r="L60" s="90" t="s">
        <v>378</v>
      </c>
      <c r="M60" s="5">
        <v>945</v>
      </c>
      <c r="N60" s="5">
        <v>65</v>
      </c>
      <c r="O60" s="5">
        <v>10669</v>
      </c>
      <c r="P60" s="5">
        <f>9747+638</f>
        <v>10385</v>
      </c>
      <c r="Q60" s="6"/>
      <c r="R60" s="30" t="s">
        <v>123</v>
      </c>
      <c r="S60" s="32"/>
      <c r="T60" s="32"/>
      <c r="U60" s="105" t="s">
        <v>123</v>
      </c>
      <c r="V60" s="106"/>
      <c r="W60" s="37"/>
      <c r="X60" s="6"/>
      <c r="Y60" s="5">
        <v>1000</v>
      </c>
      <c r="Z60" s="5">
        <v>928</v>
      </c>
      <c r="AA60" s="5">
        <v>928</v>
      </c>
      <c r="AB60" s="90" t="s">
        <v>378</v>
      </c>
      <c r="AC60" s="5">
        <v>500</v>
      </c>
      <c r="AD60" s="5">
        <v>377</v>
      </c>
      <c r="AE60" s="5">
        <v>127966</v>
      </c>
      <c r="AF60" s="5">
        <v>121616</v>
      </c>
    </row>
    <row r="61" spans="1:32" ht="10.5" customHeight="1">
      <c r="A61" s="6"/>
      <c r="D61" s="32"/>
      <c r="E61" s="105" t="s">
        <v>132</v>
      </c>
      <c r="F61" s="105"/>
      <c r="G61" s="7"/>
      <c r="H61" s="6"/>
      <c r="I61" s="5">
        <v>1520</v>
      </c>
      <c r="J61" s="5">
        <v>1442</v>
      </c>
      <c r="K61" s="5">
        <v>1442</v>
      </c>
      <c r="L61" s="90" t="s">
        <v>378</v>
      </c>
      <c r="M61" s="5">
        <v>945</v>
      </c>
      <c r="N61" s="5">
        <v>594</v>
      </c>
      <c r="O61" s="5">
        <v>225120</v>
      </c>
      <c r="P61" s="5">
        <f>163545+48851</f>
        <v>212396</v>
      </c>
      <c r="Q61" s="6"/>
      <c r="S61" s="30"/>
      <c r="T61" s="32"/>
      <c r="W61" s="37"/>
      <c r="X61" s="6"/>
      <c r="AC61" s="5"/>
      <c r="AD61" s="5"/>
      <c r="AE61" s="5"/>
      <c r="AF61" s="5"/>
    </row>
    <row r="62" spans="1:32" ht="10.5" customHeight="1">
      <c r="A62" s="6"/>
      <c r="B62" s="32"/>
      <c r="C62" s="32"/>
      <c r="D62" s="32"/>
      <c r="E62" s="105" t="s">
        <v>134</v>
      </c>
      <c r="F62" s="105"/>
      <c r="G62" s="7"/>
      <c r="H62" s="6"/>
      <c r="I62" s="5">
        <v>120</v>
      </c>
      <c r="J62" s="5">
        <v>10</v>
      </c>
      <c r="K62" s="5">
        <v>10</v>
      </c>
      <c r="L62" s="90" t="s">
        <v>390</v>
      </c>
      <c r="M62" s="5">
        <v>976</v>
      </c>
      <c r="N62" s="5">
        <v>18</v>
      </c>
      <c r="O62" s="5">
        <v>905</v>
      </c>
      <c r="P62" s="5">
        <v>878</v>
      </c>
      <c r="Q62" s="6"/>
      <c r="R62" s="30" t="s">
        <v>126</v>
      </c>
      <c r="S62" s="32"/>
      <c r="T62" s="32"/>
      <c r="U62" s="105" t="s">
        <v>127</v>
      </c>
      <c r="V62" s="105"/>
      <c r="W62" s="37"/>
      <c r="X62" s="6"/>
      <c r="Y62" s="5">
        <v>3500</v>
      </c>
      <c r="Z62" s="5">
        <v>3264</v>
      </c>
      <c r="AA62" s="5">
        <v>3241</v>
      </c>
      <c r="AB62" s="90" t="s">
        <v>378</v>
      </c>
      <c r="AC62" s="5">
        <v>600</v>
      </c>
      <c r="AD62" s="5">
        <v>1863</v>
      </c>
      <c r="AE62" s="5">
        <v>504147</v>
      </c>
      <c r="AF62" s="5">
        <v>447385</v>
      </c>
    </row>
    <row r="63" spans="1:32" ht="10.5" customHeight="1">
      <c r="A63" s="6"/>
      <c r="B63" s="32"/>
      <c r="C63" s="32"/>
      <c r="D63" s="32"/>
      <c r="E63" s="105" t="s">
        <v>135</v>
      </c>
      <c r="F63" s="105"/>
      <c r="G63" s="7"/>
      <c r="H63" s="6"/>
      <c r="I63" s="5">
        <v>180</v>
      </c>
      <c r="J63" s="5">
        <v>19</v>
      </c>
      <c r="K63" s="5">
        <v>19</v>
      </c>
      <c r="L63" s="90" t="s">
        <v>390</v>
      </c>
      <c r="M63" s="5">
        <v>976</v>
      </c>
      <c r="N63" s="5">
        <v>27</v>
      </c>
      <c r="O63" s="5">
        <v>1770</v>
      </c>
      <c r="P63" s="5">
        <v>1595</v>
      </c>
      <c r="Q63" s="6"/>
      <c r="S63" s="30"/>
      <c r="T63" s="32"/>
      <c r="W63" s="37"/>
      <c r="X63" s="6"/>
      <c r="AC63" s="5"/>
      <c r="AD63" s="5"/>
      <c r="AE63" s="5"/>
      <c r="AF63" s="5"/>
    </row>
    <row r="64" spans="1:32" ht="10.5" customHeight="1">
      <c r="A64" s="6"/>
      <c r="B64" s="32"/>
      <c r="C64" s="32"/>
      <c r="D64" s="32"/>
      <c r="G64" s="7"/>
      <c r="H64" s="6"/>
      <c r="M64" s="5"/>
      <c r="N64" s="5"/>
      <c r="O64" s="5"/>
      <c r="P64" s="5"/>
      <c r="Q64" s="6"/>
      <c r="R64" s="30" t="s">
        <v>130</v>
      </c>
      <c r="S64" s="32"/>
      <c r="T64" s="32"/>
      <c r="U64" s="105" t="s">
        <v>131</v>
      </c>
      <c r="V64" s="105"/>
      <c r="W64" s="37"/>
      <c r="X64" s="6"/>
      <c r="Y64" s="5">
        <v>4900</v>
      </c>
      <c r="Z64" s="5">
        <v>2792</v>
      </c>
      <c r="AA64" s="5">
        <v>2792</v>
      </c>
      <c r="AB64" s="90" t="s">
        <v>383</v>
      </c>
      <c r="AC64" s="5">
        <v>900</v>
      </c>
      <c r="AD64" s="5">
        <v>2780</v>
      </c>
      <c r="AE64" s="5">
        <v>548010</v>
      </c>
      <c r="AF64" s="5">
        <f>293237+141382</f>
        <v>434619</v>
      </c>
    </row>
    <row r="65" spans="1:32" ht="10.5" customHeight="1">
      <c r="A65" s="6"/>
      <c r="B65" s="107" t="s">
        <v>139</v>
      </c>
      <c r="C65" s="107"/>
      <c r="D65" s="32"/>
      <c r="E65" s="105" t="s">
        <v>140</v>
      </c>
      <c r="F65" s="105"/>
      <c r="G65" s="7"/>
      <c r="H65" s="6"/>
      <c r="I65" s="5">
        <v>3000</v>
      </c>
      <c r="J65" s="5">
        <v>2418</v>
      </c>
      <c r="K65" s="5">
        <v>2182</v>
      </c>
      <c r="L65" s="90" t="s">
        <v>383</v>
      </c>
      <c r="M65" s="5">
        <v>850</v>
      </c>
      <c r="N65" s="5">
        <v>1401</v>
      </c>
      <c r="O65" s="5">
        <v>416050</v>
      </c>
      <c r="P65" s="5">
        <v>339863</v>
      </c>
      <c r="Q65" s="6"/>
      <c r="R65" s="30"/>
      <c r="S65" s="30"/>
      <c r="T65" s="32"/>
      <c r="U65" s="105" t="s">
        <v>133</v>
      </c>
      <c r="V65" s="105"/>
      <c r="W65" s="37"/>
      <c r="X65" s="6"/>
      <c r="Y65" s="5">
        <v>762</v>
      </c>
      <c r="Z65" s="5">
        <v>493</v>
      </c>
      <c r="AA65" s="5">
        <v>493</v>
      </c>
      <c r="AB65" s="90" t="s">
        <v>383</v>
      </c>
      <c r="AC65" s="5">
        <v>900</v>
      </c>
      <c r="AD65" s="5">
        <v>660</v>
      </c>
      <c r="AE65" s="5">
        <v>96254</v>
      </c>
      <c r="AF65" s="5">
        <f>73309+15709</f>
        <v>89018</v>
      </c>
    </row>
    <row r="66" spans="1:32" ht="10.5" customHeight="1">
      <c r="A66" s="6"/>
      <c r="B66" s="32"/>
      <c r="C66" s="32"/>
      <c r="D66" s="32"/>
      <c r="E66" s="105" t="s">
        <v>142</v>
      </c>
      <c r="F66" s="105"/>
      <c r="G66" s="7"/>
      <c r="H66" s="6"/>
      <c r="I66" s="5">
        <v>3400</v>
      </c>
      <c r="J66" s="5">
        <v>3201</v>
      </c>
      <c r="K66" s="5">
        <v>2951</v>
      </c>
      <c r="L66" s="90" t="s">
        <v>383</v>
      </c>
      <c r="M66" s="5">
        <v>850</v>
      </c>
      <c r="N66" s="5">
        <v>1684</v>
      </c>
      <c r="O66" s="5">
        <v>504796</v>
      </c>
      <c r="P66" s="5">
        <v>414780</v>
      </c>
      <c r="Q66" s="6"/>
      <c r="S66" s="30"/>
      <c r="T66" s="32"/>
      <c r="W66" s="37"/>
      <c r="X66" s="6"/>
      <c r="AC66" s="5"/>
      <c r="AD66" s="5"/>
      <c r="AE66" s="5"/>
      <c r="AF66" s="5"/>
    </row>
    <row r="67" spans="1:32" ht="10.5" customHeight="1">
      <c r="A67" s="6"/>
      <c r="D67" s="32"/>
      <c r="E67" s="105" t="s">
        <v>143</v>
      </c>
      <c r="F67" s="105"/>
      <c r="G67" s="7"/>
      <c r="H67" s="6"/>
      <c r="I67" s="5">
        <v>2300</v>
      </c>
      <c r="J67" s="5">
        <v>2737</v>
      </c>
      <c r="K67" s="5">
        <v>2450</v>
      </c>
      <c r="L67" s="90" t="s">
        <v>383</v>
      </c>
      <c r="M67" s="5">
        <v>850</v>
      </c>
      <c r="N67" s="5">
        <v>1636</v>
      </c>
      <c r="O67" s="5">
        <v>509648</v>
      </c>
      <c r="P67" s="5">
        <v>421672</v>
      </c>
      <c r="Q67" s="6"/>
      <c r="R67" s="30" t="s">
        <v>136</v>
      </c>
      <c r="S67" s="32"/>
      <c r="T67" s="32"/>
      <c r="U67" s="105" t="s">
        <v>137</v>
      </c>
      <c r="V67" s="105"/>
      <c r="W67" s="37"/>
      <c r="X67" s="6"/>
      <c r="Y67" s="5">
        <v>1050</v>
      </c>
      <c r="Z67" s="5">
        <v>882</v>
      </c>
      <c r="AA67" s="5">
        <v>865</v>
      </c>
      <c r="AB67" s="90" t="s">
        <v>376</v>
      </c>
      <c r="AC67" s="5">
        <v>650</v>
      </c>
      <c r="AD67" s="5">
        <v>379</v>
      </c>
      <c r="AE67" s="5">
        <v>122369</v>
      </c>
      <c r="AF67" s="5">
        <f>94694+27600</f>
        <v>122294</v>
      </c>
    </row>
    <row r="68" spans="1:32" ht="10.5" customHeight="1">
      <c r="A68" s="6"/>
      <c r="B68" s="32"/>
      <c r="C68" s="32"/>
      <c r="D68" s="32"/>
      <c r="E68" s="105" t="s">
        <v>146</v>
      </c>
      <c r="F68" s="105"/>
      <c r="G68" s="7"/>
      <c r="H68" s="6"/>
      <c r="I68" s="5">
        <v>3000</v>
      </c>
      <c r="J68" s="5">
        <v>3289</v>
      </c>
      <c r="K68" s="5">
        <v>2477</v>
      </c>
      <c r="L68" s="90" t="s">
        <v>383</v>
      </c>
      <c r="M68" s="5">
        <v>850</v>
      </c>
      <c r="N68" s="5">
        <v>1058</v>
      </c>
      <c r="O68" s="5">
        <v>330260</v>
      </c>
      <c r="P68" s="5">
        <v>261255</v>
      </c>
      <c r="Q68" s="6"/>
      <c r="R68" s="32"/>
      <c r="S68" s="32"/>
      <c r="T68" s="32"/>
      <c r="U68" s="105" t="s">
        <v>138</v>
      </c>
      <c r="V68" s="105"/>
      <c r="W68" s="37"/>
      <c r="X68" s="6"/>
      <c r="Y68" s="5">
        <v>288</v>
      </c>
      <c r="Z68" s="5">
        <v>281</v>
      </c>
      <c r="AA68" s="5">
        <v>281</v>
      </c>
      <c r="AB68" s="90" t="s">
        <v>389</v>
      </c>
      <c r="AC68" s="5">
        <v>650</v>
      </c>
      <c r="AD68" s="5">
        <v>150</v>
      </c>
      <c r="AE68" s="5">
        <v>50921</v>
      </c>
      <c r="AF68" s="5">
        <f>31447+15012</f>
        <v>46459</v>
      </c>
    </row>
    <row r="69" spans="1:32" ht="10.5" customHeight="1">
      <c r="A69" s="6"/>
      <c r="B69" s="32"/>
      <c r="C69" s="32"/>
      <c r="D69" s="32"/>
      <c r="E69" s="105" t="s">
        <v>147</v>
      </c>
      <c r="F69" s="105"/>
      <c r="G69" s="7"/>
      <c r="H69" s="6"/>
      <c r="I69" s="5">
        <v>3185</v>
      </c>
      <c r="J69" s="5">
        <v>3107</v>
      </c>
      <c r="K69" s="5">
        <v>2813</v>
      </c>
      <c r="L69" s="90" t="s">
        <v>383</v>
      </c>
      <c r="M69" s="5">
        <v>850</v>
      </c>
      <c r="N69" s="5">
        <v>3164</v>
      </c>
      <c r="O69" s="5">
        <v>1006888</v>
      </c>
      <c r="P69" s="5">
        <v>707892</v>
      </c>
      <c r="Q69" s="6"/>
      <c r="R69" s="32"/>
      <c r="S69" s="32"/>
      <c r="T69" s="32"/>
      <c r="U69" s="105" t="s">
        <v>141</v>
      </c>
      <c r="V69" s="105"/>
      <c r="W69" s="37"/>
      <c r="X69" s="6"/>
      <c r="Y69" s="5">
        <v>250</v>
      </c>
      <c r="Z69" s="5">
        <v>3</v>
      </c>
      <c r="AA69" s="5">
        <v>3</v>
      </c>
      <c r="AB69" s="90" t="s">
        <v>389</v>
      </c>
      <c r="AC69" s="5">
        <v>650</v>
      </c>
      <c r="AD69" s="5">
        <v>1</v>
      </c>
      <c r="AE69" s="5">
        <v>722</v>
      </c>
      <c r="AF69" s="5">
        <f>336+52</f>
        <v>388</v>
      </c>
    </row>
    <row r="70" spans="1:32" ht="10.5" customHeight="1">
      <c r="A70" s="6"/>
      <c r="B70" s="32"/>
      <c r="C70" s="32"/>
      <c r="D70" s="32"/>
      <c r="E70" s="105" t="s">
        <v>150</v>
      </c>
      <c r="F70" s="105"/>
      <c r="G70" s="7"/>
      <c r="H70" s="6"/>
      <c r="I70" s="5">
        <v>180</v>
      </c>
      <c r="J70" s="5">
        <v>161</v>
      </c>
      <c r="K70" s="5">
        <v>125</v>
      </c>
      <c r="L70" s="90" t="s">
        <v>383</v>
      </c>
      <c r="M70" s="5">
        <v>850</v>
      </c>
      <c r="N70" s="5">
        <v>47</v>
      </c>
      <c r="O70" s="5">
        <v>15088</v>
      </c>
      <c r="P70" s="5">
        <v>12134</v>
      </c>
      <c r="Q70" s="6"/>
      <c r="S70" s="30"/>
      <c r="T70" s="32"/>
      <c r="W70" s="37"/>
      <c r="X70" s="6"/>
      <c r="AC70" s="5"/>
      <c r="AD70" s="5"/>
      <c r="AE70" s="5"/>
      <c r="AF70" s="5"/>
    </row>
    <row r="71" spans="1:32" ht="10.5" customHeight="1">
      <c r="A71" s="6"/>
      <c r="B71" s="32"/>
      <c r="C71" s="32"/>
      <c r="D71" s="32"/>
      <c r="G71" s="7"/>
      <c r="H71" s="6"/>
      <c r="M71" s="5"/>
      <c r="N71" s="5"/>
      <c r="O71" s="5"/>
      <c r="P71" s="5"/>
      <c r="Q71" s="6"/>
      <c r="R71" s="30" t="s">
        <v>144</v>
      </c>
      <c r="S71" s="32"/>
      <c r="T71" s="32"/>
      <c r="U71" s="105" t="s">
        <v>145</v>
      </c>
      <c r="V71" s="105"/>
      <c r="W71" s="37"/>
      <c r="X71" s="6"/>
      <c r="Y71" s="5">
        <v>4160</v>
      </c>
      <c r="Z71" s="5">
        <v>4283</v>
      </c>
      <c r="AA71" s="5">
        <v>4255</v>
      </c>
      <c r="AB71" s="90" t="s">
        <v>384</v>
      </c>
      <c r="AC71" s="5">
        <v>630</v>
      </c>
      <c r="AD71" s="5">
        <v>3064</v>
      </c>
      <c r="AE71" s="5">
        <v>794939</v>
      </c>
      <c r="AF71" s="5">
        <v>722672</v>
      </c>
    </row>
    <row r="72" spans="1:32" ht="11.25" customHeight="1">
      <c r="A72" s="6"/>
      <c r="B72" s="107" t="s">
        <v>55</v>
      </c>
      <c r="C72" s="107"/>
      <c r="D72" s="32"/>
      <c r="E72" s="105" t="s">
        <v>152</v>
      </c>
      <c r="F72" s="105"/>
      <c r="G72" s="7"/>
      <c r="H72" s="6"/>
      <c r="I72" s="5">
        <v>210</v>
      </c>
      <c r="J72" s="5">
        <v>126</v>
      </c>
      <c r="K72" s="5">
        <v>126</v>
      </c>
      <c r="L72" s="90" t="s">
        <v>389</v>
      </c>
      <c r="M72" s="5">
        <v>1312</v>
      </c>
      <c r="N72" s="5">
        <v>27</v>
      </c>
      <c r="O72" s="5">
        <v>10096</v>
      </c>
      <c r="P72" s="5">
        <v>9988</v>
      </c>
      <c r="Q72" s="6"/>
      <c r="S72" s="30"/>
      <c r="T72" s="32"/>
      <c r="W72" s="37"/>
      <c r="X72" s="6"/>
      <c r="AC72" s="5"/>
      <c r="AD72" s="5"/>
      <c r="AE72" s="5"/>
      <c r="AF72" s="5"/>
    </row>
    <row r="73" spans="1:32" ht="10.5" customHeight="1">
      <c r="A73" s="13"/>
      <c r="B73" s="32"/>
      <c r="C73" s="32"/>
      <c r="D73" s="32"/>
      <c r="E73" s="105" t="s">
        <v>155</v>
      </c>
      <c r="F73" s="105"/>
      <c r="G73" s="7"/>
      <c r="H73" s="6"/>
      <c r="I73" s="5">
        <v>880</v>
      </c>
      <c r="J73" s="5">
        <v>778</v>
      </c>
      <c r="K73" s="5">
        <v>778</v>
      </c>
      <c r="L73" s="90" t="s">
        <v>393</v>
      </c>
      <c r="M73" s="5">
        <v>1312</v>
      </c>
      <c r="N73" s="5">
        <v>385</v>
      </c>
      <c r="O73" s="5">
        <v>122556</v>
      </c>
      <c r="P73" s="5">
        <v>97448</v>
      </c>
      <c r="Q73" s="13"/>
      <c r="R73" s="30" t="s">
        <v>148</v>
      </c>
      <c r="S73" s="32"/>
      <c r="T73" s="32"/>
      <c r="U73" s="105" t="s">
        <v>149</v>
      </c>
      <c r="V73" s="105"/>
      <c r="W73" s="37"/>
      <c r="X73" s="6"/>
      <c r="Y73" s="5">
        <v>5000</v>
      </c>
      <c r="Z73" s="5">
        <v>4066</v>
      </c>
      <c r="AA73" s="5">
        <v>4066</v>
      </c>
      <c r="AB73" s="90" t="s">
        <v>391</v>
      </c>
      <c r="AC73" s="5">
        <v>630</v>
      </c>
      <c r="AD73" s="5">
        <v>3136</v>
      </c>
      <c r="AE73" s="5">
        <v>913132</v>
      </c>
      <c r="AF73" s="5">
        <v>701285</v>
      </c>
    </row>
    <row r="74" spans="1:32" ht="10.5" customHeight="1">
      <c r="A74" s="6"/>
      <c r="D74" s="32"/>
      <c r="E74" s="105" t="s">
        <v>156</v>
      </c>
      <c r="F74" s="105"/>
      <c r="G74" s="7"/>
      <c r="H74" s="6"/>
      <c r="I74" s="5">
        <v>2530</v>
      </c>
      <c r="J74" s="5">
        <v>2550</v>
      </c>
      <c r="K74" s="5">
        <v>2331</v>
      </c>
      <c r="L74" s="90" t="s">
        <v>378</v>
      </c>
      <c r="M74" s="5">
        <v>1312</v>
      </c>
      <c r="N74" s="5">
        <v>1223</v>
      </c>
      <c r="O74" s="5">
        <v>314110</v>
      </c>
      <c r="P74" s="5">
        <v>280346</v>
      </c>
      <c r="Q74" s="6"/>
      <c r="R74" s="32"/>
      <c r="S74" s="32"/>
      <c r="T74" s="32"/>
      <c r="U74" s="105" t="s">
        <v>151</v>
      </c>
      <c r="V74" s="105"/>
      <c r="W74" s="37"/>
      <c r="X74" s="6"/>
      <c r="Y74" s="5">
        <v>180</v>
      </c>
      <c r="Z74" s="5">
        <v>96</v>
      </c>
      <c r="AA74" s="5">
        <v>96</v>
      </c>
      <c r="AB74" s="90" t="s">
        <v>389</v>
      </c>
      <c r="AC74" s="5">
        <v>1750</v>
      </c>
      <c r="AD74" s="5">
        <v>100</v>
      </c>
      <c r="AE74" s="5">
        <v>38266</v>
      </c>
      <c r="AF74" s="5">
        <f>21959+16307</f>
        <v>38266</v>
      </c>
    </row>
    <row r="75" spans="1:32" ht="10.5" customHeight="1">
      <c r="A75" s="6"/>
      <c r="B75" s="32"/>
      <c r="C75" s="32"/>
      <c r="D75" s="32"/>
      <c r="E75" s="105" t="s">
        <v>159</v>
      </c>
      <c r="F75" s="105"/>
      <c r="G75" s="7"/>
      <c r="H75" s="6"/>
      <c r="I75" s="5">
        <v>1520</v>
      </c>
      <c r="J75" s="5">
        <v>1323</v>
      </c>
      <c r="K75" s="5">
        <v>289</v>
      </c>
      <c r="L75" s="90" t="s">
        <v>378</v>
      </c>
      <c r="M75" s="5">
        <v>1312</v>
      </c>
      <c r="N75" s="5">
        <v>107</v>
      </c>
      <c r="O75" s="5">
        <v>37422</v>
      </c>
      <c r="P75" s="5">
        <v>36173</v>
      </c>
      <c r="Q75" s="6"/>
      <c r="S75" s="30"/>
      <c r="T75" s="32"/>
      <c r="W75" s="37"/>
      <c r="X75" s="6"/>
      <c r="AC75" s="5"/>
      <c r="AD75" s="5"/>
      <c r="AE75" s="5"/>
      <c r="AF75" s="5"/>
    </row>
    <row r="76" spans="1:32" ht="10.5" customHeight="1">
      <c r="A76" s="6"/>
      <c r="B76" s="32"/>
      <c r="C76" s="32"/>
      <c r="D76" s="32"/>
      <c r="E76" s="105" t="s">
        <v>411</v>
      </c>
      <c r="F76" s="105"/>
      <c r="G76" s="7"/>
      <c r="H76" s="6"/>
      <c r="I76" s="5">
        <v>160</v>
      </c>
      <c r="J76" s="5">
        <v>151</v>
      </c>
      <c r="K76" s="5">
        <v>151</v>
      </c>
      <c r="L76" s="104" t="s">
        <v>384</v>
      </c>
      <c r="M76" s="5">
        <v>1312</v>
      </c>
      <c r="N76" s="5">
        <v>59</v>
      </c>
      <c r="O76" s="5">
        <v>9796</v>
      </c>
      <c r="P76" s="5">
        <v>8795</v>
      </c>
      <c r="Q76" s="6"/>
      <c r="R76" s="30" t="s">
        <v>153</v>
      </c>
      <c r="S76" s="32"/>
      <c r="T76" s="32"/>
      <c r="U76" s="105" t="s">
        <v>154</v>
      </c>
      <c r="V76" s="105"/>
      <c r="W76" s="37"/>
      <c r="X76" s="6"/>
      <c r="Y76" s="5">
        <v>4609</v>
      </c>
      <c r="Z76" s="5">
        <v>3364</v>
      </c>
      <c r="AA76" s="5">
        <v>3364</v>
      </c>
      <c r="AB76" s="90" t="s">
        <v>383</v>
      </c>
      <c r="AC76" s="5">
        <v>840</v>
      </c>
      <c r="AD76" s="5">
        <v>2463</v>
      </c>
      <c r="AE76" s="5">
        <v>596359</v>
      </c>
      <c r="AF76" s="5">
        <v>583343</v>
      </c>
    </row>
    <row r="77" spans="1:32" ht="10.5" customHeight="1">
      <c r="A77" s="3"/>
      <c r="B77" s="32"/>
      <c r="C77" s="32"/>
      <c r="D77" s="32"/>
      <c r="G77" s="7"/>
      <c r="H77" s="6"/>
      <c r="M77" s="5"/>
      <c r="N77" s="5"/>
      <c r="O77" s="5"/>
      <c r="P77" s="5"/>
      <c r="Q77" s="3"/>
      <c r="S77" s="30"/>
      <c r="T77" s="32"/>
      <c r="W77" s="37"/>
      <c r="X77" s="6"/>
      <c r="AC77" s="5"/>
      <c r="AD77" s="5"/>
      <c r="AE77" s="5"/>
      <c r="AF77" s="5"/>
    </row>
    <row r="78" spans="1:28" ht="10.5" customHeight="1">
      <c r="A78" s="3"/>
      <c r="B78" s="34"/>
      <c r="C78" s="34"/>
      <c r="D78" s="34"/>
      <c r="F78" s="103" t="s">
        <v>425</v>
      </c>
      <c r="G78" s="7"/>
      <c r="H78" s="3"/>
      <c r="Q78" s="3"/>
      <c r="R78" s="30"/>
      <c r="S78" s="30"/>
      <c r="T78" s="32"/>
      <c r="U78" s="35"/>
      <c r="V78" s="124" t="s">
        <v>162</v>
      </c>
      <c r="W78" s="125"/>
      <c r="X78" s="3"/>
      <c r="AB78" s="99"/>
    </row>
    <row r="79" spans="1:32" ht="4.5" customHeight="1" thickBot="1">
      <c r="A79" s="15"/>
      <c r="B79" s="15"/>
      <c r="C79" s="15"/>
      <c r="D79" s="15"/>
      <c r="E79" s="15"/>
      <c r="F79" s="16"/>
      <c r="G79" s="21"/>
      <c r="H79" s="15"/>
      <c r="I79" s="18"/>
      <c r="J79" s="18"/>
      <c r="K79" s="18"/>
      <c r="L79" s="18"/>
      <c r="M79" s="18"/>
      <c r="N79" s="18"/>
      <c r="O79" s="18"/>
      <c r="P79" s="18"/>
      <c r="Q79" s="15"/>
      <c r="R79" s="15"/>
      <c r="S79" s="15"/>
      <c r="T79" s="15"/>
      <c r="U79" s="121"/>
      <c r="V79" s="121"/>
      <c r="W79" s="21"/>
      <c r="X79" s="15"/>
      <c r="Y79" s="18"/>
      <c r="Z79" s="18"/>
      <c r="AA79" s="18"/>
      <c r="AB79" s="18"/>
      <c r="AC79" s="18"/>
      <c r="AD79" s="18"/>
      <c r="AE79" s="18"/>
      <c r="AF79" s="18"/>
    </row>
    <row r="80" spans="6:54" ht="19.5" customHeight="1">
      <c r="F80" s="2"/>
      <c r="G80" s="50"/>
      <c r="H80" s="50"/>
      <c r="I80" s="2" t="s">
        <v>163</v>
      </c>
      <c r="J80" s="50"/>
      <c r="K80" s="50"/>
      <c r="L80" s="50"/>
      <c r="M80" s="50"/>
      <c r="N80" s="51"/>
      <c r="O80" s="52"/>
      <c r="P80" s="52"/>
      <c r="R80" s="27" t="s">
        <v>164</v>
      </c>
      <c r="AB80" s="79" t="s">
        <v>361</v>
      </c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</row>
    <row r="81" spans="1:32" ht="11.25" customHeight="1">
      <c r="A81" s="54"/>
      <c r="B81" s="54"/>
      <c r="C81" s="54"/>
      <c r="D81" s="54"/>
      <c r="E81" s="54"/>
      <c r="F81" s="2"/>
      <c r="G81" s="50"/>
      <c r="H81" s="50"/>
      <c r="I81" s="2"/>
      <c r="J81" s="50"/>
      <c r="K81" s="50"/>
      <c r="L81" s="50"/>
      <c r="M81" s="50"/>
      <c r="N81" s="51"/>
      <c r="O81" s="52"/>
      <c r="P81" s="52"/>
      <c r="V81" s="2"/>
      <c r="W81" s="50"/>
      <c r="X81" s="50"/>
      <c r="Y81" s="2"/>
      <c r="Z81" s="50"/>
      <c r="AA81" s="50"/>
      <c r="AB81" s="50"/>
      <c r="AC81" s="50"/>
      <c r="AD81" s="51"/>
      <c r="AE81" s="19" t="s">
        <v>406</v>
      </c>
      <c r="AF81" s="52"/>
    </row>
    <row r="82" spans="1:32" ht="4.5" customHeight="1" thickBot="1">
      <c r="A82" s="55"/>
      <c r="B82" s="55"/>
      <c r="C82" s="55"/>
      <c r="D82" s="55"/>
      <c r="E82" s="55"/>
      <c r="F82" s="11"/>
      <c r="G82" s="56"/>
      <c r="H82" s="56"/>
      <c r="I82" s="57"/>
      <c r="J82" s="57"/>
      <c r="K82" s="57"/>
      <c r="L82" s="57"/>
      <c r="M82" s="57"/>
      <c r="N82" s="57"/>
      <c r="O82" s="55"/>
      <c r="P82" s="55"/>
      <c r="Q82" s="55"/>
      <c r="R82" s="55"/>
      <c r="S82" s="55"/>
      <c r="T82" s="55"/>
      <c r="U82" s="55"/>
      <c r="V82" s="11"/>
      <c r="W82" s="56"/>
      <c r="X82" s="56"/>
      <c r="Y82" s="57"/>
      <c r="Z82" s="57"/>
      <c r="AA82" s="57"/>
      <c r="AB82" s="57"/>
      <c r="AC82" s="57"/>
      <c r="AD82" s="57"/>
      <c r="AE82" s="55"/>
      <c r="AF82" s="55"/>
    </row>
    <row r="83" spans="6:32" ht="15" customHeight="1">
      <c r="F83" s="58"/>
      <c r="G83" s="59"/>
      <c r="H83" s="117" t="s">
        <v>362</v>
      </c>
      <c r="I83" s="118"/>
      <c r="J83" s="81" t="s">
        <v>364</v>
      </c>
      <c r="K83" s="81" t="s">
        <v>365</v>
      </c>
      <c r="L83" s="82" t="s">
        <v>379</v>
      </c>
      <c r="M83" s="40" t="s">
        <v>0</v>
      </c>
      <c r="N83" s="85" t="s">
        <v>1</v>
      </c>
      <c r="O83" s="85" t="s">
        <v>27</v>
      </c>
      <c r="P83" s="80" t="s">
        <v>27</v>
      </c>
      <c r="V83" s="58"/>
      <c r="W83" s="59"/>
      <c r="X83" s="117" t="s">
        <v>362</v>
      </c>
      <c r="Y83" s="118"/>
      <c r="Z83" s="81" t="s">
        <v>364</v>
      </c>
      <c r="AA83" s="81" t="s">
        <v>365</v>
      </c>
      <c r="AB83" s="82" t="s">
        <v>379</v>
      </c>
      <c r="AC83" s="40" t="s">
        <v>0</v>
      </c>
      <c r="AD83" s="85" t="s">
        <v>1</v>
      </c>
      <c r="AE83" s="85" t="s">
        <v>27</v>
      </c>
      <c r="AF83" s="80" t="s">
        <v>27</v>
      </c>
    </row>
    <row r="84" spans="6:32" ht="15" customHeight="1">
      <c r="F84" s="60"/>
      <c r="G84" s="61"/>
      <c r="H84" s="119" t="s">
        <v>366</v>
      </c>
      <c r="I84" s="120"/>
      <c r="J84" s="10" t="s">
        <v>367</v>
      </c>
      <c r="K84" s="10" t="s">
        <v>366</v>
      </c>
      <c r="L84" s="10"/>
      <c r="M84" s="20" t="s">
        <v>28</v>
      </c>
      <c r="N84" s="10" t="s">
        <v>29</v>
      </c>
      <c r="O84" s="10" t="s">
        <v>30</v>
      </c>
      <c r="P84" s="12" t="s">
        <v>31</v>
      </c>
      <c r="V84" s="60"/>
      <c r="W84" s="61"/>
      <c r="X84" s="119" t="s">
        <v>366</v>
      </c>
      <c r="Y84" s="120"/>
      <c r="Z84" s="10" t="s">
        <v>367</v>
      </c>
      <c r="AA84" s="10" t="s">
        <v>366</v>
      </c>
      <c r="AB84" s="10"/>
      <c r="AC84" s="20" t="s">
        <v>28</v>
      </c>
      <c r="AD84" s="10" t="s">
        <v>29</v>
      </c>
      <c r="AE84" s="10" t="s">
        <v>30</v>
      </c>
      <c r="AF84" s="12" t="s">
        <v>31</v>
      </c>
    </row>
    <row r="85" spans="1:32" ht="15" customHeight="1">
      <c r="A85" s="62"/>
      <c r="B85" s="62"/>
      <c r="C85" s="62"/>
      <c r="D85" s="62"/>
      <c r="E85" s="62"/>
      <c r="F85" s="63"/>
      <c r="G85" s="64"/>
      <c r="H85" s="122" t="s">
        <v>363</v>
      </c>
      <c r="I85" s="123"/>
      <c r="J85" s="84" t="s">
        <v>363</v>
      </c>
      <c r="K85" s="84" t="s">
        <v>363</v>
      </c>
      <c r="L85" s="84" t="s">
        <v>380</v>
      </c>
      <c r="M85" s="84" t="s">
        <v>2</v>
      </c>
      <c r="N85" s="84" t="s">
        <v>32</v>
      </c>
      <c r="O85" s="84" t="s">
        <v>359</v>
      </c>
      <c r="P85" s="83" t="s">
        <v>33</v>
      </c>
      <c r="Q85" s="62"/>
      <c r="R85" s="62"/>
      <c r="S85" s="62"/>
      <c r="T85" s="62"/>
      <c r="U85" s="62"/>
      <c r="V85" s="63"/>
      <c r="W85" s="64"/>
      <c r="X85" s="122" t="s">
        <v>363</v>
      </c>
      <c r="Y85" s="123"/>
      <c r="Z85" s="84" t="s">
        <v>363</v>
      </c>
      <c r="AA85" s="84" t="s">
        <v>363</v>
      </c>
      <c r="AB85" s="84" t="s">
        <v>380</v>
      </c>
      <c r="AC85" s="84" t="s">
        <v>2</v>
      </c>
      <c r="AD85" s="84" t="s">
        <v>32</v>
      </c>
      <c r="AE85" s="84" t="s">
        <v>359</v>
      </c>
      <c r="AF85" s="83" t="s">
        <v>33</v>
      </c>
    </row>
    <row r="86" spans="1:54" ht="3.75" customHeight="1">
      <c r="A86" s="52"/>
      <c r="B86" s="52"/>
      <c r="C86" s="52"/>
      <c r="D86" s="52"/>
      <c r="E86" s="52"/>
      <c r="F86" s="60"/>
      <c r="G86" s="65"/>
      <c r="H86" s="66"/>
      <c r="I86" s="66"/>
      <c r="J86" s="38"/>
      <c r="K86" s="38"/>
      <c r="L86" s="67"/>
      <c r="M86" s="1"/>
      <c r="N86" s="1"/>
      <c r="O86" s="1"/>
      <c r="P86" s="1"/>
      <c r="Q86" s="52"/>
      <c r="R86" s="52"/>
      <c r="S86" s="52"/>
      <c r="T86" s="52"/>
      <c r="U86" s="52"/>
      <c r="V86" s="60"/>
      <c r="W86" s="65"/>
      <c r="X86" s="66"/>
      <c r="Y86" s="66"/>
      <c r="Z86" s="38"/>
      <c r="AA86" s="38"/>
      <c r="AB86" s="67"/>
      <c r="AC86" s="1"/>
      <c r="AD86" s="28"/>
      <c r="AE86" s="28"/>
      <c r="AF86" s="28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</row>
    <row r="87" spans="1:32" ht="9.75" customHeight="1">
      <c r="A87" s="73"/>
      <c r="B87" s="28" t="s">
        <v>165</v>
      </c>
      <c r="C87" s="41"/>
      <c r="D87" s="41"/>
      <c r="E87" s="41"/>
      <c r="F87" s="41"/>
      <c r="G87" s="74"/>
      <c r="H87" s="73"/>
      <c r="I87" s="73"/>
      <c r="J87" s="75"/>
      <c r="K87" s="14"/>
      <c r="L87" s="42"/>
      <c r="M87" s="69"/>
      <c r="N87" s="69"/>
      <c r="O87" s="3"/>
      <c r="P87" s="3"/>
      <c r="R87" s="28" t="s">
        <v>165</v>
      </c>
      <c r="S87" s="28"/>
      <c r="T87" s="28"/>
      <c r="U87" s="28"/>
      <c r="V87" s="28"/>
      <c r="W87" s="43"/>
      <c r="X87" s="54"/>
      <c r="Y87" s="73"/>
      <c r="Z87" s="75"/>
      <c r="AA87" s="109"/>
      <c r="AB87" s="110"/>
      <c r="AC87" s="110"/>
      <c r="AD87" s="110"/>
      <c r="AE87" s="6"/>
      <c r="AF87" s="3"/>
    </row>
    <row r="88" spans="1:32" ht="9.75" customHeight="1">
      <c r="A88" s="50"/>
      <c r="B88" s="30" t="s">
        <v>63</v>
      </c>
      <c r="C88" s="48"/>
      <c r="D88" s="48"/>
      <c r="E88" s="105" t="s">
        <v>158</v>
      </c>
      <c r="F88" s="105"/>
      <c r="G88" s="76"/>
      <c r="H88" s="50"/>
      <c r="I88" s="5">
        <v>145</v>
      </c>
      <c r="J88" s="5">
        <v>107</v>
      </c>
      <c r="K88" s="5">
        <v>103</v>
      </c>
      <c r="L88" s="90" t="s">
        <v>416</v>
      </c>
      <c r="M88" s="5">
        <v>1150</v>
      </c>
      <c r="N88" s="5">
        <v>84</v>
      </c>
      <c r="O88" s="5">
        <v>24590</v>
      </c>
      <c r="P88" s="5">
        <f>3725+19874</f>
        <v>23599</v>
      </c>
      <c r="R88" s="107" t="s">
        <v>166</v>
      </c>
      <c r="S88" s="107"/>
      <c r="T88" s="30"/>
      <c r="U88" s="105" t="s">
        <v>167</v>
      </c>
      <c r="V88" s="108"/>
      <c r="W88" s="43"/>
      <c r="X88" s="54"/>
      <c r="Y88" s="5">
        <v>740</v>
      </c>
      <c r="Z88" s="5">
        <v>652</v>
      </c>
      <c r="AA88" s="23">
        <v>652</v>
      </c>
      <c r="AB88" s="90" t="s">
        <v>389</v>
      </c>
      <c r="AC88" s="23">
        <v>400</v>
      </c>
      <c r="AD88" s="23">
        <v>420</v>
      </c>
      <c r="AE88" s="5">
        <v>137124</v>
      </c>
      <c r="AF88" s="17">
        <v>120284</v>
      </c>
    </row>
    <row r="89" spans="1:32" ht="9.75" customHeight="1">
      <c r="A89" s="50"/>
      <c r="D89" s="32"/>
      <c r="G89" s="37"/>
      <c r="H89" s="3"/>
      <c r="M89" s="17"/>
      <c r="N89" s="17"/>
      <c r="O89" s="17"/>
      <c r="P89" s="17"/>
      <c r="R89" s="32"/>
      <c r="S89" s="32"/>
      <c r="T89" s="32"/>
      <c r="U89" s="105" t="s">
        <v>170</v>
      </c>
      <c r="V89" s="108"/>
      <c r="W89" s="43"/>
      <c r="X89" s="54"/>
      <c r="Y89" s="5">
        <v>250</v>
      </c>
      <c r="Z89" s="5">
        <v>206</v>
      </c>
      <c r="AA89" s="5">
        <v>206</v>
      </c>
      <c r="AB89" s="90" t="s">
        <v>389</v>
      </c>
      <c r="AC89" s="23">
        <v>400</v>
      </c>
      <c r="AD89" s="5">
        <v>80</v>
      </c>
      <c r="AE89" s="5">
        <v>23709</v>
      </c>
      <c r="AF89" s="17">
        <v>20797</v>
      </c>
    </row>
    <row r="90" spans="1:32" ht="9.75" customHeight="1">
      <c r="A90" s="6"/>
      <c r="B90" s="107" t="s">
        <v>160</v>
      </c>
      <c r="C90" s="107"/>
      <c r="E90" s="105" t="s">
        <v>161</v>
      </c>
      <c r="F90" s="105"/>
      <c r="G90" s="37"/>
      <c r="H90" s="3"/>
      <c r="I90" s="17">
        <v>2880</v>
      </c>
      <c r="J90" s="17">
        <v>2063</v>
      </c>
      <c r="K90" s="17">
        <v>2040</v>
      </c>
      <c r="L90" s="93" t="s">
        <v>383</v>
      </c>
      <c r="M90" s="5">
        <v>710</v>
      </c>
      <c r="N90" s="5">
        <v>1282</v>
      </c>
      <c r="O90" s="5">
        <v>276439</v>
      </c>
      <c r="P90" s="5">
        <v>253215</v>
      </c>
      <c r="Q90" s="6"/>
      <c r="R90" s="32"/>
      <c r="S90" s="32"/>
      <c r="T90" s="32"/>
      <c r="U90" s="105" t="s">
        <v>172</v>
      </c>
      <c r="V90" s="108"/>
      <c r="W90" s="37"/>
      <c r="X90" s="6"/>
      <c r="Y90" s="5">
        <v>360</v>
      </c>
      <c r="Z90" s="5">
        <v>294</v>
      </c>
      <c r="AA90" s="5">
        <v>294</v>
      </c>
      <c r="AB90" s="90" t="s">
        <v>389</v>
      </c>
      <c r="AC90" s="23">
        <v>400</v>
      </c>
      <c r="AD90" s="5">
        <v>111</v>
      </c>
      <c r="AE90" s="5">
        <v>38002</v>
      </c>
      <c r="AF90" s="17">
        <v>33335</v>
      </c>
    </row>
    <row r="91" spans="1:32" ht="9.75" customHeight="1">
      <c r="A91" s="6"/>
      <c r="D91" s="30"/>
      <c r="G91" s="74"/>
      <c r="H91" s="73"/>
      <c r="M91" s="24"/>
      <c r="N91" s="5"/>
      <c r="O91" s="5"/>
      <c r="P91" s="17"/>
      <c r="Q91" s="6"/>
      <c r="R91" s="32"/>
      <c r="S91" s="32"/>
      <c r="T91" s="32"/>
      <c r="U91" s="105" t="s">
        <v>174</v>
      </c>
      <c r="V91" s="108"/>
      <c r="W91" s="37"/>
      <c r="X91" s="6"/>
      <c r="Y91" s="5">
        <v>270</v>
      </c>
      <c r="Z91" s="5">
        <v>104</v>
      </c>
      <c r="AA91" s="5">
        <v>104</v>
      </c>
      <c r="AB91" s="90" t="s">
        <v>389</v>
      </c>
      <c r="AC91" s="23">
        <v>400</v>
      </c>
      <c r="AD91" s="5">
        <v>39</v>
      </c>
      <c r="AE91" s="5">
        <v>8721</v>
      </c>
      <c r="AF91" s="17">
        <v>7650</v>
      </c>
    </row>
    <row r="92" spans="1:32" ht="9.75" customHeight="1">
      <c r="A92" s="6"/>
      <c r="B92" s="107" t="s">
        <v>168</v>
      </c>
      <c r="C92" s="107"/>
      <c r="D92" s="32"/>
      <c r="E92" s="105" t="s">
        <v>169</v>
      </c>
      <c r="F92" s="116"/>
      <c r="G92" s="7"/>
      <c r="H92" s="6"/>
      <c r="I92" s="5">
        <v>550</v>
      </c>
      <c r="J92" s="5">
        <v>355</v>
      </c>
      <c r="K92" s="5">
        <v>340</v>
      </c>
      <c r="L92" s="90" t="s">
        <v>389</v>
      </c>
      <c r="M92" s="5">
        <v>705</v>
      </c>
      <c r="N92" s="5">
        <v>123</v>
      </c>
      <c r="O92" s="5">
        <v>51936</v>
      </c>
      <c r="P92" s="17">
        <v>35736</v>
      </c>
      <c r="Q92" s="6"/>
      <c r="R92" s="32"/>
      <c r="S92" s="32"/>
      <c r="T92" s="32"/>
      <c r="U92" s="105" t="s">
        <v>176</v>
      </c>
      <c r="V92" s="108"/>
      <c r="W92" s="37"/>
      <c r="X92" s="6"/>
      <c r="Y92" s="5">
        <v>190</v>
      </c>
      <c r="Z92" s="5">
        <v>201</v>
      </c>
      <c r="AA92" s="5">
        <v>201</v>
      </c>
      <c r="AB92" s="90" t="s">
        <v>389</v>
      </c>
      <c r="AC92" s="23">
        <v>400</v>
      </c>
      <c r="AD92" s="5">
        <v>57</v>
      </c>
      <c r="AE92" s="5">
        <v>18536</v>
      </c>
      <c r="AF92" s="17">
        <v>16260</v>
      </c>
    </row>
    <row r="93" spans="1:32" ht="9.75" customHeight="1">
      <c r="A93" s="6"/>
      <c r="B93" s="32"/>
      <c r="C93" s="32"/>
      <c r="D93" s="32"/>
      <c r="E93" s="105" t="s">
        <v>171</v>
      </c>
      <c r="F93" s="116"/>
      <c r="G93" s="7"/>
      <c r="H93" s="6"/>
      <c r="I93" s="5">
        <v>5000</v>
      </c>
      <c r="J93" s="5">
        <v>4145</v>
      </c>
      <c r="K93" s="5">
        <v>3785</v>
      </c>
      <c r="L93" s="90" t="s">
        <v>383</v>
      </c>
      <c r="M93" s="5">
        <v>705</v>
      </c>
      <c r="N93" s="5">
        <v>2361</v>
      </c>
      <c r="O93" s="5">
        <v>852938</v>
      </c>
      <c r="P93" s="17">
        <v>506666</v>
      </c>
      <c r="Q93" s="6"/>
      <c r="R93" s="32"/>
      <c r="S93" s="32"/>
      <c r="T93" s="32"/>
      <c r="U93" s="105"/>
      <c r="V93" s="108"/>
      <c r="W93" s="37"/>
      <c r="X93" s="6"/>
      <c r="Y93" s="5"/>
      <c r="Z93" s="5"/>
      <c r="AA93" s="5"/>
      <c r="AB93" s="90"/>
      <c r="AC93" s="25"/>
      <c r="AD93" s="5"/>
      <c r="AE93" s="5"/>
      <c r="AF93" s="17"/>
    </row>
    <row r="94" spans="1:32" ht="9.75" customHeight="1">
      <c r="A94" s="6"/>
      <c r="B94" s="32"/>
      <c r="C94" s="32"/>
      <c r="D94" s="32"/>
      <c r="E94" s="105" t="s">
        <v>173</v>
      </c>
      <c r="F94" s="106"/>
      <c r="G94" s="7"/>
      <c r="H94" s="6"/>
      <c r="I94" s="5">
        <v>1530</v>
      </c>
      <c r="J94" s="5">
        <v>1374</v>
      </c>
      <c r="K94" s="5">
        <v>1085</v>
      </c>
      <c r="L94" s="90" t="s">
        <v>383</v>
      </c>
      <c r="M94" s="5">
        <v>705</v>
      </c>
      <c r="N94" s="5">
        <v>433</v>
      </c>
      <c r="O94" s="5">
        <v>143357</v>
      </c>
      <c r="P94" s="17">
        <v>117284</v>
      </c>
      <c r="Q94" s="6"/>
      <c r="R94" s="107" t="s">
        <v>179</v>
      </c>
      <c r="S94" s="107"/>
      <c r="T94" s="30"/>
      <c r="U94" s="105" t="s">
        <v>180</v>
      </c>
      <c r="V94" s="108"/>
      <c r="W94" s="37"/>
      <c r="X94" s="6"/>
      <c r="Y94" s="5">
        <v>416</v>
      </c>
      <c r="Z94" s="5">
        <v>392</v>
      </c>
      <c r="AA94" s="5">
        <v>338</v>
      </c>
      <c r="AB94" s="90" t="s">
        <v>378</v>
      </c>
      <c r="AC94" s="25">
        <v>680</v>
      </c>
      <c r="AD94" s="5">
        <v>108</v>
      </c>
      <c r="AE94" s="5">
        <v>37671</v>
      </c>
      <c r="AF94" s="17">
        <v>35877</v>
      </c>
    </row>
    <row r="95" spans="1:32" ht="9.75" customHeight="1">
      <c r="A95" s="6"/>
      <c r="B95" s="32"/>
      <c r="C95" s="32"/>
      <c r="D95" s="32"/>
      <c r="E95" s="105" t="s">
        <v>175</v>
      </c>
      <c r="F95" s="106"/>
      <c r="G95" s="7"/>
      <c r="H95" s="6"/>
      <c r="I95" s="5">
        <v>160</v>
      </c>
      <c r="J95" s="5">
        <v>150</v>
      </c>
      <c r="K95" s="5">
        <v>130</v>
      </c>
      <c r="L95" s="90" t="s">
        <v>378</v>
      </c>
      <c r="M95" s="5">
        <v>705</v>
      </c>
      <c r="N95" s="5">
        <v>41</v>
      </c>
      <c r="O95" s="5">
        <v>15512</v>
      </c>
      <c r="P95" s="17">
        <v>7481</v>
      </c>
      <c r="Q95" s="6"/>
      <c r="R95" s="32"/>
      <c r="S95" s="32"/>
      <c r="T95" s="32"/>
      <c r="U95" s="105" t="s">
        <v>182</v>
      </c>
      <c r="V95" s="108"/>
      <c r="W95" s="37"/>
      <c r="X95" s="6"/>
      <c r="Y95" s="5">
        <v>500</v>
      </c>
      <c r="Z95" s="5">
        <v>275</v>
      </c>
      <c r="AA95" s="5">
        <v>271</v>
      </c>
      <c r="AB95" s="90" t="s">
        <v>378</v>
      </c>
      <c r="AC95" s="25">
        <v>680</v>
      </c>
      <c r="AD95" s="5">
        <v>103</v>
      </c>
      <c r="AE95" s="5">
        <v>29513</v>
      </c>
      <c r="AF95" s="5">
        <v>28108</v>
      </c>
    </row>
    <row r="96" spans="1:32" ht="9.75" customHeight="1">
      <c r="A96" s="6"/>
      <c r="C96" s="30"/>
      <c r="D96" s="30"/>
      <c r="G96" s="7"/>
      <c r="H96" s="6"/>
      <c r="M96" s="5"/>
      <c r="N96" s="5"/>
      <c r="O96" s="5"/>
      <c r="P96" s="17"/>
      <c r="Q96" s="6"/>
      <c r="R96" s="32"/>
      <c r="S96" s="32"/>
      <c r="T96" s="32"/>
      <c r="U96" s="105" t="s">
        <v>184</v>
      </c>
      <c r="V96" s="108"/>
      <c r="W96" s="37"/>
      <c r="X96" s="6"/>
      <c r="Y96" s="5">
        <v>500</v>
      </c>
      <c r="Z96" s="5">
        <v>285</v>
      </c>
      <c r="AA96" s="5">
        <v>224</v>
      </c>
      <c r="AB96" s="90" t="s">
        <v>389</v>
      </c>
      <c r="AC96" s="25">
        <v>680</v>
      </c>
      <c r="AD96" s="5">
        <v>104</v>
      </c>
      <c r="AE96" s="5">
        <v>35252</v>
      </c>
      <c r="AF96" s="5">
        <v>33573</v>
      </c>
    </row>
    <row r="97" spans="1:32" ht="9.75" customHeight="1">
      <c r="A97" s="6"/>
      <c r="B97" s="30" t="s">
        <v>177</v>
      </c>
      <c r="C97" s="32"/>
      <c r="D97" s="32"/>
      <c r="E97" s="105" t="s">
        <v>178</v>
      </c>
      <c r="F97" s="106"/>
      <c r="G97" s="7"/>
      <c r="H97" s="6"/>
      <c r="I97" s="5">
        <v>400</v>
      </c>
      <c r="J97" s="5">
        <v>152</v>
      </c>
      <c r="K97" s="5">
        <v>152</v>
      </c>
      <c r="L97" s="90" t="s">
        <v>389</v>
      </c>
      <c r="M97" s="5">
        <v>997</v>
      </c>
      <c r="N97" s="5">
        <v>65</v>
      </c>
      <c r="O97" s="5">
        <v>12345</v>
      </c>
      <c r="P97" s="5">
        <v>11101</v>
      </c>
      <c r="Q97" s="6"/>
      <c r="R97" s="32"/>
      <c r="S97" s="32"/>
      <c r="T97" s="32"/>
      <c r="U97" s="105" t="s">
        <v>410</v>
      </c>
      <c r="V97" s="108"/>
      <c r="W97" s="37"/>
      <c r="X97" s="6"/>
      <c r="Y97" s="5">
        <v>395</v>
      </c>
      <c r="Z97" s="5">
        <v>420</v>
      </c>
      <c r="AA97" s="5">
        <v>285</v>
      </c>
      <c r="AB97" s="90" t="s">
        <v>390</v>
      </c>
      <c r="AC97" s="25">
        <v>680</v>
      </c>
      <c r="AD97" s="5">
        <v>85</v>
      </c>
      <c r="AE97" s="5">
        <v>24157</v>
      </c>
      <c r="AF97" s="5">
        <v>23007</v>
      </c>
    </row>
    <row r="98" spans="1:32" ht="9.75" customHeight="1">
      <c r="A98" s="6"/>
      <c r="B98" s="32"/>
      <c r="C98" s="32"/>
      <c r="D98" s="32"/>
      <c r="E98" s="105" t="s">
        <v>181</v>
      </c>
      <c r="F98" s="106"/>
      <c r="G98" s="7"/>
      <c r="H98" s="6"/>
      <c r="I98" s="5">
        <v>330</v>
      </c>
      <c r="J98" s="5">
        <v>257</v>
      </c>
      <c r="K98" s="5">
        <v>255</v>
      </c>
      <c r="L98" s="90" t="s">
        <v>389</v>
      </c>
      <c r="M98" s="5">
        <v>997</v>
      </c>
      <c r="N98" s="5">
        <v>115</v>
      </c>
      <c r="O98" s="5">
        <v>23911</v>
      </c>
      <c r="P98" s="5">
        <v>22040</v>
      </c>
      <c r="Q98" s="6"/>
      <c r="R98" s="32"/>
      <c r="S98" s="32"/>
      <c r="T98" s="32"/>
      <c r="U98" s="105" t="s">
        <v>408</v>
      </c>
      <c r="V98" s="108"/>
      <c r="W98" s="37"/>
      <c r="X98" s="6"/>
      <c r="Y98" s="5">
        <v>443</v>
      </c>
      <c r="Z98" s="5">
        <v>423</v>
      </c>
      <c r="AA98" s="5">
        <v>413</v>
      </c>
      <c r="AB98" s="90" t="s">
        <v>389</v>
      </c>
      <c r="AC98" s="25">
        <v>680</v>
      </c>
      <c r="AD98" s="5">
        <v>47</v>
      </c>
      <c r="AE98" s="5">
        <v>11951</v>
      </c>
      <c r="AF98" s="5">
        <v>11382</v>
      </c>
    </row>
    <row r="99" spans="1:32" ht="9.75" customHeight="1">
      <c r="A99" s="6"/>
      <c r="B99" s="32"/>
      <c r="C99" s="32"/>
      <c r="D99" s="32"/>
      <c r="E99" s="105" t="s">
        <v>183</v>
      </c>
      <c r="F99" s="106"/>
      <c r="G99" s="7"/>
      <c r="H99" s="6"/>
      <c r="I99" s="5">
        <v>4240</v>
      </c>
      <c r="J99" s="5">
        <v>4067</v>
      </c>
      <c r="K99" s="5">
        <v>3994</v>
      </c>
      <c r="L99" s="90" t="s">
        <v>378</v>
      </c>
      <c r="M99" s="5">
        <v>997</v>
      </c>
      <c r="N99" s="5">
        <v>2657</v>
      </c>
      <c r="O99" s="5">
        <v>609072</v>
      </c>
      <c r="P99" s="5">
        <v>500567</v>
      </c>
      <c r="Q99" s="6"/>
      <c r="R99" s="32"/>
      <c r="S99" s="32"/>
      <c r="T99" s="32"/>
      <c r="U99" s="105" t="s">
        <v>409</v>
      </c>
      <c r="V99" s="105"/>
      <c r="W99" s="37"/>
      <c r="X99" s="6"/>
      <c r="Y99" s="5">
        <v>150</v>
      </c>
      <c r="Z99" s="5">
        <v>213</v>
      </c>
      <c r="AA99" s="5">
        <v>173</v>
      </c>
      <c r="AB99" s="90" t="s">
        <v>378</v>
      </c>
      <c r="AC99" s="25">
        <v>680</v>
      </c>
      <c r="AD99" s="5">
        <v>89</v>
      </c>
      <c r="AE99" s="5">
        <v>15654</v>
      </c>
      <c r="AF99" s="5">
        <v>14909</v>
      </c>
    </row>
    <row r="100" spans="1:32" ht="9.75" customHeight="1">
      <c r="A100" s="6"/>
      <c r="B100" s="32"/>
      <c r="C100" s="32"/>
      <c r="D100" s="32"/>
      <c r="E100" s="105" t="s">
        <v>185</v>
      </c>
      <c r="F100" s="106"/>
      <c r="G100" s="7"/>
      <c r="H100" s="6"/>
      <c r="I100" s="5">
        <v>290</v>
      </c>
      <c r="J100" s="5">
        <v>277</v>
      </c>
      <c r="K100" s="5">
        <v>212</v>
      </c>
      <c r="L100" s="90" t="s">
        <v>389</v>
      </c>
      <c r="M100" s="5">
        <v>997</v>
      </c>
      <c r="N100" s="5">
        <v>79</v>
      </c>
      <c r="O100" s="5">
        <v>22306</v>
      </c>
      <c r="P100" s="5">
        <v>12398</v>
      </c>
      <c r="Q100" s="6"/>
      <c r="R100" s="107"/>
      <c r="S100" s="108"/>
      <c r="T100" s="108"/>
      <c r="U100" s="108"/>
      <c r="V100" s="108"/>
      <c r="W100" s="37"/>
      <c r="X100" s="6"/>
      <c r="Y100" s="5"/>
      <c r="Z100" s="5"/>
      <c r="AA100" s="5"/>
      <c r="AB100" s="90"/>
      <c r="AC100" s="5"/>
      <c r="AD100" s="5"/>
      <c r="AE100" s="5"/>
      <c r="AF100" s="5"/>
    </row>
    <row r="101" spans="1:32" ht="9.75" customHeight="1">
      <c r="A101" s="6"/>
      <c r="B101" s="30"/>
      <c r="C101" s="30"/>
      <c r="D101" s="32"/>
      <c r="E101" s="105" t="s">
        <v>186</v>
      </c>
      <c r="F101" s="106"/>
      <c r="G101" s="7"/>
      <c r="H101" s="6"/>
      <c r="I101" s="5">
        <v>292</v>
      </c>
      <c r="J101" s="5">
        <v>291</v>
      </c>
      <c r="K101" s="5">
        <v>251</v>
      </c>
      <c r="L101" s="90" t="s">
        <v>378</v>
      </c>
      <c r="M101" s="5">
        <v>997</v>
      </c>
      <c r="N101" s="5">
        <v>120</v>
      </c>
      <c r="O101" s="5">
        <v>30208</v>
      </c>
      <c r="P101" s="5">
        <v>26708</v>
      </c>
      <c r="Q101" s="6"/>
      <c r="R101" s="107" t="s">
        <v>190</v>
      </c>
      <c r="S101" s="107"/>
      <c r="T101" s="30"/>
      <c r="U101" s="105" t="s">
        <v>191</v>
      </c>
      <c r="V101" s="108"/>
      <c r="W101" s="37"/>
      <c r="X101" s="6"/>
      <c r="Y101" s="5">
        <v>2500</v>
      </c>
      <c r="Z101" s="5">
        <v>1305</v>
      </c>
      <c r="AA101" s="5">
        <v>1305</v>
      </c>
      <c r="AB101" s="90" t="s">
        <v>384</v>
      </c>
      <c r="AC101" s="5">
        <v>520</v>
      </c>
      <c r="AD101" s="5">
        <v>905</v>
      </c>
      <c r="AE101" s="5">
        <v>273963</v>
      </c>
      <c r="AF101" s="5">
        <f>204395+23902</f>
        <v>228297</v>
      </c>
    </row>
    <row r="102" spans="1:32" ht="9.75" customHeight="1">
      <c r="A102" s="6"/>
      <c r="B102" s="32"/>
      <c r="C102" s="32"/>
      <c r="D102" s="32"/>
      <c r="E102" s="105" t="s">
        <v>187</v>
      </c>
      <c r="F102" s="106"/>
      <c r="G102" s="7"/>
      <c r="H102" s="6"/>
      <c r="I102" s="5">
        <v>260</v>
      </c>
      <c r="J102" s="5">
        <v>152</v>
      </c>
      <c r="K102" s="5">
        <v>140</v>
      </c>
      <c r="L102" s="90" t="s">
        <v>389</v>
      </c>
      <c r="M102" s="5">
        <v>997</v>
      </c>
      <c r="N102" s="5">
        <v>123</v>
      </c>
      <c r="O102" s="5">
        <v>11658</v>
      </c>
      <c r="P102" s="5">
        <v>9256</v>
      </c>
      <c r="Q102" s="6"/>
      <c r="R102" s="32"/>
      <c r="S102" s="32"/>
      <c r="T102" s="32"/>
      <c r="U102" s="105" t="s">
        <v>193</v>
      </c>
      <c r="V102" s="108"/>
      <c r="W102" s="37"/>
      <c r="X102" s="6"/>
      <c r="Y102" s="5">
        <v>1100</v>
      </c>
      <c r="Z102" s="5">
        <v>291</v>
      </c>
      <c r="AA102" s="5">
        <v>291</v>
      </c>
      <c r="AB102" s="90" t="s">
        <v>384</v>
      </c>
      <c r="AC102" s="5">
        <v>520</v>
      </c>
      <c r="AD102" s="5">
        <v>230</v>
      </c>
      <c r="AE102" s="5">
        <v>47429</v>
      </c>
      <c r="AF102" s="5">
        <f>43781+1742</f>
        <v>45523</v>
      </c>
    </row>
    <row r="103" spans="1:32" ht="9.75" customHeight="1">
      <c r="A103" s="6"/>
      <c r="C103" s="30"/>
      <c r="D103" s="30"/>
      <c r="G103" s="7"/>
      <c r="H103" s="6"/>
      <c r="M103" s="5"/>
      <c r="N103" s="5"/>
      <c r="O103" s="5"/>
      <c r="P103" s="5"/>
      <c r="Q103" s="6"/>
      <c r="R103" s="32"/>
      <c r="S103" s="32"/>
      <c r="T103" s="32"/>
      <c r="U103" s="105" t="s">
        <v>195</v>
      </c>
      <c r="V103" s="108"/>
      <c r="W103" s="37"/>
      <c r="X103" s="6"/>
      <c r="Y103" s="5">
        <v>250</v>
      </c>
      <c r="Z103" s="5">
        <v>318</v>
      </c>
      <c r="AA103" s="5">
        <v>295</v>
      </c>
      <c r="AB103" s="90" t="s">
        <v>383</v>
      </c>
      <c r="AC103" s="5">
        <v>520</v>
      </c>
      <c r="AD103" s="5">
        <v>243</v>
      </c>
      <c r="AE103" s="5">
        <v>68106</v>
      </c>
      <c r="AF103" s="5">
        <f>59512+4320</f>
        <v>63832</v>
      </c>
    </row>
    <row r="104" spans="1:32" ht="9.75" customHeight="1">
      <c r="A104" s="6"/>
      <c r="B104" s="30" t="s">
        <v>188</v>
      </c>
      <c r="C104" s="32"/>
      <c r="D104" s="32"/>
      <c r="E104" s="105" t="s">
        <v>189</v>
      </c>
      <c r="F104" s="106"/>
      <c r="G104" s="7"/>
      <c r="H104" s="6"/>
      <c r="I104" s="5">
        <v>1476</v>
      </c>
      <c r="J104" s="5">
        <v>1561</v>
      </c>
      <c r="K104" s="5">
        <v>1189</v>
      </c>
      <c r="L104" s="90" t="s">
        <v>389</v>
      </c>
      <c r="M104" s="5">
        <v>960</v>
      </c>
      <c r="N104" s="5">
        <v>669</v>
      </c>
      <c r="O104" s="5">
        <v>160417</v>
      </c>
      <c r="P104" s="5">
        <f>124152+20993</f>
        <v>145145</v>
      </c>
      <c r="Q104" s="6"/>
      <c r="R104" s="32"/>
      <c r="S104" s="32"/>
      <c r="T104" s="32"/>
      <c r="U104" s="105" t="s">
        <v>197</v>
      </c>
      <c r="V104" s="108"/>
      <c r="W104" s="37"/>
      <c r="X104" s="6"/>
      <c r="Y104" s="5">
        <v>5000</v>
      </c>
      <c r="Z104" s="5">
        <v>3314</v>
      </c>
      <c r="AA104" s="5">
        <v>3310</v>
      </c>
      <c r="AB104" s="90" t="s">
        <v>384</v>
      </c>
      <c r="AC104" s="5">
        <v>520</v>
      </c>
      <c r="AD104" s="5">
        <v>1919</v>
      </c>
      <c r="AE104" s="5">
        <v>652257</v>
      </c>
      <c r="AF104" s="5">
        <f>60812+468915</f>
        <v>529727</v>
      </c>
    </row>
    <row r="105" spans="1:32" ht="9.75" customHeight="1">
      <c r="A105" s="6"/>
      <c r="B105" s="32"/>
      <c r="C105" s="32"/>
      <c r="D105" s="32"/>
      <c r="E105" s="105" t="s">
        <v>192</v>
      </c>
      <c r="F105" s="106"/>
      <c r="G105" s="7"/>
      <c r="H105" s="6"/>
      <c r="I105" s="5">
        <v>130</v>
      </c>
      <c r="J105" s="5">
        <v>75</v>
      </c>
      <c r="K105" s="5">
        <v>75</v>
      </c>
      <c r="L105" s="90" t="s">
        <v>389</v>
      </c>
      <c r="M105" s="5">
        <v>1700</v>
      </c>
      <c r="N105" s="5">
        <v>190</v>
      </c>
      <c r="O105" s="5">
        <v>45380</v>
      </c>
      <c r="P105" s="5">
        <f>35236+3334</f>
        <v>38570</v>
      </c>
      <c r="Q105" s="6"/>
      <c r="R105" s="32"/>
      <c r="S105" s="32"/>
      <c r="T105" s="32"/>
      <c r="U105" s="105" t="s">
        <v>199</v>
      </c>
      <c r="V105" s="108"/>
      <c r="W105" s="37"/>
      <c r="X105" s="6"/>
      <c r="Y105" s="5">
        <v>427</v>
      </c>
      <c r="Z105" s="5">
        <v>389</v>
      </c>
      <c r="AA105" s="5">
        <v>389</v>
      </c>
      <c r="AB105" s="90" t="s">
        <v>384</v>
      </c>
      <c r="AC105" s="5">
        <v>520</v>
      </c>
      <c r="AD105" s="5">
        <v>360</v>
      </c>
      <c r="AE105" s="5">
        <v>92297</v>
      </c>
      <c r="AF105" s="5">
        <f>84766+4005</f>
        <v>88771</v>
      </c>
    </row>
    <row r="106" spans="1:32" ht="9.75" customHeight="1">
      <c r="A106" s="6"/>
      <c r="B106" s="32"/>
      <c r="C106" s="32"/>
      <c r="D106" s="32"/>
      <c r="E106" s="105" t="s">
        <v>194</v>
      </c>
      <c r="F106" s="106"/>
      <c r="G106" s="7"/>
      <c r="H106" s="6"/>
      <c r="I106" s="5">
        <v>170</v>
      </c>
      <c r="J106" s="5">
        <v>91</v>
      </c>
      <c r="K106" s="5">
        <v>91</v>
      </c>
      <c r="L106" s="90" t="s">
        <v>389</v>
      </c>
      <c r="M106" s="5">
        <v>1700</v>
      </c>
      <c r="N106" s="5">
        <v>180</v>
      </c>
      <c r="O106" s="5">
        <v>52630</v>
      </c>
      <c r="P106" s="5">
        <f>35863+8867</f>
        <v>44730</v>
      </c>
      <c r="Q106" s="6"/>
      <c r="R106" s="32"/>
      <c r="S106" s="32"/>
      <c r="T106" s="32"/>
      <c r="U106" s="105" t="s">
        <v>201</v>
      </c>
      <c r="V106" s="108"/>
      <c r="W106" s="37"/>
      <c r="X106" s="6"/>
      <c r="Y106" s="5">
        <v>750</v>
      </c>
      <c r="Z106" s="5">
        <v>643</v>
      </c>
      <c r="AA106" s="5">
        <v>614</v>
      </c>
      <c r="AB106" s="90" t="s">
        <v>378</v>
      </c>
      <c r="AC106" s="5">
        <v>520</v>
      </c>
      <c r="AD106" s="5">
        <v>260</v>
      </c>
      <c r="AE106" s="5">
        <v>68106</v>
      </c>
      <c r="AF106" s="5">
        <f>58357+2776</f>
        <v>61133</v>
      </c>
    </row>
    <row r="107" spans="1:32" ht="9.75" customHeight="1">
      <c r="A107" s="6"/>
      <c r="B107" s="32"/>
      <c r="C107" s="32"/>
      <c r="D107" s="32"/>
      <c r="E107" s="105" t="s">
        <v>196</v>
      </c>
      <c r="F107" s="106"/>
      <c r="G107" s="7"/>
      <c r="H107" s="6"/>
      <c r="I107" s="5">
        <v>170</v>
      </c>
      <c r="J107" s="5">
        <v>109</v>
      </c>
      <c r="K107" s="5">
        <v>109</v>
      </c>
      <c r="L107" s="90" t="s">
        <v>389</v>
      </c>
      <c r="M107" s="5">
        <v>960</v>
      </c>
      <c r="N107" s="5">
        <v>41</v>
      </c>
      <c r="O107" s="5">
        <v>8953</v>
      </c>
      <c r="P107" s="5">
        <f>8601+63</f>
        <v>8664</v>
      </c>
      <c r="Q107" s="6"/>
      <c r="R107" s="32"/>
      <c r="S107" s="32"/>
      <c r="T107" s="32"/>
      <c r="U107" s="105" t="s">
        <v>202</v>
      </c>
      <c r="V107" s="108"/>
      <c r="W107" s="37"/>
      <c r="X107" s="6"/>
      <c r="Y107" s="5">
        <v>200</v>
      </c>
      <c r="Z107" s="5">
        <v>170</v>
      </c>
      <c r="AA107" s="5">
        <v>170</v>
      </c>
      <c r="AB107" s="90" t="s">
        <v>383</v>
      </c>
      <c r="AC107" s="5">
        <v>520</v>
      </c>
      <c r="AD107" s="5">
        <v>120</v>
      </c>
      <c r="AE107" s="5">
        <v>22275</v>
      </c>
      <c r="AF107" s="5">
        <f>21085+801</f>
        <v>21886</v>
      </c>
    </row>
    <row r="108" spans="1:32" ht="9.75" customHeight="1">
      <c r="A108" s="6"/>
      <c r="B108" s="30"/>
      <c r="C108" s="30"/>
      <c r="D108" s="32"/>
      <c r="E108" s="105" t="s">
        <v>198</v>
      </c>
      <c r="F108" s="106"/>
      <c r="G108" s="7"/>
      <c r="H108" s="6"/>
      <c r="I108" s="5">
        <v>155</v>
      </c>
      <c r="J108" s="5">
        <v>57</v>
      </c>
      <c r="K108" s="5">
        <v>57</v>
      </c>
      <c r="L108" s="90" t="s">
        <v>389</v>
      </c>
      <c r="M108" s="5">
        <v>1700</v>
      </c>
      <c r="N108" s="5">
        <v>290</v>
      </c>
      <c r="O108" s="5">
        <v>94947</v>
      </c>
      <c r="P108" s="5">
        <f>50590+30114</f>
        <v>80704</v>
      </c>
      <c r="Q108" s="6"/>
      <c r="R108" s="107"/>
      <c r="S108" s="107"/>
      <c r="T108" s="30"/>
      <c r="U108" s="105" t="s">
        <v>205</v>
      </c>
      <c r="V108" s="108"/>
      <c r="W108" s="37"/>
      <c r="X108" s="6"/>
      <c r="Y108" s="5">
        <v>400</v>
      </c>
      <c r="Z108" s="5">
        <v>344</v>
      </c>
      <c r="AA108" s="5">
        <v>344</v>
      </c>
      <c r="AB108" s="90" t="s">
        <v>384</v>
      </c>
      <c r="AC108" s="5">
        <v>520</v>
      </c>
      <c r="AD108" s="5">
        <v>275</v>
      </c>
      <c r="AE108" s="5">
        <v>79439</v>
      </c>
      <c r="AF108" s="5">
        <f>58103+1520</f>
        <v>59623</v>
      </c>
    </row>
    <row r="109" spans="1:32" ht="9.75" customHeight="1">
      <c r="A109" s="6"/>
      <c r="B109" s="32"/>
      <c r="C109" s="32"/>
      <c r="D109" s="32"/>
      <c r="E109" s="105" t="s">
        <v>200</v>
      </c>
      <c r="F109" s="106"/>
      <c r="G109" s="7"/>
      <c r="H109" s="6"/>
      <c r="I109" s="5">
        <v>900</v>
      </c>
      <c r="J109" s="5">
        <v>285</v>
      </c>
      <c r="K109" s="5">
        <v>285</v>
      </c>
      <c r="L109" s="90" t="s">
        <v>423</v>
      </c>
      <c r="M109" s="5">
        <v>400</v>
      </c>
      <c r="N109" s="5">
        <v>275</v>
      </c>
      <c r="O109" s="5">
        <v>51009</v>
      </c>
      <c r="P109" s="5">
        <v>40991</v>
      </c>
      <c r="Q109" s="6"/>
      <c r="R109" s="32"/>
      <c r="S109" s="32"/>
      <c r="T109" s="32"/>
      <c r="U109" s="105" t="s">
        <v>207</v>
      </c>
      <c r="V109" s="108"/>
      <c r="W109" s="37"/>
      <c r="X109" s="6"/>
      <c r="Y109" s="5">
        <v>130</v>
      </c>
      <c r="Z109" s="5">
        <v>90</v>
      </c>
      <c r="AA109" s="5">
        <v>90</v>
      </c>
      <c r="AB109" s="90" t="s">
        <v>384</v>
      </c>
      <c r="AC109" s="5">
        <v>520</v>
      </c>
      <c r="AD109" s="5">
        <v>44</v>
      </c>
      <c r="AE109" s="5">
        <v>8073</v>
      </c>
      <c r="AF109" s="5">
        <v>7703</v>
      </c>
    </row>
    <row r="110" spans="1:32" ht="9.75" customHeight="1">
      <c r="A110" s="6"/>
      <c r="C110" s="30"/>
      <c r="D110" s="30"/>
      <c r="G110" s="7"/>
      <c r="H110" s="6"/>
      <c r="M110" s="5"/>
      <c r="N110" s="5"/>
      <c r="O110" s="5"/>
      <c r="P110" s="5"/>
      <c r="Q110" s="6"/>
      <c r="R110" s="32"/>
      <c r="S110" s="32"/>
      <c r="T110" s="32"/>
      <c r="U110" s="105"/>
      <c r="V110" s="108"/>
      <c r="W110" s="37"/>
      <c r="X110" s="6"/>
      <c r="Y110" s="5"/>
      <c r="Z110" s="5"/>
      <c r="AA110" s="5"/>
      <c r="AB110" s="90"/>
      <c r="AC110" s="5"/>
      <c r="AD110" s="5"/>
      <c r="AE110" s="5"/>
      <c r="AF110" s="5"/>
    </row>
    <row r="111" spans="1:32" ht="9.75" customHeight="1">
      <c r="A111" s="6"/>
      <c r="B111" s="30" t="s">
        <v>203</v>
      </c>
      <c r="C111" s="32"/>
      <c r="D111" s="32"/>
      <c r="E111" s="105" t="s">
        <v>204</v>
      </c>
      <c r="F111" s="106"/>
      <c r="G111" s="7"/>
      <c r="H111" s="6"/>
      <c r="I111" s="5">
        <v>4000</v>
      </c>
      <c r="J111" s="5">
        <v>2434</v>
      </c>
      <c r="K111" s="5">
        <v>2430</v>
      </c>
      <c r="L111" s="90" t="s">
        <v>389</v>
      </c>
      <c r="M111" s="5">
        <v>820</v>
      </c>
      <c r="N111" s="5">
        <v>2364</v>
      </c>
      <c r="O111" s="5">
        <v>575683</v>
      </c>
      <c r="P111" s="5">
        <v>421609</v>
      </c>
      <c r="Q111" s="6"/>
      <c r="R111" s="107" t="s">
        <v>76</v>
      </c>
      <c r="S111" s="107"/>
      <c r="T111" s="30"/>
      <c r="U111" s="105" t="s">
        <v>210</v>
      </c>
      <c r="V111" s="108"/>
      <c r="W111" s="37"/>
      <c r="X111" s="6"/>
      <c r="Y111" s="5">
        <v>3000</v>
      </c>
      <c r="Z111" s="5">
        <v>2235</v>
      </c>
      <c r="AA111" s="5">
        <v>1965</v>
      </c>
      <c r="AB111" s="90" t="s">
        <v>383</v>
      </c>
      <c r="AC111" s="5">
        <v>910</v>
      </c>
      <c r="AD111" s="5">
        <v>627</v>
      </c>
      <c r="AE111" s="5">
        <v>226095</v>
      </c>
      <c r="AF111" s="5">
        <f>178778+26742</f>
        <v>205520</v>
      </c>
    </row>
    <row r="112" spans="1:32" ht="9.75" customHeight="1">
      <c r="A112" s="6"/>
      <c r="B112" s="32"/>
      <c r="C112" s="32"/>
      <c r="D112" s="32"/>
      <c r="E112" s="105" t="s">
        <v>206</v>
      </c>
      <c r="F112" s="106"/>
      <c r="G112" s="7"/>
      <c r="H112" s="6"/>
      <c r="I112" s="5">
        <v>910</v>
      </c>
      <c r="J112" s="5">
        <v>583</v>
      </c>
      <c r="K112" s="5">
        <v>582</v>
      </c>
      <c r="L112" s="90" t="s">
        <v>389</v>
      </c>
      <c r="M112" s="5">
        <v>820</v>
      </c>
      <c r="N112" s="5">
        <v>667</v>
      </c>
      <c r="O112" s="5">
        <v>95430</v>
      </c>
      <c r="P112" s="5">
        <v>72475</v>
      </c>
      <c r="Q112" s="6"/>
      <c r="R112" s="32"/>
      <c r="S112" s="32"/>
      <c r="T112" s="32"/>
      <c r="U112" s="105" t="s">
        <v>212</v>
      </c>
      <c r="V112" s="108"/>
      <c r="W112" s="37"/>
      <c r="X112" s="6"/>
      <c r="Y112" s="5">
        <v>1500</v>
      </c>
      <c r="Z112" s="5">
        <v>1041</v>
      </c>
      <c r="AA112" s="5">
        <v>512</v>
      </c>
      <c r="AB112" s="90" t="s">
        <v>383</v>
      </c>
      <c r="AC112" s="5">
        <v>910</v>
      </c>
      <c r="AD112" s="5">
        <v>216</v>
      </c>
      <c r="AE112" s="5">
        <v>63385</v>
      </c>
      <c r="AF112" s="5">
        <f>49337+8280</f>
        <v>57617</v>
      </c>
    </row>
    <row r="113" spans="1:32" ht="9.75" customHeight="1">
      <c r="A113" s="6"/>
      <c r="B113" s="32"/>
      <c r="C113" s="32"/>
      <c r="D113" s="32"/>
      <c r="E113" s="105" t="s">
        <v>208</v>
      </c>
      <c r="F113" s="106"/>
      <c r="G113" s="7"/>
      <c r="H113" s="6"/>
      <c r="I113" s="5">
        <v>600</v>
      </c>
      <c r="J113" s="5">
        <v>265</v>
      </c>
      <c r="K113" s="5">
        <v>265</v>
      </c>
      <c r="L113" s="90" t="s">
        <v>389</v>
      </c>
      <c r="M113" s="5">
        <v>110</v>
      </c>
      <c r="N113" s="5">
        <v>461</v>
      </c>
      <c r="O113" s="5">
        <v>149441</v>
      </c>
      <c r="P113" s="5">
        <v>149441</v>
      </c>
      <c r="Q113" s="6"/>
      <c r="R113" s="32"/>
      <c r="S113" s="32"/>
      <c r="T113" s="32"/>
      <c r="U113" s="105" t="s">
        <v>214</v>
      </c>
      <c r="V113" s="108"/>
      <c r="W113" s="37"/>
      <c r="X113" s="6"/>
      <c r="Y113" s="5">
        <v>925</v>
      </c>
      <c r="Z113" s="5">
        <v>823</v>
      </c>
      <c r="AA113" s="5">
        <v>483</v>
      </c>
      <c r="AB113" s="90" t="s">
        <v>393</v>
      </c>
      <c r="AC113" s="5">
        <v>910</v>
      </c>
      <c r="AD113" s="5">
        <v>149</v>
      </c>
      <c r="AE113" s="5">
        <v>48088</v>
      </c>
      <c r="AF113" s="5">
        <f>40409+3303</f>
        <v>43712</v>
      </c>
    </row>
    <row r="114" spans="1:32" ht="9.75" customHeight="1">
      <c r="A114" s="6"/>
      <c r="B114" s="32"/>
      <c r="C114" s="32"/>
      <c r="D114" s="32"/>
      <c r="E114" s="105" t="s">
        <v>209</v>
      </c>
      <c r="F114" s="106"/>
      <c r="G114" s="7"/>
      <c r="H114" s="6"/>
      <c r="I114" s="5">
        <v>200</v>
      </c>
      <c r="J114" s="5">
        <v>107</v>
      </c>
      <c r="K114" s="5">
        <v>93</v>
      </c>
      <c r="L114" s="90" t="s">
        <v>389</v>
      </c>
      <c r="M114" s="5">
        <v>820</v>
      </c>
      <c r="N114" s="5">
        <v>21</v>
      </c>
      <c r="O114" s="5">
        <v>7017</v>
      </c>
      <c r="P114" s="5">
        <v>7017</v>
      </c>
      <c r="Q114" s="6"/>
      <c r="R114" s="32"/>
      <c r="S114" s="32"/>
      <c r="T114" s="32"/>
      <c r="U114" s="105"/>
      <c r="V114" s="108"/>
      <c r="W114" s="37"/>
      <c r="X114" s="6"/>
      <c r="Y114" s="6"/>
      <c r="Z114" s="4"/>
      <c r="AA114" s="3"/>
      <c r="AB114" s="98"/>
      <c r="AC114" s="3"/>
      <c r="AD114" s="17"/>
      <c r="AE114" s="5"/>
      <c r="AF114" s="5"/>
    </row>
    <row r="115" spans="1:36" ht="9.75" customHeight="1">
      <c r="A115" s="6"/>
      <c r="B115" s="30"/>
      <c r="C115" s="30"/>
      <c r="D115" s="32"/>
      <c r="E115" s="105" t="s">
        <v>211</v>
      </c>
      <c r="F115" s="106"/>
      <c r="G115" s="7"/>
      <c r="H115" s="6"/>
      <c r="I115" s="5">
        <v>300</v>
      </c>
      <c r="J115" s="5">
        <v>228</v>
      </c>
      <c r="K115" s="5">
        <v>228</v>
      </c>
      <c r="L115" s="90" t="s">
        <v>389</v>
      </c>
      <c r="M115" s="5">
        <v>820</v>
      </c>
      <c r="N115" s="5">
        <v>42</v>
      </c>
      <c r="O115" s="5">
        <v>14092</v>
      </c>
      <c r="P115" s="5">
        <v>14092</v>
      </c>
      <c r="Q115" s="6"/>
      <c r="R115" s="107" t="s">
        <v>217</v>
      </c>
      <c r="S115" s="107"/>
      <c r="T115" s="30"/>
      <c r="U115" s="105" t="s">
        <v>20</v>
      </c>
      <c r="V115" s="108"/>
      <c r="W115" s="37"/>
      <c r="X115" s="6"/>
      <c r="Y115" s="25">
        <v>175</v>
      </c>
      <c r="Z115" s="25">
        <v>155</v>
      </c>
      <c r="AA115" s="23">
        <v>155</v>
      </c>
      <c r="AB115" s="93" t="s">
        <v>378</v>
      </c>
      <c r="AC115" s="23">
        <v>600</v>
      </c>
      <c r="AD115" s="23">
        <v>29</v>
      </c>
      <c r="AE115" s="25">
        <v>8970</v>
      </c>
      <c r="AF115" s="25">
        <v>8440</v>
      </c>
      <c r="AG115" s="26"/>
      <c r="AH115" s="26"/>
      <c r="AI115" s="72"/>
      <c r="AJ115" s="72"/>
    </row>
    <row r="116" spans="1:32" ht="9.75" customHeight="1">
      <c r="A116" s="6"/>
      <c r="B116" s="32"/>
      <c r="C116" s="32"/>
      <c r="D116" s="32"/>
      <c r="E116" s="105" t="s">
        <v>213</v>
      </c>
      <c r="F116" s="106"/>
      <c r="G116" s="7"/>
      <c r="H116" s="6"/>
      <c r="I116" s="5">
        <v>170</v>
      </c>
      <c r="J116" s="5">
        <v>151</v>
      </c>
      <c r="K116" s="5">
        <v>151</v>
      </c>
      <c r="L116" s="90" t="s">
        <v>389</v>
      </c>
      <c r="M116" s="3">
        <v>1440</v>
      </c>
      <c r="N116" s="3">
        <v>17</v>
      </c>
      <c r="O116" s="5">
        <v>5952</v>
      </c>
      <c r="P116" s="5">
        <v>5952</v>
      </c>
      <c r="Q116" s="6"/>
      <c r="R116" s="32"/>
      <c r="S116" s="32"/>
      <c r="T116" s="32"/>
      <c r="U116" s="105" t="s">
        <v>219</v>
      </c>
      <c r="V116" s="108"/>
      <c r="W116" s="37"/>
      <c r="X116" s="6"/>
      <c r="Y116" s="5">
        <v>600</v>
      </c>
      <c r="Z116" s="5">
        <v>111</v>
      </c>
      <c r="AA116" s="5">
        <v>101</v>
      </c>
      <c r="AB116" s="90" t="s">
        <v>389</v>
      </c>
      <c r="AC116" s="5">
        <v>577</v>
      </c>
      <c r="AD116" s="5">
        <v>36</v>
      </c>
      <c r="AE116" s="5">
        <v>10860</v>
      </c>
      <c r="AF116" s="5">
        <v>8691</v>
      </c>
    </row>
    <row r="117" spans="1:32" ht="9.75" customHeight="1">
      <c r="A117" s="6"/>
      <c r="C117" s="30"/>
      <c r="D117" s="30"/>
      <c r="G117" s="7"/>
      <c r="H117" s="6"/>
      <c r="M117" s="23"/>
      <c r="N117" s="23"/>
      <c r="O117" s="25"/>
      <c r="P117" s="25"/>
      <c r="Q117" s="6"/>
      <c r="R117" s="32"/>
      <c r="S117" s="32"/>
      <c r="T117" s="32"/>
      <c r="U117" s="105" t="s">
        <v>221</v>
      </c>
      <c r="V117" s="108"/>
      <c r="W117" s="37"/>
      <c r="X117" s="6"/>
      <c r="Y117" s="5">
        <v>180</v>
      </c>
      <c r="Z117" s="5">
        <v>97</v>
      </c>
      <c r="AA117" s="5">
        <v>80</v>
      </c>
      <c r="AB117" s="90" t="s">
        <v>378</v>
      </c>
      <c r="AC117" s="5">
        <v>787</v>
      </c>
      <c r="AD117" s="5">
        <v>39</v>
      </c>
      <c r="AE117" s="5">
        <v>10970</v>
      </c>
      <c r="AF117" s="5">
        <v>10534</v>
      </c>
    </row>
    <row r="118" spans="1:32" ht="9.75" customHeight="1">
      <c r="A118" s="6"/>
      <c r="B118" s="30" t="s">
        <v>215</v>
      </c>
      <c r="C118" s="32"/>
      <c r="D118" s="32"/>
      <c r="E118" s="105" t="s">
        <v>216</v>
      </c>
      <c r="F118" s="105"/>
      <c r="G118" s="7"/>
      <c r="H118" s="6"/>
      <c r="I118" s="25">
        <v>700</v>
      </c>
      <c r="J118" s="25">
        <v>648</v>
      </c>
      <c r="K118" s="23">
        <v>505</v>
      </c>
      <c r="L118" s="93" t="s">
        <v>389</v>
      </c>
      <c r="M118" s="5">
        <v>945</v>
      </c>
      <c r="N118" s="5">
        <v>166</v>
      </c>
      <c r="O118" s="5">
        <v>54935</v>
      </c>
      <c r="P118" s="5">
        <v>42258</v>
      </c>
      <c r="Q118" s="6"/>
      <c r="R118" s="32"/>
      <c r="S118" s="32"/>
      <c r="T118" s="32"/>
      <c r="U118" s="105" t="s">
        <v>224</v>
      </c>
      <c r="V118" s="108"/>
      <c r="W118" s="37"/>
      <c r="X118" s="6"/>
      <c r="Y118" s="5">
        <v>460</v>
      </c>
      <c r="Z118" s="5">
        <v>247</v>
      </c>
      <c r="AA118" s="5">
        <v>205</v>
      </c>
      <c r="AB118" s="90" t="s">
        <v>389</v>
      </c>
      <c r="AC118" s="5">
        <v>787</v>
      </c>
      <c r="AD118" s="5">
        <v>84</v>
      </c>
      <c r="AE118" s="5">
        <v>23460</v>
      </c>
      <c r="AF118" s="5">
        <v>19718</v>
      </c>
    </row>
    <row r="119" spans="1:32" ht="9.75" customHeight="1">
      <c r="A119" s="6"/>
      <c r="B119" s="32"/>
      <c r="C119" s="32"/>
      <c r="D119" s="32"/>
      <c r="E119" s="105" t="s">
        <v>218</v>
      </c>
      <c r="F119" s="105"/>
      <c r="G119" s="7"/>
      <c r="H119" s="6"/>
      <c r="I119" s="5">
        <v>920</v>
      </c>
      <c r="J119" s="5">
        <v>793</v>
      </c>
      <c r="K119" s="5">
        <v>582</v>
      </c>
      <c r="L119" s="90" t="s">
        <v>378</v>
      </c>
      <c r="M119" s="5">
        <v>945</v>
      </c>
      <c r="N119" s="5">
        <v>321</v>
      </c>
      <c r="O119" s="5">
        <v>106480</v>
      </c>
      <c r="P119" s="5">
        <v>81908</v>
      </c>
      <c r="Q119" s="6"/>
      <c r="R119" s="32"/>
      <c r="S119" s="32"/>
      <c r="T119" s="32"/>
      <c r="U119" s="105" t="s">
        <v>225</v>
      </c>
      <c r="V119" s="108"/>
      <c r="W119" s="37"/>
      <c r="X119" s="6"/>
      <c r="Y119" s="5">
        <v>750</v>
      </c>
      <c r="Z119" s="5">
        <v>181</v>
      </c>
      <c r="AA119" s="5">
        <v>177</v>
      </c>
      <c r="AB119" s="90" t="s">
        <v>389</v>
      </c>
      <c r="AC119" s="5">
        <v>630</v>
      </c>
      <c r="AD119" s="5">
        <v>99</v>
      </c>
      <c r="AE119" s="5">
        <v>27800</v>
      </c>
      <c r="AF119" s="5">
        <v>22243</v>
      </c>
    </row>
    <row r="120" spans="1:32" ht="9.75" customHeight="1">
      <c r="A120" s="6"/>
      <c r="B120" s="32"/>
      <c r="C120" s="32"/>
      <c r="D120" s="32"/>
      <c r="E120" s="105" t="s">
        <v>220</v>
      </c>
      <c r="F120" s="105"/>
      <c r="G120" s="7"/>
      <c r="H120" s="6"/>
      <c r="I120" s="5">
        <v>365</v>
      </c>
      <c r="J120" s="5">
        <v>319</v>
      </c>
      <c r="K120" s="5">
        <v>257</v>
      </c>
      <c r="L120" s="90" t="s">
        <v>389</v>
      </c>
      <c r="M120" s="5">
        <v>945</v>
      </c>
      <c r="N120" s="5">
        <v>116</v>
      </c>
      <c r="O120" s="5">
        <v>38440</v>
      </c>
      <c r="P120" s="5">
        <v>29569</v>
      </c>
      <c r="Q120" s="6"/>
      <c r="R120" s="32"/>
      <c r="S120" s="32"/>
      <c r="T120" s="32"/>
      <c r="U120" s="105" t="s">
        <v>227</v>
      </c>
      <c r="V120" s="108"/>
      <c r="W120" s="37"/>
      <c r="X120" s="6"/>
      <c r="Y120" s="5">
        <v>250</v>
      </c>
      <c r="Z120" s="5">
        <v>258</v>
      </c>
      <c r="AA120" s="5">
        <v>174</v>
      </c>
      <c r="AB120" s="90" t="s">
        <v>378</v>
      </c>
      <c r="AC120" s="5">
        <v>577</v>
      </c>
      <c r="AD120" s="5">
        <v>54</v>
      </c>
      <c r="AE120" s="5">
        <v>18700</v>
      </c>
      <c r="AF120" s="5">
        <v>17589</v>
      </c>
    </row>
    <row r="121" spans="1:32" ht="9.75" customHeight="1">
      <c r="A121" s="6"/>
      <c r="B121" s="32"/>
      <c r="C121" s="32"/>
      <c r="D121" s="32"/>
      <c r="E121" s="105" t="s">
        <v>223</v>
      </c>
      <c r="F121" s="106"/>
      <c r="G121" s="7"/>
      <c r="H121" s="6"/>
      <c r="I121" s="5">
        <v>300</v>
      </c>
      <c r="J121" s="5">
        <v>190</v>
      </c>
      <c r="K121" s="5">
        <v>127</v>
      </c>
      <c r="L121" s="90" t="s">
        <v>389</v>
      </c>
      <c r="M121" s="5">
        <v>945</v>
      </c>
      <c r="N121" s="5">
        <v>46</v>
      </c>
      <c r="O121" s="5">
        <v>15252</v>
      </c>
      <c r="P121" s="5">
        <v>11732</v>
      </c>
      <c r="Q121" s="6"/>
      <c r="R121" s="32"/>
      <c r="S121" s="32"/>
      <c r="T121" s="32"/>
      <c r="U121" s="105" t="s">
        <v>120</v>
      </c>
      <c r="V121" s="108"/>
      <c r="W121" s="37"/>
      <c r="X121" s="6"/>
      <c r="Y121" s="5">
        <v>250</v>
      </c>
      <c r="Z121" s="5">
        <v>201</v>
      </c>
      <c r="AA121" s="5">
        <v>193</v>
      </c>
      <c r="AB121" s="90" t="s">
        <v>378</v>
      </c>
      <c r="AC121" s="5">
        <v>787</v>
      </c>
      <c r="AD121" s="5">
        <v>63</v>
      </c>
      <c r="AE121" s="5">
        <v>22000</v>
      </c>
      <c r="AF121" s="5">
        <v>20523</v>
      </c>
    </row>
    <row r="122" spans="1:32" ht="9.75" customHeight="1">
      <c r="A122" s="6"/>
      <c r="B122" s="30"/>
      <c r="C122" s="30"/>
      <c r="D122" s="32"/>
      <c r="E122" s="107" t="s">
        <v>358</v>
      </c>
      <c r="F122" s="107"/>
      <c r="G122" s="7"/>
      <c r="H122" s="6"/>
      <c r="I122" s="5">
        <v>300</v>
      </c>
      <c r="J122" s="5">
        <v>219</v>
      </c>
      <c r="K122" s="5">
        <v>47</v>
      </c>
      <c r="L122" s="90" t="s">
        <v>389</v>
      </c>
      <c r="M122" s="5">
        <v>945</v>
      </c>
      <c r="N122" s="5">
        <v>16</v>
      </c>
      <c r="O122" s="5">
        <v>5249</v>
      </c>
      <c r="P122" s="5">
        <v>4176</v>
      </c>
      <c r="Q122" s="6"/>
      <c r="R122" s="107"/>
      <c r="S122" s="107"/>
      <c r="T122" s="30"/>
      <c r="U122" s="105"/>
      <c r="V122" s="108"/>
      <c r="W122" s="37"/>
      <c r="X122" s="6"/>
      <c r="Y122" s="5"/>
      <c r="Z122" s="5"/>
      <c r="AA122" s="5"/>
      <c r="AB122" s="90"/>
      <c r="AC122" s="5"/>
      <c r="AD122" s="5"/>
      <c r="AE122" s="5"/>
      <c r="AF122" s="5"/>
    </row>
    <row r="123" spans="1:32" ht="9.75" customHeight="1">
      <c r="A123" s="6"/>
      <c r="B123" s="32"/>
      <c r="C123" s="32"/>
      <c r="D123" s="32"/>
      <c r="E123" s="105" t="s">
        <v>226</v>
      </c>
      <c r="F123" s="106"/>
      <c r="G123" s="7"/>
      <c r="H123" s="6"/>
      <c r="I123" s="5">
        <v>870</v>
      </c>
      <c r="J123" s="5">
        <v>743</v>
      </c>
      <c r="K123" s="5">
        <v>630</v>
      </c>
      <c r="L123" s="90" t="s">
        <v>389</v>
      </c>
      <c r="M123" s="5">
        <v>945</v>
      </c>
      <c r="N123" s="5">
        <v>297</v>
      </c>
      <c r="O123" s="5">
        <v>98493</v>
      </c>
      <c r="P123" s="5">
        <v>75764</v>
      </c>
      <c r="Q123" s="6"/>
      <c r="R123" s="107" t="s">
        <v>231</v>
      </c>
      <c r="S123" s="107"/>
      <c r="T123" s="30"/>
      <c r="U123" s="105" t="s">
        <v>232</v>
      </c>
      <c r="V123" s="108"/>
      <c r="W123" s="37"/>
      <c r="X123" s="6"/>
      <c r="Y123" s="5">
        <v>900</v>
      </c>
      <c r="Z123" s="5">
        <v>678</v>
      </c>
      <c r="AA123" s="5">
        <v>678</v>
      </c>
      <c r="AB123" s="90" t="s">
        <v>383</v>
      </c>
      <c r="AC123" s="5">
        <v>1220</v>
      </c>
      <c r="AD123" s="5">
        <v>217</v>
      </c>
      <c r="AE123" s="5">
        <v>71849</v>
      </c>
      <c r="AF123" s="5">
        <v>67037</v>
      </c>
    </row>
    <row r="124" spans="1:32" ht="9.75" customHeight="1">
      <c r="A124" s="6"/>
      <c r="B124" s="32"/>
      <c r="C124" s="32"/>
      <c r="D124" s="32"/>
      <c r="E124" s="105" t="s">
        <v>228</v>
      </c>
      <c r="F124" s="106"/>
      <c r="G124" s="7"/>
      <c r="H124" s="6"/>
      <c r="I124" s="5">
        <v>270</v>
      </c>
      <c r="J124" s="5">
        <v>80</v>
      </c>
      <c r="K124" s="5">
        <v>72</v>
      </c>
      <c r="L124" s="90" t="s">
        <v>389</v>
      </c>
      <c r="M124" s="5">
        <v>945</v>
      </c>
      <c r="N124" s="5">
        <v>28</v>
      </c>
      <c r="O124" s="5">
        <v>12333</v>
      </c>
      <c r="P124" s="5">
        <v>9487</v>
      </c>
      <c r="Q124" s="6"/>
      <c r="R124" s="32"/>
      <c r="S124" s="32"/>
      <c r="T124" s="32"/>
      <c r="U124" s="105" t="s">
        <v>234</v>
      </c>
      <c r="V124" s="108"/>
      <c r="W124" s="37"/>
      <c r="X124" s="6"/>
      <c r="Y124" s="5">
        <v>680</v>
      </c>
      <c r="Z124" s="5">
        <v>391</v>
      </c>
      <c r="AA124" s="5">
        <v>391</v>
      </c>
      <c r="AB124" s="90" t="s">
        <v>384</v>
      </c>
      <c r="AC124" s="5">
        <v>1197</v>
      </c>
      <c r="AD124" s="5">
        <v>174</v>
      </c>
      <c r="AE124" s="5">
        <v>54092</v>
      </c>
      <c r="AF124" s="5">
        <v>48683</v>
      </c>
    </row>
    <row r="125" spans="1:32" ht="9.75" customHeight="1">
      <c r="A125" s="6"/>
      <c r="B125" s="32"/>
      <c r="C125" s="32"/>
      <c r="D125" s="32"/>
      <c r="E125" s="105" t="s">
        <v>229</v>
      </c>
      <c r="F125" s="106"/>
      <c r="G125" s="7"/>
      <c r="H125" s="6"/>
      <c r="I125" s="5">
        <v>360</v>
      </c>
      <c r="J125" s="5">
        <v>321</v>
      </c>
      <c r="K125" s="5">
        <v>224</v>
      </c>
      <c r="L125" s="90" t="s">
        <v>389</v>
      </c>
      <c r="M125" s="5">
        <v>945</v>
      </c>
      <c r="N125" s="5">
        <v>123</v>
      </c>
      <c r="O125" s="5">
        <v>40973</v>
      </c>
      <c r="P125" s="5">
        <v>31522</v>
      </c>
      <c r="Q125" s="6"/>
      <c r="R125" s="32"/>
      <c r="S125" s="32"/>
      <c r="T125" s="32"/>
      <c r="U125" s="105" t="s">
        <v>236</v>
      </c>
      <c r="V125" s="108"/>
      <c r="W125" s="37"/>
      <c r="X125" s="6"/>
      <c r="Y125" s="5">
        <v>1800</v>
      </c>
      <c r="Z125" s="5">
        <v>1061</v>
      </c>
      <c r="AA125" s="5">
        <v>1061</v>
      </c>
      <c r="AB125" s="90" t="s">
        <v>383</v>
      </c>
      <c r="AC125" s="5">
        <v>1197</v>
      </c>
      <c r="AD125" s="5">
        <v>380</v>
      </c>
      <c r="AE125" s="5">
        <v>115758</v>
      </c>
      <c r="AF125" s="5">
        <v>103025</v>
      </c>
    </row>
    <row r="126" spans="1:32" ht="9.75" customHeight="1">
      <c r="A126" s="6"/>
      <c r="B126" s="32"/>
      <c r="C126" s="32"/>
      <c r="D126" s="32"/>
      <c r="E126" s="105" t="s">
        <v>230</v>
      </c>
      <c r="F126" s="106"/>
      <c r="G126" s="7"/>
      <c r="H126" s="6"/>
      <c r="I126" s="5">
        <v>250</v>
      </c>
      <c r="J126" s="5">
        <v>123</v>
      </c>
      <c r="K126" s="5">
        <v>118</v>
      </c>
      <c r="L126" s="90" t="s">
        <v>389</v>
      </c>
      <c r="M126" s="5">
        <v>945</v>
      </c>
      <c r="N126" s="5">
        <v>28</v>
      </c>
      <c r="O126" s="5">
        <v>8671</v>
      </c>
      <c r="P126" s="5">
        <v>6670</v>
      </c>
      <c r="Q126" s="6"/>
      <c r="R126" s="32"/>
      <c r="S126" s="32"/>
      <c r="T126" s="32"/>
      <c r="U126" s="105" t="s">
        <v>237</v>
      </c>
      <c r="V126" s="108"/>
      <c r="W126" s="37"/>
      <c r="X126" s="6"/>
      <c r="Y126" s="5">
        <v>600</v>
      </c>
      <c r="Z126" s="5">
        <v>149</v>
      </c>
      <c r="AA126" s="5">
        <v>149</v>
      </c>
      <c r="AB126" s="90" t="s">
        <v>383</v>
      </c>
      <c r="AC126" s="5">
        <v>1281</v>
      </c>
      <c r="AD126" s="5">
        <v>49</v>
      </c>
      <c r="AE126" s="5">
        <v>14135</v>
      </c>
      <c r="AF126" s="5">
        <v>13570</v>
      </c>
    </row>
    <row r="127" spans="1:32" ht="9.75" customHeight="1">
      <c r="A127" s="6"/>
      <c r="B127" s="30"/>
      <c r="C127" s="31"/>
      <c r="D127" s="32"/>
      <c r="E127" s="105" t="s">
        <v>233</v>
      </c>
      <c r="F127" s="106"/>
      <c r="G127" s="7"/>
      <c r="H127" s="6"/>
      <c r="I127" s="5">
        <v>1425</v>
      </c>
      <c r="J127" s="5">
        <v>887</v>
      </c>
      <c r="K127" s="5">
        <v>702</v>
      </c>
      <c r="L127" s="90" t="s">
        <v>389</v>
      </c>
      <c r="M127" s="5">
        <v>945</v>
      </c>
      <c r="N127" s="5">
        <v>432</v>
      </c>
      <c r="O127" s="5">
        <v>143293</v>
      </c>
      <c r="P127" s="5">
        <v>110225</v>
      </c>
      <c r="Q127" s="6"/>
      <c r="R127" s="32"/>
      <c r="S127" s="32"/>
      <c r="T127" s="32"/>
      <c r="U127" s="105" t="s">
        <v>239</v>
      </c>
      <c r="V127" s="108"/>
      <c r="W127" s="37"/>
      <c r="X127" s="6"/>
      <c r="Y127" s="5">
        <v>170</v>
      </c>
      <c r="Z127" s="5">
        <v>135</v>
      </c>
      <c r="AA127" s="5">
        <v>135</v>
      </c>
      <c r="AB127" s="90" t="s">
        <v>389</v>
      </c>
      <c r="AC127" s="5">
        <v>1220</v>
      </c>
      <c r="AD127" s="5">
        <v>29</v>
      </c>
      <c r="AE127" s="5">
        <v>10212</v>
      </c>
      <c r="AF127" s="5">
        <v>9497</v>
      </c>
    </row>
    <row r="128" spans="1:32" ht="9.75" customHeight="1">
      <c r="A128" s="6"/>
      <c r="B128" s="32"/>
      <c r="C128" s="32"/>
      <c r="D128" s="32"/>
      <c r="E128" s="105" t="s">
        <v>235</v>
      </c>
      <c r="F128" s="106"/>
      <c r="G128" s="7"/>
      <c r="H128" s="6"/>
      <c r="I128" s="5">
        <v>360</v>
      </c>
      <c r="J128" s="5">
        <v>131</v>
      </c>
      <c r="K128" s="5">
        <v>107</v>
      </c>
      <c r="L128" s="90" t="s">
        <v>389</v>
      </c>
      <c r="M128" s="5">
        <v>945</v>
      </c>
      <c r="N128" s="5">
        <v>29</v>
      </c>
      <c r="O128" s="5">
        <v>9530</v>
      </c>
      <c r="P128" s="5">
        <v>7331</v>
      </c>
      <c r="Q128" s="6"/>
      <c r="R128" s="32"/>
      <c r="S128" s="32"/>
      <c r="T128" s="32"/>
      <c r="U128" s="105" t="s">
        <v>240</v>
      </c>
      <c r="V128" s="108"/>
      <c r="W128" s="37"/>
      <c r="X128" s="6"/>
      <c r="Y128" s="5">
        <v>870</v>
      </c>
      <c r="Z128" s="5">
        <v>719</v>
      </c>
      <c r="AA128" s="5">
        <v>719</v>
      </c>
      <c r="AB128" s="90" t="s">
        <v>403</v>
      </c>
      <c r="AC128" s="5">
        <v>1220</v>
      </c>
      <c r="AD128" s="5">
        <v>277</v>
      </c>
      <c r="AE128" s="5">
        <v>88721</v>
      </c>
      <c r="AF128" s="5">
        <v>81623</v>
      </c>
    </row>
    <row r="129" spans="1:32" ht="9.75" customHeight="1">
      <c r="A129" s="6"/>
      <c r="C129" s="30"/>
      <c r="D129" s="30"/>
      <c r="G129" s="7"/>
      <c r="H129" s="6"/>
      <c r="M129" s="5"/>
      <c r="N129" s="5"/>
      <c r="O129" s="5"/>
      <c r="P129" s="5"/>
      <c r="Q129" s="6"/>
      <c r="R129" s="32"/>
      <c r="S129" s="32"/>
      <c r="T129" s="32"/>
      <c r="U129" s="105" t="s">
        <v>243</v>
      </c>
      <c r="V129" s="108"/>
      <c r="W129" s="37"/>
      <c r="X129" s="6"/>
      <c r="Y129" s="5">
        <v>300</v>
      </c>
      <c r="Z129" s="5">
        <v>195</v>
      </c>
      <c r="AA129" s="5">
        <v>195</v>
      </c>
      <c r="AB129" s="90" t="s">
        <v>383</v>
      </c>
      <c r="AC129" s="5">
        <v>1220</v>
      </c>
      <c r="AD129" s="5">
        <v>65</v>
      </c>
      <c r="AE129" s="5">
        <v>20388</v>
      </c>
      <c r="AF129" s="5">
        <v>18961</v>
      </c>
    </row>
    <row r="130" spans="1:32" ht="9.75" customHeight="1">
      <c r="A130" s="6"/>
      <c r="B130" s="30" t="s">
        <v>238</v>
      </c>
      <c r="C130" s="32"/>
      <c r="D130" s="32"/>
      <c r="E130" s="105" t="s">
        <v>238</v>
      </c>
      <c r="F130" s="106"/>
      <c r="G130" s="7"/>
      <c r="H130" s="6"/>
      <c r="I130" s="5">
        <v>580</v>
      </c>
      <c r="J130" s="5">
        <v>405</v>
      </c>
      <c r="K130" s="5">
        <v>405</v>
      </c>
      <c r="L130" s="90" t="s">
        <v>389</v>
      </c>
      <c r="M130" s="5">
        <v>550</v>
      </c>
      <c r="N130" s="5">
        <v>206</v>
      </c>
      <c r="O130" s="5">
        <v>69783</v>
      </c>
      <c r="P130" s="5">
        <f>66410+1982</f>
        <v>68392</v>
      </c>
      <c r="Q130" s="6"/>
      <c r="R130" s="32"/>
      <c r="S130" s="32"/>
      <c r="T130" s="32"/>
      <c r="U130" s="105" t="s">
        <v>244</v>
      </c>
      <c r="V130" s="105"/>
      <c r="W130" s="37"/>
      <c r="X130" s="6"/>
      <c r="Y130" s="5">
        <v>2300</v>
      </c>
      <c r="Z130" s="5">
        <v>2067</v>
      </c>
      <c r="AA130" s="5">
        <v>2067</v>
      </c>
      <c r="AB130" s="90" t="s">
        <v>383</v>
      </c>
      <c r="AC130" s="5">
        <v>1220</v>
      </c>
      <c r="AD130" s="5">
        <v>750</v>
      </c>
      <c r="AE130" s="5">
        <v>269010</v>
      </c>
      <c r="AF130" s="5">
        <v>242859</v>
      </c>
    </row>
    <row r="131" spans="1:32" ht="9.75" customHeight="1">
      <c r="A131" s="6"/>
      <c r="C131" s="30"/>
      <c r="D131" s="30"/>
      <c r="G131" s="7"/>
      <c r="H131" s="6"/>
      <c r="M131" s="5"/>
      <c r="N131" s="5"/>
      <c r="O131" s="5"/>
      <c r="P131" s="5"/>
      <c r="Q131" s="6"/>
      <c r="R131" s="32"/>
      <c r="S131" s="32"/>
      <c r="T131" s="32"/>
      <c r="U131" s="105" t="s">
        <v>245</v>
      </c>
      <c r="V131" s="108"/>
      <c r="W131" s="37"/>
      <c r="X131" s="6"/>
      <c r="Y131" s="5">
        <v>120</v>
      </c>
      <c r="Z131" s="5">
        <v>94</v>
      </c>
      <c r="AA131" s="5">
        <v>94</v>
      </c>
      <c r="AB131" s="90" t="s">
        <v>389</v>
      </c>
      <c r="AC131" s="5">
        <v>1220</v>
      </c>
      <c r="AD131" s="5">
        <v>27</v>
      </c>
      <c r="AE131" s="5">
        <v>9065</v>
      </c>
      <c r="AF131" s="5">
        <v>8612</v>
      </c>
    </row>
    <row r="132" spans="1:32" ht="9.75" customHeight="1">
      <c r="A132" s="6"/>
      <c r="B132" s="30" t="s">
        <v>241</v>
      </c>
      <c r="C132" s="32"/>
      <c r="D132" s="32"/>
      <c r="E132" s="105" t="s">
        <v>242</v>
      </c>
      <c r="F132" s="106"/>
      <c r="G132" s="7"/>
      <c r="H132" s="6"/>
      <c r="I132" s="5">
        <v>150</v>
      </c>
      <c r="J132" s="5">
        <v>160</v>
      </c>
      <c r="K132" s="5">
        <v>160</v>
      </c>
      <c r="L132" s="90" t="s">
        <v>389</v>
      </c>
      <c r="M132" s="5">
        <v>420</v>
      </c>
      <c r="N132" s="5">
        <v>81</v>
      </c>
      <c r="O132" s="5">
        <v>23392</v>
      </c>
      <c r="P132" s="5">
        <f>18615+4321</f>
        <v>22936</v>
      </c>
      <c r="Q132" s="6"/>
      <c r="R132" s="32"/>
      <c r="S132" s="32"/>
      <c r="T132" s="32"/>
      <c r="U132" s="105" t="s">
        <v>11</v>
      </c>
      <c r="V132" s="108"/>
      <c r="W132" s="37"/>
      <c r="X132" s="6"/>
      <c r="Y132" s="5">
        <v>700</v>
      </c>
      <c r="Z132" s="5">
        <v>478</v>
      </c>
      <c r="AA132" s="5">
        <v>478</v>
      </c>
      <c r="AB132" s="90" t="s">
        <v>389</v>
      </c>
      <c r="AC132" s="5">
        <v>1220</v>
      </c>
      <c r="AD132" s="5">
        <v>118</v>
      </c>
      <c r="AE132" s="5">
        <v>40084</v>
      </c>
      <c r="AF132" s="5">
        <v>36476</v>
      </c>
    </row>
    <row r="133" spans="1:32" ht="9.75" customHeight="1">
      <c r="A133" s="6"/>
      <c r="B133" s="32"/>
      <c r="C133" s="32"/>
      <c r="D133" s="32"/>
      <c r="E133" s="105" t="s">
        <v>66</v>
      </c>
      <c r="F133" s="106"/>
      <c r="G133" s="7"/>
      <c r="H133" s="6"/>
      <c r="I133" s="5">
        <v>140</v>
      </c>
      <c r="J133" s="5">
        <v>110</v>
      </c>
      <c r="K133" s="5">
        <v>110</v>
      </c>
      <c r="L133" s="90" t="s">
        <v>389</v>
      </c>
      <c r="M133" s="5">
        <v>420</v>
      </c>
      <c r="N133" s="5">
        <v>30</v>
      </c>
      <c r="O133" s="5">
        <v>11942</v>
      </c>
      <c r="P133" s="5">
        <f>9217+1538</f>
        <v>10755</v>
      </c>
      <c r="Q133" s="6"/>
      <c r="R133" s="107"/>
      <c r="S133" s="107"/>
      <c r="T133" s="32"/>
      <c r="U133" s="105" t="s">
        <v>248</v>
      </c>
      <c r="V133" s="108"/>
      <c r="W133" s="37"/>
      <c r="X133" s="6"/>
      <c r="Y133" s="5">
        <v>1500</v>
      </c>
      <c r="Z133" s="5">
        <v>1306</v>
      </c>
      <c r="AA133" s="5">
        <v>1306</v>
      </c>
      <c r="AB133" s="90" t="s">
        <v>378</v>
      </c>
      <c r="AC133" s="5">
        <v>1220</v>
      </c>
      <c r="AD133" s="5">
        <v>356</v>
      </c>
      <c r="AE133" s="5">
        <v>114052</v>
      </c>
      <c r="AF133" s="5">
        <v>107209</v>
      </c>
    </row>
    <row r="134" spans="1:32" ht="9.75" customHeight="1">
      <c r="A134" s="6"/>
      <c r="C134" s="30"/>
      <c r="D134" s="30"/>
      <c r="G134" s="7"/>
      <c r="H134" s="6"/>
      <c r="M134" s="5"/>
      <c r="N134" s="5"/>
      <c r="O134" s="5"/>
      <c r="P134" s="5"/>
      <c r="Q134" s="6"/>
      <c r="R134" s="32"/>
      <c r="S134" s="32"/>
      <c r="T134" s="32"/>
      <c r="U134" s="105" t="s">
        <v>250</v>
      </c>
      <c r="V134" s="108"/>
      <c r="W134" s="37"/>
      <c r="X134" s="6"/>
      <c r="Y134" s="5">
        <v>1170</v>
      </c>
      <c r="Z134" s="5">
        <v>1091</v>
      </c>
      <c r="AA134" s="5">
        <v>1091</v>
      </c>
      <c r="AB134" s="90" t="s">
        <v>378</v>
      </c>
      <c r="AC134" s="5">
        <v>1220</v>
      </c>
      <c r="AD134" s="5">
        <v>366</v>
      </c>
      <c r="AE134" s="5">
        <v>121463</v>
      </c>
      <c r="AF134" s="5">
        <v>112961</v>
      </c>
    </row>
    <row r="135" spans="1:32" ht="9.75" customHeight="1">
      <c r="A135" s="6"/>
      <c r="B135" s="30" t="s">
        <v>246</v>
      </c>
      <c r="C135" s="32"/>
      <c r="D135" s="32"/>
      <c r="E135" s="105" t="s">
        <v>247</v>
      </c>
      <c r="F135" s="106"/>
      <c r="G135" s="7"/>
      <c r="H135" s="6"/>
      <c r="I135" s="5">
        <v>244</v>
      </c>
      <c r="J135" s="5">
        <v>171</v>
      </c>
      <c r="K135" s="5">
        <v>171</v>
      </c>
      <c r="L135" s="90" t="s">
        <v>389</v>
      </c>
      <c r="M135" s="5">
        <v>950</v>
      </c>
      <c r="N135" s="5">
        <v>121</v>
      </c>
      <c r="O135" s="5">
        <v>26206</v>
      </c>
      <c r="P135" s="5">
        <v>21013</v>
      </c>
      <c r="Q135" s="6"/>
      <c r="R135" s="107"/>
      <c r="S135" s="107"/>
      <c r="T135" s="32"/>
      <c r="U135" s="105" t="s">
        <v>252</v>
      </c>
      <c r="V135" s="108"/>
      <c r="W135" s="37"/>
      <c r="X135" s="6"/>
      <c r="Y135" s="5">
        <v>300</v>
      </c>
      <c r="Z135" s="5">
        <v>236</v>
      </c>
      <c r="AA135" s="5">
        <v>236</v>
      </c>
      <c r="AB135" s="90" t="s">
        <v>389</v>
      </c>
      <c r="AC135" s="5">
        <v>1220</v>
      </c>
      <c r="AD135" s="5">
        <v>50</v>
      </c>
      <c r="AE135" s="5">
        <v>14920</v>
      </c>
      <c r="AF135" s="5">
        <v>14771</v>
      </c>
    </row>
    <row r="136" spans="1:32" ht="9.75" customHeight="1">
      <c r="A136" s="6"/>
      <c r="B136" s="32"/>
      <c r="C136" s="32"/>
      <c r="D136" s="32"/>
      <c r="E136" s="105" t="s">
        <v>400</v>
      </c>
      <c r="F136" s="106"/>
      <c r="G136" s="7"/>
      <c r="H136" s="6"/>
      <c r="I136" s="5">
        <v>720</v>
      </c>
      <c r="J136" s="5">
        <v>291</v>
      </c>
      <c r="K136" s="5">
        <v>291</v>
      </c>
      <c r="L136" s="90" t="s">
        <v>389</v>
      </c>
      <c r="M136" s="5">
        <v>950</v>
      </c>
      <c r="N136" s="5">
        <v>213</v>
      </c>
      <c r="O136" s="5">
        <v>42479</v>
      </c>
      <c r="P136" s="5">
        <v>33925</v>
      </c>
      <c r="Q136" s="6"/>
      <c r="R136" s="107"/>
      <c r="S136" s="107"/>
      <c r="T136" s="32"/>
      <c r="U136" s="105" t="s">
        <v>254</v>
      </c>
      <c r="V136" s="108"/>
      <c r="W136" s="37"/>
      <c r="X136" s="6"/>
      <c r="Y136" s="5">
        <v>130</v>
      </c>
      <c r="Z136" s="5">
        <v>133</v>
      </c>
      <c r="AA136" s="5">
        <v>133</v>
      </c>
      <c r="AB136" s="90" t="s">
        <v>393</v>
      </c>
      <c r="AC136" s="5">
        <v>1220</v>
      </c>
      <c r="AD136" s="5">
        <v>17</v>
      </c>
      <c r="AE136" s="5">
        <v>5555</v>
      </c>
      <c r="AF136" s="5">
        <v>5111</v>
      </c>
    </row>
    <row r="137" spans="1:32" ht="9.75" customHeight="1">
      <c r="A137" s="6"/>
      <c r="B137" s="32"/>
      <c r="C137" s="32"/>
      <c r="D137" s="32"/>
      <c r="E137" s="105" t="s">
        <v>249</v>
      </c>
      <c r="F137" s="106"/>
      <c r="G137" s="7"/>
      <c r="H137" s="6"/>
      <c r="I137" s="5">
        <v>102</v>
      </c>
      <c r="J137" s="5">
        <v>101</v>
      </c>
      <c r="K137" s="5">
        <v>101</v>
      </c>
      <c r="L137" s="90" t="s">
        <v>389</v>
      </c>
      <c r="M137" s="5">
        <v>950</v>
      </c>
      <c r="N137" s="5">
        <v>48</v>
      </c>
      <c r="O137" s="5">
        <v>7663</v>
      </c>
      <c r="P137" s="5">
        <v>7067</v>
      </c>
      <c r="Q137" s="6"/>
      <c r="R137" s="30"/>
      <c r="S137" s="30"/>
      <c r="T137" s="32"/>
      <c r="U137" s="105" t="s">
        <v>398</v>
      </c>
      <c r="V137" s="108"/>
      <c r="W137" s="37"/>
      <c r="X137" s="6"/>
      <c r="Y137" s="5">
        <v>1930</v>
      </c>
      <c r="Z137" s="5">
        <v>1236</v>
      </c>
      <c r="AA137" s="5">
        <v>1236</v>
      </c>
      <c r="AB137" s="90" t="s">
        <v>393</v>
      </c>
      <c r="AC137" s="5">
        <v>1220</v>
      </c>
      <c r="AD137" s="5">
        <v>112</v>
      </c>
      <c r="AE137" s="5">
        <v>34780</v>
      </c>
      <c r="AF137" s="5">
        <v>32345</v>
      </c>
    </row>
    <row r="138" spans="1:32" ht="9.75" customHeight="1">
      <c r="A138" s="6"/>
      <c r="B138" s="32"/>
      <c r="C138" s="32"/>
      <c r="D138" s="32"/>
      <c r="E138" s="105" t="s">
        <v>251</v>
      </c>
      <c r="F138" s="106"/>
      <c r="G138" s="7"/>
      <c r="H138" s="6"/>
      <c r="I138" s="5">
        <v>3520</v>
      </c>
      <c r="J138" s="5">
        <v>3138</v>
      </c>
      <c r="K138" s="5">
        <v>3138</v>
      </c>
      <c r="L138" s="90" t="s">
        <v>378</v>
      </c>
      <c r="M138" s="5">
        <v>950</v>
      </c>
      <c r="N138" s="5">
        <v>2420</v>
      </c>
      <c r="O138" s="5">
        <v>593820</v>
      </c>
      <c r="P138" s="5">
        <f>453833+4912</f>
        <v>458745</v>
      </c>
      <c r="Q138" s="6"/>
      <c r="R138" s="32"/>
      <c r="S138" s="32"/>
      <c r="T138" s="32"/>
      <c r="U138" s="35"/>
      <c r="V138" s="35"/>
      <c r="W138" s="37"/>
      <c r="X138" s="6"/>
      <c r="Y138" s="5"/>
      <c r="Z138" s="5"/>
      <c r="AA138" s="5"/>
      <c r="AB138" s="90"/>
      <c r="AC138" s="5"/>
      <c r="AD138" s="5"/>
      <c r="AE138" s="5"/>
      <c r="AF138" s="5"/>
    </row>
    <row r="139" spans="1:32" ht="9.75" customHeight="1">
      <c r="A139" s="6"/>
      <c r="B139" s="30"/>
      <c r="C139" s="30"/>
      <c r="D139" s="32"/>
      <c r="E139" s="105" t="s">
        <v>253</v>
      </c>
      <c r="F139" s="106"/>
      <c r="G139" s="7"/>
      <c r="H139" s="6"/>
      <c r="I139" s="5">
        <v>200</v>
      </c>
      <c r="J139" s="5">
        <v>74</v>
      </c>
      <c r="K139" s="5">
        <v>74</v>
      </c>
      <c r="L139" s="90" t="s">
        <v>389</v>
      </c>
      <c r="M139" s="5">
        <v>950</v>
      </c>
      <c r="N139" s="5">
        <v>56</v>
      </c>
      <c r="O139" s="5">
        <v>7302</v>
      </c>
      <c r="P139" s="5">
        <v>4913</v>
      </c>
      <c r="Q139" s="6"/>
      <c r="R139" s="107" t="s">
        <v>369</v>
      </c>
      <c r="S139" s="107"/>
      <c r="T139" s="30"/>
      <c r="U139" s="105" t="s">
        <v>257</v>
      </c>
      <c r="V139" s="108"/>
      <c r="W139" s="37"/>
      <c r="X139" s="6"/>
      <c r="Y139" s="5">
        <v>350</v>
      </c>
      <c r="Z139" s="5">
        <v>227</v>
      </c>
      <c r="AA139" s="5">
        <v>227</v>
      </c>
      <c r="AB139" s="90" t="s">
        <v>389</v>
      </c>
      <c r="AC139" s="5">
        <v>600</v>
      </c>
      <c r="AD139" s="5">
        <v>123</v>
      </c>
      <c r="AE139" s="5">
        <v>33459</v>
      </c>
      <c r="AF139" s="5">
        <v>31608</v>
      </c>
    </row>
    <row r="140" spans="1:32" ht="9.75" customHeight="1">
      <c r="A140" s="6"/>
      <c r="B140" s="32"/>
      <c r="C140" s="32"/>
      <c r="D140" s="32"/>
      <c r="E140" s="105" t="s">
        <v>255</v>
      </c>
      <c r="F140" s="106"/>
      <c r="G140" s="7"/>
      <c r="H140" s="6"/>
      <c r="I140" s="5">
        <v>140</v>
      </c>
      <c r="J140" s="5">
        <v>111</v>
      </c>
      <c r="K140" s="5">
        <v>111</v>
      </c>
      <c r="L140" s="90" t="s">
        <v>389</v>
      </c>
      <c r="M140" s="5">
        <v>950</v>
      </c>
      <c r="N140" s="5">
        <v>71</v>
      </c>
      <c r="O140" s="5">
        <v>9768</v>
      </c>
      <c r="P140" s="5">
        <v>6737</v>
      </c>
      <c r="Q140" s="6"/>
      <c r="R140" s="32"/>
      <c r="S140" s="32"/>
      <c r="T140" s="32"/>
      <c r="U140" s="105" t="s">
        <v>371</v>
      </c>
      <c r="V140" s="105"/>
      <c r="W140" s="37"/>
      <c r="X140" s="6"/>
      <c r="Y140" s="5">
        <v>460</v>
      </c>
      <c r="Z140" s="5">
        <v>256</v>
      </c>
      <c r="AA140" s="5">
        <v>256</v>
      </c>
      <c r="AB140" s="90" t="s">
        <v>389</v>
      </c>
      <c r="AC140" s="5">
        <v>500</v>
      </c>
      <c r="AD140" s="5">
        <v>112</v>
      </c>
      <c r="AE140" s="5">
        <v>43201</v>
      </c>
      <c r="AF140" s="5">
        <f>41041+505</f>
        <v>41546</v>
      </c>
    </row>
    <row r="141" spans="1:32" ht="9.75" customHeight="1">
      <c r="A141" s="6"/>
      <c r="B141" s="32"/>
      <c r="C141" s="32"/>
      <c r="D141" s="32"/>
      <c r="E141" s="105" t="s">
        <v>256</v>
      </c>
      <c r="F141" s="106"/>
      <c r="G141" s="7"/>
      <c r="H141" s="6"/>
      <c r="I141" s="5">
        <v>350</v>
      </c>
      <c r="J141" s="5">
        <v>359</v>
      </c>
      <c r="K141" s="5">
        <v>359</v>
      </c>
      <c r="L141" s="90" t="s">
        <v>389</v>
      </c>
      <c r="M141" s="5">
        <v>950</v>
      </c>
      <c r="N141" s="5">
        <v>138</v>
      </c>
      <c r="O141" s="5">
        <v>38707</v>
      </c>
      <c r="P141" s="5">
        <v>21707</v>
      </c>
      <c r="Q141" s="6"/>
      <c r="R141" s="32"/>
      <c r="S141" s="32"/>
      <c r="T141" s="32"/>
      <c r="U141" s="105" t="s">
        <v>260</v>
      </c>
      <c r="V141" s="105"/>
      <c r="W141" s="37"/>
      <c r="X141" s="6"/>
      <c r="Y141" s="5">
        <v>180</v>
      </c>
      <c r="Z141" s="5">
        <v>118</v>
      </c>
      <c r="AA141" s="5">
        <v>118</v>
      </c>
      <c r="AB141" s="90" t="s">
        <v>389</v>
      </c>
      <c r="AC141" s="5">
        <v>780</v>
      </c>
      <c r="AD141" s="5">
        <v>60</v>
      </c>
      <c r="AE141" s="5">
        <v>21040</v>
      </c>
      <c r="AF141" s="5">
        <v>19988</v>
      </c>
    </row>
    <row r="142" spans="1:32" ht="9.75" customHeight="1">
      <c r="A142" s="6"/>
      <c r="B142" s="32"/>
      <c r="C142" s="32"/>
      <c r="D142" s="32"/>
      <c r="E142" s="105" t="s">
        <v>258</v>
      </c>
      <c r="F142" s="106"/>
      <c r="G142" s="7"/>
      <c r="H142" s="6"/>
      <c r="I142" s="5">
        <v>150</v>
      </c>
      <c r="J142" s="5">
        <v>134</v>
      </c>
      <c r="K142" s="5">
        <v>134</v>
      </c>
      <c r="L142" s="90" t="s">
        <v>389</v>
      </c>
      <c r="M142" s="5">
        <v>950</v>
      </c>
      <c r="N142" s="5">
        <v>61</v>
      </c>
      <c r="O142" s="5">
        <v>8528</v>
      </c>
      <c r="P142" s="5">
        <v>8260</v>
      </c>
      <c r="Q142" s="6"/>
      <c r="R142" s="32"/>
      <c r="S142" s="32"/>
      <c r="T142" s="32"/>
      <c r="U142" s="105" t="s">
        <v>261</v>
      </c>
      <c r="V142" s="105"/>
      <c r="W142" s="37"/>
      <c r="X142" s="6"/>
      <c r="Y142" s="5">
        <v>1600</v>
      </c>
      <c r="Z142" s="5">
        <v>1334</v>
      </c>
      <c r="AA142" s="5">
        <v>1334</v>
      </c>
      <c r="AB142" s="90" t="s">
        <v>389</v>
      </c>
      <c r="AC142" s="5">
        <v>500</v>
      </c>
      <c r="AD142" s="5">
        <v>610</v>
      </c>
      <c r="AE142" s="5">
        <v>198622</v>
      </c>
      <c r="AF142" s="5">
        <v>186705</v>
      </c>
    </row>
    <row r="143" spans="1:32" ht="9.75" customHeight="1">
      <c r="A143" s="6"/>
      <c r="B143" s="32"/>
      <c r="C143" s="32"/>
      <c r="D143" s="32"/>
      <c r="E143" s="105" t="s">
        <v>259</v>
      </c>
      <c r="F143" s="106"/>
      <c r="G143" s="7"/>
      <c r="H143" s="6"/>
      <c r="I143" s="5">
        <v>158</v>
      </c>
      <c r="J143" s="5">
        <v>156</v>
      </c>
      <c r="K143" s="5">
        <v>156</v>
      </c>
      <c r="L143" s="90" t="s">
        <v>389</v>
      </c>
      <c r="M143" s="5">
        <v>950</v>
      </c>
      <c r="N143" s="5">
        <v>41</v>
      </c>
      <c r="O143" s="5">
        <v>9789</v>
      </c>
      <c r="P143" s="5">
        <v>9704</v>
      </c>
      <c r="Q143" s="6"/>
      <c r="R143" s="32"/>
      <c r="S143" s="32"/>
      <c r="T143" s="32"/>
      <c r="U143" s="105"/>
      <c r="V143" s="105"/>
      <c r="W143" s="37"/>
      <c r="X143" s="6"/>
      <c r="Y143" s="5"/>
      <c r="Z143" s="5"/>
      <c r="AA143" s="5"/>
      <c r="AB143" s="90"/>
      <c r="AC143" s="5"/>
      <c r="AD143" s="5"/>
      <c r="AE143" s="5"/>
      <c r="AF143" s="5"/>
    </row>
    <row r="144" spans="1:32" ht="9.75" customHeight="1">
      <c r="A144" s="6"/>
      <c r="C144" s="30"/>
      <c r="D144" s="32"/>
      <c r="G144" s="7"/>
      <c r="H144" s="6"/>
      <c r="M144" s="5"/>
      <c r="N144" s="5"/>
      <c r="O144" s="5"/>
      <c r="P144" s="5"/>
      <c r="Q144" s="6"/>
      <c r="R144" s="107" t="s">
        <v>264</v>
      </c>
      <c r="S144" s="107"/>
      <c r="T144" s="30"/>
      <c r="U144" s="105" t="s">
        <v>265</v>
      </c>
      <c r="V144" s="105"/>
      <c r="W144" s="37"/>
      <c r="X144" s="6"/>
      <c r="Y144" s="5">
        <v>1060</v>
      </c>
      <c r="Z144" s="5">
        <v>1023</v>
      </c>
      <c r="AA144" s="5">
        <v>1004</v>
      </c>
      <c r="AB144" s="90" t="s">
        <v>392</v>
      </c>
      <c r="AC144" s="5">
        <v>910</v>
      </c>
      <c r="AD144" s="5">
        <v>430</v>
      </c>
      <c r="AE144" s="5">
        <v>155414</v>
      </c>
      <c r="AF144" s="5">
        <v>133914</v>
      </c>
    </row>
    <row r="145" spans="1:32" ht="9.75" customHeight="1">
      <c r="A145" s="6"/>
      <c r="B145" s="30" t="s">
        <v>262</v>
      </c>
      <c r="C145" s="32"/>
      <c r="D145" s="32"/>
      <c r="E145" s="105" t="s">
        <v>263</v>
      </c>
      <c r="F145" s="106"/>
      <c r="G145" s="7"/>
      <c r="H145" s="6"/>
      <c r="I145" s="5">
        <v>600</v>
      </c>
      <c r="J145" s="5">
        <v>189</v>
      </c>
      <c r="K145" s="5">
        <v>189</v>
      </c>
      <c r="L145" s="90" t="s">
        <v>389</v>
      </c>
      <c r="M145" s="5">
        <v>200</v>
      </c>
      <c r="N145" s="5">
        <v>160</v>
      </c>
      <c r="O145" s="5">
        <v>80455</v>
      </c>
      <c r="P145" s="5">
        <v>49770</v>
      </c>
      <c r="Q145" s="6"/>
      <c r="R145" s="32"/>
      <c r="S145" s="32"/>
      <c r="T145" s="32"/>
      <c r="U145" s="105" t="s">
        <v>268</v>
      </c>
      <c r="V145" s="105"/>
      <c r="W145" s="37"/>
      <c r="X145" s="6"/>
      <c r="Y145" s="5">
        <v>414</v>
      </c>
      <c r="Z145" s="5">
        <v>360</v>
      </c>
      <c r="AA145" s="5">
        <v>307</v>
      </c>
      <c r="AB145" s="90" t="s">
        <v>389</v>
      </c>
      <c r="AC145" s="5">
        <v>910</v>
      </c>
      <c r="AD145" s="5">
        <v>130</v>
      </c>
      <c r="AE145" s="5">
        <v>46970</v>
      </c>
      <c r="AF145" s="5">
        <v>37016</v>
      </c>
    </row>
    <row r="146" spans="1:32" ht="9.75" customHeight="1">
      <c r="A146" s="6"/>
      <c r="C146" s="30"/>
      <c r="D146" s="30"/>
      <c r="G146" s="7"/>
      <c r="H146" s="6"/>
      <c r="M146" s="5"/>
      <c r="N146" s="5"/>
      <c r="O146" s="5"/>
      <c r="P146" s="5"/>
      <c r="Q146" s="6"/>
      <c r="R146" s="32"/>
      <c r="S146" s="32"/>
      <c r="T146" s="32"/>
      <c r="U146" s="105" t="s">
        <v>399</v>
      </c>
      <c r="V146" s="105"/>
      <c r="W146" s="37"/>
      <c r="X146" s="6"/>
      <c r="Y146" s="5">
        <v>204</v>
      </c>
      <c r="Z146" s="25">
        <v>202</v>
      </c>
      <c r="AA146" s="96" t="s">
        <v>404</v>
      </c>
      <c r="AB146" s="90" t="s">
        <v>389</v>
      </c>
      <c r="AC146" s="5">
        <v>910</v>
      </c>
      <c r="AD146" s="96" t="s">
        <v>404</v>
      </c>
      <c r="AE146" s="96" t="s">
        <v>404</v>
      </c>
      <c r="AF146" s="96" t="s">
        <v>404</v>
      </c>
    </row>
    <row r="147" spans="1:32" ht="9.75" customHeight="1">
      <c r="A147" s="6"/>
      <c r="B147" s="30" t="s">
        <v>266</v>
      </c>
      <c r="C147" s="32"/>
      <c r="D147" s="32"/>
      <c r="E147" s="105" t="s">
        <v>267</v>
      </c>
      <c r="F147" s="106"/>
      <c r="G147" s="7"/>
      <c r="H147" s="6"/>
      <c r="I147" s="5">
        <v>280</v>
      </c>
      <c r="J147" s="5">
        <v>251</v>
      </c>
      <c r="K147" s="5">
        <v>245</v>
      </c>
      <c r="L147" s="90" t="s">
        <v>389</v>
      </c>
      <c r="M147" s="5">
        <v>620</v>
      </c>
      <c r="N147" s="5">
        <v>86</v>
      </c>
      <c r="O147" s="5">
        <v>32165</v>
      </c>
      <c r="P147" s="5">
        <v>31397</v>
      </c>
      <c r="Q147" s="6"/>
      <c r="R147" s="32"/>
      <c r="S147" s="32"/>
      <c r="T147" s="32"/>
      <c r="U147" s="105"/>
      <c r="V147" s="105"/>
      <c r="W147" s="37"/>
      <c r="X147" s="6"/>
      <c r="Y147" s="5"/>
      <c r="Z147" s="5"/>
      <c r="AA147" s="5"/>
      <c r="AB147" s="90"/>
      <c r="AC147" s="5"/>
      <c r="AD147" s="5"/>
      <c r="AE147" s="5"/>
      <c r="AF147" s="5"/>
    </row>
    <row r="148" spans="1:32" ht="9.75" customHeight="1">
      <c r="A148" s="6"/>
      <c r="B148" s="32"/>
      <c r="C148" s="32"/>
      <c r="D148" s="32"/>
      <c r="E148" s="105" t="s">
        <v>269</v>
      </c>
      <c r="F148" s="106"/>
      <c r="G148" s="7"/>
      <c r="H148" s="6"/>
      <c r="I148" s="5">
        <v>600</v>
      </c>
      <c r="J148" s="5">
        <v>226</v>
      </c>
      <c r="K148" s="5">
        <v>182</v>
      </c>
      <c r="L148" s="90" t="s">
        <v>389</v>
      </c>
      <c r="M148" s="5">
        <v>620</v>
      </c>
      <c r="N148" s="5">
        <v>51</v>
      </c>
      <c r="O148" s="5">
        <v>19340</v>
      </c>
      <c r="P148" s="5">
        <v>18961</v>
      </c>
      <c r="Q148" s="6"/>
      <c r="R148" s="107" t="s">
        <v>271</v>
      </c>
      <c r="S148" s="107"/>
      <c r="T148" s="30"/>
      <c r="U148" s="105" t="s">
        <v>13</v>
      </c>
      <c r="V148" s="105"/>
      <c r="W148" s="37"/>
      <c r="X148" s="6"/>
      <c r="Y148" s="5">
        <v>1200</v>
      </c>
      <c r="Z148" s="5">
        <v>1081</v>
      </c>
      <c r="AA148" s="5">
        <v>1034</v>
      </c>
      <c r="AB148" s="90" t="s">
        <v>393</v>
      </c>
      <c r="AC148" s="5">
        <v>1000</v>
      </c>
      <c r="AD148" s="5">
        <v>427</v>
      </c>
      <c r="AE148" s="5">
        <v>138156</v>
      </c>
      <c r="AF148" s="5">
        <f>100779+20614</f>
        <v>121393</v>
      </c>
    </row>
    <row r="149" spans="1:32" ht="9.75" customHeight="1">
      <c r="A149" s="6"/>
      <c r="B149" s="32"/>
      <c r="C149" s="32"/>
      <c r="D149" s="32"/>
      <c r="E149" s="105" t="s">
        <v>270</v>
      </c>
      <c r="F149" s="106"/>
      <c r="G149" s="7"/>
      <c r="H149" s="6"/>
      <c r="I149" s="5">
        <v>165</v>
      </c>
      <c r="J149" s="5">
        <v>103</v>
      </c>
      <c r="K149" s="5">
        <v>80</v>
      </c>
      <c r="L149" s="90" t="s">
        <v>389</v>
      </c>
      <c r="M149" s="5">
        <v>620</v>
      </c>
      <c r="N149" s="5">
        <v>27</v>
      </c>
      <c r="O149" s="5">
        <v>12495</v>
      </c>
      <c r="P149" s="5">
        <v>9996</v>
      </c>
      <c r="Q149" s="6"/>
      <c r="R149" s="32"/>
      <c r="S149" s="32"/>
      <c r="T149" s="32"/>
      <c r="U149" s="105" t="s">
        <v>272</v>
      </c>
      <c r="V149" s="105"/>
      <c r="W149" s="37"/>
      <c r="X149" s="6"/>
      <c r="Y149" s="5">
        <v>630</v>
      </c>
      <c r="Z149" s="5">
        <v>496</v>
      </c>
      <c r="AA149" s="5">
        <v>394</v>
      </c>
      <c r="AB149" s="90" t="s">
        <v>389</v>
      </c>
      <c r="AC149" s="5">
        <v>1000</v>
      </c>
      <c r="AD149" s="5">
        <v>150</v>
      </c>
      <c r="AE149" s="5">
        <v>41768</v>
      </c>
      <c r="AF149" s="5">
        <f>34332+2968</f>
        <v>37300</v>
      </c>
    </row>
    <row r="150" spans="1:32" ht="9.75" customHeight="1">
      <c r="A150" s="6"/>
      <c r="C150" s="30"/>
      <c r="D150" s="30"/>
      <c r="G150" s="7"/>
      <c r="H150" s="6"/>
      <c r="M150" s="5"/>
      <c r="N150" s="5"/>
      <c r="O150" s="5"/>
      <c r="P150" s="5"/>
      <c r="Q150" s="6"/>
      <c r="R150" s="32"/>
      <c r="S150" s="32"/>
      <c r="T150" s="32"/>
      <c r="U150" s="105" t="s">
        <v>275</v>
      </c>
      <c r="V150" s="105"/>
      <c r="W150" s="37"/>
      <c r="X150" s="6"/>
      <c r="Y150" s="5">
        <v>171</v>
      </c>
      <c r="Z150" s="5">
        <v>172</v>
      </c>
      <c r="AA150" s="5">
        <v>164</v>
      </c>
      <c r="AB150" s="90" t="s">
        <v>383</v>
      </c>
      <c r="AC150" s="5">
        <v>1000</v>
      </c>
      <c r="AD150" s="5">
        <v>33</v>
      </c>
      <c r="AE150" s="5">
        <v>11289</v>
      </c>
      <c r="AF150" s="5">
        <f>9896+132</f>
        <v>10028</v>
      </c>
    </row>
    <row r="151" spans="1:32" ht="9.75" customHeight="1">
      <c r="A151" s="6"/>
      <c r="B151" s="30" t="s">
        <v>273</v>
      </c>
      <c r="C151" s="32"/>
      <c r="D151" s="32"/>
      <c r="E151" s="105" t="s">
        <v>274</v>
      </c>
      <c r="F151" s="106"/>
      <c r="G151" s="7"/>
      <c r="H151" s="6"/>
      <c r="I151" s="5">
        <v>570</v>
      </c>
      <c r="J151" s="5">
        <v>424</v>
      </c>
      <c r="K151" s="5">
        <v>424</v>
      </c>
      <c r="L151" s="90" t="s">
        <v>384</v>
      </c>
      <c r="M151" s="5">
        <v>777</v>
      </c>
      <c r="N151" s="5">
        <v>180</v>
      </c>
      <c r="O151" s="5">
        <v>47737</v>
      </c>
      <c r="P151" s="5">
        <f>36590+7807</f>
        <v>44397</v>
      </c>
      <c r="Q151" s="6"/>
      <c r="R151" s="32"/>
      <c r="S151" s="32"/>
      <c r="T151" s="32"/>
      <c r="U151" s="105" t="s">
        <v>277</v>
      </c>
      <c r="V151" s="105"/>
      <c r="W151" s="37"/>
      <c r="X151" s="6"/>
      <c r="Y151" s="5">
        <v>120</v>
      </c>
      <c r="Z151" s="5">
        <v>70</v>
      </c>
      <c r="AA151" s="5">
        <v>64</v>
      </c>
      <c r="AB151" s="90" t="s">
        <v>389</v>
      </c>
      <c r="AC151" s="5">
        <v>1000</v>
      </c>
      <c r="AD151" s="5">
        <v>27</v>
      </c>
      <c r="AE151" s="5">
        <v>8554</v>
      </c>
      <c r="AF151" s="5">
        <f>6531+945</f>
        <v>7476</v>
      </c>
    </row>
    <row r="152" spans="1:32" ht="9.75" customHeight="1">
      <c r="A152" s="6"/>
      <c r="B152" s="32"/>
      <c r="C152" s="32"/>
      <c r="D152" s="32"/>
      <c r="E152" s="105" t="s">
        <v>276</v>
      </c>
      <c r="F152" s="106"/>
      <c r="G152" s="7"/>
      <c r="H152" s="6"/>
      <c r="I152" s="5">
        <v>1360</v>
      </c>
      <c r="J152" s="5">
        <v>831</v>
      </c>
      <c r="K152" s="5">
        <v>590</v>
      </c>
      <c r="L152" s="90" t="s">
        <v>384</v>
      </c>
      <c r="M152" s="5">
        <v>777</v>
      </c>
      <c r="N152" s="5">
        <v>207</v>
      </c>
      <c r="O152" s="5">
        <v>70137</v>
      </c>
      <c r="P152" s="5">
        <f>61103+8589</f>
        <v>69692</v>
      </c>
      <c r="Q152" s="6"/>
      <c r="R152" s="30"/>
      <c r="S152" s="30"/>
      <c r="T152" s="32"/>
      <c r="U152" s="105" t="s">
        <v>279</v>
      </c>
      <c r="V152" s="105"/>
      <c r="W152" s="37"/>
      <c r="X152" s="6"/>
      <c r="Y152" s="5">
        <v>260</v>
      </c>
      <c r="Z152" s="5">
        <v>249</v>
      </c>
      <c r="AA152" s="5">
        <v>249</v>
      </c>
      <c r="AB152" s="90" t="s">
        <v>389</v>
      </c>
      <c r="AC152" s="5">
        <v>1000</v>
      </c>
      <c r="AD152" s="5">
        <v>42</v>
      </c>
      <c r="AE152" s="5">
        <v>16336</v>
      </c>
      <c r="AF152" s="5">
        <f>14408+736</f>
        <v>15144</v>
      </c>
    </row>
    <row r="153" spans="1:32" ht="9.75" customHeight="1">
      <c r="A153" s="13"/>
      <c r="B153" s="32"/>
      <c r="C153" s="32"/>
      <c r="D153" s="32"/>
      <c r="E153" s="105" t="s">
        <v>278</v>
      </c>
      <c r="F153" s="106"/>
      <c r="G153" s="7"/>
      <c r="H153" s="6"/>
      <c r="I153" s="5">
        <v>450</v>
      </c>
      <c r="J153" s="5">
        <v>312</v>
      </c>
      <c r="K153" s="5">
        <v>310</v>
      </c>
      <c r="L153" s="90" t="s">
        <v>384</v>
      </c>
      <c r="M153" s="5">
        <v>777</v>
      </c>
      <c r="N153" s="5">
        <v>193</v>
      </c>
      <c r="O153" s="5">
        <v>50225</v>
      </c>
      <c r="P153" s="5">
        <f>29424+13670</f>
        <v>43094</v>
      </c>
      <c r="Q153" s="13"/>
      <c r="R153" s="32"/>
      <c r="S153" s="32"/>
      <c r="T153" s="32"/>
      <c r="U153" s="105"/>
      <c r="V153" s="105"/>
      <c r="W153" s="37"/>
      <c r="X153" s="6"/>
      <c r="Y153" s="5"/>
      <c r="Z153" s="5"/>
      <c r="AA153" s="5"/>
      <c r="AB153" s="90"/>
      <c r="AC153" s="5"/>
      <c r="AD153" s="5"/>
      <c r="AE153" s="5"/>
      <c r="AF153" s="5"/>
    </row>
    <row r="154" spans="1:32" ht="9.75" customHeight="1">
      <c r="A154" s="6"/>
      <c r="B154" s="32"/>
      <c r="C154" s="32"/>
      <c r="D154" s="32"/>
      <c r="E154" s="105" t="s">
        <v>280</v>
      </c>
      <c r="F154" s="106"/>
      <c r="G154" s="7"/>
      <c r="H154" s="6"/>
      <c r="I154" s="5">
        <v>800</v>
      </c>
      <c r="J154" s="5">
        <v>375</v>
      </c>
      <c r="K154" s="5">
        <v>375</v>
      </c>
      <c r="L154" s="90" t="s">
        <v>384</v>
      </c>
      <c r="M154" s="5">
        <v>777</v>
      </c>
      <c r="N154" s="5">
        <v>117</v>
      </c>
      <c r="O154" s="5">
        <v>36838</v>
      </c>
      <c r="P154" s="5">
        <f>31223+1010</f>
        <v>32233</v>
      </c>
      <c r="Q154" s="6"/>
      <c r="R154" s="107" t="s">
        <v>282</v>
      </c>
      <c r="S154" s="107"/>
      <c r="T154" s="30"/>
      <c r="U154" s="105" t="s">
        <v>283</v>
      </c>
      <c r="V154" s="105"/>
      <c r="W154" s="37"/>
      <c r="X154" s="6"/>
      <c r="Y154" s="5">
        <v>302</v>
      </c>
      <c r="Z154" s="5">
        <v>298</v>
      </c>
      <c r="AA154" s="5">
        <v>298</v>
      </c>
      <c r="AB154" s="90" t="s">
        <v>378</v>
      </c>
      <c r="AC154" s="5">
        <v>1000</v>
      </c>
      <c r="AD154" s="5">
        <v>81</v>
      </c>
      <c r="AE154" s="5">
        <v>20573</v>
      </c>
      <c r="AF154" s="5">
        <f>17817+1706</f>
        <v>19523</v>
      </c>
    </row>
    <row r="155" spans="1:32" ht="9.75" customHeight="1">
      <c r="A155" s="6"/>
      <c r="B155" s="30"/>
      <c r="C155" s="30"/>
      <c r="D155" s="32"/>
      <c r="E155" s="105" t="s">
        <v>281</v>
      </c>
      <c r="F155" s="106"/>
      <c r="G155" s="7"/>
      <c r="H155" s="6"/>
      <c r="I155" s="5">
        <v>250</v>
      </c>
      <c r="J155" s="5">
        <v>119</v>
      </c>
      <c r="K155" s="5">
        <v>119</v>
      </c>
      <c r="L155" s="90" t="s">
        <v>384</v>
      </c>
      <c r="M155" s="5">
        <v>777</v>
      </c>
      <c r="N155" s="5">
        <v>64</v>
      </c>
      <c r="O155" s="5">
        <v>19430</v>
      </c>
      <c r="P155" s="5">
        <f>11040+6444</f>
        <v>17484</v>
      </c>
      <c r="Q155" s="6"/>
      <c r="R155" s="32"/>
      <c r="S155" s="32"/>
      <c r="T155" s="32"/>
      <c r="U155" s="105" t="s">
        <v>285</v>
      </c>
      <c r="V155" s="105"/>
      <c r="W155" s="37"/>
      <c r="X155" s="6"/>
      <c r="Y155" s="5">
        <v>1690</v>
      </c>
      <c r="Z155" s="5">
        <v>1255</v>
      </c>
      <c r="AA155" s="5">
        <v>1240</v>
      </c>
      <c r="AB155" s="90" t="s">
        <v>378</v>
      </c>
      <c r="AC155" s="5">
        <v>1000</v>
      </c>
      <c r="AD155" s="5">
        <v>426</v>
      </c>
      <c r="AE155" s="5">
        <v>140677</v>
      </c>
      <c r="AF155" s="5">
        <f>78866+47088</f>
        <v>125954</v>
      </c>
    </row>
    <row r="156" spans="1:32" ht="9.75" customHeight="1">
      <c r="A156" s="6"/>
      <c r="B156" s="32"/>
      <c r="C156" s="32"/>
      <c r="D156" s="32"/>
      <c r="E156" s="105" t="s">
        <v>284</v>
      </c>
      <c r="F156" s="106"/>
      <c r="G156" s="7"/>
      <c r="H156" s="6"/>
      <c r="I156" s="5">
        <v>4000</v>
      </c>
      <c r="J156" s="5">
        <v>2040</v>
      </c>
      <c r="K156" s="5">
        <v>1846</v>
      </c>
      <c r="L156" s="90" t="s">
        <v>384</v>
      </c>
      <c r="M156" s="5">
        <v>777</v>
      </c>
      <c r="N156" s="5">
        <v>1319</v>
      </c>
      <c r="O156" s="5">
        <v>312045</v>
      </c>
      <c r="P156" s="5">
        <f>159168+107391</f>
        <v>266559</v>
      </c>
      <c r="Q156" s="6"/>
      <c r="R156" s="32"/>
      <c r="S156" s="32"/>
      <c r="T156" s="32"/>
      <c r="U156" s="105" t="s">
        <v>287</v>
      </c>
      <c r="V156" s="105"/>
      <c r="W156" s="37"/>
      <c r="X156" s="6"/>
      <c r="Y156" s="5">
        <v>545</v>
      </c>
      <c r="Z156" s="5">
        <v>289</v>
      </c>
      <c r="AA156" s="5">
        <v>289</v>
      </c>
      <c r="AB156" s="90" t="s">
        <v>389</v>
      </c>
      <c r="AC156" s="5">
        <v>800</v>
      </c>
      <c r="AD156" s="5">
        <v>134</v>
      </c>
      <c r="AE156" s="5">
        <v>39949</v>
      </c>
      <c r="AF156" s="5">
        <f>33148+3948</f>
        <v>37096</v>
      </c>
    </row>
    <row r="157" spans="1:32" ht="9.75" customHeight="1">
      <c r="A157" s="3"/>
      <c r="B157" s="32"/>
      <c r="C157" s="32"/>
      <c r="D157" s="32"/>
      <c r="E157" s="105" t="s">
        <v>286</v>
      </c>
      <c r="F157" s="106"/>
      <c r="G157" s="7"/>
      <c r="H157" s="6"/>
      <c r="I157" s="5">
        <v>203</v>
      </c>
      <c r="J157" s="5">
        <v>129</v>
      </c>
      <c r="K157" s="5">
        <v>129</v>
      </c>
      <c r="L157" s="90" t="s">
        <v>384</v>
      </c>
      <c r="M157" s="5">
        <v>777</v>
      </c>
      <c r="N157" s="5">
        <v>52</v>
      </c>
      <c r="O157" s="5">
        <v>13791</v>
      </c>
      <c r="P157" s="5">
        <f>11454+1392</f>
        <v>12846</v>
      </c>
      <c r="Q157" s="3"/>
      <c r="R157" s="32"/>
      <c r="S157" s="32"/>
      <c r="T157" s="32"/>
      <c r="U157" s="105" t="s">
        <v>288</v>
      </c>
      <c r="V157" s="105"/>
      <c r="W157" s="37"/>
      <c r="X157" s="6"/>
      <c r="Y157" s="5">
        <v>450</v>
      </c>
      <c r="Z157" s="5">
        <v>422</v>
      </c>
      <c r="AA157" s="5">
        <v>422</v>
      </c>
      <c r="AB157" s="90" t="s">
        <v>376</v>
      </c>
      <c r="AC157" s="5">
        <v>800</v>
      </c>
      <c r="AD157" s="5">
        <v>190</v>
      </c>
      <c r="AE157" s="5">
        <v>51136</v>
      </c>
      <c r="AF157" s="5">
        <f>27429+22284</f>
        <v>49713</v>
      </c>
    </row>
    <row r="158" spans="1:32" ht="9.75" customHeight="1">
      <c r="A158" s="3"/>
      <c r="C158" s="30"/>
      <c r="D158" s="30"/>
      <c r="G158" s="7"/>
      <c r="H158" s="6"/>
      <c r="M158" s="5"/>
      <c r="N158" s="5"/>
      <c r="O158" s="5"/>
      <c r="P158" s="5"/>
      <c r="Q158" s="3"/>
      <c r="R158" s="30"/>
      <c r="S158" s="30"/>
      <c r="T158" s="32"/>
      <c r="U158" s="105" t="s">
        <v>291</v>
      </c>
      <c r="V158" s="105"/>
      <c r="W158" s="37"/>
      <c r="X158" s="6"/>
      <c r="Y158" s="5">
        <v>120</v>
      </c>
      <c r="Z158" s="5">
        <v>112</v>
      </c>
      <c r="AA158" s="5">
        <v>112</v>
      </c>
      <c r="AB158" s="90" t="s">
        <v>389</v>
      </c>
      <c r="AC158" s="5">
        <v>800</v>
      </c>
      <c r="AD158" s="5">
        <v>25</v>
      </c>
      <c r="AE158" s="5">
        <v>8148</v>
      </c>
      <c r="AF158" s="5">
        <f>7191+300</f>
        <v>7491</v>
      </c>
    </row>
    <row r="159" spans="1:36" ht="9.75" customHeight="1">
      <c r="A159" s="3"/>
      <c r="B159" s="30" t="s">
        <v>289</v>
      </c>
      <c r="C159" s="32"/>
      <c r="D159" s="32"/>
      <c r="E159" s="105" t="s">
        <v>290</v>
      </c>
      <c r="F159" s="106"/>
      <c r="G159" s="7"/>
      <c r="H159" s="3"/>
      <c r="I159" s="5">
        <v>1670</v>
      </c>
      <c r="J159" s="5">
        <v>1564</v>
      </c>
      <c r="K159" s="5">
        <v>1564</v>
      </c>
      <c r="L159" s="90" t="s">
        <v>377</v>
      </c>
      <c r="M159" s="17">
        <v>750</v>
      </c>
      <c r="N159" s="17">
        <v>670</v>
      </c>
      <c r="O159" s="17">
        <v>169163</v>
      </c>
      <c r="P159" s="17">
        <v>158567</v>
      </c>
      <c r="Q159" s="3"/>
      <c r="R159" s="30"/>
      <c r="S159" s="30"/>
      <c r="T159" s="32"/>
      <c r="U159" s="105"/>
      <c r="V159" s="105"/>
      <c r="W159" s="37"/>
      <c r="X159" s="3"/>
      <c r="Y159" s="17"/>
      <c r="Z159" s="17"/>
      <c r="AA159" s="17"/>
      <c r="AB159" s="93"/>
      <c r="AC159" s="17"/>
      <c r="AD159" s="17"/>
      <c r="AE159" s="17"/>
      <c r="AF159" s="17"/>
      <c r="AG159" s="52"/>
      <c r="AH159" s="52"/>
      <c r="AI159" s="52"/>
      <c r="AJ159" s="52"/>
    </row>
    <row r="160" spans="1:32" ht="9.75" customHeight="1">
      <c r="A160" s="6"/>
      <c r="B160" s="34"/>
      <c r="C160" s="34"/>
      <c r="D160" s="34"/>
      <c r="E160" s="105" t="s">
        <v>292</v>
      </c>
      <c r="F160" s="106"/>
      <c r="G160" s="7"/>
      <c r="H160" s="3"/>
      <c r="I160" s="17">
        <v>150</v>
      </c>
      <c r="J160" s="17">
        <v>81</v>
      </c>
      <c r="K160" s="17">
        <v>81</v>
      </c>
      <c r="L160" s="90" t="s">
        <v>389</v>
      </c>
      <c r="M160" s="17">
        <v>750</v>
      </c>
      <c r="N160" s="17">
        <v>30</v>
      </c>
      <c r="O160" s="17">
        <v>3929</v>
      </c>
      <c r="P160" s="17">
        <v>3888</v>
      </c>
      <c r="Q160" s="6"/>
      <c r="R160" s="107" t="s">
        <v>294</v>
      </c>
      <c r="S160" s="107"/>
      <c r="T160" s="30"/>
      <c r="U160" s="105" t="s">
        <v>248</v>
      </c>
      <c r="V160" s="105"/>
      <c r="W160" s="44"/>
      <c r="X160" s="3"/>
      <c r="Y160" s="17">
        <v>1175</v>
      </c>
      <c r="Z160" s="17">
        <v>1051</v>
      </c>
      <c r="AA160" s="17">
        <v>974</v>
      </c>
      <c r="AB160" s="90" t="s">
        <v>389</v>
      </c>
      <c r="AC160" s="17">
        <v>690</v>
      </c>
      <c r="AD160" s="17">
        <v>275</v>
      </c>
      <c r="AE160" s="17">
        <v>98785</v>
      </c>
      <c r="AF160" s="17">
        <v>87977</v>
      </c>
    </row>
    <row r="161" spans="1:32" ht="9.75" customHeight="1">
      <c r="A161" s="6"/>
      <c r="B161" s="6"/>
      <c r="C161" s="6"/>
      <c r="D161" s="6"/>
      <c r="E161" s="3"/>
      <c r="G161" s="7"/>
      <c r="H161" s="6"/>
      <c r="I161" s="6"/>
      <c r="J161" s="4"/>
      <c r="K161" s="6"/>
      <c r="L161" s="45"/>
      <c r="M161" s="6"/>
      <c r="N161" s="6"/>
      <c r="O161" s="6"/>
      <c r="P161" s="6"/>
      <c r="Q161" s="6"/>
      <c r="R161" s="34"/>
      <c r="S161" s="34"/>
      <c r="T161" s="34"/>
      <c r="U161" s="105" t="s">
        <v>295</v>
      </c>
      <c r="V161" s="105"/>
      <c r="W161" s="7"/>
      <c r="X161" s="3"/>
      <c r="Y161" s="17">
        <v>645</v>
      </c>
      <c r="Z161" s="17">
        <v>599</v>
      </c>
      <c r="AA161" s="17">
        <v>555</v>
      </c>
      <c r="AB161" s="90" t="s">
        <v>394</v>
      </c>
      <c r="AC161" s="17">
        <v>690</v>
      </c>
      <c r="AD161" s="17">
        <v>211</v>
      </c>
      <c r="AE161" s="17">
        <v>56289</v>
      </c>
      <c r="AF161" s="17">
        <v>50130</v>
      </c>
    </row>
    <row r="162" spans="1:32" ht="9.75" customHeight="1">
      <c r="A162" s="6"/>
      <c r="B162" s="6"/>
      <c r="C162" s="6"/>
      <c r="D162" s="6"/>
      <c r="E162" s="3"/>
      <c r="F162" s="28" t="s">
        <v>293</v>
      </c>
      <c r="G162" s="7"/>
      <c r="H162" s="6"/>
      <c r="I162" s="6"/>
      <c r="J162" s="4"/>
      <c r="K162" s="6"/>
      <c r="L162" s="45"/>
      <c r="M162" s="6"/>
      <c r="N162" s="6"/>
      <c r="O162" s="6"/>
      <c r="P162" s="6"/>
      <c r="Q162" s="6"/>
      <c r="R162" s="6"/>
      <c r="S162" s="6"/>
      <c r="T162" s="6"/>
      <c r="U162" s="3"/>
      <c r="V162" s="8"/>
      <c r="W162" s="7"/>
      <c r="X162" s="6"/>
      <c r="Y162" s="5"/>
      <c r="Z162" s="5"/>
      <c r="AA162" s="5"/>
      <c r="AB162" s="100"/>
      <c r="AC162" s="5"/>
      <c r="AD162" s="5"/>
      <c r="AE162" s="5"/>
      <c r="AF162" s="5"/>
    </row>
    <row r="163" spans="1:32" ht="9.75" customHeight="1">
      <c r="A163" s="6"/>
      <c r="B163" s="6"/>
      <c r="C163" s="6"/>
      <c r="D163" s="6"/>
      <c r="E163" s="3"/>
      <c r="F163" s="8"/>
      <c r="G163" s="7"/>
      <c r="H163" s="6"/>
      <c r="I163" s="6"/>
      <c r="J163" s="4"/>
      <c r="K163" s="3"/>
      <c r="L163" s="8"/>
      <c r="M163" s="3"/>
      <c r="N163" s="3"/>
      <c r="O163" s="3"/>
      <c r="P163" s="3"/>
      <c r="Q163" s="19"/>
      <c r="R163" s="3"/>
      <c r="S163" s="48"/>
      <c r="T163" s="48"/>
      <c r="U163" s="48"/>
      <c r="V163" s="3" t="s">
        <v>293</v>
      </c>
      <c r="W163" s="76"/>
      <c r="X163" s="52"/>
      <c r="Y163" s="88"/>
      <c r="Z163" s="88"/>
      <c r="AA163" s="88"/>
      <c r="AB163" s="101"/>
      <c r="AC163" s="88"/>
      <c r="AD163" s="88"/>
      <c r="AE163" s="88"/>
      <c r="AF163" s="88"/>
    </row>
    <row r="164" spans="1:32" ht="4.5" customHeight="1" thickBot="1">
      <c r="A164" s="15"/>
      <c r="B164" s="15"/>
      <c r="C164" s="15"/>
      <c r="D164" s="15"/>
      <c r="E164" s="15"/>
      <c r="F164" s="16"/>
      <c r="G164" s="21"/>
      <c r="H164" s="15"/>
      <c r="I164" s="15"/>
      <c r="J164" s="16"/>
      <c r="K164" s="15"/>
      <c r="L164" s="16"/>
      <c r="M164" s="15"/>
      <c r="N164" s="15"/>
      <c r="O164" s="15"/>
      <c r="P164" s="15"/>
      <c r="Q164" s="46"/>
      <c r="R164" s="15"/>
      <c r="S164" s="56"/>
      <c r="T164" s="56"/>
      <c r="U164" s="56"/>
      <c r="V164" s="56"/>
      <c r="W164" s="77"/>
      <c r="X164" s="55"/>
      <c r="Y164" s="55"/>
      <c r="Z164" s="55"/>
      <c r="AA164" s="55"/>
      <c r="AB164" s="55"/>
      <c r="AC164" s="55"/>
      <c r="AD164" s="55"/>
      <c r="AE164" s="55"/>
      <c r="AF164" s="55"/>
    </row>
    <row r="165" spans="1:16" ht="19.5" customHeight="1">
      <c r="A165" s="127" t="s">
        <v>297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</row>
    <row r="166" spans="6:54" ht="11.25" customHeight="1">
      <c r="F166" s="2"/>
      <c r="G166" s="50"/>
      <c r="H166" s="50"/>
      <c r="I166" s="2"/>
      <c r="J166" s="50"/>
      <c r="K166" s="50"/>
      <c r="L166" s="50"/>
      <c r="M166" s="50"/>
      <c r="N166" s="51"/>
      <c r="O166" s="128" t="s">
        <v>405</v>
      </c>
      <c r="P166" s="128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</row>
    <row r="167" spans="1:16" ht="4.5" customHeight="1" thickBot="1">
      <c r="A167" s="78"/>
      <c r="B167" s="78"/>
      <c r="C167" s="78"/>
      <c r="D167" s="78"/>
      <c r="E167" s="78"/>
      <c r="F167" s="11"/>
      <c r="G167" s="56"/>
      <c r="H167" s="56"/>
      <c r="I167" s="57"/>
      <c r="J167" s="57"/>
      <c r="K167" s="57"/>
      <c r="L167" s="57"/>
      <c r="M167" s="57"/>
      <c r="N167" s="57"/>
      <c r="O167" s="55"/>
      <c r="P167" s="55"/>
    </row>
    <row r="168" spans="6:16" ht="15" customHeight="1">
      <c r="F168" s="58"/>
      <c r="G168" s="59"/>
      <c r="H168" s="117" t="s">
        <v>362</v>
      </c>
      <c r="I168" s="118"/>
      <c r="J168" s="81" t="s">
        <v>364</v>
      </c>
      <c r="K168" s="81" t="s">
        <v>365</v>
      </c>
      <c r="L168" s="82" t="s">
        <v>379</v>
      </c>
      <c r="M168" s="40" t="s">
        <v>0</v>
      </c>
      <c r="N168" s="85" t="s">
        <v>1</v>
      </c>
      <c r="O168" s="85" t="s">
        <v>27</v>
      </c>
      <c r="P168" s="80" t="s">
        <v>27</v>
      </c>
    </row>
    <row r="169" spans="6:16" ht="15" customHeight="1">
      <c r="F169" s="60"/>
      <c r="G169" s="61"/>
      <c r="H169" s="119" t="s">
        <v>366</v>
      </c>
      <c r="I169" s="120"/>
      <c r="J169" s="10" t="s">
        <v>367</v>
      </c>
      <c r="K169" s="10" t="s">
        <v>366</v>
      </c>
      <c r="L169" s="10"/>
      <c r="M169" s="20" t="s">
        <v>28</v>
      </c>
      <c r="N169" s="10" t="s">
        <v>29</v>
      </c>
      <c r="O169" s="10" t="s">
        <v>30</v>
      </c>
      <c r="P169" s="12" t="s">
        <v>31</v>
      </c>
    </row>
    <row r="170" spans="1:16" ht="15" customHeight="1">
      <c r="A170" s="62"/>
      <c r="B170" s="62"/>
      <c r="C170" s="62"/>
      <c r="D170" s="62"/>
      <c r="E170" s="62"/>
      <c r="F170" s="63"/>
      <c r="G170" s="64"/>
      <c r="H170" s="122" t="s">
        <v>363</v>
      </c>
      <c r="I170" s="123"/>
      <c r="J170" s="84" t="s">
        <v>363</v>
      </c>
      <c r="K170" s="84" t="s">
        <v>363</v>
      </c>
      <c r="L170" s="84" t="s">
        <v>380</v>
      </c>
      <c r="M170" s="84" t="s">
        <v>2</v>
      </c>
      <c r="N170" s="84" t="s">
        <v>32</v>
      </c>
      <c r="O170" s="84" t="s">
        <v>359</v>
      </c>
      <c r="P170" s="83" t="s">
        <v>33</v>
      </c>
    </row>
    <row r="171" spans="1:54" ht="3.75" customHeight="1">
      <c r="A171" s="52"/>
      <c r="B171" s="52"/>
      <c r="C171" s="52"/>
      <c r="D171" s="52"/>
      <c r="E171" s="52"/>
      <c r="F171" s="60"/>
      <c r="G171" s="61"/>
      <c r="H171" s="66"/>
      <c r="I171" s="66"/>
      <c r="J171" s="38"/>
      <c r="K171" s="38"/>
      <c r="L171" s="67"/>
      <c r="M171" s="1"/>
      <c r="N171" s="28"/>
      <c r="O171" s="28"/>
      <c r="P171" s="28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</row>
    <row r="172" spans="1:16" ht="10.5" customHeight="1">
      <c r="A172" s="73"/>
      <c r="B172" s="28" t="s">
        <v>165</v>
      </c>
      <c r="C172" s="29"/>
      <c r="D172" s="29"/>
      <c r="E172" s="29"/>
      <c r="F172" s="29"/>
      <c r="G172" s="74"/>
      <c r="H172" s="73"/>
      <c r="I172" s="73"/>
      <c r="J172" s="75"/>
      <c r="K172" s="14"/>
      <c r="L172" s="42"/>
      <c r="M172" s="69"/>
      <c r="N172" s="69"/>
      <c r="O172" s="6"/>
      <c r="P172" s="3"/>
    </row>
    <row r="173" spans="1:16" ht="3.75" customHeight="1">
      <c r="A173" s="50"/>
      <c r="B173" s="28"/>
      <c r="C173" s="29"/>
      <c r="D173" s="29"/>
      <c r="E173" s="29"/>
      <c r="F173" s="29"/>
      <c r="G173" s="74"/>
      <c r="H173" s="73"/>
      <c r="I173" s="73"/>
      <c r="J173" s="75"/>
      <c r="K173" s="14"/>
      <c r="L173" s="42"/>
      <c r="M173" s="69"/>
      <c r="N173" s="69"/>
      <c r="O173" s="6"/>
      <c r="P173" s="3"/>
    </row>
    <row r="174" spans="1:16" ht="10.5" customHeight="1">
      <c r="A174" s="50"/>
      <c r="B174" s="107" t="s">
        <v>296</v>
      </c>
      <c r="C174" s="107"/>
      <c r="D174" s="30"/>
      <c r="E174" s="105" t="s">
        <v>248</v>
      </c>
      <c r="F174" s="126"/>
      <c r="G174" s="7"/>
      <c r="H174" s="6"/>
      <c r="I174" s="25">
        <v>4900</v>
      </c>
      <c r="J174" s="25">
        <v>5373</v>
      </c>
      <c r="K174" s="25">
        <v>4842</v>
      </c>
      <c r="L174" s="90" t="s">
        <v>378</v>
      </c>
      <c r="M174" s="25">
        <v>693</v>
      </c>
      <c r="N174" s="25">
        <v>4961</v>
      </c>
      <c r="O174" s="25">
        <v>1280812</v>
      </c>
      <c r="P174" s="25">
        <v>867421</v>
      </c>
    </row>
    <row r="175" spans="1:16" ht="10.5" customHeight="1">
      <c r="A175" s="50"/>
      <c r="B175" s="32"/>
      <c r="C175" s="32"/>
      <c r="D175" s="32"/>
      <c r="E175" s="105" t="s">
        <v>372</v>
      </c>
      <c r="F175" s="126"/>
      <c r="G175" s="7"/>
      <c r="H175" s="6"/>
      <c r="I175" s="25">
        <v>620</v>
      </c>
      <c r="J175" s="25">
        <v>623</v>
      </c>
      <c r="K175" s="25">
        <v>596</v>
      </c>
      <c r="L175" s="90" t="s">
        <v>378</v>
      </c>
      <c r="M175" s="25">
        <v>693</v>
      </c>
      <c r="N175" s="25">
        <v>462</v>
      </c>
      <c r="O175" s="25">
        <v>113121</v>
      </c>
      <c r="P175" s="25">
        <v>57253</v>
      </c>
    </row>
    <row r="176" spans="1:16" ht="10.5" customHeight="1">
      <c r="A176" s="50"/>
      <c r="B176" s="28"/>
      <c r="C176" s="29"/>
      <c r="D176" s="29"/>
      <c r="E176" s="29"/>
      <c r="F176" s="29"/>
      <c r="G176" s="74"/>
      <c r="H176" s="73"/>
      <c r="I176" s="73"/>
      <c r="J176" s="75"/>
      <c r="K176" s="14"/>
      <c r="L176" s="95"/>
      <c r="M176" s="69"/>
      <c r="N176" s="69"/>
      <c r="O176" s="6"/>
      <c r="P176" s="3"/>
    </row>
    <row r="177" spans="1:16" ht="10.5" customHeight="1">
      <c r="A177" s="50"/>
      <c r="B177" s="107" t="s">
        <v>298</v>
      </c>
      <c r="C177" s="107"/>
      <c r="D177" s="30"/>
      <c r="E177" s="105" t="s">
        <v>299</v>
      </c>
      <c r="F177" s="116"/>
      <c r="G177" s="74"/>
      <c r="H177" s="73"/>
      <c r="I177" s="5">
        <v>3590</v>
      </c>
      <c r="J177" s="5">
        <v>2955</v>
      </c>
      <c r="K177" s="5">
        <v>2944</v>
      </c>
      <c r="L177" s="90" t="s">
        <v>388</v>
      </c>
      <c r="M177" s="24">
        <v>760</v>
      </c>
      <c r="N177" s="5">
        <v>2334</v>
      </c>
      <c r="O177" s="5">
        <v>602060</v>
      </c>
      <c r="P177" s="17">
        <f>293063+213449</f>
        <v>506512</v>
      </c>
    </row>
    <row r="178" spans="1:16" ht="10.5" customHeight="1">
      <c r="A178" s="6"/>
      <c r="B178" s="32"/>
      <c r="C178" s="32"/>
      <c r="D178" s="32"/>
      <c r="E178" s="105" t="s">
        <v>300</v>
      </c>
      <c r="F178" s="116"/>
      <c r="G178" s="7"/>
      <c r="H178" s="6"/>
      <c r="I178" s="5">
        <v>420</v>
      </c>
      <c r="J178" s="5">
        <v>141</v>
      </c>
      <c r="K178" s="5">
        <v>141</v>
      </c>
      <c r="L178" s="90" t="s">
        <v>67</v>
      </c>
      <c r="M178" s="5">
        <v>760</v>
      </c>
      <c r="N178" s="5">
        <v>50</v>
      </c>
      <c r="O178" s="5">
        <v>13970</v>
      </c>
      <c r="P178" s="17">
        <f>11806+1610</f>
        <v>13416</v>
      </c>
    </row>
    <row r="179" spans="1:16" ht="10.5" customHeight="1">
      <c r="A179" s="6"/>
      <c r="B179" s="32"/>
      <c r="C179" s="32"/>
      <c r="D179" s="32"/>
      <c r="E179" s="105" t="s">
        <v>301</v>
      </c>
      <c r="F179" s="116"/>
      <c r="G179" s="7"/>
      <c r="H179" s="6"/>
      <c r="I179" s="5">
        <v>220</v>
      </c>
      <c r="J179" s="5">
        <v>209</v>
      </c>
      <c r="K179" s="5">
        <v>205</v>
      </c>
      <c r="L179" s="90" t="s">
        <v>5</v>
      </c>
      <c r="M179" s="5">
        <v>760</v>
      </c>
      <c r="N179" s="5">
        <v>100</v>
      </c>
      <c r="O179" s="5">
        <v>29370</v>
      </c>
      <c r="P179" s="17">
        <f>13043+15187</f>
        <v>28230</v>
      </c>
    </row>
    <row r="180" spans="1:16" ht="10.5" customHeight="1">
      <c r="A180" s="6"/>
      <c r="B180" s="32"/>
      <c r="C180" s="32"/>
      <c r="D180" s="32"/>
      <c r="E180" s="105" t="s">
        <v>396</v>
      </c>
      <c r="F180" s="116"/>
      <c r="G180" s="7"/>
      <c r="H180" s="6"/>
      <c r="I180" s="5">
        <v>212</v>
      </c>
      <c r="J180" s="25">
        <v>202</v>
      </c>
      <c r="K180" s="96" t="s">
        <v>404</v>
      </c>
      <c r="L180" s="102" t="s">
        <v>390</v>
      </c>
      <c r="M180" s="96" t="s">
        <v>404</v>
      </c>
      <c r="N180" s="96" t="s">
        <v>404</v>
      </c>
      <c r="O180" s="96" t="s">
        <v>404</v>
      </c>
      <c r="P180" s="96" t="s">
        <v>404</v>
      </c>
    </row>
    <row r="181" spans="1:16" ht="10.5" customHeight="1">
      <c r="A181" s="6"/>
      <c r="B181" s="32"/>
      <c r="C181" s="32"/>
      <c r="D181" s="32"/>
      <c r="E181" s="124" t="s">
        <v>397</v>
      </c>
      <c r="F181" s="124"/>
      <c r="G181" s="7"/>
      <c r="H181" s="6"/>
      <c r="I181" s="5">
        <v>250</v>
      </c>
      <c r="J181" s="25">
        <v>194</v>
      </c>
      <c r="K181" s="96" t="s">
        <v>404</v>
      </c>
      <c r="L181" s="102" t="s">
        <v>388</v>
      </c>
      <c r="M181" s="96" t="s">
        <v>404</v>
      </c>
      <c r="N181" s="96" t="s">
        <v>404</v>
      </c>
      <c r="O181" s="96" t="s">
        <v>404</v>
      </c>
      <c r="P181" s="96" t="s">
        <v>404</v>
      </c>
    </row>
    <row r="182" spans="1:16" ht="10.5" customHeight="1">
      <c r="A182" s="6"/>
      <c r="B182" s="32"/>
      <c r="C182" s="32"/>
      <c r="D182" s="32"/>
      <c r="E182" s="35"/>
      <c r="F182" s="31"/>
      <c r="G182" s="7"/>
      <c r="H182" s="6"/>
      <c r="I182" s="5"/>
      <c r="J182" s="5"/>
      <c r="K182" s="5"/>
      <c r="L182" s="90"/>
      <c r="M182" s="5"/>
      <c r="N182" s="5"/>
      <c r="O182" s="5"/>
      <c r="P182" s="17"/>
    </row>
    <row r="183" spans="1:16" ht="10.5" customHeight="1">
      <c r="A183" s="6"/>
      <c r="B183" s="107" t="s">
        <v>302</v>
      </c>
      <c r="C183" s="107"/>
      <c r="D183" s="30"/>
      <c r="E183" s="105" t="s">
        <v>303</v>
      </c>
      <c r="F183" s="116"/>
      <c r="G183" s="7"/>
      <c r="H183" s="6"/>
      <c r="I183" s="5">
        <v>2000</v>
      </c>
      <c r="J183" s="5">
        <v>1558</v>
      </c>
      <c r="K183" s="5">
        <v>1534</v>
      </c>
      <c r="L183" s="90" t="s">
        <v>14</v>
      </c>
      <c r="M183" s="5">
        <v>1450</v>
      </c>
      <c r="N183" s="5">
        <v>1290</v>
      </c>
      <c r="O183" s="5">
        <v>314971</v>
      </c>
      <c r="P183" s="17">
        <v>209981</v>
      </c>
    </row>
    <row r="184" spans="1:16" ht="10.5" customHeight="1">
      <c r="A184" s="6"/>
      <c r="B184" s="32"/>
      <c r="C184" s="32"/>
      <c r="D184" s="32"/>
      <c r="E184" s="105" t="s">
        <v>304</v>
      </c>
      <c r="F184" s="116"/>
      <c r="G184" s="7"/>
      <c r="H184" s="6"/>
      <c r="I184" s="5">
        <v>590</v>
      </c>
      <c r="J184" s="5">
        <v>450</v>
      </c>
      <c r="K184" s="5">
        <v>445</v>
      </c>
      <c r="L184" s="90" t="s">
        <v>17</v>
      </c>
      <c r="M184" s="5">
        <v>1450</v>
      </c>
      <c r="N184" s="5">
        <v>239</v>
      </c>
      <c r="O184" s="5">
        <v>67695</v>
      </c>
      <c r="P184" s="5">
        <v>55037</v>
      </c>
    </row>
    <row r="185" spans="1:16" ht="10.5" customHeight="1">
      <c r="A185" s="6"/>
      <c r="B185" s="32"/>
      <c r="C185" s="32"/>
      <c r="D185" s="32"/>
      <c r="E185" s="105" t="s">
        <v>412</v>
      </c>
      <c r="F185" s="116"/>
      <c r="G185" s="7"/>
      <c r="H185" s="6"/>
      <c r="I185" s="5">
        <v>560</v>
      </c>
      <c r="J185" s="5">
        <v>531</v>
      </c>
      <c r="K185" s="5">
        <v>476</v>
      </c>
      <c r="L185" s="90" t="s">
        <v>3</v>
      </c>
      <c r="M185" s="5">
        <v>1450</v>
      </c>
      <c r="N185" s="5">
        <v>171</v>
      </c>
      <c r="O185" s="5">
        <v>42941</v>
      </c>
      <c r="P185" s="5">
        <v>41919</v>
      </c>
    </row>
    <row r="186" spans="1:16" ht="10.5" customHeight="1">
      <c r="A186" s="6"/>
      <c r="B186" s="32"/>
      <c r="C186" s="32"/>
      <c r="D186" s="32"/>
      <c r="E186" s="105" t="s">
        <v>305</v>
      </c>
      <c r="F186" s="116"/>
      <c r="G186" s="7"/>
      <c r="H186" s="6"/>
      <c r="I186" s="5">
        <v>225</v>
      </c>
      <c r="J186" s="5">
        <v>146</v>
      </c>
      <c r="K186" s="5">
        <v>144</v>
      </c>
      <c r="L186" s="90" t="s">
        <v>18</v>
      </c>
      <c r="M186" s="5">
        <v>1450</v>
      </c>
      <c r="N186" s="5">
        <v>50</v>
      </c>
      <c r="O186" s="5">
        <v>4239</v>
      </c>
      <c r="P186" s="5">
        <v>4207</v>
      </c>
    </row>
    <row r="187" spans="1:16" ht="10.5" customHeight="1">
      <c r="A187" s="6"/>
      <c r="B187" s="32"/>
      <c r="C187" s="32"/>
      <c r="D187" s="32"/>
      <c r="E187" s="105" t="s">
        <v>306</v>
      </c>
      <c r="F187" s="116"/>
      <c r="G187" s="7"/>
      <c r="H187" s="6"/>
      <c r="I187" s="5">
        <v>203</v>
      </c>
      <c r="J187" s="5">
        <v>195</v>
      </c>
      <c r="K187" s="5">
        <v>193</v>
      </c>
      <c r="L187" s="90" t="s">
        <v>3</v>
      </c>
      <c r="M187" s="5">
        <v>1450</v>
      </c>
      <c r="N187" s="5">
        <v>42</v>
      </c>
      <c r="O187" s="5">
        <v>10483</v>
      </c>
      <c r="P187" s="5">
        <v>10425</v>
      </c>
    </row>
    <row r="188" spans="1:16" ht="10.5" customHeight="1">
      <c r="A188" s="6"/>
      <c r="B188" s="30"/>
      <c r="C188" s="30"/>
      <c r="D188" s="32"/>
      <c r="E188" s="105" t="s">
        <v>307</v>
      </c>
      <c r="F188" s="116"/>
      <c r="G188" s="7"/>
      <c r="H188" s="6"/>
      <c r="I188" s="5">
        <v>164</v>
      </c>
      <c r="J188" s="5">
        <v>127</v>
      </c>
      <c r="K188" s="5">
        <v>124</v>
      </c>
      <c r="L188" s="90" t="s">
        <v>6</v>
      </c>
      <c r="M188" s="5">
        <v>1450</v>
      </c>
      <c r="N188" s="5">
        <v>38</v>
      </c>
      <c r="O188" s="5">
        <v>3589</v>
      </c>
      <c r="P188" s="5">
        <v>3581</v>
      </c>
    </row>
    <row r="189" spans="1:16" ht="10.5" customHeight="1">
      <c r="A189" s="6"/>
      <c r="B189" s="30"/>
      <c r="C189" s="30"/>
      <c r="D189" s="32"/>
      <c r="E189" s="105" t="s">
        <v>308</v>
      </c>
      <c r="F189" s="116"/>
      <c r="G189" s="7"/>
      <c r="H189" s="6"/>
      <c r="I189" s="5">
        <v>118</v>
      </c>
      <c r="J189" s="5">
        <v>113</v>
      </c>
      <c r="K189" s="5">
        <v>113</v>
      </c>
      <c r="L189" s="90" t="s">
        <v>6</v>
      </c>
      <c r="M189" s="5">
        <v>1450</v>
      </c>
      <c r="N189" s="5">
        <v>19</v>
      </c>
      <c r="O189" s="5">
        <v>6754</v>
      </c>
      <c r="P189" s="5">
        <v>6729</v>
      </c>
    </row>
    <row r="190" spans="1:16" ht="10.5" customHeight="1">
      <c r="A190" s="6"/>
      <c r="B190" s="32"/>
      <c r="C190" s="32"/>
      <c r="D190" s="32"/>
      <c r="E190" s="35"/>
      <c r="F190" s="31"/>
      <c r="G190" s="7"/>
      <c r="H190" s="6"/>
      <c r="I190" s="5"/>
      <c r="J190" s="5"/>
      <c r="K190" s="5"/>
      <c r="L190" s="90"/>
      <c r="M190" s="5"/>
      <c r="N190" s="5"/>
      <c r="O190" s="5"/>
      <c r="P190" s="5"/>
    </row>
    <row r="191" spans="1:16" ht="10.5" customHeight="1">
      <c r="A191" s="6"/>
      <c r="B191" s="107" t="s">
        <v>309</v>
      </c>
      <c r="C191" s="107"/>
      <c r="D191" s="30"/>
      <c r="E191" s="105" t="s">
        <v>310</v>
      </c>
      <c r="F191" s="116"/>
      <c r="G191" s="7"/>
      <c r="H191" s="6"/>
      <c r="I191" s="5">
        <v>750</v>
      </c>
      <c r="J191" s="5">
        <v>273</v>
      </c>
      <c r="K191" s="5">
        <v>273</v>
      </c>
      <c r="L191" s="90" t="s">
        <v>3</v>
      </c>
      <c r="M191" s="5">
        <v>925</v>
      </c>
      <c r="N191" s="5">
        <v>63</v>
      </c>
      <c r="O191" s="5">
        <v>19232</v>
      </c>
      <c r="P191" s="5">
        <f>17501+810</f>
        <v>18311</v>
      </c>
    </row>
    <row r="192" spans="1:16" ht="10.5" customHeight="1">
      <c r="A192" s="6"/>
      <c r="B192" s="30"/>
      <c r="C192" s="30"/>
      <c r="D192" s="30"/>
      <c r="E192" s="105" t="s">
        <v>413</v>
      </c>
      <c r="F192" s="116"/>
      <c r="G192" s="7"/>
      <c r="H192" s="6"/>
      <c r="I192" s="5">
        <v>250</v>
      </c>
      <c r="J192" s="96" t="s">
        <v>404</v>
      </c>
      <c r="K192" s="96" t="s">
        <v>404</v>
      </c>
      <c r="L192" s="90" t="s">
        <v>393</v>
      </c>
      <c r="M192" s="96" t="s">
        <v>404</v>
      </c>
      <c r="N192" s="96" t="s">
        <v>404</v>
      </c>
      <c r="O192" s="96" t="s">
        <v>404</v>
      </c>
      <c r="P192" s="96" t="s">
        <v>404</v>
      </c>
    </row>
    <row r="193" spans="1:16" ht="10.5" customHeight="1">
      <c r="A193" s="6"/>
      <c r="B193" s="32"/>
      <c r="C193" s="32"/>
      <c r="D193" s="32"/>
      <c r="E193" s="105"/>
      <c r="F193" s="116"/>
      <c r="G193" s="7"/>
      <c r="H193" s="6"/>
      <c r="I193" s="5"/>
      <c r="J193" s="5"/>
      <c r="K193" s="5"/>
      <c r="L193" s="90"/>
      <c r="M193" s="5"/>
      <c r="N193" s="5"/>
      <c r="O193" s="5"/>
      <c r="P193" s="5"/>
    </row>
    <row r="194" spans="1:16" ht="10.5" customHeight="1">
      <c r="A194" s="6"/>
      <c r="B194" s="107" t="s">
        <v>311</v>
      </c>
      <c r="C194" s="107"/>
      <c r="D194" s="30"/>
      <c r="E194" s="105" t="s">
        <v>312</v>
      </c>
      <c r="F194" s="116"/>
      <c r="G194" s="7"/>
      <c r="H194" s="6"/>
      <c r="I194" s="5">
        <v>2790</v>
      </c>
      <c r="J194" s="5">
        <v>2636</v>
      </c>
      <c r="K194" s="5">
        <v>2626</v>
      </c>
      <c r="L194" s="90" t="s">
        <v>376</v>
      </c>
      <c r="M194" s="5">
        <v>1250</v>
      </c>
      <c r="N194" s="5">
        <v>902</v>
      </c>
      <c r="O194" s="5">
        <v>314017</v>
      </c>
      <c r="P194" s="5">
        <v>299064</v>
      </c>
    </row>
    <row r="195" spans="1:16" ht="10.5" customHeight="1">
      <c r="A195" s="6"/>
      <c r="B195" s="32"/>
      <c r="C195" s="32"/>
      <c r="D195" s="32"/>
      <c r="E195" s="105" t="s">
        <v>313</v>
      </c>
      <c r="F195" s="116"/>
      <c r="G195" s="7"/>
      <c r="H195" s="6"/>
      <c r="I195" s="5">
        <v>250</v>
      </c>
      <c r="J195" s="5">
        <v>135</v>
      </c>
      <c r="K195" s="5">
        <v>105</v>
      </c>
      <c r="L195" s="90" t="s">
        <v>4</v>
      </c>
      <c r="M195" s="5">
        <v>1250</v>
      </c>
      <c r="N195" s="5">
        <v>14</v>
      </c>
      <c r="O195" s="5">
        <v>5018</v>
      </c>
      <c r="P195" s="5">
        <v>4779</v>
      </c>
    </row>
    <row r="196" spans="1:16" ht="10.5" customHeight="1">
      <c r="A196" s="6"/>
      <c r="B196" s="32"/>
      <c r="C196" s="32"/>
      <c r="D196" s="32"/>
      <c r="E196" s="105" t="s">
        <v>314</v>
      </c>
      <c r="F196" s="116"/>
      <c r="G196" s="7"/>
      <c r="H196" s="6"/>
      <c r="I196" s="5">
        <v>600</v>
      </c>
      <c r="J196" s="5">
        <v>550</v>
      </c>
      <c r="K196" s="5">
        <v>546</v>
      </c>
      <c r="L196" s="90" t="s">
        <v>377</v>
      </c>
      <c r="M196" s="5">
        <v>1250</v>
      </c>
      <c r="N196" s="5">
        <v>228</v>
      </c>
      <c r="O196" s="5">
        <v>69695</v>
      </c>
      <c r="P196" s="5">
        <v>66376</v>
      </c>
    </row>
    <row r="197" spans="1:16" ht="10.5" customHeight="1">
      <c r="A197" s="6"/>
      <c r="B197" s="30"/>
      <c r="C197" s="30"/>
      <c r="D197" s="32"/>
      <c r="E197" s="105" t="s">
        <v>315</v>
      </c>
      <c r="F197" s="116"/>
      <c r="G197" s="7"/>
      <c r="H197" s="6"/>
      <c r="I197" s="5">
        <v>230</v>
      </c>
      <c r="J197" s="5">
        <v>148</v>
      </c>
      <c r="K197" s="5">
        <v>148</v>
      </c>
      <c r="L197" s="90" t="s">
        <v>45</v>
      </c>
      <c r="M197" s="5">
        <v>1250</v>
      </c>
      <c r="N197" s="5">
        <v>50</v>
      </c>
      <c r="O197" s="5">
        <v>15925</v>
      </c>
      <c r="P197" s="5">
        <v>15167</v>
      </c>
    </row>
    <row r="198" spans="1:16" ht="10.5" customHeight="1">
      <c r="A198" s="6"/>
      <c r="B198" s="32"/>
      <c r="C198" s="32"/>
      <c r="D198" s="32"/>
      <c r="E198" s="105" t="s">
        <v>316</v>
      </c>
      <c r="F198" s="108"/>
      <c r="G198" s="7"/>
      <c r="H198" s="6"/>
      <c r="I198" s="5">
        <v>360</v>
      </c>
      <c r="J198" s="5">
        <v>200</v>
      </c>
      <c r="K198" s="5">
        <v>200</v>
      </c>
      <c r="L198" s="90" t="s">
        <v>103</v>
      </c>
      <c r="M198" s="5">
        <v>1250</v>
      </c>
      <c r="N198" s="5">
        <v>83</v>
      </c>
      <c r="O198" s="5">
        <v>25707</v>
      </c>
      <c r="P198" s="5">
        <v>24483</v>
      </c>
    </row>
    <row r="199" spans="1:16" ht="10.5" customHeight="1">
      <c r="A199" s="6"/>
      <c r="B199" s="107"/>
      <c r="C199" s="107"/>
      <c r="D199" s="30"/>
      <c r="E199" s="105" t="s">
        <v>317</v>
      </c>
      <c r="F199" s="116"/>
      <c r="G199" s="7"/>
      <c r="H199" s="6"/>
      <c r="I199" s="5">
        <v>400</v>
      </c>
      <c r="J199" s="5">
        <v>230</v>
      </c>
      <c r="K199" s="5">
        <v>230</v>
      </c>
      <c r="L199" s="90" t="s">
        <v>157</v>
      </c>
      <c r="M199" s="5">
        <v>1250</v>
      </c>
      <c r="N199" s="5">
        <v>100</v>
      </c>
      <c r="O199" s="5">
        <v>29254</v>
      </c>
      <c r="P199" s="5">
        <v>27861</v>
      </c>
    </row>
    <row r="200" spans="1:16" ht="10.5" customHeight="1">
      <c r="A200" s="6"/>
      <c r="B200" s="32"/>
      <c r="C200" s="32"/>
      <c r="D200" s="32"/>
      <c r="E200" s="105" t="s">
        <v>318</v>
      </c>
      <c r="F200" s="116"/>
      <c r="G200" s="7"/>
      <c r="H200" s="6"/>
      <c r="I200" s="5">
        <v>1100</v>
      </c>
      <c r="J200" s="5">
        <v>653</v>
      </c>
      <c r="K200" s="5">
        <v>653</v>
      </c>
      <c r="L200" s="90" t="s">
        <v>119</v>
      </c>
      <c r="M200" s="5">
        <v>1250</v>
      </c>
      <c r="N200" s="5">
        <v>225</v>
      </c>
      <c r="O200" s="5">
        <v>72011</v>
      </c>
      <c r="P200" s="5">
        <v>68582</v>
      </c>
    </row>
    <row r="201" spans="1:16" ht="10.5" customHeight="1">
      <c r="A201" s="6"/>
      <c r="B201" s="32"/>
      <c r="C201" s="32"/>
      <c r="D201" s="32"/>
      <c r="E201" s="105" t="s">
        <v>319</v>
      </c>
      <c r="F201" s="116"/>
      <c r="G201" s="7"/>
      <c r="H201" s="6"/>
      <c r="I201" s="5">
        <v>880</v>
      </c>
      <c r="J201" s="5">
        <v>505</v>
      </c>
      <c r="K201" s="5">
        <v>485</v>
      </c>
      <c r="L201" s="90" t="s">
        <v>390</v>
      </c>
      <c r="M201" s="5">
        <v>1250</v>
      </c>
      <c r="N201" s="5">
        <v>152</v>
      </c>
      <c r="O201" s="5">
        <v>50672</v>
      </c>
      <c r="P201" s="5">
        <v>48259</v>
      </c>
    </row>
    <row r="202" spans="1:16" ht="10.5" customHeight="1">
      <c r="A202" s="6"/>
      <c r="B202" s="32"/>
      <c r="C202" s="32"/>
      <c r="D202" s="32"/>
      <c r="E202" s="105" t="s">
        <v>321</v>
      </c>
      <c r="F202" s="116"/>
      <c r="G202" s="7"/>
      <c r="H202" s="6"/>
      <c r="I202" s="5">
        <v>950</v>
      </c>
      <c r="J202" s="5">
        <v>651</v>
      </c>
      <c r="K202" s="5">
        <v>651</v>
      </c>
      <c r="L202" s="90" t="s">
        <v>8</v>
      </c>
      <c r="M202" s="5">
        <v>1250</v>
      </c>
      <c r="N202" s="5">
        <v>306</v>
      </c>
      <c r="O202" s="5">
        <v>90092</v>
      </c>
      <c r="P202" s="5">
        <v>85802</v>
      </c>
    </row>
    <row r="203" spans="1:16" ht="10.5" customHeight="1">
      <c r="A203" s="6"/>
      <c r="B203" s="32"/>
      <c r="C203" s="32"/>
      <c r="D203" s="32"/>
      <c r="E203" s="105" t="s">
        <v>322</v>
      </c>
      <c r="F203" s="116"/>
      <c r="G203" s="7"/>
      <c r="H203" s="6"/>
      <c r="I203" s="5">
        <v>550</v>
      </c>
      <c r="J203" s="5">
        <v>276</v>
      </c>
      <c r="K203" s="5">
        <v>263</v>
      </c>
      <c r="L203" s="90" t="s">
        <v>4</v>
      </c>
      <c r="M203" s="5">
        <v>1250</v>
      </c>
      <c r="N203" s="5">
        <v>94</v>
      </c>
      <c r="O203" s="5">
        <v>30928</v>
      </c>
      <c r="P203" s="5">
        <v>29455</v>
      </c>
    </row>
    <row r="204" spans="1:16" ht="10.5" customHeight="1">
      <c r="A204" s="6"/>
      <c r="B204" s="30"/>
      <c r="C204" s="30"/>
      <c r="D204" s="32"/>
      <c r="E204" s="105" t="s">
        <v>323</v>
      </c>
      <c r="F204" s="116"/>
      <c r="G204" s="7"/>
      <c r="H204" s="6"/>
      <c r="I204" s="5">
        <v>290</v>
      </c>
      <c r="J204" s="5">
        <v>272</v>
      </c>
      <c r="K204" s="5">
        <v>265</v>
      </c>
      <c r="L204" s="90" t="s">
        <v>16</v>
      </c>
      <c r="M204" s="5">
        <v>1250</v>
      </c>
      <c r="N204" s="5">
        <v>88</v>
      </c>
      <c r="O204" s="5">
        <v>28313</v>
      </c>
      <c r="P204" s="5">
        <v>26965</v>
      </c>
    </row>
    <row r="205" spans="1:16" ht="10.5" customHeight="1">
      <c r="A205" s="6"/>
      <c r="B205" s="32"/>
      <c r="C205" s="32"/>
      <c r="D205" s="32"/>
      <c r="E205" s="105" t="s">
        <v>324</v>
      </c>
      <c r="F205" s="108"/>
      <c r="G205" s="7"/>
      <c r="H205" s="6"/>
      <c r="I205" s="6">
        <v>200</v>
      </c>
      <c r="J205" s="4">
        <v>110</v>
      </c>
      <c r="K205" s="3">
        <v>110</v>
      </c>
      <c r="L205" s="90" t="s">
        <v>325</v>
      </c>
      <c r="M205" s="5">
        <v>1250</v>
      </c>
      <c r="N205" s="23">
        <v>64</v>
      </c>
      <c r="O205" s="25">
        <v>16858</v>
      </c>
      <c r="P205" s="25">
        <v>16055</v>
      </c>
    </row>
    <row r="206" spans="1:16" ht="10.5" customHeight="1">
      <c r="A206" s="6"/>
      <c r="B206" s="32"/>
      <c r="C206" s="32"/>
      <c r="D206" s="32"/>
      <c r="E206" s="35"/>
      <c r="F206" s="31"/>
      <c r="G206" s="7"/>
      <c r="H206" s="6"/>
      <c r="I206" s="6"/>
      <c r="J206" s="4"/>
      <c r="K206" s="3"/>
      <c r="L206" s="94"/>
      <c r="M206" s="23"/>
      <c r="N206" s="23"/>
      <c r="O206" s="25"/>
      <c r="P206" s="25"/>
    </row>
    <row r="207" spans="1:16" ht="10.5" customHeight="1">
      <c r="A207" s="6"/>
      <c r="B207" s="107" t="s">
        <v>326</v>
      </c>
      <c r="C207" s="107"/>
      <c r="D207" s="30"/>
      <c r="E207" s="105" t="s">
        <v>327</v>
      </c>
      <c r="F207" s="116"/>
      <c r="G207" s="7"/>
      <c r="H207" s="6"/>
      <c r="I207" s="25">
        <v>300</v>
      </c>
      <c r="J207" s="25">
        <v>116</v>
      </c>
      <c r="K207" s="23">
        <v>116</v>
      </c>
      <c r="L207" s="93" t="s">
        <v>390</v>
      </c>
      <c r="M207" s="23">
        <v>1220</v>
      </c>
      <c r="N207" s="23">
        <v>37</v>
      </c>
      <c r="O207" s="25">
        <v>9305</v>
      </c>
      <c r="P207" s="25">
        <v>9278</v>
      </c>
    </row>
    <row r="208" spans="1:16" ht="10.5" customHeight="1">
      <c r="A208" s="6"/>
      <c r="B208" s="32"/>
      <c r="C208" s="32"/>
      <c r="D208" s="32"/>
      <c r="E208" s="105" t="s">
        <v>328</v>
      </c>
      <c r="F208" s="116"/>
      <c r="G208" s="7"/>
      <c r="H208" s="6"/>
      <c r="I208" s="5">
        <v>1000</v>
      </c>
      <c r="J208" s="5">
        <v>448</v>
      </c>
      <c r="K208" s="5">
        <v>448</v>
      </c>
      <c r="L208" s="90" t="s">
        <v>67</v>
      </c>
      <c r="M208" s="23">
        <v>1220</v>
      </c>
      <c r="N208" s="25">
        <v>331</v>
      </c>
      <c r="O208" s="25">
        <v>70769</v>
      </c>
      <c r="P208" s="25">
        <v>67400</v>
      </c>
    </row>
    <row r="209" spans="1:16" ht="10.5" customHeight="1">
      <c r="A209" s="6"/>
      <c r="B209" s="32"/>
      <c r="C209" s="32"/>
      <c r="D209" s="32"/>
      <c r="E209" s="105" t="s">
        <v>329</v>
      </c>
      <c r="F209" s="116"/>
      <c r="G209" s="7"/>
      <c r="H209" s="6"/>
      <c r="I209" s="5">
        <v>860</v>
      </c>
      <c r="J209" s="5">
        <v>623</v>
      </c>
      <c r="K209" s="5">
        <v>623</v>
      </c>
      <c r="L209" s="90" t="s">
        <v>157</v>
      </c>
      <c r="M209" s="23">
        <v>1220</v>
      </c>
      <c r="N209" s="25">
        <v>386</v>
      </c>
      <c r="O209" s="25">
        <v>85865</v>
      </c>
      <c r="P209" s="25">
        <v>84847</v>
      </c>
    </row>
    <row r="210" spans="1:16" ht="10.5" customHeight="1">
      <c r="A210" s="6"/>
      <c r="B210" s="32"/>
      <c r="C210" s="32"/>
      <c r="D210" s="32"/>
      <c r="E210" s="105" t="s">
        <v>330</v>
      </c>
      <c r="F210" s="116"/>
      <c r="G210" s="7"/>
      <c r="H210" s="6"/>
      <c r="I210" s="5">
        <v>200</v>
      </c>
      <c r="J210" s="5">
        <v>148</v>
      </c>
      <c r="K210" s="5">
        <v>148</v>
      </c>
      <c r="L210" s="90" t="s">
        <v>67</v>
      </c>
      <c r="M210" s="23">
        <v>1220</v>
      </c>
      <c r="N210" s="25">
        <v>50</v>
      </c>
      <c r="O210" s="25">
        <v>11715</v>
      </c>
      <c r="P210" s="25">
        <v>11657</v>
      </c>
    </row>
    <row r="211" spans="1:16" ht="10.5" customHeight="1">
      <c r="A211" s="6"/>
      <c r="B211" s="32"/>
      <c r="C211" s="32"/>
      <c r="D211" s="32"/>
      <c r="E211" s="105" t="s">
        <v>331</v>
      </c>
      <c r="F211" s="116"/>
      <c r="G211" s="7"/>
      <c r="H211" s="6"/>
      <c r="I211" s="5">
        <v>222</v>
      </c>
      <c r="J211" s="5">
        <v>150</v>
      </c>
      <c r="K211" s="5">
        <v>150</v>
      </c>
      <c r="L211" s="93" t="s">
        <v>95</v>
      </c>
      <c r="M211" s="23">
        <v>1220</v>
      </c>
      <c r="N211" s="25">
        <v>59</v>
      </c>
      <c r="O211" s="25">
        <v>13257</v>
      </c>
      <c r="P211" s="25">
        <v>13126</v>
      </c>
    </row>
    <row r="212" spans="1:16" ht="10.5" customHeight="1">
      <c r="A212" s="6"/>
      <c r="B212" s="30"/>
      <c r="C212" s="30"/>
      <c r="D212" s="32"/>
      <c r="E212" s="105" t="s">
        <v>375</v>
      </c>
      <c r="F212" s="116"/>
      <c r="G212" s="7"/>
      <c r="H212" s="6"/>
      <c r="I212" s="5">
        <v>590</v>
      </c>
      <c r="J212" s="5">
        <v>411</v>
      </c>
      <c r="K212" s="5">
        <v>411</v>
      </c>
      <c r="L212" s="90" t="s">
        <v>67</v>
      </c>
      <c r="M212" s="23">
        <v>1220</v>
      </c>
      <c r="N212" s="25">
        <v>184</v>
      </c>
      <c r="O212" s="25">
        <v>43316</v>
      </c>
      <c r="P212" s="25">
        <v>41254</v>
      </c>
    </row>
    <row r="213" spans="1:16" ht="10.5" customHeight="1">
      <c r="A213" s="6"/>
      <c r="B213" s="32"/>
      <c r="C213" s="32"/>
      <c r="D213" s="32"/>
      <c r="E213" s="105" t="s">
        <v>332</v>
      </c>
      <c r="F213" s="126"/>
      <c r="G213" s="7"/>
      <c r="H213" s="6"/>
      <c r="I213" s="5">
        <v>170</v>
      </c>
      <c r="J213" s="5">
        <v>182</v>
      </c>
      <c r="K213" s="5">
        <v>182</v>
      </c>
      <c r="L213" s="90" t="s">
        <v>14</v>
      </c>
      <c r="M213" s="23">
        <v>1220</v>
      </c>
      <c r="N213" s="25">
        <v>49</v>
      </c>
      <c r="O213" s="25">
        <v>10583</v>
      </c>
      <c r="P213" s="25">
        <v>10479</v>
      </c>
    </row>
    <row r="214" spans="1:16" ht="10.5" customHeight="1">
      <c r="A214" s="6"/>
      <c r="B214" s="32"/>
      <c r="C214" s="32"/>
      <c r="D214" s="32"/>
      <c r="E214" s="105" t="s">
        <v>333</v>
      </c>
      <c r="F214" s="126"/>
      <c r="G214" s="7"/>
      <c r="H214" s="6"/>
      <c r="I214" s="5">
        <v>150</v>
      </c>
      <c r="J214" s="5">
        <v>128</v>
      </c>
      <c r="K214" s="5">
        <v>128</v>
      </c>
      <c r="L214" s="90" t="s">
        <v>14</v>
      </c>
      <c r="M214" s="23">
        <v>1220</v>
      </c>
      <c r="N214" s="25">
        <v>52</v>
      </c>
      <c r="O214" s="25">
        <v>12239</v>
      </c>
      <c r="P214" s="25">
        <v>12179</v>
      </c>
    </row>
    <row r="215" spans="1:16" ht="10.5" customHeight="1">
      <c r="A215" s="6"/>
      <c r="B215" s="32"/>
      <c r="C215" s="32"/>
      <c r="D215" s="32"/>
      <c r="E215" s="105" t="s">
        <v>334</v>
      </c>
      <c r="F215" s="126"/>
      <c r="G215" s="7"/>
      <c r="H215" s="6"/>
      <c r="I215" s="5">
        <v>108</v>
      </c>
      <c r="J215" s="5">
        <v>74</v>
      </c>
      <c r="K215" s="5">
        <v>74</v>
      </c>
      <c r="L215" s="90" t="s">
        <v>335</v>
      </c>
      <c r="M215" s="23">
        <v>1220</v>
      </c>
      <c r="N215" s="25">
        <v>32</v>
      </c>
      <c r="O215" s="25">
        <v>7164</v>
      </c>
      <c r="P215" s="25">
        <v>7157</v>
      </c>
    </row>
    <row r="216" spans="1:16" ht="10.5" customHeight="1">
      <c r="A216" s="6"/>
      <c r="B216" s="32"/>
      <c r="C216" s="32"/>
      <c r="D216" s="32"/>
      <c r="E216" s="105" t="s">
        <v>336</v>
      </c>
      <c r="F216" s="126"/>
      <c r="G216" s="7"/>
      <c r="H216" s="6"/>
      <c r="I216" s="5">
        <v>130</v>
      </c>
      <c r="J216" s="5">
        <v>81</v>
      </c>
      <c r="K216" s="5">
        <v>81</v>
      </c>
      <c r="L216" s="90" t="s">
        <v>115</v>
      </c>
      <c r="M216" s="23">
        <v>1220</v>
      </c>
      <c r="N216" s="25">
        <v>23</v>
      </c>
      <c r="O216" s="25">
        <v>4751</v>
      </c>
      <c r="P216" s="25">
        <v>4748</v>
      </c>
    </row>
    <row r="217" spans="1:16" ht="10.5" customHeight="1">
      <c r="A217" s="6"/>
      <c r="B217" s="32"/>
      <c r="C217" s="32"/>
      <c r="D217" s="32"/>
      <c r="E217" s="105" t="s">
        <v>373</v>
      </c>
      <c r="F217" s="126"/>
      <c r="G217" s="7"/>
      <c r="H217" s="6"/>
      <c r="I217" s="5">
        <v>240</v>
      </c>
      <c r="J217" s="5">
        <v>193</v>
      </c>
      <c r="K217" s="5">
        <v>193</v>
      </c>
      <c r="L217" s="90" t="s">
        <v>378</v>
      </c>
      <c r="M217" s="23">
        <v>1220</v>
      </c>
      <c r="N217" s="25">
        <v>56</v>
      </c>
      <c r="O217" s="25">
        <v>8173</v>
      </c>
      <c r="P217" s="25">
        <v>8165</v>
      </c>
    </row>
    <row r="218" spans="1:16" ht="10.5" customHeight="1">
      <c r="A218" s="6"/>
      <c r="B218" s="32"/>
      <c r="C218" s="32"/>
      <c r="D218" s="32"/>
      <c r="E218" s="105" t="s">
        <v>374</v>
      </c>
      <c r="F218" s="126"/>
      <c r="G218" s="7"/>
      <c r="H218" s="6"/>
      <c r="I218" s="5">
        <v>240</v>
      </c>
      <c r="J218" s="5">
        <v>226</v>
      </c>
      <c r="K218" s="5">
        <v>226</v>
      </c>
      <c r="L218" s="90" t="s">
        <v>378</v>
      </c>
      <c r="M218" s="23">
        <v>1220</v>
      </c>
      <c r="N218" s="25">
        <v>52</v>
      </c>
      <c r="O218" s="25">
        <v>9424</v>
      </c>
      <c r="P218" s="25">
        <v>9415</v>
      </c>
    </row>
    <row r="219" spans="1:16" ht="10.5" customHeight="1">
      <c r="A219" s="6"/>
      <c r="B219" s="32"/>
      <c r="C219" s="32"/>
      <c r="D219" s="32"/>
      <c r="E219" s="105"/>
      <c r="F219" s="126"/>
      <c r="G219" s="7"/>
      <c r="H219" s="6"/>
      <c r="I219" s="5"/>
      <c r="J219" s="5"/>
      <c r="K219" s="5"/>
      <c r="L219" s="90"/>
      <c r="M219" s="25"/>
      <c r="N219" s="25"/>
      <c r="O219" s="25"/>
      <c r="P219" s="25"/>
    </row>
    <row r="220" spans="1:16" ht="10.5" customHeight="1">
      <c r="A220" s="6"/>
      <c r="B220" s="107" t="s">
        <v>337</v>
      </c>
      <c r="C220" s="107"/>
      <c r="D220" s="30"/>
      <c r="E220" s="105" t="s">
        <v>21</v>
      </c>
      <c r="F220" s="116"/>
      <c r="G220" s="7"/>
      <c r="H220" s="6"/>
      <c r="I220" s="5">
        <v>700</v>
      </c>
      <c r="J220" s="5">
        <v>353</v>
      </c>
      <c r="K220" s="5">
        <v>353</v>
      </c>
      <c r="L220" s="90" t="s">
        <v>338</v>
      </c>
      <c r="M220" s="25">
        <v>1050</v>
      </c>
      <c r="N220" s="25">
        <v>189</v>
      </c>
      <c r="O220" s="25">
        <v>63852</v>
      </c>
      <c r="P220" s="25">
        <v>61809</v>
      </c>
    </row>
    <row r="221" spans="1:16" ht="10.5" customHeight="1">
      <c r="A221" s="6"/>
      <c r="B221" s="107"/>
      <c r="C221" s="107"/>
      <c r="D221" s="30"/>
      <c r="E221" s="105" t="s">
        <v>339</v>
      </c>
      <c r="F221" s="116"/>
      <c r="G221" s="7"/>
      <c r="H221" s="6"/>
      <c r="I221" s="5">
        <v>200</v>
      </c>
      <c r="J221" s="5">
        <v>145</v>
      </c>
      <c r="K221" s="5">
        <v>141</v>
      </c>
      <c r="L221" s="90" t="s">
        <v>222</v>
      </c>
      <c r="M221" s="25">
        <v>1995</v>
      </c>
      <c r="N221" s="25">
        <v>52</v>
      </c>
      <c r="O221" s="25">
        <v>21439</v>
      </c>
      <c r="P221" s="25">
        <v>15436</v>
      </c>
    </row>
    <row r="222" spans="1:16" ht="10.5" customHeight="1">
      <c r="A222" s="6"/>
      <c r="B222" s="32"/>
      <c r="C222" s="32"/>
      <c r="D222" s="32"/>
      <c r="E222" s="105" t="s">
        <v>340</v>
      </c>
      <c r="F222" s="116"/>
      <c r="G222" s="7"/>
      <c r="H222" s="6"/>
      <c r="I222" s="5">
        <v>120</v>
      </c>
      <c r="J222" s="5">
        <v>73</v>
      </c>
      <c r="K222" s="5">
        <v>73</v>
      </c>
      <c r="L222" s="90" t="s">
        <v>9</v>
      </c>
      <c r="M222" s="25">
        <v>1418</v>
      </c>
      <c r="N222" s="25">
        <v>23</v>
      </c>
      <c r="O222" s="25">
        <v>9160</v>
      </c>
      <c r="P222" s="25">
        <v>7008</v>
      </c>
    </row>
    <row r="223" spans="1:16" ht="10.5" customHeight="1">
      <c r="A223" s="6"/>
      <c r="B223" s="32"/>
      <c r="C223" s="32"/>
      <c r="D223" s="32"/>
      <c r="E223" s="105" t="s">
        <v>341</v>
      </c>
      <c r="F223" s="108"/>
      <c r="G223" s="7"/>
      <c r="H223" s="6"/>
      <c r="I223" s="5">
        <v>500</v>
      </c>
      <c r="J223" s="5">
        <v>215</v>
      </c>
      <c r="K223" s="5">
        <v>208</v>
      </c>
      <c r="L223" s="90" t="s">
        <v>3</v>
      </c>
      <c r="M223" s="25">
        <v>1365</v>
      </c>
      <c r="N223" s="25">
        <v>69</v>
      </c>
      <c r="O223" s="25">
        <v>24151</v>
      </c>
      <c r="P223" s="25">
        <v>23644</v>
      </c>
    </row>
    <row r="224" spans="1:16" ht="10.5" customHeight="1">
      <c r="A224" s="6"/>
      <c r="B224" s="107"/>
      <c r="C224" s="107"/>
      <c r="D224" s="30"/>
      <c r="E224" s="105" t="s">
        <v>342</v>
      </c>
      <c r="F224" s="116"/>
      <c r="G224" s="7"/>
      <c r="H224" s="6"/>
      <c r="I224" s="5">
        <v>250</v>
      </c>
      <c r="J224" s="5">
        <v>287</v>
      </c>
      <c r="K224" s="5">
        <v>287</v>
      </c>
      <c r="L224" s="90" t="s">
        <v>22</v>
      </c>
      <c r="M224" s="25">
        <v>2100</v>
      </c>
      <c r="N224" s="25">
        <v>91</v>
      </c>
      <c r="O224" s="25">
        <v>31844</v>
      </c>
      <c r="P224" s="25">
        <v>30315</v>
      </c>
    </row>
    <row r="225" spans="1:16" ht="10.5" customHeight="1">
      <c r="A225" s="6"/>
      <c r="B225" s="32"/>
      <c r="C225" s="32"/>
      <c r="D225" s="32"/>
      <c r="E225" s="105" t="s">
        <v>343</v>
      </c>
      <c r="F225" s="116"/>
      <c r="G225" s="7"/>
      <c r="H225" s="6"/>
      <c r="I225" s="5">
        <v>200</v>
      </c>
      <c r="J225" s="5">
        <v>146</v>
      </c>
      <c r="K225" s="5">
        <v>136</v>
      </c>
      <c r="L225" s="90" t="s">
        <v>16</v>
      </c>
      <c r="M225" s="25">
        <v>840</v>
      </c>
      <c r="N225" s="25">
        <v>39</v>
      </c>
      <c r="O225" s="25">
        <v>15713</v>
      </c>
      <c r="P225" s="25">
        <v>12775</v>
      </c>
    </row>
    <row r="226" spans="1:16" ht="10.5" customHeight="1">
      <c r="A226" s="6"/>
      <c r="B226" s="32"/>
      <c r="C226" s="32"/>
      <c r="D226" s="32"/>
      <c r="E226" s="105" t="s">
        <v>344</v>
      </c>
      <c r="F226" s="116"/>
      <c r="G226" s="7"/>
      <c r="H226" s="6"/>
      <c r="I226" s="5">
        <v>250</v>
      </c>
      <c r="J226" s="5">
        <v>85</v>
      </c>
      <c r="K226" s="5">
        <v>83</v>
      </c>
      <c r="L226" s="90" t="s">
        <v>10</v>
      </c>
      <c r="M226" s="25">
        <v>735</v>
      </c>
      <c r="N226" s="25">
        <v>22</v>
      </c>
      <c r="O226" s="25">
        <v>8396</v>
      </c>
      <c r="P226" s="25">
        <v>6641</v>
      </c>
    </row>
    <row r="227" spans="1:16" ht="10.5" customHeight="1">
      <c r="A227" s="6"/>
      <c r="B227" s="32"/>
      <c r="C227" s="32"/>
      <c r="D227" s="32"/>
      <c r="E227" s="105" t="s">
        <v>345</v>
      </c>
      <c r="F227" s="116"/>
      <c r="G227" s="7"/>
      <c r="H227" s="6"/>
      <c r="I227" s="5">
        <v>250</v>
      </c>
      <c r="J227" s="5">
        <v>168</v>
      </c>
      <c r="K227" s="5">
        <v>160</v>
      </c>
      <c r="L227" s="90" t="s">
        <v>12</v>
      </c>
      <c r="M227" s="25">
        <v>840</v>
      </c>
      <c r="N227" s="25">
        <v>57</v>
      </c>
      <c r="O227" s="25">
        <v>23262</v>
      </c>
      <c r="P227" s="25">
        <v>17842</v>
      </c>
    </row>
    <row r="228" spans="1:16" ht="10.5" customHeight="1">
      <c r="A228" s="6"/>
      <c r="B228" s="32"/>
      <c r="C228" s="32"/>
      <c r="D228" s="32"/>
      <c r="E228" s="105" t="s">
        <v>23</v>
      </c>
      <c r="F228" s="116"/>
      <c r="G228" s="7"/>
      <c r="H228" s="6"/>
      <c r="I228" s="5">
        <v>200</v>
      </c>
      <c r="J228" s="5">
        <v>113</v>
      </c>
      <c r="K228" s="5">
        <v>91</v>
      </c>
      <c r="L228" s="90" t="s">
        <v>320</v>
      </c>
      <c r="M228" s="25">
        <v>1575</v>
      </c>
      <c r="N228" s="25">
        <v>20</v>
      </c>
      <c r="O228" s="25">
        <v>7199</v>
      </c>
      <c r="P228" s="25">
        <v>5665</v>
      </c>
    </row>
    <row r="229" spans="1:16" ht="10.5" customHeight="1">
      <c r="A229" s="6"/>
      <c r="B229" s="30"/>
      <c r="C229" s="30"/>
      <c r="D229" s="32"/>
      <c r="E229" s="105" t="s">
        <v>346</v>
      </c>
      <c r="F229" s="116"/>
      <c r="G229" s="7"/>
      <c r="H229" s="6"/>
      <c r="I229" s="5">
        <v>300</v>
      </c>
      <c r="J229" s="5">
        <v>203</v>
      </c>
      <c r="K229" s="5">
        <v>184</v>
      </c>
      <c r="L229" s="90" t="s">
        <v>3</v>
      </c>
      <c r="M229" s="25">
        <v>1575</v>
      </c>
      <c r="N229" s="25">
        <v>67</v>
      </c>
      <c r="O229" s="25">
        <v>26058</v>
      </c>
      <c r="P229" s="25">
        <v>20221</v>
      </c>
    </row>
    <row r="230" spans="1:16" ht="10.5" customHeight="1">
      <c r="A230" s="6"/>
      <c r="B230" s="32"/>
      <c r="C230" s="32"/>
      <c r="D230" s="32"/>
      <c r="E230" s="105" t="s">
        <v>347</v>
      </c>
      <c r="F230" s="126"/>
      <c r="G230" s="7"/>
      <c r="H230" s="6"/>
      <c r="I230" s="5">
        <v>550</v>
      </c>
      <c r="J230" s="5">
        <v>329</v>
      </c>
      <c r="K230" s="5">
        <v>329</v>
      </c>
      <c r="L230" s="90" t="s">
        <v>24</v>
      </c>
      <c r="M230" s="25">
        <v>1155</v>
      </c>
      <c r="N230" s="25">
        <v>129</v>
      </c>
      <c r="O230" s="25">
        <v>54022</v>
      </c>
      <c r="P230" s="25">
        <v>41705</v>
      </c>
    </row>
    <row r="231" spans="1:16" ht="10.5" customHeight="1">
      <c r="A231" s="6"/>
      <c r="B231" s="32"/>
      <c r="C231" s="32"/>
      <c r="D231" s="32"/>
      <c r="E231" s="105" t="s">
        <v>348</v>
      </c>
      <c r="F231" s="126"/>
      <c r="G231" s="7"/>
      <c r="H231" s="6"/>
      <c r="I231" s="5">
        <v>200</v>
      </c>
      <c r="J231" s="5">
        <v>118</v>
      </c>
      <c r="K231" s="5">
        <v>108</v>
      </c>
      <c r="L231" s="90" t="s">
        <v>15</v>
      </c>
      <c r="M231" s="25">
        <v>945</v>
      </c>
      <c r="N231" s="25">
        <v>39</v>
      </c>
      <c r="O231" s="25">
        <v>15918</v>
      </c>
      <c r="P231" s="25">
        <v>12766</v>
      </c>
    </row>
    <row r="232" spans="1:16" ht="10.5" customHeight="1">
      <c r="A232" s="6"/>
      <c r="B232" s="32"/>
      <c r="C232" s="32"/>
      <c r="D232" s="32"/>
      <c r="E232" s="105" t="s">
        <v>349</v>
      </c>
      <c r="F232" s="126"/>
      <c r="G232" s="7"/>
      <c r="H232" s="6"/>
      <c r="I232" s="5">
        <v>120</v>
      </c>
      <c r="J232" s="5">
        <v>81</v>
      </c>
      <c r="K232" s="5">
        <v>81</v>
      </c>
      <c r="L232" s="90" t="s">
        <v>10</v>
      </c>
      <c r="M232" s="25">
        <v>840</v>
      </c>
      <c r="N232" s="25">
        <v>34</v>
      </c>
      <c r="O232" s="25">
        <v>11387</v>
      </c>
      <c r="P232" s="25">
        <v>10897</v>
      </c>
    </row>
    <row r="233" spans="1:16" ht="10.5" customHeight="1">
      <c r="A233" s="6"/>
      <c r="B233" s="32"/>
      <c r="C233" s="32"/>
      <c r="D233" s="32"/>
      <c r="E233" s="105" t="s">
        <v>350</v>
      </c>
      <c r="F233" s="126"/>
      <c r="G233" s="7"/>
      <c r="H233" s="6"/>
      <c r="I233" s="5">
        <v>260</v>
      </c>
      <c r="J233" s="5">
        <v>188</v>
      </c>
      <c r="K233" s="5">
        <v>188</v>
      </c>
      <c r="L233" s="90" t="s">
        <v>24</v>
      </c>
      <c r="M233" s="5">
        <v>1365</v>
      </c>
      <c r="N233" s="5">
        <v>61</v>
      </c>
      <c r="O233" s="5">
        <v>26374</v>
      </c>
      <c r="P233" s="5">
        <v>20308</v>
      </c>
    </row>
    <row r="234" spans="1:16" ht="10.5" customHeight="1">
      <c r="A234" s="6"/>
      <c r="B234" s="107"/>
      <c r="C234" s="107"/>
      <c r="D234" s="32"/>
      <c r="E234" s="105" t="s">
        <v>351</v>
      </c>
      <c r="F234" s="126"/>
      <c r="G234" s="7"/>
      <c r="H234" s="6"/>
      <c r="I234" s="5">
        <v>300</v>
      </c>
      <c r="J234" s="5">
        <v>325</v>
      </c>
      <c r="K234" s="5">
        <v>320</v>
      </c>
      <c r="L234" s="90" t="s">
        <v>14</v>
      </c>
      <c r="M234" s="5">
        <v>1050</v>
      </c>
      <c r="N234" s="5">
        <v>230</v>
      </c>
      <c r="O234" s="5">
        <v>100353</v>
      </c>
      <c r="P234" s="5">
        <v>73559</v>
      </c>
    </row>
    <row r="235" spans="1:16" ht="10.5" customHeight="1">
      <c r="A235" s="6"/>
      <c r="B235" s="32"/>
      <c r="C235" s="32"/>
      <c r="D235" s="32"/>
      <c r="E235" s="105" t="s">
        <v>352</v>
      </c>
      <c r="F235" s="108"/>
      <c r="G235" s="7"/>
      <c r="H235" s="6"/>
      <c r="I235" s="5">
        <v>230</v>
      </c>
      <c r="J235" s="5">
        <v>185</v>
      </c>
      <c r="K235" s="5">
        <v>185</v>
      </c>
      <c r="L235" s="90" t="s">
        <v>353</v>
      </c>
      <c r="M235" s="5">
        <v>2625</v>
      </c>
      <c r="N235" s="5">
        <v>42</v>
      </c>
      <c r="O235" s="5">
        <v>14800</v>
      </c>
      <c r="P235" s="5">
        <v>13616</v>
      </c>
    </row>
    <row r="236" spans="1:16" ht="10.5" customHeight="1">
      <c r="A236" s="6"/>
      <c r="B236" s="107"/>
      <c r="C236" s="107"/>
      <c r="D236" s="30"/>
      <c r="E236" s="105" t="s">
        <v>354</v>
      </c>
      <c r="F236" s="116"/>
      <c r="G236" s="7"/>
      <c r="H236" s="6"/>
      <c r="I236" s="5">
        <v>120</v>
      </c>
      <c r="J236" s="5">
        <v>91</v>
      </c>
      <c r="K236" s="5">
        <v>91</v>
      </c>
      <c r="L236" s="90" t="s">
        <v>3</v>
      </c>
      <c r="M236" s="5">
        <v>2625</v>
      </c>
      <c r="N236" s="5">
        <v>18</v>
      </c>
      <c r="O236" s="5">
        <v>6754</v>
      </c>
      <c r="P236" s="5">
        <v>5383</v>
      </c>
    </row>
    <row r="237" spans="1:16" ht="10.5" customHeight="1">
      <c r="A237" s="6"/>
      <c r="B237" s="32"/>
      <c r="C237" s="32"/>
      <c r="D237" s="32"/>
      <c r="E237" s="105"/>
      <c r="F237" s="126"/>
      <c r="G237" s="7"/>
      <c r="H237" s="6"/>
      <c r="I237" s="5"/>
      <c r="J237" s="5"/>
      <c r="K237" s="5"/>
      <c r="L237" s="90"/>
      <c r="M237" s="5"/>
      <c r="N237" s="5"/>
      <c r="O237" s="5"/>
      <c r="P237" s="5"/>
    </row>
    <row r="238" spans="1:16" ht="10.5" customHeight="1">
      <c r="A238" s="6"/>
      <c r="B238" s="107" t="s">
        <v>355</v>
      </c>
      <c r="C238" s="107"/>
      <c r="D238" s="30"/>
      <c r="E238" s="105" t="s">
        <v>356</v>
      </c>
      <c r="F238" s="116"/>
      <c r="G238" s="7"/>
      <c r="H238" s="6"/>
      <c r="I238" s="5">
        <v>2340</v>
      </c>
      <c r="J238" s="5">
        <v>1846</v>
      </c>
      <c r="K238" s="5">
        <v>1840</v>
      </c>
      <c r="L238" s="90" t="s">
        <v>357</v>
      </c>
      <c r="M238" s="5">
        <v>1134</v>
      </c>
      <c r="N238" s="5">
        <v>991</v>
      </c>
      <c r="O238" s="5">
        <v>251424</v>
      </c>
      <c r="P238" s="5">
        <v>211349</v>
      </c>
    </row>
    <row r="239" spans="1:16" ht="4.5" customHeight="1" thickBot="1">
      <c r="A239" s="15"/>
      <c r="B239" s="15"/>
      <c r="C239" s="15"/>
      <c r="D239" s="15"/>
      <c r="E239" s="15"/>
      <c r="F239" s="16"/>
      <c r="G239" s="21"/>
      <c r="H239" s="15"/>
      <c r="I239" s="89"/>
      <c r="J239" s="16"/>
      <c r="K239" s="89"/>
      <c r="L239" s="16"/>
      <c r="M239" s="15"/>
      <c r="N239" s="89"/>
      <c r="O239" s="89"/>
      <c r="P239" s="89"/>
    </row>
    <row r="240" spans="1:16" ht="4.5" customHeight="1">
      <c r="A240" s="3"/>
      <c r="B240" s="3"/>
      <c r="C240" s="3"/>
      <c r="D240" s="3"/>
      <c r="E240" s="3"/>
      <c r="F240" s="8"/>
      <c r="G240" s="3"/>
      <c r="H240" s="3"/>
      <c r="I240" s="3"/>
      <c r="J240" s="8"/>
      <c r="K240" s="3"/>
      <c r="L240" s="8"/>
      <c r="M240" s="3"/>
      <c r="N240" s="3"/>
      <c r="O240" s="3"/>
      <c r="P240" s="3"/>
    </row>
    <row r="241" ht="13.5" customHeight="1">
      <c r="B241" s="9" t="s">
        <v>381</v>
      </c>
    </row>
    <row r="242" ht="13.5" customHeight="1">
      <c r="B242" s="97" t="s">
        <v>424</v>
      </c>
    </row>
    <row r="243" ht="11.25" customHeight="1"/>
  </sheetData>
  <mergeCells count="376">
    <mergeCell ref="U24:V24"/>
    <mergeCell ref="U149:V149"/>
    <mergeCell ref="U148:V148"/>
    <mergeCell ref="R148:S148"/>
    <mergeCell ref="U146:V146"/>
    <mergeCell ref="U141:V141"/>
    <mergeCell ref="U142:V142"/>
    <mergeCell ref="U143:V143"/>
    <mergeCell ref="U144:V144"/>
    <mergeCell ref="U130:V130"/>
    <mergeCell ref="U150:V150"/>
    <mergeCell ref="U153:V153"/>
    <mergeCell ref="U152:V152"/>
    <mergeCell ref="B47:C47"/>
    <mergeCell ref="E151:F151"/>
    <mergeCell ref="U151:V151"/>
    <mergeCell ref="E137:F137"/>
    <mergeCell ref="E141:F141"/>
    <mergeCell ref="E142:F142"/>
    <mergeCell ref="U140:V140"/>
    <mergeCell ref="E159:F159"/>
    <mergeCell ref="U155:V155"/>
    <mergeCell ref="U154:V154"/>
    <mergeCell ref="R154:S154"/>
    <mergeCell ref="E156:F156"/>
    <mergeCell ref="E160:F160"/>
    <mergeCell ref="B90:C90"/>
    <mergeCell ref="E90:F90"/>
    <mergeCell ref="E119:F119"/>
    <mergeCell ref="E120:F120"/>
    <mergeCell ref="E155:F155"/>
    <mergeCell ref="E157:F157"/>
    <mergeCell ref="E153:F153"/>
    <mergeCell ref="E154:F154"/>
    <mergeCell ref="E143:F143"/>
    <mergeCell ref="B65:C65"/>
    <mergeCell ref="B59:C59"/>
    <mergeCell ref="B48:C48"/>
    <mergeCell ref="E54:F54"/>
    <mergeCell ref="E53:F53"/>
    <mergeCell ref="E55:F55"/>
    <mergeCell ref="E63:F63"/>
    <mergeCell ref="E57:F57"/>
    <mergeCell ref="E61:F61"/>
    <mergeCell ref="E62:F62"/>
    <mergeCell ref="E59:F59"/>
    <mergeCell ref="E60:F60"/>
    <mergeCell ref="H6:I6"/>
    <mergeCell ref="X4:Y4"/>
    <mergeCell ref="X5:Y5"/>
    <mergeCell ref="X6:Y6"/>
    <mergeCell ref="H4:I4"/>
    <mergeCell ref="H5:I5"/>
    <mergeCell ref="B10:F10"/>
    <mergeCell ref="E56:F56"/>
    <mergeCell ref="B238:C238"/>
    <mergeCell ref="E238:F238"/>
    <mergeCell ref="E235:F235"/>
    <mergeCell ref="B236:C236"/>
    <mergeCell ref="E236:F236"/>
    <mergeCell ref="E237:F237"/>
    <mergeCell ref="E231:F231"/>
    <mergeCell ref="E232:F232"/>
    <mergeCell ref="E233:F233"/>
    <mergeCell ref="B234:C234"/>
    <mergeCell ref="E234:F234"/>
    <mergeCell ref="E227:F227"/>
    <mergeCell ref="E228:F228"/>
    <mergeCell ref="E229:F229"/>
    <mergeCell ref="E230:F230"/>
    <mergeCell ref="B224:C224"/>
    <mergeCell ref="E224:F224"/>
    <mergeCell ref="E225:F225"/>
    <mergeCell ref="E226:F226"/>
    <mergeCell ref="B221:C221"/>
    <mergeCell ref="E221:F221"/>
    <mergeCell ref="E222:F222"/>
    <mergeCell ref="E223:F223"/>
    <mergeCell ref="E216:F216"/>
    <mergeCell ref="E219:F219"/>
    <mergeCell ref="B220:C220"/>
    <mergeCell ref="E220:F220"/>
    <mergeCell ref="E217:F217"/>
    <mergeCell ref="E218:F218"/>
    <mergeCell ref="E212:F212"/>
    <mergeCell ref="E213:F213"/>
    <mergeCell ref="E214:F214"/>
    <mergeCell ref="E215:F215"/>
    <mergeCell ref="E208:F208"/>
    <mergeCell ref="E209:F209"/>
    <mergeCell ref="E210:F210"/>
    <mergeCell ref="E211:F211"/>
    <mergeCell ref="E204:F204"/>
    <mergeCell ref="E205:F205"/>
    <mergeCell ref="B207:C207"/>
    <mergeCell ref="E207:F207"/>
    <mergeCell ref="E200:F200"/>
    <mergeCell ref="E201:F201"/>
    <mergeCell ref="E202:F202"/>
    <mergeCell ref="E203:F203"/>
    <mergeCell ref="E197:F197"/>
    <mergeCell ref="E198:F198"/>
    <mergeCell ref="B199:C199"/>
    <mergeCell ref="E199:F199"/>
    <mergeCell ref="B194:C194"/>
    <mergeCell ref="E194:F194"/>
    <mergeCell ref="E195:F195"/>
    <mergeCell ref="E196:F196"/>
    <mergeCell ref="E189:F189"/>
    <mergeCell ref="B191:C191"/>
    <mergeCell ref="E191:F191"/>
    <mergeCell ref="E193:F193"/>
    <mergeCell ref="E192:F192"/>
    <mergeCell ref="E185:F185"/>
    <mergeCell ref="E186:F186"/>
    <mergeCell ref="E187:F187"/>
    <mergeCell ref="E188:F188"/>
    <mergeCell ref="B183:C183"/>
    <mergeCell ref="E183:F183"/>
    <mergeCell ref="E181:F181"/>
    <mergeCell ref="E184:F184"/>
    <mergeCell ref="B177:C177"/>
    <mergeCell ref="E177:F177"/>
    <mergeCell ref="E180:F180"/>
    <mergeCell ref="H169:I169"/>
    <mergeCell ref="H170:I170"/>
    <mergeCell ref="E175:F175"/>
    <mergeCell ref="E178:F178"/>
    <mergeCell ref="E179:F179"/>
    <mergeCell ref="U161:V161"/>
    <mergeCell ref="B174:C174"/>
    <mergeCell ref="E174:F174"/>
    <mergeCell ref="H168:I168"/>
    <mergeCell ref="A165:P165"/>
    <mergeCell ref="O166:P166"/>
    <mergeCell ref="R160:S160"/>
    <mergeCell ref="U160:V160"/>
    <mergeCell ref="U156:V156"/>
    <mergeCell ref="U157:V157"/>
    <mergeCell ref="U159:V159"/>
    <mergeCell ref="U158:V158"/>
    <mergeCell ref="E138:F138"/>
    <mergeCell ref="U137:V137"/>
    <mergeCell ref="E152:F152"/>
    <mergeCell ref="E149:F149"/>
    <mergeCell ref="E147:F147"/>
    <mergeCell ref="E148:F148"/>
    <mergeCell ref="R144:S144"/>
    <mergeCell ref="U147:V147"/>
    <mergeCell ref="U145:V145"/>
    <mergeCell ref="E145:F145"/>
    <mergeCell ref="E139:F139"/>
    <mergeCell ref="R139:S139"/>
    <mergeCell ref="U139:V139"/>
    <mergeCell ref="E140:F140"/>
    <mergeCell ref="E135:F135"/>
    <mergeCell ref="U134:V134"/>
    <mergeCell ref="E136:F136"/>
    <mergeCell ref="R135:S135"/>
    <mergeCell ref="U135:V135"/>
    <mergeCell ref="R136:S136"/>
    <mergeCell ref="U136:V136"/>
    <mergeCell ref="E133:F133"/>
    <mergeCell ref="U132:V132"/>
    <mergeCell ref="R133:S133"/>
    <mergeCell ref="U133:V133"/>
    <mergeCell ref="E132:F132"/>
    <mergeCell ref="U131:V131"/>
    <mergeCell ref="U128:V128"/>
    <mergeCell ref="E130:F130"/>
    <mergeCell ref="U129:V129"/>
    <mergeCell ref="E127:F127"/>
    <mergeCell ref="U126:V126"/>
    <mergeCell ref="E128:F128"/>
    <mergeCell ref="U127:V127"/>
    <mergeCell ref="E125:F125"/>
    <mergeCell ref="U124:V124"/>
    <mergeCell ref="E126:F126"/>
    <mergeCell ref="U125:V125"/>
    <mergeCell ref="E123:F123"/>
    <mergeCell ref="R122:S122"/>
    <mergeCell ref="U122:V122"/>
    <mergeCell ref="E124:F124"/>
    <mergeCell ref="R123:S123"/>
    <mergeCell ref="U123:V123"/>
    <mergeCell ref="E121:F121"/>
    <mergeCell ref="U120:V120"/>
    <mergeCell ref="E122:F122"/>
    <mergeCell ref="U121:V121"/>
    <mergeCell ref="U118:V118"/>
    <mergeCell ref="U119:V119"/>
    <mergeCell ref="U116:V116"/>
    <mergeCell ref="E118:F118"/>
    <mergeCell ref="U117:V117"/>
    <mergeCell ref="E116:F116"/>
    <mergeCell ref="R115:S115"/>
    <mergeCell ref="U115:V115"/>
    <mergeCell ref="E114:F114"/>
    <mergeCell ref="U113:V113"/>
    <mergeCell ref="E115:F115"/>
    <mergeCell ref="U114:V114"/>
    <mergeCell ref="E112:F112"/>
    <mergeCell ref="R111:S111"/>
    <mergeCell ref="U111:V111"/>
    <mergeCell ref="E113:F113"/>
    <mergeCell ref="U112:V112"/>
    <mergeCell ref="U109:V109"/>
    <mergeCell ref="E111:F111"/>
    <mergeCell ref="U110:V110"/>
    <mergeCell ref="E109:F109"/>
    <mergeCell ref="E106:F106"/>
    <mergeCell ref="U105:V105"/>
    <mergeCell ref="R108:S108"/>
    <mergeCell ref="U108:V108"/>
    <mergeCell ref="E107:F107"/>
    <mergeCell ref="U106:V106"/>
    <mergeCell ref="E108:F108"/>
    <mergeCell ref="U107:V107"/>
    <mergeCell ref="E104:F104"/>
    <mergeCell ref="U103:V103"/>
    <mergeCell ref="E100:F100"/>
    <mergeCell ref="E105:F105"/>
    <mergeCell ref="U104:V104"/>
    <mergeCell ref="R100:V100"/>
    <mergeCell ref="E102:F102"/>
    <mergeCell ref="R101:S101"/>
    <mergeCell ref="U101:V101"/>
    <mergeCell ref="E101:F101"/>
    <mergeCell ref="U102:V102"/>
    <mergeCell ref="E98:F98"/>
    <mergeCell ref="U97:V97"/>
    <mergeCell ref="E99:F99"/>
    <mergeCell ref="U98:V98"/>
    <mergeCell ref="E97:F97"/>
    <mergeCell ref="U99:V99"/>
    <mergeCell ref="U96:V96"/>
    <mergeCell ref="U92:V92"/>
    <mergeCell ref="U93:V93"/>
    <mergeCell ref="E95:F95"/>
    <mergeCell ref="R94:S94"/>
    <mergeCell ref="U94:V94"/>
    <mergeCell ref="E94:F94"/>
    <mergeCell ref="E93:F93"/>
    <mergeCell ref="AA87:AD87"/>
    <mergeCell ref="R88:S88"/>
    <mergeCell ref="U88:V88"/>
    <mergeCell ref="U95:V95"/>
    <mergeCell ref="U89:V89"/>
    <mergeCell ref="X85:Y85"/>
    <mergeCell ref="U90:V90"/>
    <mergeCell ref="U91:V91"/>
    <mergeCell ref="E69:F69"/>
    <mergeCell ref="E70:F70"/>
    <mergeCell ref="E76:F76"/>
    <mergeCell ref="V78:W78"/>
    <mergeCell ref="U76:V76"/>
    <mergeCell ref="U71:V71"/>
    <mergeCell ref="U74:V74"/>
    <mergeCell ref="B92:C92"/>
    <mergeCell ref="E92:F92"/>
    <mergeCell ref="B72:C72"/>
    <mergeCell ref="X83:Y83"/>
    <mergeCell ref="X84:Y84"/>
    <mergeCell ref="E88:F88"/>
    <mergeCell ref="U79:V79"/>
    <mergeCell ref="H83:I83"/>
    <mergeCell ref="H84:I84"/>
    <mergeCell ref="H85:I85"/>
    <mergeCell ref="E65:F65"/>
    <mergeCell ref="E66:F66"/>
    <mergeCell ref="E75:F75"/>
    <mergeCell ref="E72:F72"/>
    <mergeCell ref="E73:F73"/>
    <mergeCell ref="E74:F74"/>
    <mergeCell ref="E67:F67"/>
    <mergeCell ref="E68:F68"/>
    <mergeCell ref="E51:F51"/>
    <mergeCell ref="E52:F52"/>
    <mergeCell ref="E48:F48"/>
    <mergeCell ref="E49:F49"/>
    <mergeCell ref="E50:F50"/>
    <mergeCell ref="E46:F46"/>
    <mergeCell ref="E47:F47"/>
    <mergeCell ref="E39:F39"/>
    <mergeCell ref="E40:F40"/>
    <mergeCell ref="E45:F45"/>
    <mergeCell ref="E43:F43"/>
    <mergeCell ref="E44:F44"/>
    <mergeCell ref="B38:F38"/>
    <mergeCell ref="B39:C39"/>
    <mergeCell ref="E41:F41"/>
    <mergeCell ref="E42:F42"/>
    <mergeCell ref="K36:N36"/>
    <mergeCell ref="B37:F37"/>
    <mergeCell ref="B29:F29"/>
    <mergeCell ref="B30:F30"/>
    <mergeCell ref="B31:F31"/>
    <mergeCell ref="B32:F32"/>
    <mergeCell ref="B33:F33"/>
    <mergeCell ref="B34:F34"/>
    <mergeCell ref="B21:F21"/>
    <mergeCell ref="B22:F22"/>
    <mergeCell ref="B23:F23"/>
    <mergeCell ref="B24:F24"/>
    <mergeCell ref="B25:F25"/>
    <mergeCell ref="B26:F26"/>
    <mergeCell ref="B27:F27"/>
    <mergeCell ref="B28:F28"/>
    <mergeCell ref="B18:F18"/>
    <mergeCell ref="B19:F19"/>
    <mergeCell ref="B20:F20"/>
    <mergeCell ref="B13:F13"/>
    <mergeCell ref="B14:F14"/>
    <mergeCell ref="B15:F15"/>
    <mergeCell ref="B16:F16"/>
    <mergeCell ref="AA8:AD8"/>
    <mergeCell ref="B17:F17"/>
    <mergeCell ref="K8:N8"/>
    <mergeCell ref="B8:F8"/>
    <mergeCell ref="B11:F11"/>
    <mergeCell ref="B12:F12"/>
    <mergeCell ref="U12:V12"/>
    <mergeCell ref="U13:V13"/>
    <mergeCell ref="U14:V14"/>
    <mergeCell ref="U15:V15"/>
    <mergeCell ref="U23:V23"/>
    <mergeCell ref="U16:V16"/>
    <mergeCell ref="U17:V17"/>
    <mergeCell ref="U18:V18"/>
    <mergeCell ref="U19:V19"/>
    <mergeCell ref="U20:V20"/>
    <mergeCell ref="U22:V22"/>
    <mergeCell ref="U21:V21"/>
    <mergeCell ref="U30:V30"/>
    <mergeCell ref="U31:V31"/>
    <mergeCell ref="R26:S26"/>
    <mergeCell ref="U33:V33"/>
    <mergeCell ref="U26:V26"/>
    <mergeCell ref="U27:V27"/>
    <mergeCell ref="U28:V28"/>
    <mergeCell ref="U29:V29"/>
    <mergeCell ref="U34:V34"/>
    <mergeCell ref="U35:V35"/>
    <mergeCell ref="U36:V36"/>
    <mergeCell ref="U38:V38"/>
    <mergeCell ref="U37:V37"/>
    <mergeCell ref="U40:V40"/>
    <mergeCell ref="U41:V41"/>
    <mergeCell ref="U39:V39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7:V57"/>
    <mergeCell ref="U58:V58"/>
    <mergeCell ref="U51:V51"/>
    <mergeCell ref="U53:V53"/>
    <mergeCell ref="U54:V54"/>
    <mergeCell ref="U55:V55"/>
    <mergeCell ref="R9:S9"/>
    <mergeCell ref="U9:V9"/>
    <mergeCell ref="U10:V10"/>
    <mergeCell ref="U11:V11"/>
    <mergeCell ref="U62:V62"/>
    <mergeCell ref="U60:V60"/>
    <mergeCell ref="U64:V64"/>
    <mergeCell ref="U65:V65"/>
    <mergeCell ref="U68:V68"/>
    <mergeCell ref="U73:V73"/>
    <mergeCell ref="U69:V69"/>
    <mergeCell ref="U67:V67"/>
  </mergeCells>
  <printOptions horizontalCentered="1"/>
  <pageMargins left="0.3937007874015748" right="0.3937007874015748" top="0.7874015748031497" bottom="0" header="0.3937007874015748" footer="0.5118110236220472"/>
  <pageSetup fitToHeight="3" fitToWidth="2" horizontalDpi="300" verticalDpi="300" orientation="portrait" pageOrder="overThenDown" paperSize="9" scale="94" r:id="rId1"/>
  <rowBreaks count="2" manualBreakCount="2">
    <brk id="79" max="255" man="1"/>
    <brk id="164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2003-11-12T04:59:19Z</cp:lastPrinted>
  <dcterms:created xsi:type="dcterms:W3CDTF">2000-08-26T02:31:49Z</dcterms:created>
  <dcterms:modified xsi:type="dcterms:W3CDTF">2003-11-13T07:47:05Z</dcterms:modified>
  <cp:category/>
  <cp:version/>
  <cp:contentType/>
  <cp:contentStatus/>
</cp:coreProperties>
</file>