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150" windowHeight="5520"/>
  </bookViews>
  <sheets>
    <sheet name="試算表" sheetId="1" r:id="rId1"/>
    <sheet name="育児休業支援手当金" sheetId="2" r:id="rId2"/>
    <sheet name="標準報酬月額等級表等" sheetId="3" r:id="rId3"/>
    <sheet name="等級別掛金額一覧表" sheetId="4" r:id="rId4"/>
  </sheets>
  <definedNames>
    <definedName name="標準報酬月額等級表">標準報酬月額等級表等!$A$6:$F$55</definedName>
    <definedName name="等級別掛金額一覧表">等級別掛金額一覧表!$A$1:$U$62</definedName>
    <definedName name="_xlnm.Print_Area" localSheetId="0">試算表!$A$1:$P$41</definedName>
    <definedName name="_xlnm.Print_Area" localSheetId="3">等級別掛金額一覧表!$A$1:$U$62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<sst xmlns="http://schemas.openxmlformats.org/spreadsheetml/2006/main" xmlns:r="http://schemas.openxmlformats.org/officeDocument/2006/relationships" count="208" uniqueCount="208">
  <si>
    <t>第24級</t>
    <rPh sb="0" eb="1">
      <t>ダイ</t>
    </rPh>
    <rPh sb="3" eb="4">
      <t>キュウ</t>
    </rPh>
    <phoneticPr fontId="1"/>
  </si>
  <si>
    <t>一般互助会会費</t>
    <rPh sb="0" eb="2">
      <t>いっぱん</t>
    </rPh>
    <rPh sb="2" eb="5">
      <t>ごじょかい</t>
    </rPh>
    <rPh sb="5" eb="7">
      <t>かいひ</t>
    </rPh>
    <phoneticPr fontId="1" type="Hiragana"/>
  </si>
  <si>
    <t>報酬月額</t>
  </si>
  <si>
    <t>扶養手当</t>
    <rPh sb="0" eb="2">
      <t>ふよう</t>
    </rPh>
    <rPh sb="2" eb="4">
      <t>てあて</t>
    </rPh>
    <phoneticPr fontId="1" type="Hiragana"/>
  </si>
  <si>
    <t>第34級</t>
    <rPh sb="0" eb="1">
      <t>ダイ</t>
    </rPh>
    <rPh sb="3" eb="4">
      <t>キュウ</t>
    </rPh>
    <phoneticPr fontId="1"/>
  </si>
  <si>
    <t>・３歳の誕生日の前月までの休業期間が対象。
・月末日に育休中の場合に、当月分を除外。育休終了日の翌日の属する月から徴収。
・申請は不要。</t>
    <rPh sb="23" eb="24">
      <t>げつ</t>
    </rPh>
    <rPh sb="24" eb="26">
      <t>まつじつ</t>
    </rPh>
    <rPh sb="27" eb="29">
      <t>いくきゅう</t>
    </rPh>
    <rPh sb="29" eb="30">
      <t>ちゅう</t>
    </rPh>
    <rPh sb="31" eb="33">
      <t>ばあい</t>
    </rPh>
    <rPh sb="35" eb="37">
      <t>とうげつ</t>
    </rPh>
    <rPh sb="37" eb="38">
      <t>ぶん</t>
    </rPh>
    <rPh sb="39" eb="41">
      <t>じょがい</t>
    </rPh>
    <rPh sb="62" eb="64">
      <t>しんせい</t>
    </rPh>
    <rPh sb="65" eb="67">
      <t>ふよう</t>
    </rPh>
    <phoneticPr fontId="1" type="Hiragana"/>
  </si>
  <si>
    <t>標準報酬月額</t>
    <rPh sb="0" eb="2">
      <t>ヒョウジュン</t>
    </rPh>
    <rPh sb="2" eb="4">
      <t>ホウシュウ</t>
    </rPh>
    <rPh sb="4" eb="6">
      <t>ゲツガク</t>
    </rPh>
    <phoneticPr fontId="1"/>
  </si>
  <si>
    <t>通勤手当</t>
    <rPh sb="0" eb="2">
      <t>つうきん</t>
    </rPh>
    <rPh sb="2" eb="4">
      <t>てあて</t>
    </rPh>
    <phoneticPr fontId="1" type="Hiragana"/>
  </si>
  <si>
    <t>後期高齢
（短期）組合員
（※３）</t>
    <rPh sb="0" eb="2">
      <t>コウキ</t>
    </rPh>
    <rPh sb="2" eb="4">
      <t>コウレイ</t>
    </rPh>
    <rPh sb="6" eb="8">
      <t>タンキ</t>
    </rPh>
    <rPh sb="9" eb="12">
      <t>クミアイイン</t>
    </rPh>
    <phoneticPr fontId="1"/>
  </si>
  <si>
    <t>第26級</t>
    <rPh sb="0" eb="1">
      <t>ダイ</t>
    </rPh>
    <rPh sb="3" eb="4">
      <t>キュウ</t>
    </rPh>
    <phoneticPr fontId="1"/>
  </si>
  <si>
    <r>
      <t>・１歳の誕生日の前日まで（子を保育所に預けられない場合等は、１歳６月に達するまで・再延長の場合は、２歳に達するまで）の休業期間について、支給される。
・</t>
    </r>
    <r>
      <rPr>
        <u/>
        <sz val="11"/>
        <color theme="1"/>
        <rFont val="メイリオ"/>
      </rPr>
      <t>１日につき、標準報酬日額×67%（育児休業を開始して180日まで）（上限額あり）</t>
    </r>
    <r>
      <rPr>
        <sz val="11"/>
        <color theme="1"/>
        <rFont val="メイリオ"/>
      </rPr>
      <t>　※</t>
    </r>
    <r>
      <rPr>
        <u/>
        <sz val="11"/>
        <color theme="1"/>
        <rFont val="メイリオ"/>
      </rPr>
      <t>181日以降は50%</t>
    </r>
    <rPh sb="2" eb="3">
      <t>さい</t>
    </rPh>
    <rPh sb="4" eb="7">
      <t>たんじょうび</t>
    </rPh>
    <rPh sb="8" eb="10">
      <t>ぜんじつ</t>
    </rPh>
    <rPh sb="41" eb="44">
      <t>さいえんちょう</t>
    </rPh>
    <rPh sb="45" eb="47">
      <t>ばあい</t>
    </rPh>
    <rPh sb="50" eb="51">
      <t>さい</t>
    </rPh>
    <rPh sb="52" eb="53">
      <t>たっ</t>
    </rPh>
    <rPh sb="59" eb="61">
      <t>きゅうぎょう</t>
    </rPh>
    <rPh sb="61" eb="63">
      <t>きかん</t>
    </rPh>
    <rPh sb="68" eb="70">
      <t>しきゅう</t>
    </rPh>
    <rPh sb="77" eb="78">
      <t>にち</t>
    </rPh>
    <rPh sb="82" eb="84">
      <t>ひょうじゅん</t>
    </rPh>
    <rPh sb="84" eb="86">
      <t>ほうしゅう</t>
    </rPh>
    <rPh sb="86" eb="88">
      <t>にちがく</t>
    </rPh>
    <rPh sb="93" eb="95">
      <t>いくじ</t>
    </rPh>
    <rPh sb="95" eb="97">
      <t>きゅうぎょう</t>
    </rPh>
    <rPh sb="98" eb="100">
      <t>かいし</t>
    </rPh>
    <rPh sb="105" eb="106">
      <t>にち</t>
    </rPh>
    <rPh sb="121" eb="124">
      <t>にちいこう</t>
    </rPh>
    <phoneticPr fontId="1" type="Hiragana"/>
  </si>
  <si>
    <t>住民税</t>
    <rPh sb="0" eb="3">
      <t>じゅうみんぜい</t>
    </rPh>
    <phoneticPr fontId="1" type="Hiragana"/>
  </si>
  <si>
    <t>控除額</t>
    <rPh sb="0" eb="3">
      <t>こうじょがく</t>
    </rPh>
    <phoneticPr fontId="1" type="Hiragana"/>
  </si>
  <si>
    <t>第8級</t>
    <rPh sb="0" eb="1">
      <t>ダイ</t>
    </rPh>
    <rPh sb="2" eb="3">
      <t>キュウ</t>
    </rPh>
    <phoneticPr fontId="1"/>
  </si>
  <si>
    <r>
      <t>①～②内の育休日数</t>
    </r>
    <r>
      <rPr>
        <vertAlign val="superscript"/>
        <sz val="11"/>
        <color theme="1"/>
        <rFont val="メイリオ"/>
      </rPr>
      <t>（※１）</t>
    </r>
    <rPh sb="3" eb="4">
      <t>ない</t>
    </rPh>
    <rPh sb="5" eb="7">
      <t>いくきゅう</t>
    </rPh>
    <rPh sb="7" eb="9">
      <t>にっすう</t>
    </rPh>
    <phoneticPr fontId="1" type="Hiragana"/>
  </si>
  <si>
    <t>第15級</t>
    <rPh sb="0" eb="1">
      <t>ダイ</t>
    </rPh>
    <rPh sb="3" eb="4">
      <t>キュウ</t>
    </rPh>
    <phoneticPr fontId="1"/>
  </si>
  <si>
    <t>所得税</t>
    <rPh sb="0" eb="3">
      <t>しょとくぜい</t>
    </rPh>
    <phoneticPr fontId="1" type="Hiragana"/>
  </si>
  <si>
    <t>第20級</t>
  </si>
  <si>
    <t>第43級</t>
    <rPh sb="0" eb="1">
      <t>ダイ</t>
    </rPh>
    <rPh sb="3" eb="4">
      <t>キュウ</t>
    </rPh>
    <phoneticPr fontId="1"/>
  </si>
  <si>
    <t>住居手当</t>
    <rPh sb="0" eb="2">
      <t>じゅうきょ</t>
    </rPh>
    <rPh sb="2" eb="4">
      <t>てあて</t>
    </rPh>
    <phoneticPr fontId="1" type="Hiragana"/>
  </si>
  <si>
    <t>第14級</t>
    <rPh sb="0" eb="1">
      <t>ダイ</t>
    </rPh>
    <rPh sb="3" eb="4">
      <t>キュウ</t>
    </rPh>
    <phoneticPr fontId="1"/>
  </si>
  <si>
    <t>第31級</t>
    <rPh sb="0" eb="1">
      <t>ダイ</t>
    </rPh>
    <rPh sb="3" eb="4">
      <t>キュウ</t>
    </rPh>
    <phoneticPr fontId="1"/>
  </si>
  <si>
    <t>給料</t>
    <rPh sb="0" eb="2">
      <t>きゅうりょう</t>
    </rPh>
    <phoneticPr fontId="1" type="Hiragana"/>
  </si>
  <si>
    <t>第16級</t>
    <rPh sb="0" eb="1">
      <t>ダイ</t>
    </rPh>
    <rPh sb="3" eb="4">
      <t>キュウ</t>
    </rPh>
    <phoneticPr fontId="1"/>
  </si>
  <si>
    <t>第32級</t>
    <rPh sb="0" eb="1">
      <t>ダイ</t>
    </rPh>
    <rPh sb="3" eb="4">
      <t>キュウ</t>
    </rPh>
    <phoneticPr fontId="1"/>
  </si>
  <si>
    <t>第40級</t>
    <rPh sb="0" eb="1">
      <t>ダイ</t>
    </rPh>
    <rPh sb="3" eb="4">
      <t>キュウ</t>
    </rPh>
    <phoneticPr fontId="1"/>
  </si>
  <si>
    <t>第18級</t>
    <rPh sb="0" eb="1">
      <t>ダイ</t>
    </rPh>
    <rPh sb="3" eb="4">
      <t>キュウ</t>
    </rPh>
    <phoneticPr fontId="1"/>
  </si>
  <si>
    <t>第2級</t>
    <rPh sb="0" eb="1">
      <t>ダイ</t>
    </rPh>
    <rPh sb="2" eb="3">
      <t>キュウ</t>
    </rPh>
    <phoneticPr fontId="1"/>
  </si>
  <si>
    <t>第20級</t>
    <rPh sb="0" eb="1">
      <t>ダイ</t>
    </rPh>
    <rPh sb="3" eb="4">
      <t>キュウ</t>
    </rPh>
    <phoneticPr fontId="1"/>
  </si>
  <si>
    <t>第18級</t>
  </si>
  <si>
    <t>第25級</t>
    <rPh sb="0" eb="1">
      <t>ダイ</t>
    </rPh>
    <rPh sb="3" eb="4">
      <t>キュウ</t>
    </rPh>
    <phoneticPr fontId="1"/>
  </si>
  <si>
    <t>育児休業手当金</t>
    <rPh sb="0" eb="2">
      <t>いくじ</t>
    </rPh>
    <rPh sb="2" eb="4">
      <t>きゅうぎょう</t>
    </rPh>
    <rPh sb="4" eb="7">
      <t>てあてきん</t>
    </rPh>
    <phoneticPr fontId="1" type="Hiragana"/>
  </si>
  <si>
    <t>第44級</t>
    <rPh sb="0" eb="1">
      <t>ダイ</t>
    </rPh>
    <rPh sb="3" eb="4">
      <t>キュウ</t>
    </rPh>
    <phoneticPr fontId="1"/>
  </si>
  <si>
    <t>第6級</t>
    <rPh sb="0" eb="1">
      <t>ダイ</t>
    </rPh>
    <rPh sb="2" eb="3">
      <t>キュウ</t>
    </rPh>
    <phoneticPr fontId="1"/>
  </si>
  <si>
    <t>〔適用期間：令和7年4月1日から令和8年3月31日まで〕</t>
    <rPh sb="1" eb="3">
      <t>テキヨウ</t>
    </rPh>
    <rPh sb="3" eb="5">
      <t>キカン</t>
    </rPh>
    <rPh sb="6" eb="8">
      <t>レイワ</t>
    </rPh>
    <rPh sb="9" eb="10">
      <t>ネン</t>
    </rPh>
    <rPh sb="11" eb="12">
      <t>ツキ</t>
    </rPh>
    <rPh sb="13" eb="14">
      <t>ヒ</t>
    </rPh>
    <rPh sb="16" eb="17">
      <t>レイ</t>
    </rPh>
    <rPh sb="17" eb="18">
      <t>ワ</t>
    </rPh>
    <rPh sb="19" eb="20">
      <t>トシ</t>
    </rPh>
    <rPh sb="21" eb="22">
      <t>ツキ</t>
    </rPh>
    <rPh sb="24" eb="25">
      <t>ヒ</t>
    </rPh>
    <phoneticPr fontId="1"/>
  </si>
  <si>
    <t>１ヶ月手取り</t>
    <rPh sb="1" eb="3">
      <t>かげつ</t>
    </rPh>
    <rPh sb="3" eb="5">
      <t>てど</t>
    </rPh>
    <phoneticPr fontId="1" type="Hiragana"/>
  </si>
  <si>
    <t>第9級</t>
    <rPh sb="0" eb="1">
      <t>ダイ</t>
    </rPh>
    <rPh sb="2" eb="3">
      <t>キュウ</t>
    </rPh>
    <phoneticPr fontId="1"/>
  </si>
  <si>
    <t>（円）</t>
    <rPh sb="1" eb="2">
      <t>えん</t>
    </rPh>
    <phoneticPr fontId="1" type="Hiragana"/>
  </si>
  <si>
    <t>円以上</t>
  </si>
  <si>
    <t>第27級</t>
    <rPh sb="0" eb="1">
      <t>ダイ</t>
    </rPh>
    <rPh sb="3" eb="4">
      <t>キュウ</t>
    </rPh>
    <phoneticPr fontId="1"/>
  </si>
  <si>
    <t>～</t>
  </si>
  <si>
    <t>第42級</t>
    <rPh sb="0" eb="1">
      <t>ダイ</t>
    </rPh>
    <rPh sb="3" eb="4">
      <t>キュウ</t>
    </rPh>
    <phoneticPr fontId="1"/>
  </si>
  <si>
    <t>第37級</t>
    <rPh sb="0" eb="1">
      <t>ダイ</t>
    </rPh>
    <rPh sb="3" eb="4">
      <t>キュウ</t>
    </rPh>
    <phoneticPr fontId="1"/>
  </si>
  <si>
    <t>円未満</t>
  </si>
  <si>
    <t>第23級</t>
    <rPh sb="0" eb="1">
      <t>ダイ</t>
    </rPh>
    <rPh sb="3" eb="4">
      <t>キュウ</t>
    </rPh>
    <phoneticPr fontId="1"/>
  </si>
  <si>
    <t>標準報酬等級（短期）</t>
    <rPh sb="0" eb="2">
      <t>ヒョウジュン</t>
    </rPh>
    <rPh sb="2" eb="4">
      <t>ホウシュウ</t>
    </rPh>
    <rPh sb="4" eb="6">
      <t>トウキュウ</t>
    </rPh>
    <rPh sb="7" eb="9">
      <t>タンキ</t>
    </rPh>
    <phoneticPr fontId="1"/>
  </si>
  <si>
    <t>第1級</t>
    <rPh sb="0" eb="1">
      <t>ダイ</t>
    </rPh>
    <rPh sb="2" eb="3">
      <t>キュウ</t>
    </rPh>
    <phoneticPr fontId="1"/>
  </si>
  <si>
    <t>第3級</t>
    <rPh sb="0" eb="1">
      <t>ダイ</t>
    </rPh>
    <rPh sb="2" eb="3">
      <t>キュウ</t>
    </rPh>
    <phoneticPr fontId="1"/>
  </si>
  <si>
    <t>円</t>
  </si>
  <si>
    <t>第7級</t>
    <rPh sb="0" eb="1">
      <t>ダイ</t>
    </rPh>
    <rPh sb="2" eb="3">
      <t>キュウ</t>
    </rPh>
    <phoneticPr fontId="1"/>
  </si>
  <si>
    <t>第4級</t>
    <rPh sb="0" eb="1">
      <t>ダイ</t>
    </rPh>
    <rPh sb="2" eb="3">
      <t>キュウ</t>
    </rPh>
    <phoneticPr fontId="1"/>
  </si>
  <si>
    <t>第22級</t>
    <rPh sb="0" eb="1">
      <t>ダイ</t>
    </rPh>
    <rPh sb="3" eb="4">
      <t>キュウ</t>
    </rPh>
    <phoneticPr fontId="1"/>
  </si>
  <si>
    <t>第5級</t>
    <rPh sb="0" eb="1">
      <t>ダイ</t>
    </rPh>
    <rPh sb="2" eb="3">
      <t>キュウ</t>
    </rPh>
    <phoneticPr fontId="1"/>
  </si>
  <si>
    <t>第30級</t>
  </si>
  <si>
    <t>第33級</t>
    <rPh sb="0" eb="1">
      <t>ダイ</t>
    </rPh>
    <rPh sb="3" eb="4">
      <t>キュウ</t>
    </rPh>
    <phoneticPr fontId="1"/>
  </si>
  <si>
    <t>第10級</t>
    <rPh sb="0" eb="1">
      <t>ダイ</t>
    </rPh>
    <rPh sb="3" eb="4">
      <t>キュウ</t>
    </rPh>
    <phoneticPr fontId="1"/>
  </si>
  <si>
    <t>第11級</t>
    <rPh sb="0" eb="1">
      <t>ダイ</t>
    </rPh>
    <rPh sb="3" eb="4">
      <t>キュウ</t>
    </rPh>
    <phoneticPr fontId="1"/>
  </si>
  <si>
    <t>第36級</t>
    <rPh sb="0" eb="1">
      <t>ダイ</t>
    </rPh>
    <rPh sb="3" eb="4">
      <t>キュウ</t>
    </rPh>
    <phoneticPr fontId="1"/>
  </si>
  <si>
    <t>第12級</t>
    <rPh sb="0" eb="1">
      <t>ダイ</t>
    </rPh>
    <rPh sb="3" eb="4">
      <t>キュウ</t>
    </rPh>
    <phoneticPr fontId="1"/>
  </si>
  <si>
    <t>第13級</t>
    <rPh sb="0" eb="1">
      <t>ダイ</t>
    </rPh>
    <rPh sb="3" eb="4">
      <t>キュウ</t>
    </rPh>
    <phoneticPr fontId="1"/>
  </si>
  <si>
    <t>第17級</t>
    <rPh sb="0" eb="1">
      <t>ダイ</t>
    </rPh>
    <rPh sb="3" eb="4">
      <t>キュウ</t>
    </rPh>
    <phoneticPr fontId="1"/>
  </si>
  <si>
    <t>第19級</t>
    <rPh sb="0" eb="1">
      <t>ダイ</t>
    </rPh>
    <rPh sb="3" eb="4">
      <t>キュウ</t>
    </rPh>
    <phoneticPr fontId="1"/>
  </si>
  <si>
    <t>第12級</t>
  </si>
  <si>
    <t>第21級</t>
    <rPh sb="0" eb="1">
      <t>ダイ</t>
    </rPh>
    <rPh sb="3" eb="4">
      <t>キュウ</t>
    </rPh>
    <phoneticPr fontId="1"/>
  </si>
  <si>
    <t>第28級</t>
    <rPh sb="0" eb="1">
      <t>ダイ</t>
    </rPh>
    <rPh sb="3" eb="4">
      <t>キュウ</t>
    </rPh>
    <phoneticPr fontId="1"/>
  </si>
  <si>
    <t>収入額</t>
    <rPh sb="0" eb="2">
      <t>しゅうにゅう</t>
    </rPh>
    <rPh sb="2" eb="3">
      <t>がく</t>
    </rPh>
    <phoneticPr fontId="1" type="Hiragana"/>
  </si>
  <si>
    <t>第29級</t>
    <rPh sb="0" eb="1">
      <t>ダイ</t>
    </rPh>
    <rPh sb="3" eb="4">
      <t>キュウ</t>
    </rPh>
    <phoneticPr fontId="1"/>
  </si>
  <si>
    <t>第30級</t>
    <rPh sb="0" eb="1">
      <t>ダイ</t>
    </rPh>
    <rPh sb="3" eb="4">
      <t>キュウ</t>
    </rPh>
    <phoneticPr fontId="1"/>
  </si>
  <si>
    <t>標準報酬等級（短期）</t>
    <rPh sb="0" eb="2">
      <t>ひょうじゅん</t>
    </rPh>
    <rPh sb="2" eb="4">
      <t>ほうしゅう</t>
    </rPh>
    <rPh sb="4" eb="6">
      <t>とうきゅう</t>
    </rPh>
    <rPh sb="7" eb="9">
      <t>たんき</t>
    </rPh>
    <phoneticPr fontId="1" type="Hiragana"/>
  </si>
  <si>
    <t>短期掛金</t>
    <rPh sb="0" eb="2">
      <t>たんき</t>
    </rPh>
    <rPh sb="2" eb="3">
      <t>か</t>
    </rPh>
    <rPh sb="3" eb="4">
      <t>きん</t>
    </rPh>
    <phoneticPr fontId="1" type="Hiragana"/>
  </si>
  <si>
    <t>第35級</t>
    <rPh sb="0" eb="1">
      <t>ダイ</t>
    </rPh>
    <rPh sb="3" eb="4">
      <t>キュウ</t>
    </rPh>
    <phoneticPr fontId="1"/>
  </si>
  <si>
    <t>第38級</t>
    <rPh sb="0" eb="1">
      <t>ダイ</t>
    </rPh>
    <rPh sb="3" eb="4">
      <t>キュウ</t>
    </rPh>
    <phoneticPr fontId="1"/>
  </si>
  <si>
    <t>円未満</t>
    <rPh sb="0" eb="1">
      <t>エン</t>
    </rPh>
    <rPh sb="1" eb="2">
      <t>ミ</t>
    </rPh>
    <rPh sb="2" eb="3">
      <t>マン</t>
    </rPh>
    <phoneticPr fontId="1"/>
  </si>
  <si>
    <t>第39級</t>
    <rPh sb="0" eb="1">
      <t>ダイ</t>
    </rPh>
    <rPh sb="3" eb="4">
      <t>キュウ</t>
    </rPh>
    <phoneticPr fontId="1"/>
  </si>
  <si>
    <t>第41級</t>
    <rPh sb="0" eb="1">
      <t>ダイ</t>
    </rPh>
    <rPh sb="3" eb="4">
      <t>キュウ</t>
    </rPh>
    <phoneticPr fontId="1"/>
  </si>
  <si>
    <t>第45級</t>
    <rPh sb="0" eb="1">
      <t>ダイ</t>
    </rPh>
    <rPh sb="3" eb="4">
      <t>キュウ</t>
    </rPh>
    <phoneticPr fontId="1"/>
  </si>
  <si>
    <r>
      <t>１月間休業し、給与が支給されない場合</t>
    </r>
    <r>
      <rPr>
        <sz val="11"/>
        <color theme="1"/>
        <rFont val="メイリオ"/>
      </rPr>
      <t>、特別徴収（毎月徴収）から</t>
    </r>
    <r>
      <rPr>
        <u/>
        <sz val="11"/>
        <color theme="1"/>
        <rFont val="メイリオ"/>
      </rPr>
      <t>普通徴収（市町村から送付される納付書にて四半期毎又は一括納付）に変更</t>
    </r>
    <r>
      <rPr>
        <sz val="11"/>
        <color theme="1"/>
        <rFont val="メイリオ"/>
      </rPr>
      <t>される。（短期の場合、復帰時に特別徴収に戻すことも可能。）</t>
    </r>
    <rPh sb="1" eb="2">
      <t>つき</t>
    </rPh>
    <rPh sb="2" eb="3">
      <t>かん</t>
    </rPh>
    <rPh sb="3" eb="5">
      <t>きゅうぎょう</t>
    </rPh>
    <rPh sb="7" eb="9">
      <t>きゅうよ</t>
    </rPh>
    <rPh sb="10" eb="12">
      <t>しきゅう</t>
    </rPh>
    <rPh sb="16" eb="18">
      <t>ばあい</t>
    </rPh>
    <rPh sb="19" eb="21">
      <t>とくべつ</t>
    </rPh>
    <rPh sb="21" eb="23">
      <t>ちょうしゅう</t>
    </rPh>
    <rPh sb="24" eb="26">
      <t>まいつき</t>
    </rPh>
    <rPh sb="26" eb="28">
      <t>ちょうしゅう</t>
    </rPh>
    <rPh sb="31" eb="33">
      <t>ふつう</t>
    </rPh>
    <rPh sb="33" eb="35">
      <t>ちょうしゅう</t>
    </rPh>
    <rPh sb="36" eb="39">
      <t>しちょうそん</t>
    </rPh>
    <rPh sb="41" eb="43">
      <t>そうふ</t>
    </rPh>
    <rPh sb="46" eb="49">
      <t>のうふしょ</t>
    </rPh>
    <rPh sb="51" eb="54">
      <t>しはんき</t>
    </rPh>
    <rPh sb="54" eb="55">
      <t>ごと</t>
    </rPh>
    <rPh sb="55" eb="56">
      <t>また</t>
    </rPh>
    <rPh sb="57" eb="59">
      <t>いっかつ</t>
    </rPh>
    <rPh sb="59" eb="61">
      <t>のうふ</t>
    </rPh>
    <rPh sb="63" eb="65">
      <t>へんこう</t>
    </rPh>
    <rPh sb="70" eb="72">
      <t>たんき</t>
    </rPh>
    <rPh sb="73" eb="75">
      <t>ばあい</t>
    </rPh>
    <rPh sb="76" eb="78">
      <t>ふっき</t>
    </rPh>
    <rPh sb="78" eb="79">
      <t>じ</t>
    </rPh>
    <rPh sb="80" eb="82">
      <t>とくべつ</t>
    </rPh>
    <rPh sb="82" eb="84">
      <t>ちょうしゅう</t>
    </rPh>
    <rPh sb="85" eb="86">
      <t>もど</t>
    </rPh>
    <rPh sb="90" eb="92">
      <t>かのう</t>
    </rPh>
    <phoneticPr fontId="1" type="Hiragana"/>
  </si>
  <si>
    <t>第46級</t>
    <rPh sb="0" eb="1">
      <t>ダイ</t>
    </rPh>
    <rPh sb="3" eb="4">
      <t>キュウ</t>
    </rPh>
    <phoneticPr fontId="1"/>
  </si>
  <si>
    <t>標準報酬日額</t>
    <rPh sb="0" eb="2">
      <t>ヒョウジュン</t>
    </rPh>
    <rPh sb="2" eb="4">
      <t>ホウシュウ</t>
    </rPh>
    <rPh sb="4" eb="5">
      <t>ヒ</t>
    </rPh>
    <rPh sb="5" eb="6">
      <t>ガク</t>
    </rPh>
    <phoneticPr fontId="1"/>
  </si>
  <si>
    <t>計</t>
    <rPh sb="0" eb="1">
      <t>けい</t>
    </rPh>
    <phoneticPr fontId="1" type="Hiragana"/>
  </si>
  <si>
    <t>長期厚生掛金</t>
    <rPh sb="0" eb="2">
      <t>ちょうき</t>
    </rPh>
    <rPh sb="2" eb="4">
      <t>こうせい</t>
    </rPh>
    <rPh sb="4" eb="5">
      <t>か</t>
    </rPh>
    <rPh sb="5" eb="6">
      <t>きん</t>
    </rPh>
    <phoneticPr fontId="1" type="Hiragana"/>
  </si>
  <si>
    <t>長期退職掛金</t>
    <rPh sb="0" eb="2">
      <t>ちょうき</t>
    </rPh>
    <rPh sb="2" eb="4">
      <t>たいしょく</t>
    </rPh>
    <rPh sb="4" eb="5">
      <t>か</t>
    </rPh>
    <rPh sb="5" eb="6">
      <t>きん</t>
    </rPh>
    <phoneticPr fontId="1" type="Hiragana"/>
  </si>
  <si>
    <t>勤務日数（祝日含む）</t>
    <rPh sb="0" eb="2">
      <t>きんむ</t>
    </rPh>
    <rPh sb="2" eb="4">
      <t>にっすう</t>
    </rPh>
    <rPh sb="5" eb="7">
      <t>しゅくじつ</t>
    </rPh>
    <rPh sb="7" eb="8">
      <t>ふく</t>
    </rPh>
    <phoneticPr fontId="1" type="Hiragana"/>
  </si>
  <si>
    <t>　月初めから月末までの１月間</t>
    <rPh sb="1" eb="2">
      <t>つき</t>
    </rPh>
    <rPh sb="2" eb="3">
      <t>はじ</t>
    </rPh>
    <rPh sb="6" eb="8">
      <t>げつまつ</t>
    </rPh>
    <rPh sb="12" eb="13">
      <t>つき</t>
    </rPh>
    <rPh sb="13" eb="14">
      <t>かん</t>
    </rPh>
    <phoneticPr fontId="1" type="Hiragana"/>
  </si>
  <si>
    <t>育児休業手当金は非課税。</t>
    <rPh sb="0" eb="2">
      <t>いくじ</t>
    </rPh>
    <rPh sb="2" eb="4">
      <t>きゅうぎょう</t>
    </rPh>
    <rPh sb="4" eb="6">
      <t>てあて</t>
    </rPh>
    <rPh sb="6" eb="7">
      <t>きん</t>
    </rPh>
    <rPh sb="8" eb="11">
      <t>ひかぜい</t>
    </rPh>
    <phoneticPr fontId="1" type="Hiragana"/>
  </si>
  <si>
    <t>パターン①</t>
  </si>
  <si>
    <t>パターン②</t>
  </si>
  <si>
    <t>１月未満（月末までに復帰）</t>
    <rPh sb="1" eb="2">
      <t>つき</t>
    </rPh>
    <rPh sb="2" eb="4">
      <t>みまん</t>
    </rPh>
    <rPh sb="5" eb="7">
      <t>げつまつ</t>
    </rPh>
    <rPh sb="10" eb="12">
      <t>ふっき</t>
    </rPh>
    <phoneticPr fontId="1" type="Hiragana"/>
  </si>
  <si>
    <t>　月をまたいだ１月間</t>
    <rPh sb="1" eb="2">
      <t>つき</t>
    </rPh>
    <rPh sb="8" eb="9">
      <t>つき</t>
    </rPh>
    <rPh sb="9" eb="10">
      <t>かん</t>
    </rPh>
    <phoneticPr fontId="1" type="Hiragana"/>
  </si>
  <si>
    <t>パターン③</t>
  </si>
  <si>
    <t>育児休業手当金</t>
    <rPh sb="0" eb="2">
      <t>いくじ</t>
    </rPh>
    <rPh sb="2" eb="4">
      <t>きゅうぎょう</t>
    </rPh>
    <rPh sb="4" eb="6">
      <t>てあて</t>
    </rPh>
    <rPh sb="6" eb="7">
      <t>かね</t>
    </rPh>
    <phoneticPr fontId="1" type="Hiragana"/>
  </si>
  <si>
    <t>共済掛金</t>
    <rPh sb="0" eb="2">
      <t>きょうさい</t>
    </rPh>
    <rPh sb="2" eb="4">
      <t>かけきん</t>
    </rPh>
    <phoneticPr fontId="1" type="Hiragana"/>
  </si>
  <si>
    <t>月途中で育休を取得する場合は、日割計算（給料×勤務日数／要勤務日数）により支給される。</t>
    <rPh sb="0" eb="1">
      <t>つき</t>
    </rPh>
    <rPh sb="1" eb="3">
      <t>とちゅう</t>
    </rPh>
    <rPh sb="4" eb="6">
      <t>いくきゅう</t>
    </rPh>
    <rPh sb="7" eb="9">
      <t>しゅとく</t>
    </rPh>
    <rPh sb="11" eb="13">
      <t>ばあい</t>
    </rPh>
    <rPh sb="15" eb="17">
      <t>ひわ</t>
    </rPh>
    <rPh sb="17" eb="19">
      <t>けいさん</t>
    </rPh>
    <rPh sb="20" eb="22">
      <t>きゅうりょう</t>
    </rPh>
    <rPh sb="23" eb="25">
      <t>きんむ</t>
    </rPh>
    <rPh sb="25" eb="27">
      <t>にっすう</t>
    </rPh>
    <rPh sb="28" eb="29">
      <t>よう</t>
    </rPh>
    <rPh sb="29" eb="31">
      <t>きんむ</t>
    </rPh>
    <rPh sb="31" eb="33">
      <t>にっすう</t>
    </rPh>
    <rPh sb="37" eb="39">
      <t>しきゅう</t>
    </rPh>
    <phoneticPr fontId="1" type="Hiragana"/>
  </si>
  <si>
    <t>所得税（※３）</t>
    <rPh sb="0" eb="3">
      <t>しょとくぜい</t>
    </rPh>
    <phoneticPr fontId="1" type="Hiragana"/>
  </si>
  <si>
    <t>住民税（※２）</t>
    <rPh sb="0" eb="3">
      <t>じゅうみんぜい</t>
    </rPh>
    <phoneticPr fontId="1" type="Hiragana"/>
  </si>
  <si>
    <t>（※２）住民税は、給与が支給されない場合、普通徴収に変更され、市町村から送付される納付書にて四半期毎又は一括納付で支払うことになります。</t>
    <rPh sb="4" eb="6">
      <t>じゅうみん</t>
    </rPh>
    <rPh sb="6" eb="7">
      <t>ぜい</t>
    </rPh>
    <rPh sb="9" eb="11">
      <t>きゅうよ</t>
    </rPh>
    <rPh sb="12" eb="14">
      <t>しきゅう</t>
    </rPh>
    <rPh sb="18" eb="20">
      <t>ばあい</t>
    </rPh>
    <rPh sb="21" eb="23">
      <t>ふつう</t>
    </rPh>
    <rPh sb="23" eb="25">
      <t>ちょうしゅう</t>
    </rPh>
    <rPh sb="26" eb="28">
      <t>へんこう</t>
    </rPh>
    <rPh sb="31" eb="34">
      <t>しちょうそん</t>
    </rPh>
    <rPh sb="36" eb="38">
      <t>そうふ</t>
    </rPh>
    <rPh sb="41" eb="44">
      <t>のうふしょ</t>
    </rPh>
    <rPh sb="46" eb="49">
      <t>しはんき</t>
    </rPh>
    <rPh sb="49" eb="50">
      <t>ごと</t>
    </rPh>
    <rPh sb="50" eb="51">
      <t>また</t>
    </rPh>
    <rPh sb="52" eb="54">
      <t>いっかつ</t>
    </rPh>
    <rPh sb="54" eb="56">
      <t>のうふ</t>
    </rPh>
    <rPh sb="57" eb="59">
      <t>しはら</t>
    </rPh>
    <phoneticPr fontId="1" type="Hiragana"/>
  </si>
  <si>
    <t>標準報酬月額等級表</t>
    <rPh sb="0" eb="2">
      <t>ヒョウジュン</t>
    </rPh>
    <rPh sb="2" eb="4">
      <t>ホウシュウ</t>
    </rPh>
    <rPh sb="4" eb="6">
      <t>ゲツガク</t>
    </rPh>
    <rPh sb="6" eb="8">
      <t>トウキュウ</t>
    </rPh>
    <rPh sb="8" eb="9">
      <t>ヒョウ</t>
    </rPh>
    <phoneticPr fontId="1"/>
  </si>
  <si>
    <t>標準報酬日額</t>
    <rPh sb="0" eb="2">
      <t>ひょうじゅん</t>
    </rPh>
    <rPh sb="2" eb="4">
      <t>ほうしゅう</t>
    </rPh>
    <rPh sb="4" eb="5">
      <t>にち</t>
    </rPh>
    <rPh sb="5" eb="6">
      <t>がく</t>
    </rPh>
    <phoneticPr fontId="1" type="Hiragana"/>
  </si>
  <si>
    <t>育児休業手当金　給付上限額</t>
    <rPh sb="0" eb="2">
      <t>イクジ</t>
    </rPh>
    <rPh sb="2" eb="4">
      <t>キュウギョウ</t>
    </rPh>
    <rPh sb="4" eb="6">
      <t>テアテ</t>
    </rPh>
    <rPh sb="6" eb="7">
      <t>キン</t>
    </rPh>
    <rPh sb="8" eb="10">
      <t>キュウフ</t>
    </rPh>
    <rPh sb="10" eb="12">
      <t>ジョウゲン</t>
    </rPh>
    <rPh sb="12" eb="13">
      <t>ガク</t>
    </rPh>
    <phoneticPr fontId="1"/>
  </si>
  <si>
    <r>
      <t>育児休業支援手当金支給日数</t>
    </r>
    <r>
      <rPr>
        <vertAlign val="superscript"/>
        <sz val="11"/>
        <color theme="1"/>
        <rFont val="メイリオ"/>
      </rPr>
      <t>（※４）</t>
    </r>
    <rPh sb="0" eb="2">
      <t>いくじ</t>
    </rPh>
    <rPh sb="2" eb="4">
      <t>きゅうぎょう</t>
    </rPh>
    <rPh sb="4" eb="6">
      <t>しえん</t>
    </rPh>
    <rPh sb="6" eb="9">
      <t>てあてきん</t>
    </rPh>
    <rPh sb="9" eb="11">
      <t>しきゅう</t>
    </rPh>
    <rPh sb="11" eb="13">
      <t>にっすう</t>
    </rPh>
    <phoneticPr fontId="1" type="Hiragana"/>
  </si>
  <si>
    <t>育児休業手当金　給付日額</t>
    <rPh sb="0" eb="2">
      <t>イクジ</t>
    </rPh>
    <rPh sb="2" eb="4">
      <t>キュウギョウ</t>
    </rPh>
    <rPh sb="4" eb="7">
      <t>テアテキン</t>
    </rPh>
    <rPh sb="8" eb="10">
      <t>キュウフ</t>
    </rPh>
    <rPh sb="10" eb="12">
      <t>ニチガク</t>
    </rPh>
    <phoneticPr fontId="1"/>
  </si>
  <si>
    <r>
      <t>　●給与明細を基に太枠内に必要事項を入力すると、「現在」と「育児休業中」の１ヶ月手取りの概算額を比較できます。　</t>
    </r>
    <r>
      <rPr>
        <sz val="9"/>
        <color theme="1"/>
        <rFont val="メイリオ"/>
      </rPr>
      <t>※エラーが表示された場合は、入力が抜かっている箇所があります。</t>
    </r>
    <rPh sb="2" eb="4">
      <t>きゅうよ</t>
    </rPh>
    <rPh sb="4" eb="6">
      <t>めいさい</t>
    </rPh>
    <rPh sb="7" eb="8">
      <t>もと</t>
    </rPh>
    <rPh sb="9" eb="11">
      <t>ふとわく</t>
    </rPh>
    <rPh sb="11" eb="12">
      <t>ない</t>
    </rPh>
    <rPh sb="13" eb="15">
      <t>ひつよう</t>
    </rPh>
    <rPh sb="15" eb="17">
      <t>じこう</t>
    </rPh>
    <rPh sb="18" eb="20">
      <t>にゅうりょく</t>
    </rPh>
    <rPh sb="61" eb="63">
      <t>ひょうじ</t>
    </rPh>
    <rPh sb="66" eb="68">
      <t>ばあい</t>
    </rPh>
    <rPh sb="70" eb="72">
      <t>にゅうりょく</t>
    </rPh>
    <rPh sb="73" eb="74">
      <t>ぬ</t>
    </rPh>
    <rPh sb="79" eb="81">
      <t>かしょ</t>
    </rPh>
    <phoneticPr fontId="1" type="Hiragana"/>
  </si>
  <si>
    <t>（単位：円）</t>
    <rPh sb="1" eb="3">
      <t>タンイ</t>
    </rPh>
    <rPh sb="4" eb="5">
      <t>エン</t>
    </rPh>
    <phoneticPr fontId="1"/>
  </si>
  <si>
    <t>標準報酬日額</t>
    <rPh sb="0" eb="2">
      <t>ヒョウジュン</t>
    </rPh>
    <rPh sb="2" eb="4">
      <t>ホウシュウ</t>
    </rPh>
    <rPh sb="4" eb="5">
      <t>ニチ</t>
    </rPh>
    <rPh sb="5" eb="6">
      <t>ガク</t>
    </rPh>
    <phoneticPr fontId="1"/>
  </si>
  <si>
    <t>期末勤勉手当</t>
    <rPh sb="0" eb="2">
      <t>きまつ</t>
    </rPh>
    <rPh sb="2" eb="4">
      <t>きんべん</t>
    </rPh>
    <rPh sb="4" eb="6">
      <t>てあて</t>
    </rPh>
    <phoneticPr fontId="1" type="Hiragana"/>
  </si>
  <si>
    <t>給料・扶養手当・
住居手当</t>
    <rPh sb="0" eb="2">
      <t>きゅうりょう</t>
    </rPh>
    <rPh sb="3" eb="5">
      <t>ふよう</t>
    </rPh>
    <rPh sb="5" eb="7">
      <t>てあて</t>
    </rPh>
    <rPh sb="9" eb="10">
      <t>じゅう</t>
    </rPh>
    <rPh sb="10" eb="11">
      <t>きょ</t>
    </rPh>
    <rPh sb="11" eb="13">
      <t>てあて</t>
    </rPh>
    <phoneticPr fontId="1" type="Hiragana"/>
  </si>
  <si>
    <t>（※１）土日除き、祝日や年末年始の休日含む</t>
    <rPh sb="4" eb="6">
      <t>どにち</t>
    </rPh>
    <rPh sb="6" eb="7">
      <t>のぞ</t>
    </rPh>
    <rPh sb="9" eb="11">
      <t>しゅくじつ</t>
    </rPh>
    <rPh sb="12" eb="14">
      <t>ねんまつ</t>
    </rPh>
    <rPh sb="14" eb="16">
      <t>ねんし</t>
    </rPh>
    <rPh sb="17" eb="19">
      <t>きゅうじつ</t>
    </rPh>
    <rPh sb="19" eb="20">
      <t>ふく</t>
    </rPh>
    <phoneticPr fontId="1" type="Hiragana"/>
  </si>
  <si>
    <t>-</t>
  </si>
  <si>
    <t>交通用具使用の場合、１日でも出勤していれば全額支給される。</t>
    <rPh sb="0" eb="2">
      <t>こうつう</t>
    </rPh>
    <rPh sb="2" eb="4">
      <t>ようぐ</t>
    </rPh>
    <rPh sb="4" eb="6">
      <t>しよう</t>
    </rPh>
    <rPh sb="7" eb="9">
      <t>ばあい</t>
    </rPh>
    <rPh sb="11" eb="12">
      <t>にち</t>
    </rPh>
    <rPh sb="14" eb="16">
      <t>しゅっきん</t>
    </rPh>
    <rPh sb="21" eb="23">
      <t>ぜんがく</t>
    </rPh>
    <rPh sb="23" eb="25">
      <t>しきゅう</t>
    </rPh>
    <phoneticPr fontId="1" type="Hiragana"/>
  </si>
  <si>
    <t>第6級</t>
  </si>
  <si>
    <t>育児休業を取得する場合の収入試算表（概算）</t>
    <rPh sb="0" eb="2">
      <t>いくじ</t>
    </rPh>
    <rPh sb="2" eb="4">
      <t>きゅうぎょう</t>
    </rPh>
    <rPh sb="5" eb="7">
      <t>しゅとく</t>
    </rPh>
    <rPh sb="9" eb="11">
      <t>ばあい</t>
    </rPh>
    <rPh sb="12" eb="14">
      <t>しゅうにゅう</t>
    </rPh>
    <rPh sb="14" eb="17">
      <t>しさんひょう</t>
    </rPh>
    <rPh sb="18" eb="20">
      <t>がいさん</t>
    </rPh>
    <phoneticPr fontId="1" type="Hiragana"/>
  </si>
  <si>
    <t>（※３）所得税は、課税所得金額により毎月変動するため、便宜上、「現在」の所得税額（太枠内に入力した金額）を概算額として使用しています。</t>
    <rPh sb="4" eb="7">
      <t>しょとくぜい</t>
    </rPh>
    <rPh sb="9" eb="11">
      <t>かぜい</t>
    </rPh>
    <rPh sb="11" eb="13">
      <t>しょとく</t>
    </rPh>
    <rPh sb="13" eb="15">
      <t>きんがく</t>
    </rPh>
    <rPh sb="18" eb="20">
      <t>まいつき</t>
    </rPh>
    <rPh sb="20" eb="22">
      <t>へんどう</t>
    </rPh>
    <rPh sb="27" eb="30">
      <t>べんぎじょう</t>
    </rPh>
    <rPh sb="32" eb="34">
      <t>げんざい</t>
    </rPh>
    <rPh sb="36" eb="39">
      <t>しょとくぜい</t>
    </rPh>
    <rPh sb="39" eb="40">
      <t>がく</t>
    </rPh>
    <rPh sb="41" eb="43">
      <t>ふとわく</t>
    </rPh>
    <rPh sb="43" eb="44">
      <t>ない</t>
    </rPh>
    <rPh sb="45" eb="47">
      <t>にゅうりょく</t>
    </rPh>
    <rPh sb="49" eb="51">
      <t>きんがく</t>
    </rPh>
    <rPh sb="53" eb="55">
      <t>がいさん</t>
    </rPh>
    <rPh sb="55" eb="56">
      <t>がく</t>
    </rPh>
    <rPh sb="59" eb="61">
      <t>しよう</t>
    </rPh>
    <phoneticPr fontId="1" type="Hiragana"/>
  </si>
  <si>
    <t>※５　厚生年金被保険者（70歳未満の組合員）（短期組合員は日本年金機構が主管する厚生年金保険の被保険者となります。）</t>
    <rPh sb="3" eb="5">
      <t>コウセイ</t>
    </rPh>
    <rPh sb="5" eb="7">
      <t>ネンキン</t>
    </rPh>
    <rPh sb="7" eb="11">
      <t>ヒホケンシャ</t>
    </rPh>
    <rPh sb="14" eb="17">
      <t>サイミマン</t>
    </rPh>
    <rPh sb="18" eb="21">
      <t>クミアイイン</t>
    </rPh>
    <rPh sb="23" eb="25">
      <t>タンキ</t>
    </rPh>
    <rPh sb="25" eb="28">
      <t>クミアイイン</t>
    </rPh>
    <rPh sb="29" eb="31">
      <t>ニホン</t>
    </rPh>
    <rPh sb="31" eb="33">
      <t>ネンキン</t>
    </rPh>
    <rPh sb="33" eb="35">
      <t>キコウ</t>
    </rPh>
    <rPh sb="36" eb="38">
      <t>シュカン</t>
    </rPh>
    <rPh sb="40" eb="42">
      <t>コウセイ</t>
    </rPh>
    <rPh sb="42" eb="44">
      <t>ネンキン</t>
    </rPh>
    <rPh sb="44" eb="46">
      <t>ホケン</t>
    </rPh>
    <rPh sb="47" eb="51">
      <t>ヒホケンシャ</t>
    </rPh>
    <phoneticPr fontId="1"/>
  </si>
  <si>
    <t>第13級</t>
  </si>
  <si>
    <t>第21級</t>
  </si>
  <si>
    <r>
      <t>・基準期間内（基準日（6/1又は12/1）以前６ヶ月）に育休を取得した期間に応じて支給割合が変わります。
・</t>
    </r>
    <r>
      <rPr>
        <b/>
        <u/>
        <sz val="11"/>
        <color theme="1"/>
        <rFont val="メイリオ"/>
      </rPr>
      <t>育休の取得期間が１月以下の場合、期末勤勉手当への影響はありません</t>
    </r>
    <r>
      <rPr>
        <sz val="11"/>
        <color theme="1"/>
        <rFont val="メイリオ"/>
      </rPr>
      <t>。</t>
    </r>
    <rPh sb="67" eb="69">
      <t>ばあい</t>
    </rPh>
    <phoneticPr fontId="1" type="Hiragana"/>
  </si>
  <si>
    <t>　　取得期間に応じて、下のパターンを組み合わせて試算してください。</t>
    <rPh sb="2" eb="4">
      <t>しゅとく</t>
    </rPh>
    <rPh sb="4" eb="6">
      <t>きかん</t>
    </rPh>
    <rPh sb="7" eb="8">
      <t>おう</t>
    </rPh>
    <rPh sb="11" eb="12">
      <t>した</t>
    </rPh>
    <rPh sb="18" eb="19">
      <t>く</t>
    </rPh>
    <rPh sb="20" eb="21">
      <t>あ</t>
    </rPh>
    <rPh sb="24" eb="26">
      <t>しさん</t>
    </rPh>
    <phoneticPr fontId="1" type="Hiragana"/>
  </si>
  <si>
    <t>R2.4～R3.3</t>
  </si>
  <si>
    <t>育児休業支援手当金</t>
    <rPh sb="0" eb="2">
      <t>いくじ</t>
    </rPh>
    <rPh sb="2" eb="4">
      <t>きゅうぎょう</t>
    </rPh>
    <rPh sb="4" eb="6">
      <t>しえん</t>
    </rPh>
    <rPh sb="6" eb="9">
      <t>てあてきん</t>
    </rPh>
    <phoneticPr fontId="1" type="Hiragana"/>
  </si>
  <si>
    <t>※４　市町村の区域内に住所を有する40歳以上65歳未満の介護保険第2号被保険者である組合員（短期組合員含む。）</t>
    <rPh sb="3" eb="6">
      <t>シチョウソン</t>
    </rPh>
    <rPh sb="7" eb="9">
      <t>クイキ</t>
    </rPh>
    <rPh sb="9" eb="10">
      <t>ナイ</t>
    </rPh>
    <rPh sb="11" eb="13">
      <t>ジュウショ</t>
    </rPh>
    <rPh sb="14" eb="15">
      <t>ユウ</t>
    </rPh>
    <rPh sb="19" eb="20">
      <t>サイ</t>
    </rPh>
    <rPh sb="20" eb="22">
      <t>イジョウ</t>
    </rPh>
    <rPh sb="24" eb="25">
      <t>サイ</t>
    </rPh>
    <rPh sb="25" eb="27">
      <t>ミマン</t>
    </rPh>
    <rPh sb="28" eb="30">
      <t>カイゴ</t>
    </rPh>
    <rPh sb="30" eb="32">
      <t>ホケン</t>
    </rPh>
    <rPh sb="32" eb="33">
      <t>ダイ</t>
    </rPh>
    <rPh sb="34" eb="35">
      <t>ゴウ</t>
    </rPh>
    <rPh sb="35" eb="39">
      <t>ヒホケンシャ</t>
    </rPh>
    <rPh sb="42" eb="45">
      <t>クミアイイン</t>
    </rPh>
    <rPh sb="46" eb="48">
      <t>タンキ</t>
    </rPh>
    <rPh sb="48" eb="51">
      <t>クミアイイン</t>
    </rPh>
    <rPh sb="51" eb="52">
      <t>フク</t>
    </rPh>
    <phoneticPr fontId="1"/>
  </si>
  <si>
    <t>育児休業支援手当金</t>
  </si>
  <si>
    <t>第47級</t>
    <rPh sb="0" eb="1">
      <t>ダイ</t>
    </rPh>
    <rPh sb="3" eb="4">
      <t>キュウ</t>
    </rPh>
    <phoneticPr fontId="1"/>
  </si>
  <si>
    <t>男性：出生日
女性：産後休暇終了日</t>
    <rPh sb="0" eb="2">
      <t>だんせい</t>
    </rPh>
    <rPh sb="3" eb="5">
      <t>しゅっしょう</t>
    </rPh>
    <rPh sb="5" eb="6">
      <t>び</t>
    </rPh>
    <rPh sb="7" eb="9">
      <t>じょせい</t>
    </rPh>
    <rPh sb="10" eb="11">
      <t>さん</t>
    </rPh>
    <rPh sb="11" eb="12">
      <t>ご</t>
    </rPh>
    <rPh sb="12" eb="14">
      <t>きゅうか</t>
    </rPh>
    <rPh sb="14" eb="17">
      <t>しゅうりょうび</t>
    </rPh>
    <phoneticPr fontId="1" type="Hiragana"/>
  </si>
  <si>
    <t>育休期間（自）</t>
    <rPh sb="0" eb="2">
      <t>いくきゅう</t>
    </rPh>
    <rPh sb="2" eb="4">
      <t>きかん</t>
    </rPh>
    <rPh sb="5" eb="6">
      <t>じ</t>
    </rPh>
    <phoneticPr fontId="1" type="Hiragana"/>
  </si>
  <si>
    <t>育休期間（至）</t>
    <rPh sb="0" eb="2">
      <t>いくきゅう</t>
    </rPh>
    <rPh sb="2" eb="4">
      <t>きかん</t>
    </rPh>
    <rPh sb="5" eb="6">
      <t>いた</t>
    </rPh>
    <phoneticPr fontId="1" type="Hiragana"/>
  </si>
  <si>
    <t>給付の判定</t>
    <rPh sb="0" eb="2">
      <t>きゅうふ</t>
    </rPh>
    <rPh sb="3" eb="5">
      <t>はんてい</t>
    </rPh>
    <phoneticPr fontId="10" type="Hiragana"/>
  </si>
  <si>
    <t>出生日・産休終了日</t>
    <rPh sb="0" eb="2">
      <t>しゅっしょう</t>
    </rPh>
    <rPh sb="2" eb="3">
      <t>び</t>
    </rPh>
    <rPh sb="4" eb="6">
      <t>さんきゅう</t>
    </rPh>
    <rPh sb="6" eb="9">
      <t>しゅうりょうび</t>
    </rPh>
    <phoneticPr fontId="10" type="Hiragana"/>
  </si>
  <si>
    <t>①</t>
  </si>
  <si>
    <t>対象期間終期</t>
    <rPh sb="0" eb="2">
      <t>たいしょう</t>
    </rPh>
    <rPh sb="2" eb="4">
      <t>きかん</t>
    </rPh>
    <rPh sb="4" eb="6">
      <t>しゅうき</t>
    </rPh>
    <phoneticPr fontId="10" type="Hiragana"/>
  </si>
  <si>
    <t>給付判定</t>
    <rPh sb="0" eb="2">
      <t>きゅうふ</t>
    </rPh>
    <rPh sb="2" eb="4">
      <t>はんてい</t>
    </rPh>
    <phoneticPr fontId="10" type="Hiragana"/>
  </si>
  <si>
    <t>※６　年金払い退職給付（短期組合員は適用外）</t>
    <rPh sb="3" eb="5">
      <t>ネンキン</t>
    </rPh>
    <rPh sb="5" eb="6">
      <t>ハラ</t>
    </rPh>
    <rPh sb="7" eb="9">
      <t>タイショク</t>
    </rPh>
    <rPh sb="9" eb="11">
      <t>キュウフ</t>
    </rPh>
    <rPh sb="12" eb="14">
      <t>タンキ</t>
    </rPh>
    <rPh sb="14" eb="17">
      <t>クミアイイン</t>
    </rPh>
    <rPh sb="18" eb="20">
      <t>テキヨウ</t>
    </rPh>
    <rPh sb="20" eb="21">
      <t>ガイ</t>
    </rPh>
    <phoneticPr fontId="1"/>
  </si>
  <si>
    <t>③</t>
  </si>
  <si>
    <t>②</t>
  </si>
  <si>
    <t>育休_自</t>
    <rPh sb="0" eb="2">
      <t>いくきゅう</t>
    </rPh>
    <rPh sb="3" eb="4">
      <t>じ</t>
    </rPh>
    <phoneticPr fontId="10" type="Hiragana"/>
  </si>
  <si>
    <t>育休_至</t>
    <rPh sb="0" eb="2">
      <t>いくきゅう</t>
    </rPh>
    <rPh sb="3" eb="4">
      <t>いた</t>
    </rPh>
    <phoneticPr fontId="10" type="Hiragana"/>
  </si>
  <si>
    <t>第49級</t>
    <rPh sb="0" eb="1">
      <t>ダイ</t>
    </rPh>
    <rPh sb="3" eb="4">
      <t>キュウ</t>
    </rPh>
    <phoneticPr fontId="1"/>
  </si>
  <si>
    <t>④=①＋56日</t>
    <rPh sb="6" eb="7">
      <t>にち</t>
    </rPh>
    <phoneticPr fontId="10" type="Hiragana"/>
  </si>
  <si>
    <t>if(Min(③,④)-②&gt;=14,1,0)</t>
  </si>
  <si>
    <t>給付日額</t>
    <rPh sb="0" eb="2">
      <t>きゅうふ</t>
    </rPh>
    <rPh sb="2" eb="4">
      <t>にちがく</t>
    </rPh>
    <phoneticPr fontId="10" type="Hiragana"/>
  </si>
  <si>
    <t>標準報酬日額</t>
    <rPh sb="0" eb="2">
      <t>ひょうじゅん</t>
    </rPh>
    <rPh sb="2" eb="4">
      <t>ほうしゅう</t>
    </rPh>
    <rPh sb="4" eb="6">
      <t>にちがく</t>
    </rPh>
    <phoneticPr fontId="10" type="Hiragana"/>
  </si>
  <si>
    <t>育児休業支援手当金　給付上限額</t>
    <rPh sb="0" eb="2">
      <t>イクジ</t>
    </rPh>
    <rPh sb="2" eb="4">
      <t>キュウギョウ</t>
    </rPh>
    <rPh sb="4" eb="6">
      <t>シエン</t>
    </rPh>
    <rPh sb="6" eb="7">
      <t>テ</t>
    </rPh>
    <rPh sb="7" eb="8">
      <t>トウ</t>
    </rPh>
    <rPh sb="8" eb="9">
      <t>キン</t>
    </rPh>
    <rPh sb="10" eb="12">
      <t>キュウフ</t>
    </rPh>
    <rPh sb="12" eb="14">
      <t>ジョウゲン</t>
    </rPh>
    <rPh sb="14" eb="15">
      <t>ガク</t>
    </rPh>
    <phoneticPr fontId="1"/>
  </si>
  <si>
    <t>短期掛金（※１）</t>
    <rPh sb="0" eb="2">
      <t>タンキ</t>
    </rPh>
    <rPh sb="2" eb="4">
      <t>カケキン</t>
    </rPh>
    <phoneticPr fontId="1"/>
  </si>
  <si>
    <t>基準日＋56日</t>
    <rPh sb="0" eb="3">
      <t>きじゅんび</t>
    </rPh>
    <rPh sb="6" eb="7">
      <t>にち</t>
    </rPh>
    <phoneticPr fontId="1" type="Hiragana"/>
  </si>
  <si>
    <t>円以上</t>
    <rPh sb="0" eb="1">
      <t>エン</t>
    </rPh>
    <rPh sb="1" eb="3">
      <t>イジョウ</t>
    </rPh>
    <phoneticPr fontId="1"/>
  </si>
  <si>
    <t>第48級</t>
    <rPh sb="0" eb="1">
      <t>ダイ</t>
    </rPh>
    <rPh sb="3" eb="4">
      <t>キュウ</t>
    </rPh>
    <phoneticPr fontId="1"/>
  </si>
  <si>
    <t>第50級</t>
    <rPh sb="0" eb="1">
      <t>ダイ</t>
    </rPh>
    <rPh sb="3" eb="4">
      <t>キュウ</t>
    </rPh>
    <phoneticPr fontId="1"/>
  </si>
  <si>
    <t>※R7.8現在（育児休業を開始して180日までの給付上限額）</t>
    <rPh sb="5" eb="7">
      <t>ゲンザイ</t>
    </rPh>
    <rPh sb="8" eb="10">
      <t>イクジ</t>
    </rPh>
    <rPh sb="10" eb="12">
      <t>キュウギョウ</t>
    </rPh>
    <rPh sb="13" eb="15">
      <t>カイシ</t>
    </rPh>
    <rPh sb="20" eb="21">
      <t>ニチ</t>
    </rPh>
    <rPh sb="24" eb="26">
      <t>キュウフ</t>
    </rPh>
    <rPh sb="26" eb="29">
      <t>ジョウゲンガク</t>
    </rPh>
    <phoneticPr fontId="1"/>
  </si>
  <si>
    <t>育児休業支援手当金</t>
    <rPh sb="0" eb="2">
      <t>いくじ</t>
    </rPh>
    <rPh sb="2" eb="4">
      <t>きゅうぎょう</t>
    </rPh>
    <rPh sb="4" eb="6">
      <t>しえん</t>
    </rPh>
    <rPh sb="6" eb="8">
      <t>てあて</t>
    </rPh>
    <rPh sb="8" eb="9">
      <t>かね</t>
    </rPh>
    <phoneticPr fontId="1" type="Hiragana"/>
  </si>
  <si>
    <t>育児時短勤務手当金</t>
    <rPh sb="0" eb="2">
      <t>いくじ</t>
    </rPh>
    <rPh sb="2" eb="4">
      <t>じたん</t>
    </rPh>
    <rPh sb="4" eb="6">
      <t>きんむ</t>
    </rPh>
    <rPh sb="6" eb="9">
      <t>てあてきん</t>
    </rPh>
    <phoneticPr fontId="1" type="Hiragana"/>
  </si>
  <si>
    <r>
      <t>・２歳に満たない子を養育するために育児時短勤務（部分休業含む）をした場合に支給される。
・原則として、育児時短勤務の期間</t>
    </r>
    <r>
      <rPr>
        <u/>
        <sz val="11"/>
        <color theme="1"/>
        <rFont val="メイリオ"/>
      </rPr>
      <t>１月につき、その月の報酬の額×10％</t>
    </r>
    <rPh sb="37" eb="39">
      <t>しきゅう</t>
    </rPh>
    <rPh sb="45" eb="47">
      <t>げんそく</t>
    </rPh>
    <rPh sb="51" eb="53">
      <t>いくじ</t>
    </rPh>
    <rPh sb="53" eb="55">
      <t>じたん</t>
    </rPh>
    <rPh sb="55" eb="57">
      <t>きんむ</t>
    </rPh>
    <rPh sb="58" eb="60">
      <t>きかん</t>
    </rPh>
    <rPh sb="61" eb="62">
      <t>つき</t>
    </rPh>
    <rPh sb="68" eb="69">
      <t>つき</t>
    </rPh>
    <rPh sb="70" eb="72">
      <t>ほうしゅう</t>
    </rPh>
    <rPh sb="73" eb="74">
      <t>がく</t>
    </rPh>
    <phoneticPr fontId="1" type="Hiragana"/>
  </si>
  <si>
    <r>
      <t>１月の要勤務日数</t>
    </r>
    <r>
      <rPr>
        <vertAlign val="superscript"/>
        <sz val="11"/>
        <color theme="1"/>
        <rFont val="メイリオ"/>
      </rPr>
      <t>（※１）</t>
    </r>
    <rPh sb="3" eb="4">
      <t>よう</t>
    </rPh>
    <rPh sb="4" eb="6">
      <t>きんむ</t>
    </rPh>
    <phoneticPr fontId="1" type="Hiragana"/>
  </si>
  <si>
    <t>第3級</t>
  </si>
  <si>
    <t>等級別掛金額一覧表</t>
    <rPh sb="0" eb="2">
      <t>トウキュウ</t>
    </rPh>
    <rPh sb="2" eb="3">
      <t>ベツ</t>
    </rPh>
    <rPh sb="3" eb="5">
      <t>カケキン</t>
    </rPh>
    <rPh sb="5" eb="6">
      <t>ガク</t>
    </rPh>
    <rPh sb="6" eb="8">
      <t>イチラン</t>
    </rPh>
    <rPh sb="8" eb="9">
      <t>ヒョウ</t>
    </rPh>
    <phoneticPr fontId="1"/>
  </si>
  <si>
    <t>標準報酬等級</t>
    <rPh sb="0" eb="2">
      <t>ヒョウジュン</t>
    </rPh>
    <rPh sb="2" eb="4">
      <t>ホウシュウ</t>
    </rPh>
    <rPh sb="4" eb="6">
      <t>トウキュウ</t>
    </rPh>
    <phoneticPr fontId="1"/>
  </si>
  <si>
    <t>短期</t>
    <rPh sb="0" eb="2">
      <t>タンキ</t>
    </rPh>
    <phoneticPr fontId="1"/>
  </si>
  <si>
    <t>※１　短期掛金には福祉事業に要する掛金を含みます。</t>
    <rPh sb="3" eb="5">
      <t>タンキ</t>
    </rPh>
    <rPh sb="5" eb="7">
      <t>カケキン</t>
    </rPh>
    <rPh sb="9" eb="11">
      <t>フクシ</t>
    </rPh>
    <rPh sb="11" eb="13">
      <t>ジギョウ</t>
    </rPh>
    <rPh sb="14" eb="15">
      <t>ヨウ</t>
    </rPh>
    <rPh sb="17" eb="19">
      <t>カケキン</t>
    </rPh>
    <rPh sb="20" eb="21">
      <t>フク</t>
    </rPh>
    <phoneticPr fontId="1"/>
  </si>
  <si>
    <t>※２　船員保険法第17条の規定による船員保険の被保険者である組合員（短期組合員含む。）</t>
    <rPh sb="3" eb="5">
      <t>センイン</t>
    </rPh>
    <rPh sb="5" eb="7">
      <t>ホケン</t>
    </rPh>
    <rPh sb="7" eb="8">
      <t>ホウ</t>
    </rPh>
    <rPh sb="8" eb="9">
      <t>ダイ</t>
    </rPh>
    <rPh sb="11" eb="12">
      <t>ジョウ</t>
    </rPh>
    <rPh sb="13" eb="15">
      <t>キテイ</t>
    </rPh>
    <rPh sb="18" eb="20">
      <t>センイン</t>
    </rPh>
    <rPh sb="20" eb="22">
      <t>ホケン</t>
    </rPh>
    <rPh sb="23" eb="27">
      <t>ヒホケンシャ</t>
    </rPh>
    <rPh sb="30" eb="33">
      <t>クミアイイン</t>
    </rPh>
    <rPh sb="34" eb="36">
      <t>タンキ</t>
    </rPh>
    <rPh sb="36" eb="39">
      <t>クミアイイン</t>
    </rPh>
    <rPh sb="39" eb="40">
      <t>フク</t>
    </rPh>
    <phoneticPr fontId="1"/>
  </si>
  <si>
    <t>※３　満75歳以上、及び一定の障害のある満65歳以上の後期高齢者医療保険制度の被保険者である組合員（短期組合員含む。）</t>
    <rPh sb="46" eb="48">
      <t>クミアイ</t>
    </rPh>
    <rPh sb="50" eb="52">
      <t>タンキ</t>
    </rPh>
    <rPh sb="52" eb="55">
      <t>クミアイイン</t>
    </rPh>
    <rPh sb="55" eb="56">
      <t>フク</t>
    </rPh>
    <phoneticPr fontId="1"/>
  </si>
  <si>
    <t>厚年</t>
    <rPh sb="0" eb="1">
      <t>コウ</t>
    </rPh>
    <rPh sb="1" eb="2">
      <t>ネン</t>
    </rPh>
    <phoneticPr fontId="1"/>
  </si>
  <si>
    <t>第17級</t>
  </si>
  <si>
    <t>第1級</t>
  </si>
  <si>
    <t>第2級</t>
  </si>
  <si>
    <t>第4級</t>
  </si>
  <si>
    <t>第5級</t>
  </si>
  <si>
    <t>第7級</t>
  </si>
  <si>
    <t>第8級</t>
  </si>
  <si>
    <t>第9級</t>
  </si>
  <si>
    <t>第10級</t>
  </si>
  <si>
    <t>第11級</t>
  </si>
  <si>
    <t>第14級</t>
  </si>
  <si>
    <t>第15級</t>
  </si>
  <si>
    <t>第16級</t>
  </si>
  <si>
    <t>第19級</t>
  </si>
  <si>
    <t>第22級</t>
  </si>
  <si>
    <t>第23級</t>
  </si>
  <si>
    <t>第24級</t>
  </si>
  <si>
    <t>第25級</t>
  </si>
  <si>
    <t>第26級</t>
  </si>
  <si>
    <t>第27級</t>
  </si>
  <si>
    <t>第28級</t>
  </si>
  <si>
    <t>第29級</t>
  </si>
  <si>
    <t>第31級</t>
  </si>
  <si>
    <t>第32級</t>
  </si>
  <si>
    <t>退職等</t>
    <rPh sb="0" eb="2">
      <t>タイショク</t>
    </rPh>
    <rPh sb="2" eb="3">
      <t>トウ</t>
    </rPh>
    <phoneticPr fontId="1"/>
  </si>
  <si>
    <t>円</t>
    <rPh sb="0" eb="1">
      <t>エン</t>
    </rPh>
    <phoneticPr fontId="1"/>
  </si>
  <si>
    <t>報酬月額の範囲</t>
    <rPh sb="0" eb="2">
      <t>ホウシュウ</t>
    </rPh>
    <rPh sb="2" eb="4">
      <t>ゲツガク</t>
    </rPh>
    <rPh sb="5" eb="7">
      <t>ハンイ</t>
    </rPh>
    <phoneticPr fontId="1"/>
  </si>
  <si>
    <t>一般(短期)
組合員</t>
    <rPh sb="0" eb="2">
      <t>イッパン</t>
    </rPh>
    <rPh sb="3" eb="5">
      <t>タンキ</t>
    </rPh>
    <rPh sb="7" eb="10">
      <t>クミアイイン</t>
    </rPh>
    <phoneticPr fontId="1"/>
  </si>
  <si>
    <t>短期(一般)</t>
    <rPh sb="0" eb="2">
      <t>タンキ</t>
    </rPh>
    <rPh sb="3" eb="5">
      <t>イッパン</t>
    </rPh>
    <phoneticPr fontId="1"/>
  </si>
  <si>
    <t>船員（短期）
組合員（※２）</t>
    <rPh sb="0" eb="2">
      <t>センイン</t>
    </rPh>
    <rPh sb="3" eb="5">
      <t>タンキ</t>
    </rPh>
    <rPh sb="7" eb="10">
      <t>クミアイイン</t>
    </rPh>
    <phoneticPr fontId="1"/>
  </si>
  <si>
    <t>短期(船員)</t>
    <rPh sb="0" eb="2">
      <t>タンキ</t>
    </rPh>
    <rPh sb="3" eb="5">
      <t>センイン</t>
    </rPh>
    <phoneticPr fontId="1"/>
  </si>
  <si>
    <t>短期(後期)</t>
    <rPh sb="0" eb="2">
      <t>タンキ</t>
    </rPh>
    <rPh sb="3" eb="5">
      <t>コウキ</t>
    </rPh>
    <phoneticPr fontId="1"/>
  </si>
  <si>
    <t>介護掛金
（※４）</t>
    <rPh sb="0" eb="2">
      <t>カイゴ</t>
    </rPh>
    <rPh sb="2" eb="4">
      <t>カケキン</t>
    </rPh>
    <phoneticPr fontId="1"/>
  </si>
  <si>
    <t>介護</t>
    <rPh sb="0" eb="2">
      <t>カイゴ</t>
    </rPh>
    <phoneticPr fontId="1"/>
  </si>
  <si>
    <t>厚生年金
保険料
（※５）</t>
    <rPh sb="0" eb="2">
      <t>コウセイ</t>
    </rPh>
    <rPh sb="2" eb="4">
      <t>ネンキン</t>
    </rPh>
    <rPh sb="5" eb="8">
      <t>ホケンリョウ</t>
    </rPh>
    <phoneticPr fontId="1"/>
  </si>
  <si>
    <t>厚生年金</t>
    <rPh sb="0" eb="2">
      <t>コウセイ</t>
    </rPh>
    <rPh sb="2" eb="4">
      <t>ネンキン</t>
    </rPh>
    <phoneticPr fontId="1"/>
  </si>
  <si>
    <t>退職等年金
掛金
(※６）</t>
    <rPh sb="0" eb="2">
      <t>タイショク</t>
    </rPh>
    <rPh sb="2" eb="3">
      <t>トウ</t>
    </rPh>
    <rPh sb="3" eb="5">
      <t>ネンキン</t>
    </rPh>
    <rPh sb="6" eb="8">
      <t>カケキン</t>
    </rPh>
    <phoneticPr fontId="1"/>
  </si>
  <si>
    <t>（※４）育児休業支援手当金は最大28日間分です。（28日には週休日を含みますが、支給日は週休日を除きます。）また、配偶者の取得に関する要件があります。</t>
    <rPh sb="4" eb="6">
      <t>いくじ</t>
    </rPh>
    <rPh sb="6" eb="8">
      <t>きゅうぎょう</t>
    </rPh>
    <rPh sb="8" eb="10">
      <t>しえん</t>
    </rPh>
    <rPh sb="10" eb="13">
      <t>てあてきん</t>
    </rPh>
    <rPh sb="14" eb="16">
      <t>さいだい</t>
    </rPh>
    <rPh sb="18" eb="19">
      <t>にち</t>
    </rPh>
    <rPh sb="19" eb="20">
      <t>かん</t>
    </rPh>
    <rPh sb="20" eb="21">
      <t>ぶん</t>
    </rPh>
    <rPh sb="27" eb="28">
      <t>にち</t>
    </rPh>
    <rPh sb="30" eb="32">
      <t>しゅうきゅう</t>
    </rPh>
    <rPh sb="32" eb="33">
      <t>び</t>
    </rPh>
    <rPh sb="34" eb="35">
      <t>ふく</t>
    </rPh>
    <rPh sb="40" eb="43">
      <t>しきゅうび</t>
    </rPh>
    <rPh sb="44" eb="46">
      <t>しゅうきゅう</t>
    </rPh>
    <rPh sb="46" eb="47">
      <t>び</t>
    </rPh>
    <rPh sb="48" eb="49">
      <t>のぞ</t>
    </rPh>
    <rPh sb="57" eb="59">
      <t>はいぐう</t>
    </rPh>
    <rPh sb="59" eb="60">
      <t>しゃ</t>
    </rPh>
    <rPh sb="61" eb="63">
      <t>しゅとく</t>
    </rPh>
    <rPh sb="64" eb="65">
      <t>かん</t>
    </rPh>
    <rPh sb="67" eb="69">
      <t>ようけん</t>
    </rPh>
    <phoneticPr fontId="1" type="Hiragana"/>
  </si>
  <si>
    <r>
      <t>・育児休業の対象となる子の出生直後の一定期間に、両親ともに14日以上の育児休業を取得している場合に、育児休業の期間が28日に達する日まで支給される。（28日には週休日を含むが、支給日は週休日を除く。）
・</t>
    </r>
    <r>
      <rPr>
        <u/>
        <sz val="11"/>
        <color theme="1"/>
        <rFont val="メイリオ"/>
      </rPr>
      <t>１日につき、標準報酬日額×13％（上限額あり）</t>
    </r>
    <rPh sb="1" eb="3">
      <t>いくじ</t>
    </rPh>
    <rPh sb="3" eb="5">
      <t>きゅうぎょう</t>
    </rPh>
    <rPh sb="6" eb="8">
      <t>たいしょう</t>
    </rPh>
    <rPh sb="11" eb="12">
      <t>こ</t>
    </rPh>
    <rPh sb="13" eb="15">
      <t>しゅっしょう</t>
    </rPh>
    <rPh sb="15" eb="17">
      <t>ちょくご</t>
    </rPh>
    <rPh sb="18" eb="20">
      <t>いってい</t>
    </rPh>
    <rPh sb="20" eb="22">
      <t>きかん</t>
    </rPh>
    <rPh sb="24" eb="26">
      <t>りょうしん</t>
    </rPh>
    <rPh sb="31" eb="32">
      <t>にち</t>
    </rPh>
    <rPh sb="32" eb="34">
      <t>いじょう</t>
    </rPh>
    <rPh sb="35" eb="37">
      <t>いくじ</t>
    </rPh>
    <rPh sb="37" eb="39">
      <t>きゅうぎょう</t>
    </rPh>
    <rPh sb="40" eb="42">
      <t>しゅとく</t>
    </rPh>
    <rPh sb="46" eb="48">
      <t>ばあい</t>
    </rPh>
    <rPh sb="50" eb="52">
      <t>いくじ</t>
    </rPh>
    <rPh sb="52" eb="54">
      <t>きゅうぎょう</t>
    </rPh>
    <rPh sb="55" eb="57">
      <t>きかん</t>
    </rPh>
    <rPh sb="60" eb="61">
      <t>にち</t>
    </rPh>
    <rPh sb="62" eb="63">
      <t>たっ</t>
    </rPh>
    <rPh sb="65" eb="66">
      <t>ひ</t>
    </rPh>
    <rPh sb="68" eb="70">
      <t>しきゅう</t>
    </rPh>
    <phoneticPr fontId="1" type="Hiragana"/>
  </si>
  <si>
    <r>
      <t>・３歳の誕生日の前月までの休業期間が対象。
・</t>
    </r>
    <r>
      <rPr>
        <u/>
        <sz val="11"/>
        <color theme="1"/>
        <rFont val="メイリオ"/>
      </rPr>
      <t>月末日に育休中の場合に、当月分の掛金を免除する。</t>
    </r>
    <r>
      <rPr>
        <sz val="11"/>
        <color theme="1"/>
        <rFont val="メイリオ"/>
      </rPr>
      <t>（育休の期間が１月未満かつ月末日に育休を取得していない場合は、同月14日以上の育休で掛金免除。）育休終了日の翌日の属する月から徴収。
・共済組合へ申請が必要。</t>
    </r>
    <rPh sb="2" eb="3">
      <t>さい</t>
    </rPh>
    <rPh sb="4" eb="7">
      <t>たんじょうび</t>
    </rPh>
    <rPh sb="8" eb="10">
      <t>ぜんげつ</t>
    </rPh>
    <rPh sb="13" eb="15">
      <t>きゅうぎょう</t>
    </rPh>
    <rPh sb="15" eb="17">
      <t>きかん</t>
    </rPh>
    <rPh sb="18" eb="20">
      <t>たいしょう</t>
    </rPh>
    <rPh sb="23" eb="25">
      <t>げつまつ</t>
    </rPh>
    <rPh sb="25" eb="26">
      <t>じつ</t>
    </rPh>
    <rPh sb="27" eb="30">
      <t>いくきゅうちゅう</t>
    </rPh>
    <rPh sb="31" eb="33">
      <t>ばあい</t>
    </rPh>
    <rPh sb="35" eb="37">
      <t>とうげつ</t>
    </rPh>
    <rPh sb="37" eb="38">
      <t>ぶん</t>
    </rPh>
    <rPh sb="39" eb="41">
      <t>かけきん</t>
    </rPh>
    <rPh sb="42" eb="44">
      <t>めんじょ</t>
    </rPh>
    <rPh sb="48" eb="50">
      <t>いくきゅう</t>
    </rPh>
    <rPh sb="51" eb="53">
      <t>きかん</t>
    </rPh>
    <rPh sb="55" eb="56">
      <t>つき</t>
    </rPh>
    <rPh sb="56" eb="58">
      <t>みまん</t>
    </rPh>
    <rPh sb="60" eb="62">
      <t>げつまつ</t>
    </rPh>
    <rPh sb="62" eb="63">
      <t>び</t>
    </rPh>
    <rPh sb="64" eb="66">
      <t>いくきゅう</t>
    </rPh>
    <rPh sb="67" eb="69">
      <t>しゅとく</t>
    </rPh>
    <rPh sb="74" eb="76">
      <t>ばあい</t>
    </rPh>
    <rPh sb="78" eb="80">
      <t>どうげつ</t>
    </rPh>
    <rPh sb="82" eb="83">
      <t>にち</t>
    </rPh>
    <rPh sb="83" eb="85">
      <t>いじょう</t>
    </rPh>
    <rPh sb="86" eb="88">
      <t>いくきゅう</t>
    </rPh>
    <rPh sb="89" eb="91">
      <t>かけきん</t>
    </rPh>
    <rPh sb="91" eb="93">
      <t>めんじょ</t>
    </rPh>
    <rPh sb="95" eb="97">
      <t>いくきゅう</t>
    </rPh>
    <rPh sb="97" eb="100">
      <t>しゅうりょうび</t>
    </rPh>
    <rPh sb="101" eb="103">
      <t>よくじつ</t>
    </rPh>
    <rPh sb="104" eb="105">
      <t>ぞく</t>
    </rPh>
    <rPh sb="107" eb="108">
      <t>つき</t>
    </rPh>
    <rPh sb="110" eb="112">
      <t>ちょうしゅう</t>
    </rPh>
    <rPh sb="115" eb="117">
      <t>きょうさい</t>
    </rPh>
    <rPh sb="117" eb="119">
      <t>くみあい</t>
    </rPh>
    <rPh sb="120" eb="122">
      <t>しんせい</t>
    </rPh>
    <rPh sb="123" eb="125">
      <t>ひつよう</t>
    </rPh>
    <phoneticPr fontId="1" type="Hiragana"/>
  </si>
  <si>
    <t>11月分（円）</t>
    <rPh sb="2" eb="4">
      <t>がつぶん</t>
    </rPh>
    <rPh sb="5" eb="6">
      <t>えん</t>
    </rPh>
    <phoneticPr fontId="1" type="Hiragana"/>
  </si>
  <si>
    <t>←雇用保険法第十七条第四項第二号ハに定める額　[地共済法第70条の３第４項]</t>
    <rPh sb="24" eb="25">
      <t>ち</t>
    </rPh>
    <rPh sb="25" eb="27">
      <t>きょうさい</t>
    </rPh>
    <rPh sb="27" eb="28">
      <t>ほう</t>
    </rPh>
    <rPh sb="28" eb="29">
      <t>だい</t>
    </rPh>
    <rPh sb="31" eb="32">
      <t>じょう</t>
    </rPh>
    <rPh sb="34" eb="35">
      <t>だい</t>
    </rPh>
    <rPh sb="36" eb="37">
      <t>こう</t>
    </rPh>
    <phoneticPr fontId="10" type="Hiragana"/>
  </si>
  <si>
    <t>\</t>
  </si>
  <si>
    <t>（取得期間の例：R7.8.1～9.26）</t>
    <rPh sb="1" eb="3">
      <t>しゅとく</t>
    </rPh>
    <rPh sb="3" eb="5">
      <t>きかん</t>
    </rPh>
    <rPh sb="6" eb="7">
      <t>れい</t>
    </rPh>
    <phoneticPr fontId="1" type="Hiragana"/>
  </si>
  <si>
    <t>（取得期間の例：R7.8.1～8.31）</t>
    <rPh sb="1" eb="3">
      <t>しゅとく</t>
    </rPh>
    <rPh sb="3" eb="5">
      <t>きかん</t>
    </rPh>
    <rPh sb="6" eb="7">
      <t>れい</t>
    </rPh>
    <phoneticPr fontId="1" type="Hiragana"/>
  </si>
  <si>
    <t>（取得期間の例：R7.9.1～9.26）</t>
    <rPh sb="1" eb="3">
      <t>しゅとく</t>
    </rPh>
    <rPh sb="3" eb="5">
      <t>きかん</t>
    </rPh>
    <rPh sb="6" eb="7">
      <t>れい</t>
    </rPh>
    <phoneticPr fontId="1" type="Hiragana"/>
  </si>
  <si>
    <t>8月分（円）</t>
    <rPh sb="1" eb="3">
      <t>がつぶん</t>
    </rPh>
    <rPh sb="4" eb="5">
      <t>えん</t>
    </rPh>
    <phoneticPr fontId="1" type="Hiragana"/>
  </si>
  <si>
    <t>9月分（円）</t>
    <rPh sb="1" eb="3">
      <t>がつぶん</t>
    </rPh>
    <rPh sb="4" eb="5">
      <t>えん</t>
    </rPh>
    <phoneticPr fontId="1" type="Hiragana"/>
  </si>
  <si>
    <t>8月分</t>
    <rPh sb="1" eb="3">
      <t>がつぶん</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</si>
</sst>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e.m.d;@"/>
    <numFmt numFmtId="177" formatCode="#,##0_ "/>
  </numFmts>
  <fonts count="20">
    <font>
      <sz val="11"/>
      <color theme="1"/>
      <name val="ＭＳ Ｐゴシック"/>
      <family val="3"/>
    </font>
    <font>
      <sz val="6"/>
      <color auto="1"/>
      <name val="ＭＳ Ｐゴシック"/>
      <family val="3"/>
    </font>
    <font>
      <sz val="11"/>
      <color theme="1"/>
      <name val="メイリオ"/>
      <family val="3"/>
    </font>
    <font>
      <sz val="18"/>
      <color theme="1"/>
      <name val="メイリオ"/>
      <family val="3"/>
    </font>
    <font>
      <sz val="12"/>
      <color theme="1"/>
      <name val="メイリオ"/>
      <family val="3"/>
    </font>
    <font>
      <sz val="10"/>
      <color theme="1"/>
      <name val="メイリオ"/>
      <family val="3"/>
    </font>
    <font>
      <sz val="11"/>
      <color theme="1"/>
      <name val="ＭＳ Ｐゴシック"/>
      <family val="3"/>
    </font>
    <font>
      <u/>
      <sz val="11"/>
      <color theme="1"/>
      <name val="メイリオ"/>
      <family val="3"/>
    </font>
    <font>
      <b/>
      <sz val="11"/>
      <color theme="1"/>
      <name val="メイリオ"/>
    </font>
    <font>
      <sz val="10"/>
      <color auto="1"/>
      <name val="メイリオ"/>
      <family val="3"/>
    </font>
    <font>
      <sz val="6"/>
      <color auto="1"/>
      <name val="游ゴシック"/>
      <family val="3"/>
    </font>
    <font>
      <b/>
      <sz val="16"/>
      <color theme="1"/>
      <name val="HG丸ｺﾞｼｯｸM-PRO"/>
      <family val="3"/>
    </font>
    <font>
      <b/>
      <sz val="9"/>
      <color theme="1"/>
      <name val="HG丸ｺﾞｼｯｸM-PRO"/>
      <family val="3"/>
    </font>
    <font>
      <sz val="10"/>
      <color theme="1"/>
      <name val="ＭＳ Ｐゴシック"/>
      <family val="3"/>
      <scheme val="minor"/>
    </font>
    <font>
      <b/>
      <sz val="11"/>
      <color theme="1"/>
      <name val="ＭＳ Ｐゴシック"/>
      <family val="3"/>
      <scheme val="minor"/>
    </font>
    <font>
      <sz val="10"/>
      <color theme="1"/>
      <name val="HG丸ｺﾞｼｯｸM-PRO"/>
      <family val="3"/>
    </font>
    <font>
      <sz val="8"/>
      <color theme="1"/>
      <name val="ＭＳ Ｐゴシック"/>
      <family val="3"/>
      <scheme val="minor"/>
    </font>
    <font>
      <sz val="9"/>
      <color theme="1"/>
      <name val="ＭＳ Ｐゴシック"/>
      <family val="3"/>
      <scheme val="minor"/>
    </font>
    <font>
      <sz val="12"/>
      <color theme="1"/>
      <name val="ＭＳ Ｐゴシック"/>
      <family val="3"/>
      <scheme val="minor"/>
    </font>
    <font>
      <sz val="16"/>
      <color theme="1"/>
      <name val="ＭＳ Ｐゴシック"/>
      <family val="3"/>
      <scheme val="minor"/>
    </font>
  </fonts>
  <fills count="5">
    <fill>
      <patternFill patternType="none"/>
    </fill>
    <fill>
      <patternFill patternType="gray125"/>
    </fill>
    <fill>
      <patternFill patternType="solid">
        <fgColor rgb="FFFFFF00"/>
        <bgColor indexed="64"/>
      </patternFill>
    </fill>
    <fill>
      <patternFill patternType="solid">
        <fgColor theme="9" tint="0.8"/>
        <bgColor indexed="64"/>
      </patternFill>
    </fill>
    <fill>
      <patternFill patternType="solid">
        <fgColor rgb="FFFDE9D9"/>
        <bgColor indexed="64"/>
      </patternFill>
    </fill>
  </fills>
  <borders count="11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style="thin">
        <color indexed="64"/>
      </left>
      <right/>
      <top style="thin">
        <color indexed="64"/>
      </top>
      <bottom style="thin">
        <color indexed="64"/>
      </bottom>
      <diagonal/>
    </border>
    <border>
      <left/>
      <right/>
      <top style="slantDashDot">
        <color theme="3"/>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double">
        <color indexed="64"/>
      </bottom>
      <diagonal style="hair">
        <color indexed="64"/>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diagonalUp="1">
      <left style="thin">
        <color indexed="64"/>
      </left>
      <right style="thin">
        <color indexed="64"/>
      </right>
      <top/>
      <bottom style="double">
        <color indexed="64"/>
      </bottom>
      <diagonal style="hair">
        <color indexed="64"/>
      </diagonal>
    </border>
    <border>
      <left style="thin">
        <color indexed="64"/>
      </left>
      <right style="thin">
        <color indexed="64"/>
      </right>
      <top style="double">
        <color indexed="64"/>
      </top>
      <bottom/>
      <diagonal/>
    </border>
    <border>
      <left style="thick">
        <color indexed="64"/>
      </left>
      <right style="thick">
        <color indexed="64"/>
      </right>
      <top/>
      <bottom style="hair">
        <color indexed="64"/>
      </bottom>
      <diagonal/>
    </border>
    <border>
      <left style="thin">
        <color indexed="64"/>
      </left>
      <right style="double">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double">
        <color indexed="64"/>
      </top>
      <bottom style="medium">
        <color indexed="64"/>
      </bottom>
      <diagonal/>
    </border>
    <border>
      <left style="medium">
        <color indexed="64"/>
      </left>
      <right style="thin">
        <color indexed="64"/>
      </right>
      <top style="thin">
        <color indexed="64"/>
      </top>
      <bottom/>
      <diagonal/>
    </border>
    <border>
      <left style="thin">
        <color indexed="64"/>
      </left>
      <right/>
      <top style="double">
        <color indexed="64"/>
      </top>
      <bottom style="double">
        <color indexed="64"/>
      </bottom>
      <diagonal/>
    </border>
    <border>
      <left style="thin">
        <color indexed="64"/>
      </left>
      <right style="medium">
        <color indexed="64"/>
      </right>
      <top style="thin">
        <color indexed="64"/>
      </top>
      <bottom/>
      <diagonal/>
    </border>
    <border>
      <left/>
      <right style="thin">
        <color indexed="64"/>
      </right>
      <top style="hair">
        <color indexed="64"/>
      </top>
      <bottom style="double">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otted">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94">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pplyAlignment="1">
      <alignment vertical="center" wrapText="1"/>
    </xf>
    <xf numFmtId="0" fontId="2" fillId="0" borderId="8" xfId="0" applyFont="1" applyBorder="1" applyAlignment="1">
      <alignment vertical="center"/>
    </xf>
    <xf numFmtId="0" fontId="2" fillId="0" borderId="8" xfId="0" applyFont="1" applyBorder="1">
      <alignment vertical="center"/>
    </xf>
    <xf numFmtId="0" fontId="2" fillId="0" borderId="9" xfId="0" applyFont="1" applyBorder="1" applyAlignment="1">
      <alignment vertical="center"/>
    </xf>
    <xf numFmtId="0" fontId="5" fillId="0" borderId="10" xfId="0" applyFont="1" applyBorder="1" applyAlignment="1">
      <alignment vertical="center" wrapText="1"/>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Protection="1">
      <alignment vertical="center"/>
      <protection locked="0"/>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pplyAlignment="1">
      <alignment horizontal="center"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pplyAlignment="1">
      <alignment vertical="center" wrapText="1"/>
    </xf>
    <xf numFmtId="0" fontId="2" fillId="0" borderId="21" xfId="0" applyFont="1" applyBorder="1" applyAlignment="1">
      <alignment vertical="center"/>
    </xf>
    <xf numFmtId="0" fontId="2" fillId="0" borderId="23" xfId="0" applyFont="1" applyBorder="1" applyAlignment="1">
      <alignment vertical="center"/>
    </xf>
    <xf numFmtId="176" fontId="2" fillId="2" borderId="24" xfId="0" applyNumberFormat="1" applyFont="1" applyFill="1" applyBorder="1">
      <alignment vertical="center"/>
    </xf>
    <xf numFmtId="176" fontId="2" fillId="0" borderId="25" xfId="0" applyNumberFormat="1" applyFont="1" applyBorder="1" applyAlignment="1">
      <alignment vertical="center"/>
    </xf>
    <xf numFmtId="176" fontId="2" fillId="2" borderId="25" xfId="0" applyNumberFormat="1" applyFont="1" applyFill="1" applyBorder="1" applyAlignment="1">
      <alignment vertical="center"/>
    </xf>
    <xf numFmtId="176" fontId="2" fillId="2" borderId="26" xfId="0" applyNumberFormat="1" applyFont="1" applyFill="1" applyBorder="1" applyAlignment="1">
      <alignment vertical="center"/>
    </xf>
    <xf numFmtId="0" fontId="5" fillId="0" borderId="0" xfId="0" applyFont="1" applyAlignment="1">
      <alignment horizontal="right"/>
    </xf>
    <xf numFmtId="38" fontId="2" fillId="2" borderId="27" xfId="1" applyFont="1" applyFill="1" applyBorder="1" applyProtection="1">
      <alignment vertical="center"/>
      <protection locked="0"/>
    </xf>
    <xf numFmtId="38" fontId="2" fillId="2" borderId="28" xfId="1" applyFont="1" applyFill="1" applyBorder="1" applyProtection="1">
      <alignment vertical="center"/>
      <protection locked="0"/>
    </xf>
    <xf numFmtId="38" fontId="2" fillId="2" borderId="29" xfId="1" applyFont="1" applyFill="1" applyBorder="1" applyProtection="1">
      <alignment vertical="center"/>
      <protection locked="0"/>
    </xf>
    <xf numFmtId="38" fontId="2" fillId="0" borderId="30" xfId="1" applyFont="1" applyBorder="1">
      <alignment vertical="center"/>
    </xf>
    <xf numFmtId="38" fontId="2" fillId="0" borderId="31" xfId="1" applyFont="1" applyBorder="1">
      <alignment vertical="center"/>
    </xf>
    <xf numFmtId="38" fontId="2" fillId="0" borderId="27" xfId="1" applyFont="1" applyFill="1" applyBorder="1" applyProtection="1">
      <alignment vertical="center"/>
      <protection locked="0"/>
    </xf>
    <xf numFmtId="38" fontId="2" fillId="0" borderId="32" xfId="1" applyFont="1" applyFill="1" applyBorder="1" applyProtection="1">
      <alignment vertical="center"/>
      <protection locked="0"/>
    </xf>
    <xf numFmtId="38" fontId="2" fillId="0" borderId="2" xfId="1" applyFont="1" applyBorder="1">
      <alignment vertical="center"/>
    </xf>
    <xf numFmtId="38" fontId="2" fillId="0" borderId="16" xfId="1" applyFont="1" applyBorder="1">
      <alignment vertical="center"/>
    </xf>
    <xf numFmtId="38" fontId="2" fillId="0" borderId="33" xfId="1" applyFont="1" applyBorder="1">
      <alignment vertical="center"/>
    </xf>
    <xf numFmtId="0" fontId="2" fillId="2" borderId="34" xfId="0" applyFont="1" applyFill="1" applyBorder="1" applyAlignment="1" applyProtection="1">
      <alignment horizontal="center" vertical="center"/>
      <protection locked="0"/>
    </xf>
    <xf numFmtId="38" fontId="2" fillId="0" borderId="3" xfId="1" applyFont="1" applyBorder="1">
      <alignment vertical="center"/>
    </xf>
    <xf numFmtId="38" fontId="2" fillId="0" borderId="0" xfId="1" applyFont="1">
      <alignment vertical="center"/>
    </xf>
    <xf numFmtId="0" fontId="2" fillId="0" borderId="35" xfId="0" applyFont="1" applyBorder="1" applyAlignment="1">
      <alignment vertical="center" wrapText="1"/>
    </xf>
    <xf numFmtId="0" fontId="2" fillId="0" borderId="5" xfId="0" applyFont="1" applyBorder="1" applyAlignment="1">
      <alignment vertical="center"/>
    </xf>
    <xf numFmtId="0" fontId="2" fillId="0" borderId="5"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20" xfId="0" applyFont="1" applyBorder="1" applyAlignment="1">
      <alignment vertical="center"/>
    </xf>
    <xf numFmtId="0" fontId="2" fillId="0" borderId="20" xfId="0" applyFont="1" applyBorder="1" applyAlignment="1">
      <alignment vertical="center" wrapText="1"/>
    </xf>
    <xf numFmtId="0" fontId="7" fillId="0" borderId="38" xfId="0" applyFont="1" applyBorder="1" applyAlignment="1">
      <alignment vertical="center" wrapText="1"/>
    </xf>
    <xf numFmtId="0" fontId="8" fillId="0" borderId="0" xfId="0" applyFont="1" applyAlignment="1">
      <alignment horizontal="centerContinuous" vertical="center"/>
    </xf>
    <xf numFmtId="0" fontId="8" fillId="0" borderId="0" xfId="0" applyFont="1" applyBorder="1" applyAlignment="1">
      <alignment horizontal="center"/>
    </xf>
    <xf numFmtId="0" fontId="8" fillId="0" borderId="39" xfId="0" applyFont="1" applyBorder="1" applyAlignment="1">
      <alignment horizontal="center" vertical="center"/>
    </xf>
    <xf numFmtId="0" fontId="5" fillId="0" borderId="40" xfId="0" applyFont="1" applyBorder="1" applyAlignment="1">
      <alignment horizontal="center" vertical="center"/>
    </xf>
    <xf numFmtId="0" fontId="5" fillId="0" borderId="0" xfId="0" applyFont="1" applyBorder="1" applyAlignment="1">
      <alignment horizontal="center" vertical="center"/>
    </xf>
    <xf numFmtId="0" fontId="2" fillId="0" borderId="41" xfId="0" applyFont="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0" xfId="0" applyFont="1" applyAlignment="1">
      <alignment horizontal="center" vertical="center" shrinkToFit="1"/>
    </xf>
    <xf numFmtId="0" fontId="5" fillId="0" borderId="0" xfId="0" applyFont="1" applyAlignment="1"/>
    <xf numFmtId="0" fontId="5" fillId="0" borderId="0" xfId="0" applyFont="1" applyBorder="1" applyAlignment="1">
      <alignment vertical="top"/>
    </xf>
    <xf numFmtId="0" fontId="9" fillId="0" borderId="0" xfId="0" applyFont="1" applyBorder="1" applyAlignment="1">
      <alignment vertical="top"/>
    </xf>
    <xf numFmtId="0" fontId="2" fillId="0" borderId="0" xfId="0" applyFont="1" applyAlignment="1">
      <alignment horizontal="centerContinuous" vertical="center"/>
    </xf>
    <xf numFmtId="0" fontId="8" fillId="0" borderId="42" xfId="0" applyFont="1" applyBorder="1" applyAlignment="1">
      <alignment horizontal="center" vertical="center"/>
    </xf>
    <xf numFmtId="0" fontId="5" fillId="0" borderId="43" xfId="0" applyFont="1" applyBorder="1" applyAlignment="1">
      <alignment horizontal="center" vertical="center"/>
    </xf>
    <xf numFmtId="0" fontId="2" fillId="0" borderId="5" xfId="0" applyFont="1" applyBorder="1" applyAlignment="1">
      <alignment horizontal="center" vertical="center" shrinkToFit="1"/>
    </xf>
    <xf numFmtId="0" fontId="2" fillId="0" borderId="44" xfId="0" applyFont="1" applyBorder="1">
      <alignment vertical="center"/>
    </xf>
    <xf numFmtId="0" fontId="2" fillId="0" borderId="45" xfId="0" applyFont="1" applyBorder="1">
      <alignment vertical="center"/>
    </xf>
    <xf numFmtId="0" fontId="8" fillId="0" borderId="18" xfId="0" applyFont="1" applyBorder="1">
      <alignment vertical="center"/>
    </xf>
    <xf numFmtId="0" fontId="8" fillId="0" borderId="46" xfId="0" applyFont="1" applyBorder="1" applyAlignment="1">
      <alignment vertical="center" shrinkToFit="1"/>
    </xf>
    <xf numFmtId="0" fontId="2" fillId="0" borderId="47" xfId="0" applyFont="1" applyBorder="1">
      <alignment vertical="center"/>
    </xf>
    <xf numFmtId="0" fontId="2" fillId="0" borderId="48" xfId="0" applyFont="1" applyBorder="1">
      <alignment vertical="center"/>
    </xf>
    <xf numFmtId="0" fontId="5" fillId="0" borderId="0" xfId="0" applyFont="1" applyBorder="1" applyAlignment="1">
      <alignment vertical="top" wrapText="1"/>
    </xf>
    <xf numFmtId="0" fontId="5" fillId="0" borderId="0" xfId="0" applyFont="1" applyAlignment="1">
      <alignment vertical="top" wrapText="1"/>
    </xf>
    <xf numFmtId="0" fontId="8" fillId="0" borderId="49" xfId="0" applyFont="1" applyBorder="1" applyAlignment="1">
      <alignment horizontal="center" vertical="center"/>
    </xf>
    <xf numFmtId="0" fontId="5" fillId="0" borderId="50" xfId="0" applyFont="1" applyBorder="1" applyAlignment="1">
      <alignment horizontal="center" vertical="center"/>
    </xf>
    <xf numFmtId="0" fontId="2" fillId="2" borderId="51" xfId="0" applyFont="1" applyFill="1" applyBorder="1" applyProtection="1">
      <alignment vertical="center"/>
      <protection locked="0"/>
    </xf>
    <xf numFmtId="0" fontId="2" fillId="2" borderId="52" xfId="0" applyFont="1" applyFill="1" applyBorder="1" applyProtection="1">
      <alignment vertical="center"/>
      <protection locked="0"/>
    </xf>
    <xf numFmtId="0" fontId="2" fillId="2" borderId="53" xfId="0" applyFont="1" applyFill="1" applyBorder="1" applyProtection="1">
      <alignment vertical="center"/>
      <protection locked="0"/>
    </xf>
    <xf numFmtId="0" fontId="2" fillId="0" borderId="42" xfId="0" applyFont="1" applyFill="1" applyBorder="1" applyProtection="1">
      <alignment vertical="center"/>
      <protection locked="0"/>
    </xf>
    <xf numFmtId="38" fontId="2" fillId="0" borderId="44" xfId="1" applyFont="1" applyBorder="1">
      <alignment vertical="center"/>
    </xf>
    <xf numFmtId="38" fontId="2" fillId="0" borderId="45" xfId="1" applyFont="1" applyBorder="1">
      <alignment vertical="center"/>
    </xf>
    <xf numFmtId="38" fontId="8" fillId="0" borderId="18" xfId="1" applyFont="1" applyBorder="1">
      <alignment vertical="center"/>
    </xf>
    <xf numFmtId="3" fontId="8" fillId="0" borderId="48" xfId="0" applyNumberFormat="1" applyFont="1" applyBorder="1">
      <alignment vertical="center"/>
    </xf>
    <xf numFmtId="38" fontId="2" fillId="0" borderId="48" xfId="1" applyFont="1" applyBorder="1">
      <alignment vertical="center"/>
    </xf>
    <xf numFmtId="0" fontId="2" fillId="0" borderId="0" xfId="0" applyFont="1" applyBorder="1" applyAlignment="1">
      <alignment vertical="center"/>
    </xf>
    <xf numFmtId="0" fontId="2" fillId="0" borderId="54" xfId="0" applyFont="1" applyBorder="1" applyAlignment="1">
      <alignment vertical="center" wrapText="1"/>
    </xf>
    <xf numFmtId="0" fontId="2" fillId="0" borderId="55" xfId="0" applyFont="1" applyBorder="1" applyAlignment="1">
      <alignment vertical="center"/>
    </xf>
    <xf numFmtId="0" fontId="2" fillId="0" borderId="55" xfId="0" applyFont="1" applyBorder="1" applyAlignment="1">
      <alignment vertical="center" wrapText="1"/>
    </xf>
    <xf numFmtId="0" fontId="7" fillId="0" borderId="56" xfId="0" applyFont="1" applyBorder="1" applyAlignment="1">
      <alignment vertical="center" wrapText="1"/>
    </xf>
    <xf numFmtId="0" fontId="2" fillId="0" borderId="7" xfId="0" applyFont="1" applyBorder="1" applyAlignment="1">
      <alignment vertical="center"/>
    </xf>
    <xf numFmtId="0" fontId="2" fillId="0" borderId="57" xfId="0" applyFont="1" applyBorder="1" applyAlignment="1">
      <alignment vertical="center"/>
    </xf>
    <xf numFmtId="0" fontId="2" fillId="0" borderId="58" xfId="0" applyFont="1" applyBorder="1" applyAlignment="1">
      <alignment vertical="center" wrapText="1"/>
    </xf>
    <xf numFmtId="0" fontId="2" fillId="0" borderId="20" xfId="0" applyFont="1" applyBorder="1" applyAlignment="1">
      <alignment horizontal="center" vertical="center" shrinkToFit="1"/>
    </xf>
    <xf numFmtId="0" fontId="2" fillId="0" borderId="22" xfId="0" applyFont="1" applyBorder="1" applyAlignment="1">
      <alignment vertical="center"/>
    </xf>
    <xf numFmtId="0" fontId="2" fillId="0" borderId="49" xfId="0" applyFont="1" applyBorder="1" applyAlignment="1">
      <alignment vertical="center"/>
    </xf>
    <xf numFmtId="0" fontId="2" fillId="0" borderId="59" xfId="0" applyFont="1" applyBorder="1" applyAlignment="1">
      <alignment vertical="center"/>
    </xf>
    <xf numFmtId="0" fontId="2" fillId="2" borderId="60" xfId="0" applyFont="1" applyFill="1" applyBorder="1" applyProtection="1">
      <alignment vertical="center"/>
      <protection locked="0"/>
    </xf>
    <xf numFmtId="3" fontId="8" fillId="0" borderId="48" xfId="0" applyNumberFormat="1" applyFont="1" applyFill="1" applyBorder="1" applyAlignment="1">
      <alignment horizontal="right" vertical="center" wrapText="1"/>
    </xf>
    <xf numFmtId="0" fontId="2" fillId="0" borderId="35" xfId="0" applyFont="1" applyBorder="1" applyAlignment="1">
      <alignment vertical="center"/>
    </xf>
    <xf numFmtId="0" fontId="7" fillId="0" borderId="5" xfId="0" applyFont="1" applyBorder="1" applyAlignment="1">
      <alignment vertical="center" wrapText="1"/>
    </xf>
    <xf numFmtId="0" fontId="2" fillId="0" borderId="39" xfId="0" applyFont="1" applyBorder="1" applyAlignment="1">
      <alignment vertical="center" wrapText="1"/>
    </xf>
    <xf numFmtId="0" fontId="2" fillId="0" borderId="61" xfId="0" applyFont="1" applyBorder="1" applyAlignment="1">
      <alignment vertical="center" wrapText="1"/>
    </xf>
    <xf numFmtId="0" fontId="2" fillId="0" borderId="37" xfId="0" applyFont="1" applyBorder="1" applyAlignment="1">
      <alignment vertical="center"/>
    </xf>
    <xf numFmtId="0" fontId="2" fillId="0" borderId="42" xfId="0" applyFont="1" applyBorder="1" applyAlignment="1">
      <alignment vertical="center" wrapText="1"/>
    </xf>
    <xf numFmtId="0" fontId="2" fillId="0" borderId="61" xfId="0" applyFont="1" applyBorder="1" applyAlignment="1">
      <alignment vertical="center"/>
    </xf>
    <xf numFmtId="0" fontId="2" fillId="0" borderId="0" xfId="0" applyFont="1" applyBorder="1" applyAlignment="1">
      <alignment horizontal="center" vertical="center"/>
    </xf>
    <xf numFmtId="0" fontId="2" fillId="2" borderId="10" xfId="0" applyFont="1" applyFill="1" applyBorder="1" applyProtection="1">
      <alignment vertical="center"/>
      <protection locked="0"/>
    </xf>
    <xf numFmtId="0" fontId="2" fillId="2" borderId="11" xfId="0" applyFont="1" applyFill="1" applyBorder="1" applyProtection="1">
      <alignment vertical="center"/>
      <protection locked="0"/>
    </xf>
    <xf numFmtId="0" fontId="2" fillId="2" borderId="62" xfId="0" applyFont="1" applyFill="1" applyBorder="1" applyProtection="1">
      <alignment vertical="center"/>
      <protection locked="0"/>
    </xf>
    <xf numFmtId="0" fontId="2" fillId="2" borderId="12" xfId="0" applyFont="1" applyFill="1" applyBorder="1" applyProtection="1">
      <alignment vertical="center"/>
      <protection locked="0"/>
    </xf>
    <xf numFmtId="0" fontId="5" fillId="0" borderId="0" xfId="0" applyFont="1" applyAlignment="1">
      <alignment horizontal="center"/>
    </xf>
    <xf numFmtId="38" fontId="2" fillId="0" borderId="63" xfId="1" applyFont="1" applyBorder="1">
      <alignment vertical="center"/>
    </xf>
    <xf numFmtId="0" fontId="2" fillId="2" borderId="24" xfId="0" applyFont="1" applyFill="1" applyBorder="1" applyProtection="1">
      <alignment vertical="center"/>
      <protection locked="0"/>
    </xf>
    <xf numFmtId="0" fontId="2" fillId="2" borderId="25" xfId="0" applyFont="1" applyFill="1" applyBorder="1" applyProtection="1">
      <alignment vertical="center"/>
      <protection locked="0"/>
    </xf>
    <xf numFmtId="0" fontId="2" fillId="2" borderId="64" xfId="0" applyFont="1" applyFill="1" applyBorder="1" applyProtection="1">
      <alignment vertical="center"/>
      <protection locked="0"/>
    </xf>
    <xf numFmtId="0" fontId="2" fillId="2" borderId="56" xfId="0" applyFont="1" applyFill="1" applyBorder="1" applyProtection="1">
      <alignment vertical="center"/>
      <protection locked="0"/>
    </xf>
    <xf numFmtId="3" fontId="8" fillId="0" borderId="65" xfId="0" applyNumberFormat="1" applyFont="1" applyBorder="1">
      <alignment vertical="center"/>
    </xf>
    <xf numFmtId="0" fontId="2" fillId="0" borderId="54" xfId="0" applyFont="1" applyBorder="1" applyAlignment="1">
      <alignment vertical="center"/>
    </xf>
    <xf numFmtId="0" fontId="2" fillId="0" borderId="66" xfId="0" applyFont="1" applyBorder="1" applyAlignment="1">
      <alignment vertical="center" wrapText="1"/>
    </xf>
    <xf numFmtId="0" fontId="2" fillId="0" borderId="67" xfId="0" applyFont="1" applyBorder="1" applyAlignment="1">
      <alignment vertical="center"/>
    </xf>
    <xf numFmtId="0" fontId="2" fillId="0" borderId="0" xfId="0" applyFont="1" applyBorder="1">
      <alignment vertical="center"/>
    </xf>
    <xf numFmtId="0" fontId="2" fillId="0" borderId="0" xfId="0" applyFont="1" applyBorder="1" applyAlignment="1">
      <alignment vertical="top" wrapText="1"/>
    </xf>
    <xf numFmtId="0" fontId="2" fillId="0" borderId="0" xfId="0" applyFont="1" applyAlignment="1">
      <alignment vertical="top" wrapText="1"/>
    </xf>
    <xf numFmtId="176" fontId="0" fillId="0" borderId="0" xfId="0" applyNumberFormat="1">
      <alignment vertical="center"/>
    </xf>
    <xf numFmtId="38" fontId="0" fillId="0" borderId="0" xfId="0" applyNumberFormat="1">
      <alignment vertical="center"/>
    </xf>
    <xf numFmtId="3" fontId="0" fillId="2" borderId="0" xfId="0" applyNumberFormat="1" applyFont="1" applyFill="1">
      <alignment vertical="center"/>
    </xf>
    <xf numFmtId="3" fontId="0" fillId="0" borderId="0" xfId="0" applyNumberFormat="1">
      <alignment vertical="center"/>
    </xf>
    <xf numFmtId="0" fontId="0" fillId="0" borderId="0" xfId="0" applyAlignment="1">
      <alignment horizontal="center" vertical="center"/>
    </xf>
    <xf numFmtId="0" fontId="0" fillId="0" borderId="0" xfId="0" applyFont="1" applyFill="1">
      <alignment vertical="center"/>
    </xf>
    <xf numFmtId="0" fontId="0" fillId="0" borderId="1" xfId="0" applyBorder="1">
      <alignment vertical="center"/>
    </xf>
    <xf numFmtId="0" fontId="0" fillId="0" borderId="3" xfId="0" applyBorder="1">
      <alignment vertical="center"/>
    </xf>
    <xf numFmtId="0" fontId="0" fillId="0" borderId="13" xfId="0" applyBorder="1">
      <alignment vertical="center"/>
    </xf>
    <xf numFmtId="0" fontId="0" fillId="0" borderId="14" xfId="0" applyBorder="1">
      <alignment vertical="center"/>
    </xf>
    <xf numFmtId="0" fontId="0" fillId="0" borderId="68" xfId="0" applyBorder="1">
      <alignment vertical="center"/>
    </xf>
    <xf numFmtId="0" fontId="0" fillId="0" borderId="5" xfId="0" applyFont="1" applyBorder="1" applyAlignment="1">
      <alignment horizontal="center" vertical="center"/>
    </xf>
    <xf numFmtId="0" fontId="0" fillId="0" borderId="41"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right" vertical="center"/>
    </xf>
    <xf numFmtId="0" fontId="0" fillId="0" borderId="1" xfId="0" applyBorder="1" applyAlignment="1">
      <alignment horizontal="center" vertical="center"/>
    </xf>
    <xf numFmtId="38" fontId="0" fillId="0" borderId="44" xfId="1" applyFont="1" applyBorder="1">
      <alignment vertical="center"/>
    </xf>
    <xf numFmtId="38" fontId="0" fillId="0" borderId="45" xfId="1" applyFont="1" applyBorder="1">
      <alignment vertical="center"/>
    </xf>
    <xf numFmtId="38" fontId="0" fillId="0" borderId="69" xfId="1" applyFont="1" applyBorder="1">
      <alignment vertical="center"/>
    </xf>
    <xf numFmtId="38" fontId="0" fillId="0" borderId="41" xfId="1" applyFont="1" applyBorder="1">
      <alignment vertical="center"/>
    </xf>
    <xf numFmtId="38" fontId="0" fillId="0" borderId="70" xfId="1" applyFont="1" applyBorder="1">
      <alignment vertical="center"/>
    </xf>
    <xf numFmtId="0" fontId="0" fillId="0" borderId="39" xfId="0" applyBorder="1" applyAlignment="1">
      <alignment horizontal="center" vertical="center"/>
    </xf>
    <xf numFmtId="0" fontId="0" fillId="0" borderId="40" xfId="0" applyBorder="1">
      <alignment vertical="center"/>
    </xf>
    <xf numFmtId="38" fontId="0" fillId="0" borderId="13" xfId="1" applyFont="1" applyBorder="1">
      <alignment vertical="center"/>
    </xf>
    <xf numFmtId="38" fontId="0" fillId="0" borderId="14" xfId="1" applyFont="1" applyBorder="1">
      <alignment vertical="center"/>
    </xf>
    <xf numFmtId="38" fontId="0" fillId="0" borderId="68" xfId="1" applyFont="1" applyBorder="1">
      <alignment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38" fontId="0" fillId="0" borderId="73" xfId="1" applyFont="1" applyBorder="1">
      <alignment vertical="center"/>
    </xf>
    <xf numFmtId="38" fontId="0" fillId="0" borderId="74" xfId="1" applyFont="1" applyBorder="1">
      <alignment vertical="center"/>
    </xf>
    <xf numFmtId="38" fontId="0" fillId="0" borderId="75" xfId="1" applyFont="1" applyBorder="1">
      <alignment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49" xfId="0" applyFont="1" applyBorder="1" applyAlignment="1">
      <alignment horizontal="center" vertical="center"/>
    </xf>
    <xf numFmtId="0" fontId="0" fillId="0" borderId="50" xfId="0" applyFont="1" applyBorder="1" applyAlignment="1">
      <alignment horizontal="center" vertical="center"/>
    </xf>
    <xf numFmtId="38" fontId="0" fillId="0" borderId="79" xfId="1" applyFont="1" applyBorder="1">
      <alignment vertical="center"/>
    </xf>
    <xf numFmtId="38" fontId="0" fillId="0" borderId="80" xfId="1" applyFont="1" applyBorder="1">
      <alignment vertical="center"/>
    </xf>
    <xf numFmtId="0" fontId="0" fillId="0" borderId="81" xfId="0" applyBorder="1">
      <alignment vertical="center"/>
    </xf>
    <xf numFmtId="0" fontId="0" fillId="0" borderId="0" xfId="0" applyFont="1" applyBorder="1" applyAlignment="1">
      <alignment horizontal="center" vertical="center" shrinkToFit="1"/>
    </xf>
    <xf numFmtId="0" fontId="11" fillId="0" borderId="0" xfId="0" applyFont="1" applyAlignment="1">
      <alignment horizontal="center" vertical="center"/>
    </xf>
    <xf numFmtId="0" fontId="12" fillId="0" borderId="0" xfId="0" applyFont="1" applyAlignment="1">
      <alignment horizontal="left" vertical="center"/>
    </xf>
    <xf numFmtId="0" fontId="0" fillId="3" borderId="39" xfId="0" applyFill="1" applyBorder="1" applyAlignment="1">
      <alignment horizontal="center" vertical="center" shrinkToFit="1"/>
    </xf>
    <xf numFmtId="0" fontId="0" fillId="3" borderId="40" xfId="0" applyFill="1" applyBorder="1" applyAlignment="1">
      <alignment horizontal="center" vertical="center" shrinkToFit="1"/>
    </xf>
    <xf numFmtId="0" fontId="0" fillId="3" borderId="41" xfId="0" applyFill="1" applyBorder="1" applyAlignment="1">
      <alignment horizontal="center" vertical="center" shrinkToFit="1"/>
    </xf>
    <xf numFmtId="0" fontId="0" fillId="0" borderId="82" xfId="0" applyFill="1" applyBorder="1" applyAlignment="1">
      <alignment horizontal="center" vertical="center" shrinkToFit="1"/>
    </xf>
    <xf numFmtId="0" fontId="0" fillId="4" borderId="83" xfId="0" applyFill="1" applyBorder="1" applyAlignment="1">
      <alignment horizontal="center" vertical="center" shrinkToFit="1"/>
    </xf>
    <xf numFmtId="0" fontId="0" fillId="0" borderId="83" xfId="0" applyFill="1" applyBorder="1" applyAlignment="1">
      <alignment horizontal="center" vertical="center" shrinkToFit="1"/>
    </xf>
    <xf numFmtId="0" fontId="0" fillId="4" borderId="84" xfId="0" applyFill="1" applyBorder="1" applyAlignment="1">
      <alignment horizontal="center" vertical="center" shrinkToFit="1"/>
    </xf>
    <xf numFmtId="0" fontId="13" fillId="0" borderId="42" xfId="0" applyFont="1" applyBorder="1" applyAlignment="1">
      <alignment horizontal="left" vertical="center"/>
    </xf>
    <xf numFmtId="0" fontId="13" fillId="0" borderId="0" xfId="0" applyFont="1" applyFill="1" applyBorder="1" applyAlignment="1">
      <alignment horizontal="left" vertical="center"/>
    </xf>
    <xf numFmtId="0" fontId="13" fillId="0" borderId="0" xfId="0" applyFont="1">
      <alignment vertical="center"/>
    </xf>
    <xf numFmtId="0" fontId="0" fillId="3" borderId="42" xfId="0" applyFill="1" applyBorder="1" applyAlignment="1">
      <alignment horizontal="center" vertical="center" shrinkToFit="1"/>
    </xf>
    <xf numFmtId="0" fontId="0" fillId="3" borderId="43" xfId="0" applyFill="1" applyBorder="1" applyAlignment="1">
      <alignment horizontal="center" vertical="center" shrinkToFit="1"/>
    </xf>
    <xf numFmtId="0" fontId="0" fillId="0" borderId="85" xfId="0" applyFill="1" applyBorder="1" applyAlignment="1">
      <alignment horizontal="center" vertical="center" shrinkToFit="1"/>
    </xf>
    <xf numFmtId="0" fontId="0" fillId="4" borderId="86" xfId="0" applyFill="1" applyBorder="1" applyAlignment="1">
      <alignment horizontal="center" vertical="center" shrinkToFit="1"/>
    </xf>
    <xf numFmtId="0" fontId="0" fillId="0" borderId="86" xfId="0" applyFill="1" applyBorder="1" applyAlignment="1">
      <alignment horizontal="center" vertical="center" shrinkToFit="1"/>
    </xf>
    <xf numFmtId="0" fontId="0" fillId="4" borderId="87" xfId="0" applyFill="1" applyBorder="1" applyAlignment="1">
      <alignment horizontal="center" vertical="center" shrinkToFit="1"/>
    </xf>
    <xf numFmtId="0" fontId="0" fillId="3" borderId="49" xfId="0" applyFill="1" applyBorder="1" applyAlignment="1">
      <alignment horizontal="center" vertical="center" shrinkToFit="1"/>
    </xf>
    <xf numFmtId="0" fontId="0" fillId="3" borderId="50" xfId="0" applyFill="1" applyBorder="1" applyAlignment="1">
      <alignment horizontal="center" vertical="center" shrinkToFit="1"/>
    </xf>
    <xf numFmtId="177" fontId="14" fillId="0" borderId="85" xfId="0" applyNumberFormat="1" applyFont="1" applyFill="1" applyBorder="1" applyAlignment="1">
      <alignment horizontal="right" vertical="center" shrinkToFit="1"/>
    </xf>
    <xf numFmtId="177" fontId="14" fillId="4" borderId="86" xfId="0" applyNumberFormat="1" applyFont="1" applyFill="1" applyBorder="1" applyAlignment="1">
      <alignment horizontal="right" vertical="center" shrinkToFit="1"/>
    </xf>
    <xf numFmtId="177" fontId="14" fillId="0" borderId="86" xfId="0" applyNumberFormat="1" applyFont="1" applyFill="1" applyBorder="1" applyAlignment="1">
      <alignment horizontal="right" vertical="center" shrinkToFit="1"/>
    </xf>
    <xf numFmtId="177" fontId="14" fillId="0" borderId="86" xfId="0" applyNumberFormat="1" applyFont="1" applyBorder="1" applyAlignment="1">
      <alignment vertical="center" shrinkToFit="1"/>
    </xf>
    <xf numFmtId="177" fontId="14" fillId="4" borderId="86" xfId="0" applyNumberFormat="1" applyFont="1" applyFill="1" applyBorder="1" applyAlignment="1">
      <alignment vertical="center" shrinkToFit="1"/>
    </xf>
    <xf numFmtId="177" fontId="14" fillId="4" borderId="87" xfId="0" applyNumberFormat="1" applyFont="1" applyFill="1" applyBorder="1" applyAlignment="1">
      <alignment vertical="center" shrinkToFit="1"/>
    </xf>
    <xf numFmtId="177" fontId="15" fillId="0" borderId="0" xfId="0" applyNumberFormat="1" applyFont="1" applyBorder="1">
      <alignment vertical="center"/>
    </xf>
    <xf numFmtId="0" fontId="14" fillId="0" borderId="88" xfId="0" applyFont="1" applyFill="1" applyBorder="1" applyAlignment="1">
      <alignment horizontal="left" vertical="center" shrinkToFit="1"/>
    </xf>
    <xf numFmtId="0" fontId="14" fillId="4" borderId="89" xfId="0" applyFont="1" applyFill="1" applyBorder="1" applyAlignment="1">
      <alignment horizontal="left" vertical="center" shrinkToFit="1"/>
    </xf>
    <xf numFmtId="0" fontId="14" fillId="0" borderId="89" xfId="0" applyFont="1" applyFill="1" applyBorder="1" applyAlignment="1">
      <alignment horizontal="left" vertical="center" shrinkToFit="1"/>
    </xf>
    <xf numFmtId="0" fontId="14" fillId="0" borderId="89" xfId="0" applyFont="1" applyBorder="1">
      <alignment vertical="center"/>
    </xf>
    <xf numFmtId="0" fontId="14" fillId="4" borderId="89" xfId="0" applyFont="1" applyFill="1" applyBorder="1">
      <alignment vertical="center"/>
    </xf>
    <xf numFmtId="0" fontId="14" fillId="4" borderId="90" xfId="0" applyFont="1" applyFill="1" applyBorder="1">
      <alignment vertical="center"/>
    </xf>
    <xf numFmtId="177" fontId="0" fillId="0" borderId="85" xfId="0" applyNumberFormat="1" applyFill="1" applyBorder="1" applyAlignment="1">
      <alignment horizontal="right" vertical="center" shrinkToFit="1"/>
    </xf>
    <xf numFmtId="177" fontId="0" fillId="4" borderId="86" xfId="0" applyNumberFormat="1" applyFill="1" applyBorder="1" applyAlignment="1">
      <alignment horizontal="right" vertical="center" shrinkToFit="1"/>
    </xf>
    <xf numFmtId="177" fontId="0" fillId="0" borderId="86" xfId="0" applyNumberFormat="1" applyFill="1" applyBorder="1" applyAlignment="1">
      <alignment horizontal="right" vertical="center" shrinkToFit="1"/>
    </xf>
    <xf numFmtId="177" fontId="0" fillId="0" borderId="86" xfId="0" applyNumberFormat="1" applyFont="1" applyBorder="1">
      <alignment vertical="center"/>
    </xf>
    <xf numFmtId="177" fontId="0" fillId="4" borderId="86" xfId="0" applyNumberFormat="1" applyFont="1" applyFill="1" applyBorder="1" applyAlignment="1">
      <alignment vertical="center" shrinkToFit="1"/>
    </xf>
    <xf numFmtId="177" fontId="0" fillId="0" borderId="86" xfId="0" applyNumberFormat="1" applyFont="1" applyBorder="1" applyAlignment="1">
      <alignment vertical="center" shrinkToFit="1"/>
    </xf>
    <xf numFmtId="177" fontId="0" fillId="4" borderId="87" xfId="0" applyNumberFormat="1" applyFont="1" applyFill="1" applyBorder="1" applyAlignment="1">
      <alignment vertical="center" shrinkToFit="1"/>
    </xf>
    <xf numFmtId="177" fontId="0" fillId="0" borderId="91" xfId="0" applyNumberFormat="1" applyFill="1" applyBorder="1" applyAlignment="1">
      <alignment horizontal="right" vertical="center" shrinkToFit="1"/>
    </xf>
    <xf numFmtId="0" fontId="16" fillId="4" borderId="92" xfId="0" applyFont="1" applyFill="1" applyBorder="1">
      <alignment vertical="center"/>
    </xf>
    <xf numFmtId="0" fontId="16" fillId="0" borderId="92" xfId="0" applyFont="1" applyBorder="1">
      <alignment vertical="center"/>
    </xf>
    <xf numFmtId="0" fontId="16" fillId="4" borderId="93" xfId="0" applyFont="1" applyFill="1" applyBorder="1">
      <alignment vertical="center"/>
    </xf>
    <xf numFmtId="0" fontId="13" fillId="0" borderId="0" xfId="0" applyFont="1" applyBorder="1">
      <alignment vertical="center"/>
    </xf>
    <xf numFmtId="177" fontId="0" fillId="4" borderId="92" xfId="0" applyNumberFormat="1" applyFill="1" applyBorder="1" applyAlignment="1">
      <alignment horizontal="right" vertical="center" shrinkToFit="1"/>
    </xf>
    <xf numFmtId="177" fontId="0" fillId="0" borderId="92" xfId="0" applyNumberFormat="1" applyFill="1" applyBorder="1" applyAlignment="1">
      <alignment horizontal="right" vertical="center" shrinkToFit="1"/>
    </xf>
    <xf numFmtId="177" fontId="0" fillId="0" borderId="92" xfId="0" applyNumberFormat="1" applyFont="1" applyBorder="1" applyAlignment="1">
      <alignment vertical="center" shrinkToFit="1"/>
    </xf>
    <xf numFmtId="177" fontId="0" fillId="4" borderId="92" xfId="0" applyNumberFormat="1" applyFont="1" applyFill="1" applyBorder="1" applyAlignment="1">
      <alignment vertical="center" shrinkToFit="1"/>
    </xf>
    <xf numFmtId="177" fontId="0" fillId="4" borderId="93" xfId="0" applyNumberFormat="1" applyFont="1" applyFill="1" applyBorder="1" applyAlignment="1">
      <alignment vertical="center" shrinkToFit="1"/>
    </xf>
    <xf numFmtId="0" fontId="0" fillId="3" borderId="5" xfId="0" applyFill="1" applyBorder="1" applyAlignment="1">
      <alignment horizontal="center" vertical="center" shrinkToFit="1"/>
    </xf>
    <xf numFmtId="177" fontId="16" fillId="0" borderId="91" xfId="0" applyNumberFormat="1" applyFont="1" applyFill="1" applyBorder="1" applyAlignment="1">
      <alignment horizontal="left" vertical="center" shrinkToFit="1"/>
    </xf>
    <xf numFmtId="177" fontId="16" fillId="4" borderId="92" xfId="0" applyNumberFormat="1" applyFont="1" applyFill="1" applyBorder="1" applyAlignment="1">
      <alignment horizontal="left" vertical="center" shrinkToFit="1"/>
    </xf>
    <xf numFmtId="177" fontId="16" fillId="0" borderId="92" xfId="0" applyNumberFormat="1" applyFont="1" applyFill="1" applyBorder="1" applyAlignment="1">
      <alignment horizontal="left" vertical="center" shrinkToFit="1"/>
    </xf>
    <xf numFmtId="0" fontId="13" fillId="0" borderId="0" xfId="0" applyFont="1" applyBorder="1" applyAlignment="1">
      <alignment vertical="center"/>
    </xf>
    <xf numFmtId="0" fontId="13" fillId="3" borderId="94" xfId="0" applyFont="1" applyFill="1" applyBorder="1" applyAlignment="1">
      <alignment horizontal="center" vertical="center" wrapText="1"/>
    </xf>
    <xf numFmtId="0" fontId="13" fillId="3" borderId="95" xfId="0" applyFont="1" applyFill="1" applyBorder="1" applyAlignment="1">
      <alignment horizontal="center" vertical="center" wrapText="1"/>
    </xf>
    <xf numFmtId="0" fontId="0" fillId="3" borderId="8" xfId="0" applyFont="1" applyFill="1" applyBorder="1" applyAlignment="1">
      <alignment horizontal="center" vertical="center" wrapText="1" shrinkToFit="1"/>
    </xf>
    <xf numFmtId="177" fontId="0" fillId="0" borderId="96" xfId="0" applyNumberFormat="1" applyFill="1" applyBorder="1">
      <alignment vertical="center"/>
    </xf>
    <xf numFmtId="177" fontId="0" fillId="4" borderId="96" xfId="0" applyNumberFormat="1" applyFill="1" applyBorder="1">
      <alignment vertical="center"/>
    </xf>
    <xf numFmtId="177" fontId="0" fillId="4" borderId="97" xfId="0" applyNumberFormat="1" applyFill="1" applyBorder="1">
      <alignment vertical="center"/>
    </xf>
    <xf numFmtId="0" fontId="0" fillId="0" borderId="41" xfId="0" applyBorder="1">
      <alignment vertical="center"/>
    </xf>
    <xf numFmtId="0" fontId="17" fillId="0" borderId="0" xfId="0" applyFont="1" applyAlignment="1">
      <alignment horizontal="center" vertical="center"/>
    </xf>
    <xf numFmtId="0" fontId="13" fillId="3" borderId="98"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0" fillId="3" borderId="21" xfId="0" applyFill="1" applyBorder="1" applyAlignment="1">
      <alignment horizontal="center" vertical="center" shrinkToFit="1"/>
    </xf>
    <xf numFmtId="0" fontId="0" fillId="0" borderId="88" xfId="0" applyFill="1" applyBorder="1" applyAlignment="1">
      <alignment horizontal="left" vertical="center" shrinkToFit="1"/>
    </xf>
    <xf numFmtId="0" fontId="0" fillId="4" borderId="89" xfId="0" applyFill="1" applyBorder="1" applyAlignment="1">
      <alignment horizontal="left" vertical="center" shrinkToFit="1"/>
    </xf>
    <xf numFmtId="0" fontId="0" fillId="0" borderId="89" xfId="0" applyFill="1" applyBorder="1" applyAlignment="1">
      <alignment horizontal="left" vertical="center" shrinkToFit="1"/>
    </xf>
    <xf numFmtId="177" fontId="0" fillId="0" borderId="89" xfId="0" applyNumberFormat="1" applyFill="1" applyBorder="1">
      <alignment vertical="center"/>
    </xf>
    <xf numFmtId="177" fontId="0" fillId="4" borderId="89" xfId="0" applyNumberFormat="1" applyFill="1" applyBorder="1">
      <alignment vertical="center"/>
    </xf>
    <xf numFmtId="177" fontId="0" fillId="4" borderId="99" xfId="0" applyNumberFormat="1" applyFill="1" applyBorder="1">
      <alignment vertical="center"/>
    </xf>
    <xf numFmtId="0" fontId="0" fillId="3" borderId="5" xfId="0" applyFill="1" applyBorder="1" applyAlignment="1">
      <alignment horizontal="center" vertical="center" wrapText="1" shrinkToFit="1"/>
    </xf>
    <xf numFmtId="177" fontId="0" fillId="4" borderId="86" xfId="0" applyNumberFormat="1" applyFill="1" applyBorder="1">
      <alignment vertical="center"/>
    </xf>
    <xf numFmtId="177" fontId="0" fillId="4" borderId="100" xfId="0" applyNumberFormat="1" applyFill="1" applyBorder="1">
      <alignment vertical="center"/>
    </xf>
    <xf numFmtId="0" fontId="13" fillId="3" borderId="21" xfId="0" applyFont="1" applyFill="1" applyBorder="1" applyAlignment="1">
      <alignment horizontal="center" vertical="center" wrapText="1" shrinkToFit="1"/>
    </xf>
    <xf numFmtId="177" fontId="0" fillId="0" borderId="92" xfId="0" applyNumberFormat="1" applyFill="1" applyBorder="1">
      <alignment vertical="center"/>
    </xf>
    <xf numFmtId="177" fontId="0" fillId="4" borderId="92" xfId="0" applyNumberFormat="1" applyFill="1" applyBorder="1">
      <alignment vertical="center"/>
    </xf>
    <xf numFmtId="177" fontId="0" fillId="4" borderId="101" xfId="0" applyNumberFormat="1" applyFill="1" applyBorder="1">
      <alignment vertical="center"/>
    </xf>
    <xf numFmtId="0" fontId="13" fillId="3" borderId="5" xfId="0" applyFont="1" applyFill="1" applyBorder="1" applyAlignment="1">
      <alignment horizontal="center" vertical="center" shrinkToFit="1"/>
    </xf>
    <xf numFmtId="0" fontId="0" fillId="0" borderId="91" xfId="0" applyFill="1" applyBorder="1" applyAlignment="1">
      <alignment horizontal="left" vertical="center" shrinkToFit="1"/>
    </xf>
    <xf numFmtId="0" fontId="0" fillId="4" borderId="92" xfId="0" applyFill="1" applyBorder="1" applyAlignment="1">
      <alignment horizontal="left" vertical="center" shrinkToFit="1"/>
    </xf>
    <xf numFmtId="0" fontId="0" fillId="0" borderId="92" xfId="0" applyFill="1" applyBorder="1" applyAlignment="1">
      <alignment horizontal="left" vertical="center" shrinkToFit="1"/>
    </xf>
    <xf numFmtId="0" fontId="0" fillId="3" borderId="10" xfId="0" applyFill="1" applyBorder="1" applyAlignment="1">
      <alignment horizontal="center" vertical="center" wrapText="1" shrinkToFit="1"/>
    </xf>
    <xf numFmtId="0" fontId="0" fillId="3" borderId="11" xfId="0" applyFill="1" applyBorder="1" applyAlignment="1">
      <alignment horizontal="center" vertical="center" wrapText="1" shrinkToFit="1"/>
    </xf>
    <xf numFmtId="177" fontId="0" fillId="0" borderId="102" xfId="0" applyNumberFormat="1" applyBorder="1">
      <alignment vertical="center"/>
    </xf>
    <xf numFmtId="0" fontId="13" fillId="0" borderId="0" xfId="0" applyFont="1" applyBorder="1" applyAlignment="1">
      <alignment horizontal="right" vertical="center"/>
    </xf>
    <xf numFmtId="0" fontId="0" fillId="3" borderId="24" xfId="0" applyFill="1" applyBorder="1" applyAlignment="1">
      <alignment horizontal="center" vertical="center" wrapText="1" shrinkToFit="1"/>
    </xf>
    <xf numFmtId="0" fontId="0" fillId="3" borderId="25" xfId="0" applyFill="1" applyBorder="1" applyAlignment="1">
      <alignment horizontal="center" vertical="center" wrapText="1" shrinkToFit="1"/>
    </xf>
    <xf numFmtId="0" fontId="0" fillId="0" borderId="103" xfId="0" applyFill="1" applyBorder="1" applyAlignment="1">
      <alignment horizontal="left" vertical="center" wrapText="1" shrinkToFit="1"/>
    </xf>
    <xf numFmtId="0" fontId="0" fillId="4" borderId="104" xfId="0" applyFill="1" applyBorder="1" applyAlignment="1">
      <alignment horizontal="left" vertical="center" wrapText="1" shrinkToFit="1"/>
    </xf>
    <xf numFmtId="0" fontId="0" fillId="0" borderId="104" xfId="0" applyFill="1" applyBorder="1" applyAlignment="1">
      <alignment horizontal="left" vertical="center" wrapText="1" shrinkToFit="1"/>
    </xf>
    <xf numFmtId="177" fontId="0" fillId="0" borderId="104" xfId="0" applyNumberFormat="1" applyBorder="1" applyAlignment="1">
      <alignment horizontal="left" vertical="center"/>
    </xf>
    <xf numFmtId="177" fontId="0" fillId="4" borderId="104" xfId="0" applyNumberFormat="1" applyFill="1" applyBorder="1">
      <alignment vertical="center"/>
    </xf>
    <xf numFmtId="177" fontId="0" fillId="0" borderId="104" xfId="0" applyNumberFormat="1" applyBorder="1">
      <alignment vertical="center"/>
    </xf>
    <xf numFmtId="177" fontId="0" fillId="4" borderId="105" xfId="0" applyNumberFormat="1" applyFill="1" applyBorder="1">
      <alignment vertical="center"/>
    </xf>
    <xf numFmtId="0" fontId="0" fillId="4" borderId="94" xfId="0" applyFill="1" applyBorder="1" applyAlignment="1">
      <alignment horizontal="center" vertical="center" wrapText="1"/>
    </xf>
    <xf numFmtId="0" fontId="0" fillId="4" borderId="95" xfId="0" applyFill="1" applyBorder="1" applyAlignment="1">
      <alignment horizontal="center" vertical="center"/>
    </xf>
    <xf numFmtId="0" fontId="0" fillId="4" borderId="106" xfId="0" applyFill="1" applyBorder="1" applyAlignment="1">
      <alignment horizontal="center" vertical="center"/>
    </xf>
    <xf numFmtId="0" fontId="0" fillId="0" borderId="102" xfId="0" applyFill="1" applyBorder="1" applyAlignment="1">
      <alignment horizontal="center" vertical="center"/>
    </xf>
    <xf numFmtId="0" fontId="0" fillId="4" borderId="96" xfId="0" applyFill="1" applyBorder="1" applyAlignment="1">
      <alignment horizontal="center" vertical="center"/>
    </xf>
    <xf numFmtId="0" fontId="0" fillId="0" borderId="96" xfId="0" applyFill="1" applyBorder="1" applyAlignment="1">
      <alignment horizontal="center" vertical="center"/>
    </xf>
    <xf numFmtId="177" fontId="18" fillId="4" borderId="96" xfId="0" applyNumberFormat="1" applyFont="1" applyFill="1" applyBorder="1">
      <alignment vertical="center"/>
    </xf>
    <xf numFmtId="177" fontId="18" fillId="0" borderId="96" xfId="0" applyNumberFormat="1" applyFont="1" applyFill="1" applyBorder="1">
      <alignment vertical="center"/>
    </xf>
    <xf numFmtId="0" fontId="0" fillId="4" borderId="107" xfId="0" applyFill="1" applyBorder="1" applyAlignment="1">
      <alignment horizontal="center" vertical="center"/>
    </xf>
    <xf numFmtId="0" fontId="0" fillId="4" borderId="97" xfId="0" applyFill="1" applyBorder="1" applyAlignment="1">
      <alignment horizontal="center" vertical="center"/>
    </xf>
    <xf numFmtId="0" fontId="0" fillId="4" borderId="108" xfId="0" applyFill="1" applyBorder="1" applyAlignment="1">
      <alignment horizontal="center" vertical="center"/>
    </xf>
    <xf numFmtId="0" fontId="0" fillId="4" borderId="109" xfId="0" applyFill="1" applyBorder="1" applyAlignment="1">
      <alignment horizontal="center" vertical="center"/>
    </xf>
    <xf numFmtId="0" fontId="0" fillId="4" borderId="110" xfId="0" applyFill="1" applyBorder="1" applyAlignment="1">
      <alignment horizontal="center" vertical="center"/>
    </xf>
    <xf numFmtId="0" fontId="0" fillId="0" borderId="103" xfId="0" applyFill="1" applyBorder="1">
      <alignment vertical="center"/>
    </xf>
    <xf numFmtId="0" fontId="0" fillId="4" borderId="104" xfId="0" applyFill="1" applyBorder="1">
      <alignment vertical="center"/>
    </xf>
    <xf numFmtId="0" fontId="0" fillId="0" borderId="104" xfId="0" applyFill="1" applyBorder="1">
      <alignment vertical="center"/>
    </xf>
    <xf numFmtId="0" fontId="0" fillId="4" borderId="111" xfId="0" applyFill="1" applyBorder="1" applyAlignment="1">
      <alignment horizontal="left" vertical="center" wrapText="1" shrinkToFit="1"/>
    </xf>
    <xf numFmtId="0" fontId="13" fillId="4" borderId="94" xfId="0" applyFont="1" applyFill="1" applyBorder="1" applyAlignment="1">
      <alignment horizontal="center" vertical="center" wrapText="1" shrinkToFit="1"/>
    </xf>
    <xf numFmtId="0" fontId="13" fillId="4" borderId="95" xfId="0" applyFont="1" applyFill="1" applyBorder="1" applyAlignment="1">
      <alignment horizontal="center" vertical="center" wrapText="1" shrinkToFit="1"/>
    </xf>
    <xf numFmtId="0" fontId="13" fillId="4" borderId="106" xfId="0" applyFont="1" applyFill="1" applyBorder="1" applyAlignment="1">
      <alignment horizontal="center" vertical="center" wrapText="1" shrinkToFit="1"/>
    </xf>
    <xf numFmtId="0" fontId="19" fillId="0" borderId="0" xfId="0" applyFont="1" applyBorder="1" applyAlignment="1">
      <alignment horizontal="right" vertical="center"/>
    </xf>
    <xf numFmtId="0" fontId="13" fillId="4" borderId="108" xfId="0" applyFont="1" applyFill="1" applyBorder="1" applyAlignment="1">
      <alignment horizontal="center" vertical="center" wrapText="1" shrinkToFit="1"/>
    </xf>
    <xf numFmtId="0" fontId="13" fillId="4" borderId="109" xfId="0" applyFont="1" applyFill="1" applyBorder="1" applyAlignment="1">
      <alignment horizontal="center" vertical="center" wrapText="1" shrinkToFit="1"/>
    </xf>
    <xf numFmtId="0" fontId="13" fillId="4" borderId="110" xfId="0" applyFont="1" applyFill="1" applyBorder="1" applyAlignment="1">
      <alignment horizontal="center" vertical="center" wrapText="1" shrinkToFit="1"/>
    </xf>
    <xf numFmtId="0" fontId="0" fillId="4" borderId="111" xfId="0" applyFill="1" applyBorder="1" applyAlignment="1">
      <alignment vertical="center" wrapText="1" shrinkToFit="1"/>
    </xf>
  </cellXfs>
  <cellStyles count="2">
    <cellStyle name="標準" xfId="0" builtinId="0"/>
    <cellStyle name="桁区切り" xfId="1" builtinId="6"/>
  </cellStyles>
  <tableStyles count="0" defaultTableStyle="TableStyleMedium2" defaultPivotStyle="PivotStyleLight16"/>
  <colors>
    <mruColors>
      <color rgb="FFFEC9C9"/>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11</xdr:row>
      <xdr:rowOff>53340</xdr:rowOff>
    </xdr:from>
    <xdr:to xmlns:xdr="http://schemas.openxmlformats.org/drawingml/2006/spreadsheetDrawing">
      <xdr:col>2</xdr:col>
      <xdr:colOff>959485</xdr:colOff>
      <xdr:row>14</xdr:row>
      <xdr:rowOff>18415</xdr:rowOff>
    </xdr:to>
    <xdr:sp macro="" textlink="">
      <xdr:nvSpPr>
        <xdr:cNvPr id="18" name="図形 13"/>
        <xdr:cNvSpPr/>
      </xdr:nvSpPr>
      <xdr:spPr>
        <a:xfrm>
          <a:off x="9525" y="3044190"/>
          <a:ext cx="2569210" cy="565150"/>
        </a:xfrm>
        <a:prstGeom prst="roundRect">
          <a:avLst/>
        </a:prstGeom>
      </xdr:spPr>
      <xdr:style>
        <a:lnRef idx="2">
          <a:schemeClr val="accent5"/>
        </a:lnRef>
        <a:fillRef idx="1">
          <a:schemeClr val="lt1"/>
        </a:fillRef>
        <a:effectRef idx="0">
          <a:schemeClr val="accent5"/>
        </a:effectRef>
        <a:fontRef idx="minor">
          <a:schemeClr val="dk1"/>
        </a:fontRef>
      </xdr:style>
      <xdr:txBody>
        <a:bodyPr vertOverflow="clip" horzOverflow="clip" anchor="ctr"/>
        <a:lstStyle/>
        <a:p>
          <a:pPr algn="ctr"/>
          <a:r>
            <a:rPr kumimoji="1" lang="ja-JP" altLang="en-US" sz="1400">
              <a:latin typeface="メイリオ"/>
              <a:ea typeface="メイリオ"/>
            </a:rPr>
            <a:t>現</a:t>
          </a:r>
          <a:r>
            <a:rPr kumimoji="1" lang="ja-JP" altLang="en-US" sz="1400">
              <a:latin typeface="メイリオ"/>
              <a:ea typeface="メイリオ"/>
            </a:rPr>
            <a:t>在</a:t>
          </a:r>
          <a:endParaRPr kumimoji="1" lang="ja-JP" altLang="en-US" sz="1400">
            <a:latin typeface="メイリオ"/>
            <a:ea typeface="メイリオ"/>
          </a:endParaRPr>
        </a:p>
      </xdr:txBody>
    </xdr:sp>
    <xdr:clientData/>
  </xdr:twoCellAnchor>
  <xdr:twoCellAnchor>
    <xdr:from xmlns:xdr="http://schemas.openxmlformats.org/drawingml/2006/spreadsheetDrawing">
      <xdr:col>4</xdr:col>
      <xdr:colOff>9525</xdr:colOff>
      <xdr:row>3</xdr:row>
      <xdr:rowOff>69850</xdr:rowOff>
    </xdr:from>
    <xdr:to xmlns:xdr="http://schemas.openxmlformats.org/drawingml/2006/spreadsheetDrawing">
      <xdr:col>15</xdr:col>
      <xdr:colOff>959485</xdr:colOff>
      <xdr:row>5</xdr:row>
      <xdr:rowOff>76835</xdr:rowOff>
    </xdr:to>
    <xdr:sp macro="" textlink="">
      <xdr:nvSpPr>
        <xdr:cNvPr id="19" name="図形 14"/>
        <xdr:cNvSpPr/>
      </xdr:nvSpPr>
      <xdr:spPr>
        <a:xfrm>
          <a:off x="3438525" y="965200"/>
          <a:ext cx="10093960" cy="359410"/>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anchor="ctr"/>
        <a:lstStyle/>
        <a:p>
          <a:pPr algn="ctr"/>
          <a:r>
            <a:rPr kumimoji="1" lang="ja-JP" altLang="en-US" sz="1400" b="1">
              <a:latin typeface="メイリオ"/>
              <a:ea typeface="メイリオ"/>
            </a:rPr>
            <a:t>育児休業中</a:t>
          </a:r>
          <a:endParaRPr kumimoji="1" lang="ja-JP" altLang="en-US" sz="1400" b="1">
            <a:latin typeface="メイリオ"/>
            <a:ea typeface="メイリオ"/>
          </a:endParaRPr>
        </a:p>
      </xdr:txBody>
    </xdr:sp>
    <xdr:clientData/>
  </xdr:twoCellAnchor>
  <xdr:twoCellAnchor editAs="oneCell">
    <xdr:from xmlns:xdr="http://schemas.openxmlformats.org/drawingml/2006/spreadsheetDrawing">
      <xdr:col>15</xdr:col>
      <xdr:colOff>312420</xdr:colOff>
      <xdr:row>31</xdr:row>
      <xdr:rowOff>57150</xdr:rowOff>
    </xdr:from>
    <xdr:to xmlns:xdr="http://schemas.openxmlformats.org/drawingml/2006/spreadsheetDrawing">
      <xdr:col>16</xdr:col>
      <xdr:colOff>15875</xdr:colOff>
      <xdr:row>34</xdr:row>
      <xdr:rowOff>7620</xdr:rowOff>
    </xdr:to>
    <xdr:pic macro="">
      <xdr:nvPicPr>
        <xdr:cNvPr id="20" name="図 15"/>
        <xdr:cNvPicPr>
          <a:picLocks noChangeAspect="1"/>
        </xdr:cNvPicPr>
      </xdr:nvPicPr>
      <xdr:blipFill>
        <a:blip xmlns:r="http://schemas.openxmlformats.org/officeDocument/2006/relationships" r:embed="rId1"/>
        <a:stretch>
          <a:fillRect/>
        </a:stretch>
      </xdr:blipFill>
      <xdr:spPr>
        <a:xfrm>
          <a:off x="12885420" y="7839075"/>
          <a:ext cx="751205" cy="693420"/>
        </a:xfrm>
        <a:prstGeom prst="rect">
          <a:avLst/>
        </a:prstGeom>
        <a:noFill/>
        <a:ln>
          <a:noFill/>
        </a:ln>
      </xdr:spPr>
    </xdr:pic>
    <xdr:clientData/>
  </xdr:twoCellAnchor>
  <xdr:twoCellAnchor>
    <xdr:from xmlns:xdr="http://schemas.openxmlformats.org/drawingml/2006/spreadsheetDrawing">
      <xdr:col>3</xdr:col>
      <xdr:colOff>73660</xdr:colOff>
      <xdr:row>15</xdr:row>
      <xdr:rowOff>0</xdr:rowOff>
    </xdr:from>
    <xdr:to xmlns:xdr="http://schemas.openxmlformats.org/drawingml/2006/spreadsheetDrawing">
      <xdr:col>3</xdr:col>
      <xdr:colOff>593725</xdr:colOff>
      <xdr:row>30</xdr:row>
      <xdr:rowOff>22225</xdr:rowOff>
    </xdr:to>
    <xdr:sp macro="" textlink="">
      <xdr:nvSpPr>
        <xdr:cNvPr id="21" name="図形 5"/>
        <xdr:cNvSpPr/>
      </xdr:nvSpPr>
      <xdr:spPr>
        <a:xfrm rot="5400000">
          <a:off x="2740660" y="3838575"/>
          <a:ext cx="520065" cy="3717925"/>
        </a:xfrm>
        <a:prstGeom prst="triangle">
          <a:avLst/>
        </a:prstGeom>
        <a:ln w="25400" cap="flat" cmpd="sng" algn="ctr">
          <a:no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11430</xdr:colOff>
      <xdr:row>4</xdr:row>
      <xdr:rowOff>12065</xdr:rowOff>
    </xdr:from>
    <xdr:to xmlns:xdr="http://schemas.openxmlformats.org/drawingml/2006/spreadsheetDrawing">
      <xdr:col>2</xdr:col>
      <xdr:colOff>959485</xdr:colOff>
      <xdr:row>5</xdr:row>
      <xdr:rowOff>50800</xdr:rowOff>
    </xdr:to>
    <xdr:sp macro="" textlink="">
      <xdr:nvSpPr>
        <xdr:cNvPr id="22" name="図形 5"/>
        <xdr:cNvSpPr/>
      </xdr:nvSpPr>
      <xdr:spPr>
        <a:xfrm>
          <a:off x="11430" y="1021715"/>
          <a:ext cx="2567305" cy="27686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anchor="ctr"/>
        <a:lstStyle/>
        <a:p>
          <a:pPr algn="ctr"/>
          <a:r>
            <a:rPr kumimoji="1" lang="ja-JP" altLang="en-US" sz="1400">
              <a:latin typeface="メイリオ"/>
              <a:ea typeface="メイリオ"/>
            </a:rPr>
            <a:t>基礎情報</a:t>
          </a:r>
          <a:endParaRPr kumimoji="1" lang="ja-JP" altLang="en-US" sz="1400">
            <a:latin typeface="メイリオ"/>
            <a:ea typeface="メイリオ"/>
          </a:endParaRP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A45"/>
  <sheetViews>
    <sheetView showGridLines="0" tabSelected="1" zoomScale="90" zoomScaleNormal="90" workbookViewId="0">
      <selection activeCell="C16" sqref="C16"/>
    </sheetView>
  </sheetViews>
  <sheetFormatPr defaultRowHeight="18.75"/>
  <cols>
    <col min="1" max="1" width="3.75" style="1" customWidth="1"/>
    <col min="2" max="2" width="17.5" style="1" customWidth="1"/>
    <col min="3" max="3" width="13.75" style="1" customWidth="1"/>
    <col min="4" max="4" width="10" style="1" customWidth="1"/>
    <col min="5" max="5" width="3.75" style="1" customWidth="1"/>
    <col min="6" max="6" width="17.5" style="1" customWidth="1"/>
    <col min="7" max="7" width="13.75" style="1" customWidth="1"/>
    <col min="8" max="8" width="7.5" style="1" customWidth="1"/>
    <col min="9" max="9" width="3.75" style="1" customWidth="1"/>
    <col min="10" max="10" width="17.5" style="1" customWidth="1"/>
    <col min="11" max="11" width="13.75" style="1" customWidth="1"/>
    <col min="12" max="12" width="7.5" style="1" customWidth="1"/>
    <col min="13" max="13" width="3.75" style="1" customWidth="1"/>
    <col min="14" max="14" width="17.5" style="1" customWidth="1"/>
    <col min="15" max="16" width="13.75" style="1" customWidth="1"/>
    <col min="17" max="16384" width="9" style="1" customWidth="1"/>
  </cols>
  <sheetData>
    <row r="1" spans="1:18" ht="33" customHeight="1">
      <c r="A1" s="3" t="s">
        <v>110</v>
      </c>
    </row>
    <row r="2" spans="1:18" ht="18.75" customHeight="1">
      <c r="A2" s="4" t="s">
        <v>101</v>
      </c>
    </row>
    <row r="3" spans="1:18" ht="18.75" customHeight="1">
      <c r="A3" s="4" t="s">
        <v>116</v>
      </c>
    </row>
    <row r="4" spans="1:18" ht="9" customHeight="1"/>
    <row r="5" spans="1:18">
      <c r="E5" s="58"/>
      <c r="F5" s="69"/>
      <c r="G5" s="69"/>
      <c r="I5" s="58"/>
      <c r="J5" s="69"/>
      <c r="K5" s="69"/>
      <c r="M5" s="58"/>
      <c r="N5" s="69"/>
      <c r="O5" s="113"/>
      <c r="P5" s="113"/>
    </row>
    <row r="6" spans="1:18" s="2" customFormat="1" ht="26.25" customHeight="1">
      <c r="A6" s="2"/>
      <c r="B6" s="2"/>
      <c r="C6" s="2"/>
      <c r="D6" s="2"/>
      <c r="E6" s="59" t="s">
        <v>85</v>
      </c>
      <c r="F6" s="59"/>
      <c r="G6" s="59"/>
      <c r="H6" s="2"/>
      <c r="I6" s="59" t="s">
        <v>86</v>
      </c>
      <c r="J6" s="59"/>
      <c r="K6" s="59"/>
      <c r="L6" s="2"/>
      <c r="M6" s="59" t="s">
        <v>89</v>
      </c>
      <c r="N6" s="59"/>
      <c r="O6" s="59"/>
      <c r="P6" s="59"/>
      <c r="Q6" s="2"/>
      <c r="R6" s="2"/>
    </row>
    <row r="7" spans="1:18" ht="33">
      <c r="A7" s="5" t="s">
        <v>127</v>
      </c>
      <c r="B7" s="16" t="s">
        <v>122</v>
      </c>
      <c r="C7" s="32">
        <v>45863</v>
      </c>
      <c r="E7" s="60" t="s">
        <v>83</v>
      </c>
      <c r="F7" s="70"/>
      <c r="G7" s="81"/>
      <c r="I7" s="60" t="s">
        <v>87</v>
      </c>
      <c r="J7" s="70"/>
      <c r="K7" s="81"/>
      <c r="M7" s="60" t="s">
        <v>88</v>
      </c>
      <c r="N7" s="70"/>
      <c r="O7" s="70"/>
      <c r="P7" s="81"/>
    </row>
    <row r="8" spans="1:18" s="2" customFormat="1">
      <c r="A8" s="5" t="s">
        <v>132</v>
      </c>
      <c r="B8" s="17" t="s">
        <v>142</v>
      </c>
      <c r="C8" s="33">
        <f>+C7+56</f>
        <v>45919</v>
      </c>
      <c r="D8" s="2"/>
      <c r="E8" s="61" t="s">
        <v>203</v>
      </c>
      <c r="F8" s="71"/>
      <c r="G8" s="82"/>
      <c r="H8" s="2"/>
      <c r="I8" s="61" t="s">
        <v>204</v>
      </c>
      <c r="J8" s="71"/>
      <c r="K8" s="82"/>
      <c r="L8" s="2"/>
      <c r="M8" s="61" t="s">
        <v>202</v>
      </c>
      <c r="N8" s="71"/>
      <c r="O8" s="71"/>
      <c r="P8" s="82"/>
      <c r="Q8" s="2"/>
      <c r="R8" s="2"/>
    </row>
    <row r="9" spans="1:18" s="2" customFormat="1" ht="19.5">
      <c r="A9" s="2"/>
      <c r="B9" s="17" t="s">
        <v>123</v>
      </c>
      <c r="C9" s="34">
        <v>45870</v>
      </c>
      <c r="D9" s="2"/>
      <c r="E9" s="62"/>
      <c r="F9" s="62"/>
      <c r="G9" s="62"/>
      <c r="H9" s="92"/>
      <c r="I9" s="62"/>
      <c r="J9" s="62"/>
      <c r="K9" s="62"/>
      <c r="L9" s="92"/>
      <c r="M9" s="62"/>
      <c r="N9" s="62"/>
      <c r="O9" s="62"/>
      <c r="P9" s="62"/>
      <c r="Q9" s="2"/>
      <c r="R9" s="2"/>
    </row>
    <row r="10" spans="1:18" s="2" customFormat="1" ht="19.5" customHeight="1">
      <c r="A10" s="2"/>
      <c r="B10" s="18" t="s">
        <v>124</v>
      </c>
      <c r="C10" s="35">
        <v>45926</v>
      </c>
      <c r="D10" s="2"/>
      <c r="E10" s="63" t="s">
        <v>150</v>
      </c>
      <c r="F10" s="72"/>
      <c r="G10" s="83">
        <v>21</v>
      </c>
      <c r="H10" s="2"/>
      <c r="I10" s="63" t="s">
        <v>150</v>
      </c>
      <c r="J10" s="72"/>
      <c r="K10" s="83">
        <v>22</v>
      </c>
      <c r="L10" s="2"/>
      <c r="M10" s="63" t="s">
        <v>150</v>
      </c>
      <c r="N10" s="72"/>
      <c r="O10" s="114">
        <v>22</v>
      </c>
      <c r="P10" s="120">
        <v>22</v>
      </c>
      <c r="Q10" s="2"/>
      <c r="R10" s="2"/>
    </row>
    <row r="11" spans="1:18" ht="20.25">
      <c r="E11" s="63" t="s">
        <v>14</v>
      </c>
      <c r="F11" s="72"/>
      <c r="G11" s="84">
        <v>21</v>
      </c>
      <c r="I11" s="72" t="s">
        <v>82</v>
      </c>
      <c r="J11" s="100"/>
      <c r="K11" s="104">
        <v>2</v>
      </c>
      <c r="M11" s="72" t="s">
        <v>82</v>
      </c>
      <c r="N11" s="100"/>
      <c r="O11" s="115">
        <v>0</v>
      </c>
      <c r="P11" s="121">
        <v>2</v>
      </c>
      <c r="R11" s="1"/>
    </row>
    <row r="12" spans="1:18" ht="21">
      <c r="E12" s="63" t="s">
        <v>99</v>
      </c>
      <c r="F12" s="72"/>
      <c r="G12" s="85">
        <v>20</v>
      </c>
      <c r="I12" s="63" t="s">
        <v>14</v>
      </c>
      <c r="J12" s="72"/>
      <c r="K12" s="84">
        <v>20</v>
      </c>
      <c r="M12" s="63" t="s">
        <v>14</v>
      </c>
      <c r="N12" s="72"/>
      <c r="O12" s="116">
        <v>22</v>
      </c>
      <c r="P12" s="122">
        <v>20</v>
      </c>
    </row>
    <row r="13" spans="1:18" ht="21">
      <c r="E13" s="64"/>
      <c r="F13" s="64"/>
      <c r="G13" s="86"/>
      <c r="I13" s="63" t="s">
        <v>99</v>
      </c>
      <c r="J13" s="72"/>
      <c r="K13" s="85">
        <v>20</v>
      </c>
      <c r="M13" s="63" t="s">
        <v>99</v>
      </c>
      <c r="N13" s="72"/>
      <c r="O13" s="117">
        <v>20</v>
      </c>
      <c r="P13" s="123">
        <v>0</v>
      </c>
    </row>
    <row r="14" spans="1:18" ht="5.25" customHeight="1">
      <c r="E14" s="65"/>
      <c r="F14" s="65"/>
      <c r="I14" s="65"/>
      <c r="J14" s="65"/>
      <c r="K14" s="19"/>
      <c r="M14" s="65"/>
      <c r="N14" s="65"/>
      <c r="O14" s="19"/>
      <c r="P14" s="19"/>
    </row>
    <row r="15" spans="1:18" ht="19.5">
      <c r="B15" s="19"/>
      <c r="C15" s="36" t="s">
        <v>37</v>
      </c>
      <c r="G15" s="36" t="s">
        <v>205</v>
      </c>
      <c r="K15" s="36" t="s">
        <v>206</v>
      </c>
      <c r="O15" s="118" t="s">
        <v>207</v>
      </c>
      <c r="P15" s="36" t="s">
        <v>199</v>
      </c>
    </row>
    <row r="16" spans="1:18" ht="19.5">
      <c r="A16" s="6" t="s">
        <v>65</v>
      </c>
      <c r="B16" s="20" t="s">
        <v>22</v>
      </c>
      <c r="C16" s="37">
        <v>265400</v>
      </c>
      <c r="E16" s="6" t="s">
        <v>65</v>
      </c>
      <c r="F16" s="73" t="s">
        <v>22</v>
      </c>
      <c r="G16" s="87">
        <v>0</v>
      </c>
      <c r="I16" s="6" t="s">
        <v>65</v>
      </c>
      <c r="J16" s="73" t="s">
        <v>22</v>
      </c>
      <c r="K16" s="87">
        <f>ROUNDDOWN($C$16*K11/K10,0)</f>
        <v>24127</v>
      </c>
      <c r="M16" s="6" t="s">
        <v>65</v>
      </c>
      <c r="N16" s="73" t="s">
        <v>22</v>
      </c>
      <c r="O16" s="87">
        <f>ROUNDDOWN($C$16*O11/O10,0)</f>
        <v>0</v>
      </c>
      <c r="P16" s="87">
        <f>ROUNDDOWN($C$16*P11/P10,0)</f>
        <v>24127</v>
      </c>
    </row>
    <row r="17" spans="1:17">
      <c r="A17" s="7"/>
      <c r="B17" s="21" t="s">
        <v>3</v>
      </c>
      <c r="C17" s="38">
        <v>23000</v>
      </c>
      <c r="E17" s="7"/>
      <c r="F17" s="74" t="s">
        <v>3</v>
      </c>
      <c r="G17" s="88">
        <v>0</v>
      </c>
      <c r="I17" s="7"/>
      <c r="J17" s="74" t="s">
        <v>3</v>
      </c>
      <c r="K17" s="88">
        <f>ROUNDDOWN($C$17*K11/K10,0)</f>
        <v>2090</v>
      </c>
      <c r="M17" s="7"/>
      <c r="N17" s="74" t="s">
        <v>3</v>
      </c>
      <c r="O17" s="88">
        <f>ROUNDDOWN($C$17*O11/O10,0)</f>
        <v>0</v>
      </c>
      <c r="P17" s="88">
        <f>ROUNDDOWN($C$17*P11/P10,0)</f>
        <v>2090</v>
      </c>
      <c r="Q17" s="49"/>
    </row>
    <row r="18" spans="1:17">
      <c r="A18" s="7"/>
      <c r="B18" s="21" t="s">
        <v>19</v>
      </c>
      <c r="C18" s="38">
        <v>0</v>
      </c>
      <c r="E18" s="7"/>
      <c r="F18" s="74" t="s">
        <v>19</v>
      </c>
      <c r="G18" s="88">
        <v>0</v>
      </c>
      <c r="I18" s="7"/>
      <c r="J18" s="74" t="s">
        <v>19</v>
      </c>
      <c r="K18" s="88">
        <f>ROUNDDOWN($C$18*K11/K10,0)</f>
        <v>0</v>
      </c>
      <c r="M18" s="7"/>
      <c r="N18" s="74" t="s">
        <v>19</v>
      </c>
      <c r="O18" s="88">
        <f>ROUNDDOWN($C$18*O11/O10,0)</f>
        <v>0</v>
      </c>
      <c r="P18" s="88">
        <f>ROUNDDOWN($C$18*P11/P10,0)</f>
        <v>0</v>
      </c>
    </row>
    <row r="19" spans="1:17" ht="19.5">
      <c r="A19" s="7"/>
      <c r="B19" s="21" t="s">
        <v>7</v>
      </c>
      <c r="C19" s="39">
        <v>5600</v>
      </c>
      <c r="E19" s="7"/>
      <c r="F19" s="74" t="s">
        <v>7</v>
      </c>
      <c r="G19" s="88">
        <v>0</v>
      </c>
      <c r="I19" s="7"/>
      <c r="J19" s="74" t="s">
        <v>7</v>
      </c>
      <c r="K19" s="88">
        <f>IF(K11=0,0,$C$19)</f>
        <v>5600</v>
      </c>
      <c r="M19" s="7"/>
      <c r="N19" s="74" t="s">
        <v>7</v>
      </c>
      <c r="O19" s="88">
        <f>IF(O11=0,0,$C$19)</f>
        <v>0</v>
      </c>
      <c r="P19" s="88">
        <f>IF(P11=0,0,$C$19)</f>
        <v>5600</v>
      </c>
    </row>
    <row r="20" spans="1:17" ht="20.25">
      <c r="A20" s="7"/>
      <c r="B20" s="22"/>
      <c r="C20" s="40"/>
      <c r="E20" s="7"/>
      <c r="F20" s="75" t="s">
        <v>31</v>
      </c>
      <c r="G20" s="89">
        <f>標準報酬月額等級表等!$B$65*G10</f>
        <v>179109</v>
      </c>
      <c r="I20" s="7"/>
      <c r="J20" s="75" t="s">
        <v>31</v>
      </c>
      <c r="K20" s="89">
        <f>標準報酬月額等級表等!$B$65*(K10-K11)</f>
        <v>170580</v>
      </c>
      <c r="M20" s="7"/>
      <c r="N20" s="75" t="s">
        <v>31</v>
      </c>
      <c r="O20" s="89">
        <f>標準報酬月額等級表等!$B$65*(O10-O11)</f>
        <v>187638</v>
      </c>
      <c r="P20" s="89">
        <f>標準報酬月額等級表等!$B$65*(P10-P11)</f>
        <v>170580</v>
      </c>
    </row>
    <row r="21" spans="1:17" ht="20.25">
      <c r="A21" s="8"/>
      <c r="B21" s="23" t="s">
        <v>79</v>
      </c>
      <c r="C21" s="41">
        <f>SUM(C16:C19)</f>
        <v>294000</v>
      </c>
      <c r="E21" s="7"/>
      <c r="F21" s="76" t="s">
        <v>118</v>
      </c>
      <c r="G21" s="90">
        <f>育児休業支援手当金!$D$13*MIN(28,G12)*育児休業支援手当金!$D$20</f>
        <v>33080</v>
      </c>
      <c r="I21" s="7"/>
      <c r="J21" s="76" t="s">
        <v>120</v>
      </c>
      <c r="K21" s="105">
        <f>IF(K12&gt;=14,育児休業支援手当金!$D$13*MIN(28,K13)*育児休業支援手当金!$D$20,"支給対象外")</f>
        <v>33080</v>
      </c>
      <c r="M21" s="7"/>
      <c r="N21" s="76" t="s">
        <v>120</v>
      </c>
      <c r="O21" s="90">
        <f>育児休業支援手当金!$D$13*育児休業支援手当金!$D$20*MIN(O13,28)</f>
        <v>33080</v>
      </c>
      <c r="P21" s="124">
        <f>育児休業支援手当金!$D$13*育児休業支援手当金!$D$20*MIN(P13,28-O13)</f>
        <v>0</v>
      </c>
    </row>
    <row r="22" spans="1:17" ht="19.5">
      <c r="A22" s="6" t="s">
        <v>12</v>
      </c>
      <c r="B22" s="20" t="s">
        <v>69</v>
      </c>
      <c r="C22" s="42">
        <f>IF(C32="","",VLOOKUP(C32,等級別掛金額一覧表,10,FALSE))</f>
        <v>13442</v>
      </c>
      <c r="E22" s="8"/>
      <c r="F22" s="23" t="s">
        <v>79</v>
      </c>
      <c r="G22" s="45">
        <f>SUM(G16:G21)</f>
        <v>212189</v>
      </c>
      <c r="I22" s="8"/>
      <c r="J22" s="23" t="s">
        <v>79</v>
      </c>
      <c r="K22" s="45">
        <f>SUM(K16:K21)</f>
        <v>235477</v>
      </c>
      <c r="M22" s="8"/>
      <c r="N22" s="23" t="s">
        <v>79</v>
      </c>
      <c r="O22" s="45">
        <f>SUM(O16:O21)</f>
        <v>220718</v>
      </c>
      <c r="P22" s="45">
        <f>SUM(P16:P21)</f>
        <v>202397</v>
      </c>
    </row>
    <row r="23" spans="1:17">
      <c r="A23" s="7"/>
      <c r="B23" s="24" t="s">
        <v>80</v>
      </c>
      <c r="C23" s="43">
        <f>IF(C32="","",VLOOKUP(C32,等級別掛金額一覧表,18,FALSE))</f>
        <v>25620</v>
      </c>
      <c r="E23" s="6" t="s">
        <v>12</v>
      </c>
      <c r="F23" s="73" t="s">
        <v>69</v>
      </c>
      <c r="G23" s="87">
        <v>0</v>
      </c>
      <c r="I23" s="6" t="s">
        <v>12</v>
      </c>
      <c r="J23" s="73" t="s">
        <v>69</v>
      </c>
      <c r="K23" s="87">
        <f>IF(COUNTA(K10:K11)="","",C22)</f>
        <v>13442</v>
      </c>
      <c r="M23" s="6" t="s">
        <v>12</v>
      </c>
      <c r="N23" s="73" t="s">
        <v>69</v>
      </c>
      <c r="O23" s="87">
        <v>0</v>
      </c>
      <c r="P23" s="87">
        <f>$C$22</f>
        <v>13442</v>
      </c>
    </row>
    <row r="24" spans="1:17">
      <c r="A24" s="7"/>
      <c r="B24" s="24" t="s">
        <v>81</v>
      </c>
      <c r="C24" s="43">
        <f>IF(C32="","",VLOOKUP(C32,等級別掛金額一覧表,20,FALSE))</f>
        <v>2100</v>
      </c>
      <c r="E24" s="7"/>
      <c r="F24" s="77" t="s">
        <v>80</v>
      </c>
      <c r="G24" s="88">
        <v>0</v>
      </c>
      <c r="I24" s="7"/>
      <c r="J24" s="77" t="s">
        <v>80</v>
      </c>
      <c r="K24" s="88">
        <f>$C$23</f>
        <v>25620</v>
      </c>
      <c r="M24" s="7"/>
      <c r="N24" s="77" t="s">
        <v>80</v>
      </c>
      <c r="O24" s="88">
        <v>0</v>
      </c>
      <c r="P24" s="88">
        <f>$C$23</f>
        <v>25620</v>
      </c>
    </row>
    <row r="25" spans="1:17">
      <c r="A25" s="7"/>
      <c r="B25" s="21" t="s">
        <v>16</v>
      </c>
      <c r="C25" s="38">
        <v>11620</v>
      </c>
      <c r="E25" s="7"/>
      <c r="F25" s="77" t="s">
        <v>81</v>
      </c>
      <c r="G25" s="88">
        <v>0</v>
      </c>
      <c r="I25" s="7"/>
      <c r="J25" s="77" t="s">
        <v>81</v>
      </c>
      <c r="K25" s="88">
        <f>$C$24</f>
        <v>2100</v>
      </c>
      <c r="M25" s="7"/>
      <c r="N25" s="77" t="s">
        <v>81</v>
      </c>
      <c r="O25" s="88">
        <v>0</v>
      </c>
      <c r="P25" s="88">
        <f>$C$24</f>
        <v>2100</v>
      </c>
    </row>
    <row r="26" spans="1:17" ht="19.5">
      <c r="A26" s="7"/>
      <c r="B26" s="21" t="s">
        <v>11</v>
      </c>
      <c r="C26" s="39">
        <v>19800</v>
      </c>
      <c r="E26" s="7"/>
      <c r="F26" s="74" t="s">
        <v>16</v>
      </c>
      <c r="G26" s="88">
        <v>0</v>
      </c>
      <c r="I26" s="7"/>
      <c r="J26" s="74" t="s">
        <v>93</v>
      </c>
      <c r="K26" s="88">
        <f>$C$25</f>
        <v>11620</v>
      </c>
      <c r="M26" s="7"/>
      <c r="N26" s="74" t="s">
        <v>93</v>
      </c>
      <c r="O26" s="88">
        <f>$C$25</f>
        <v>11620</v>
      </c>
      <c r="P26" s="88">
        <f>$C$25</f>
        <v>11620</v>
      </c>
    </row>
    <row r="27" spans="1:17" ht="20.25">
      <c r="A27" s="7"/>
      <c r="B27" s="25" t="s">
        <v>1</v>
      </c>
      <c r="C27" s="44">
        <f>ROUNDDOWN(C16*5/1000,0)</f>
        <v>1327</v>
      </c>
      <c r="E27" s="7"/>
      <c r="F27" s="74" t="s">
        <v>94</v>
      </c>
      <c r="G27" s="88">
        <f>$C$26</f>
        <v>19800</v>
      </c>
      <c r="I27" s="7"/>
      <c r="J27" s="74" t="s">
        <v>11</v>
      </c>
      <c r="K27" s="88">
        <f>$C$26</f>
        <v>19800</v>
      </c>
      <c r="M27" s="7"/>
      <c r="N27" s="74" t="s">
        <v>11</v>
      </c>
      <c r="O27" s="88">
        <f>$C$26</f>
        <v>19800</v>
      </c>
      <c r="P27" s="88">
        <f>$C$26</f>
        <v>19800</v>
      </c>
    </row>
    <row r="28" spans="1:17" ht="19.5" customHeight="1">
      <c r="A28" s="8"/>
      <c r="B28" s="23" t="s">
        <v>79</v>
      </c>
      <c r="C28" s="45">
        <f>SUM(C22:C27)</f>
        <v>73909</v>
      </c>
      <c r="E28" s="7"/>
      <c r="F28" s="78" t="s">
        <v>1</v>
      </c>
      <c r="G28" s="91">
        <v>0</v>
      </c>
      <c r="I28" s="7"/>
      <c r="J28" s="78" t="s">
        <v>1</v>
      </c>
      <c r="K28" s="91">
        <f>$C$27</f>
        <v>1327</v>
      </c>
      <c r="M28" s="7"/>
      <c r="N28" s="78" t="s">
        <v>1</v>
      </c>
      <c r="O28" s="91">
        <v>0</v>
      </c>
      <c r="P28" s="91">
        <f>$C$27</f>
        <v>1327</v>
      </c>
    </row>
    <row r="29" spans="1:17" ht="19.5" customHeight="1">
      <c r="E29" s="8"/>
      <c r="F29" s="23" t="s">
        <v>79</v>
      </c>
      <c r="G29" s="45">
        <f>SUM(G23:G28)</f>
        <v>19800</v>
      </c>
      <c r="I29" s="8"/>
      <c r="J29" s="23" t="s">
        <v>79</v>
      </c>
      <c r="K29" s="45">
        <f>SUM(K23:K28)</f>
        <v>73909</v>
      </c>
      <c r="M29" s="8"/>
      <c r="N29" s="23" t="s">
        <v>79</v>
      </c>
      <c r="O29" s="45">
        <f>SUM(O23:O28)</f>
        <v>31420</v>
      </c>
      <c r="P29" s="45">
        <f>SUM(P23:P28)</f>
        <v>73909</v>
      </c>
    </row>
    <row r="30" spans="1:17" ht="19.5" customHeight="1">
      <c r="A30" s="9" t="s">
        <v>35</v>
      </c>
      <c r="B30" s="26"/>
      <c r="C30" s="46">
        <f>C21-C28</f>
        <v>220091</v>
      </c>
    </row>
    <row r="31" spans="1:17" ht="19.5" customHeight="1">
      <c r="E31" s="9" t="s">
        <v>35</v>
      </c>
      <c r="F31" s="26"/>
      <c r="G31" s="46">
        <f>G22-G29</f>
        <v>192389</v>
      </c>
      <c r="I31" s="9" t="s">
        <v>35</v>
      </c>
      <c r="J31" s="26"/>
      <c r="K31" s="46">
        <f>K22-K29</f>
        <v>161568</v>
      </c>
      <c r="M31" s="9" t="s">
        <v>35</v>
      </c>
      <c r="N31" s="26"/>
      <c r="O31" s="119">
        <f>O22-O29</f>
        <v>189298</v>
      </c>
      <c r="P31" s="46">
        <f>P22-P29</f>
        <v>128488</v>
      </c>
    </row>
    <row r="32" spans="1:17" ht="19.5" customHeight="1">
      <c r="A32" s="10" t="s">
        <v>68</v>
      </c>
      <c r="B32" s="27"/>
      <c r="C32" s="47" t="s">
        <v>63</v>
      </c>
      <c r="E32" s="66" t="s">
        <v>106</v>
      </c>
      <c r="F32" s="79"/>
      <c r="G32" s="79"/>
      <c r="H32" s="79"/>
      <c r="I32" s="79"/>
      <c r="J32" s="79"/>
      <c r="K32" s="79"/>
      <c r="L32" s="79"/>
      <c r="M32" s="79"/>
      <c r="N32" s="79"/>
      <c r="O32" s="79"/>
      <c r="P32" s="79"/>
    </row>
    <row r="33" spans="1:27" ht="19.5" customHeight="1">
      <c r="A33" s="10" t="s">
        <v>97</v>
      </c>
      <c r="B33" s="28"/>
      <c r="C33" s="48">
        <f>IF(C32="","",VLOOKUP(C32,標準報酬月額等級表,3,FALSE))</f>
        <v>12730</v>
      </c>
      <c r="E33" s="67" t="s">
        <v>95</v>
      </c>
      <c r="F33" s="79"/>
      <c r="G33" s="79"/>
      <c r="H33" s="79"/>
      <c r="I33" s="79"/>
      <c r="J33" s="79"/>
      <c r="K33" s="79"/>
      <c r="L33" s="79"/>
      <c r="M33" s="79"/>
      <c r="N33" s="79"/>
      <c r="O33" s="79"/>
      <c r="P33" s="79"/>
      <c r="W33" s="128"/>
      <c r="X33" s="128"/>
      <c r="Y33" s="128"/>
      <c r="Z33" s="128"/>
      <c r="AA33" s="128"/>
    </row>
    <row r="34" spans="1:27" ht="19.5" customHeight="1">
      <c r="C34" s="49"/>
      <c r="E34" s="67" t="s">
        <v>111</v>
      </c>
      <c r="F34" s="80"/>
      <c r="G34" s="80"/>
      <c r="H34" s="80"/>
      <c r="I34" s="80"/>
      <c r="J34" s="80"/>
      <c r="K34" s="80"/>
      <c r="L34" s="80"/>
      <c r="M34" s="80"/>
      <c r="N34" s="80"/>
      <c r="O34" s="80"/>
      <c r="P34" s="80"/>
    </row>
    <row r="35" spans="1:27" ht="19.5">
      <c r="C35" s="49"/>
      <c r="E35" s="68" t="s">
        <v>196</v>
      </c>
      <c r="F35" s="80"/>
      <c r="G35" s="80"/>
      <c r="H35" s="80"/>
      <c r="I35" s="80"/>
      <c r="J35" s="80"/>
      <c r="K35" s="80"/>
      <c r="L35" s="80"/>
      <c r="M35" s="80"/>
      <c r="N35" s="80"/>
      <c r="O35" s="80"/>
      <c r="P35" s="80"/>
      <c r="W35" s="128"/>
      <c r="X35" s="128"/>
      <c r="Y35" s="128"/>
      <c r="Z35" s="128"/>
      <c r="AA35" s="128"/>
    </row>
    <row r="36" spans="1:27" ht="15" customHeight="1">
      <c r="A36" s="11"/>
      <c r="B36" s="11"/>
      <c r="C36" s="11"/>
      <c r="D36" s="11"/>
      <c r="E36" s="11"/>
      <c r="F36" s="11"/>
      <c r="G36" s="11"/>
      <c r="H36" s="11"/>
      <c r="I36" s="11"/>
      <c r="J36" s="11"/>
      <c r="K36" s="11"/>
      <c r="L36" s="11"/>
      <c r="M36" s="11"/>
      <c r="N36" s="11"/>
      <c r="O36" s="11"/>
      <c r="P36" s="11"/>
      <c r="W36" s="128"/>
      <c r="X36" s="129"/>
      <c r="Y36" s="129"/>
      <c r="Z36" s="129"/>
      <c r="AA36" s="129"/>
    </row>
    <row r="37" spans="1:27" ht="45" customHeight="1">
      <c r="A37" s="12" t="s">
        <v>105</v>
      </c>
      <c r="B37" s="29"/>
      <c r="C37" s="50" t="s">
        <v>92</v>
      </c>
      <c r="D37" s="54"/>
      <c r="E37" s="54"/>
      <c r="F37" s="54"/>
      <c r="G37" s="54"/>
      <c r="H37" s="93"/>
      <c r="I37" s="97" t="s">
        <v>16</v>
      </c>
      <c r="J37" s="101"/>
      <c r="K37" s="106" t="s">
        <v>84</v>
      </c>
      <c r="L37" s="110"/>
      <c r="M37" s="110"/>
      <c r="N37" s="110"/>
      <c r="O37" s="110"/>
      <c r="P37" s="125"/>
      <c r="W37" s="128"/>
      <c r="X37" s="129"/>
      <c r="Y37" s="129"/>
      <c r="Z37" s="129"/>
      <c r="AA37" s="129"/>
    </row>
    <row r="38" spans="1:27" ht="60" customHeight="1">
      <c r="A38" s="13" t="s">
        <v>7</v>
      </c>
      <c r="B38" s="30"/>
      <c r="C38" s="51" t="s">
        <v>108</v>
      </c>
      <c r="D38" s="55"/>
      <c r="E38" s="55"/>
      <c r="F38" s="55"/>
      <c r="G38" s="55"/>
      <c r="H38" s="94"/>
      <c r="I38" s="13" t="s">
        <v>11</v>
      </c>
      <c r="J38" s="30"/>
      <c r="K38" s="107" t="s">
        <v>76</v>
      </c>
      <c r="L38" s="56"/>
      <c r="M38" s="56"/>
      <c r="N38" s="56"/>
      <c r="O38" s="56"/>
      <c r="P38" s="95"/>
      <c r="W38" s="128"/>
      <c r="X38" s="129"/>
      <c r="Y38" s="129"/>
      <c r="Z38" s="129"/>
      <c r="AA38" s="129"/>
    </row>
    <row r="39" spans="1:27" ht="90" customHeight="1">
      <c r="A39" s="13" t="s">
        <v>90</v>
      </c>
      <c r="B39" s="30"/>
      <c r="C39" s="52" t="s">
        <v>10</v>
      </c>
      <c r="D39" s="56"/>
      <c r="E39" s="56"/>
      <c r="F39" s="56"/>
      <c r="G39" s="56"/>
      <c r="H39" s="95"/>
      <c r="I39" s="98" t="s">
        <v>1</v>
      </c>
      <c r="J39" s="102"/>
      <c r="K39" s="108" t="s">
        <v>5</v>
      </c>
      <c r="L39" s="111"/>
      <c r="M39" s="111"/>
      <c r="N39" s="111"/>
      <c r="O39" s="111"/>
      <c r="P39" s="126"/>
      <c r="W39" s="128"/>
      <c r="X39" s="129"/>
      <c r="Y39" s="129"/>
      <c r="Z39" s="129"/>
      <c r="AA39" s="129"/>
    </row>
    <row r="40" spans="1:27" s="1" customFormat="1" ht="90" customHeight="1">
      <c r="A40" s="14" t="s">
        <v>147</v>
      </c>
      <c r="B40" s="28"/>
      <c r="C40" s="52" t="s">
        <v>197</v>
      </c>
      <c r="D40" s="56"/>
      <c r="E40" s="56"/>
      <c r="F40" s="56"/>
      <c r="G40" s="56"/>
      <c r="H40" s="95"/>
      <c r="I40" s="14" t="s">
        <v>148</v>
      </c>
      <c r="J40" s="28"/>
      <c r="K40" s="52" t="s">
        <v>149</v>
      </c>
      <c r="L40" s="56"/>
      <c r="M40" s="56"/>
      <c r="N40" s="56"/>
      <c r="O40" s="56"/>
      <c r="P40" s="95"/>
      <c r="Q40" s="1"/>
      <c r="R40" s="1"/>
      <c r="W40" s="1"/>
      <c r="X40" s="130"/>
      <c r="Y40" s="130"/>
      <c r="Z40" s="130"/>
      <c r="AA40" s="130"/>
    </row>
    <row r="41" spans="1:27" ht="90" customHeight="1">
      <c r="A41" s="15" t="s">
        <v>91</v>
      </c>
      <c r="B41" s="31"/>
      <c r="C41" s="53" t="s">
        <v>198</v>
      </c>
      <c r="D41" s="57"/>
      <c r="E41" s="57"/>
      <c r="F41" s="57"/>
      <c r="G41" s="57"/>
      <c r="H41" s="96"/>
      <c r="I41" s="99" t="s">
        <v>104</v>
      </c>
      <c r="J41" s="103"/>
      <c r="K41" s="109" t="s">
        <v>115</v>
      </c>
      <c r="L41" s="112"/>
      <c r="M41" s="112"/>
      <c r="N41" s="112"/>
      <c r="O41" s="112"/>
      <c r="P41" s="127"/>
      <c r="W41" s="128"/>
      <c r="X41" s="128"/>
      <c r="Y41" s="128"/>
      <c r="Z41" s="128"/>
      <c r="AA41" s="128"/>
    </row>
    <row r="45" spans="1:27">
      <c r="E45" s="2"/>
      <c r="F45" s="2"/>
      <c r="G45" s="2"/>
    </row>
  </sheetData>
  <mergeCells count="49">
    <mergeCell ref="E6:G6"/>
    <mergeCell ref="I6:K6"/>
    <mergeCell ref="M6:P6"/>
    <mergeCell ref="E7:G7"/>
    <mergeCell ref="I7:K7"/>
    <mergeCell ref="M7:P7"/>
    <mergeCell ref="E8:G8"/>
    <mergeCell ref="I8:K8"/>
    <mergeCell ref="M8:P8"/>
    <mergeCell ref="E10:F10"/>
    <mergeCell ref="I10:J10"/>
    <mergeCell ref="M10:N10"/>
    <mergeCell ref="E11:F11"/>
    <mergeCell ref="I11:J11"/>
    <mergeCell ref="M11:N11"/>
    <mergeCell ref="E12:F12"/>
    <mergeCell ref="I12:J12"/>
    <mergeCell ref="M12:N12"/>
    <mergeCell ref="E13:F13"/>
    <mergeCell ref="I13:J13"/>
    <mergeCell ref="M13:N13"/>
    <mergeCell ref="A37:B37"/>
    <mergeCell ref="C37:H37"/>
    <mergeCell ref="I37:J37"/>
    <mergeCell ref="K37:P37"/>
    <mergeCell ref="A38:B38"/>
    <mergeCell ref="C38:H38"/>
    <mergeCell ref="I38:J38"/>
    <mergeCell ref="K38:P38"/>
    <mergeCell ref="A39:B39"/>
    <mergeCell ref="C39:H39"/>
    <mergeCell ref="I39:J39"/>
    <mergeCell ref="K39:P39"/>
    <mergeCell ref="A40:B40"/>
    <mergeCell ref="C40:H40"/>
    <mergeCell ref="I40:J40"/>
    <mergeCell ref="K40:P40"/>
    <mergeCell ref="A41:B41"/>
    <mergeCell ref="C41:H41"/>
    <mergeCell ref="I41:J41"/>
    <mergeCell ref="K41:P41"/>
    <mergeCell ref="A16:A21"/>
    <mergeCell ref="E16:E22"/>
    <mergeCell ref="I16:I22"/>
    <mergeCell ref="M16:M22"/>
    <mergeCell ref="A22:A28"/>
    <mergeCell ref="E23:E29"/>
    <mergeCell ref="I23:I29"/>
    <mergeCell ref="M23:M29"/>
  </mergeCells>
  <phoneticPr fontId="1" type="Hiragana"/>
  <dataValidations count="16">
    <dataValidation allowBlank="1" showDropDown="0" showInputMessage="1" showErrorMessage="1" prompt="１月の要勤務日数を入力してください。_x000a_※土日は除き、祝日や年末年始は含みます。" sqref="K10 G10:G11 K12 O12:P12"/>
    <dataValidation allowBlank="1" showDropDown="0" showInputMessage="1" showErrorMessage="1" prompt="１月の勤務日数を入力してください。_x000a_※祝日や年末年始の休日は含みます。" sqref="K11"/>
    <dataValidation allowBlank="1" showDropDown="0" showInputMessage="1" showErrorMessage="1" prompt="育休を開始する月の１月の要勤務日数を入力してください。_x000a_※土日は除き、祝日や年末年始は含みます。" sqref="O10"/>
    <dataValidation allowBlank="1" showDropDown="0" showInputMessage="1" showErrorMessage="1" prompt="育休から復帰する月の１月の要勤務日数を入力してください。_x000a_※土日は除き、祝日や年末年始は含みます。" sqref="P10"/>
    <dataValidation allowBlank="1" showDropDown="0" showInputMessage="1" showErrorMessage="1" prompt="育休を開始する月の１月の勤務日数を入力してください。_x000a_※祝日や年末年始の休日は含みます。" sqref="O11"/>
    <dataValidation allowBlank="1" showDropDown="0" showInputMessage="1" showErrorMessage="1" prompt="育休から復帰する月の１月の勤務日数を入力してください。_x000a_※祝日や年末年始の休日は含みます。" sqref="P11"/>
    <dataValidation allowBlank="1" showDropDown="0" showInputMessage="1" showErrorMessage="1" prompt="育児休業支援手当金支給対象日数を入れてください。_x000a_※上限（28日）には週休日を含みますが、支給日は週休日を除きます。）" sqref="O13:P13 G12"/>
    <dataValidation allowBlank="1" showDropDown="0" showInputMessage="1" showErrorMessage="1" prompt="給与明細の『給料』の金額を入力してください。" sqref="C16"/>
    <dataValidation allowBlank="1" showDropDown="0" showInputMessage="1" showErrorMessage="1" prompt="給与明細の『扶養手当』の金額を入力してください。" sqref="C17"/>
    <dataValidation allowBlank="1" showDropDown="0" showInputMessage="1" showErrorMessage="1" prompt="給与明細の『住居手当』の金額を入力してください。" sqref="C18"/>
    <dataValidation allowBlank="1" showDropDown="0" showInputMessage="1" showErrorMessage="1" prompt="給与明細の『通勤手当』の金額を入力してください。" sqref="C19"/>
    <dataValidation allowBlank="1" showDropDown="0" showInputMessage="1" showErrorMessage="1" prompt="一般(短期)組合員の金額が表示されます。異なる場合は給与明細から転記してください。" sqref="C22:C24"/>
    <dataValidation allowBlank="1" showDropDown="0" showInputMessage="1" showErrorMessage="1" prompt="給与明細を見て入力してください。" sqref="C25:C26"/>
    <dataValidation allowBlank="1" showDropDown="0" showInputMessage="0" showErrorMessage="1" prompt="育児休業支援手当金支給対象日数を入れてください。_x000a_※上限（28日）には週休日を含みますが、支給日は週休日を除きます。）" sqref="G13"/>
    <dataValidation allowBlank="1" showDropDown="0" showInputMessage="1" showErrorMessage="1" prompt="育児休業支援手当金支給対象日数を入れてください。_x000a_※原則、両親ともに14日以上の育児休業を取得している場合に受けられます。_x000a_※上限（28日）には週休日を含みますが、支給日は週休日を除きます。" sqref="K13"/>
    <dataValidation allowBlank="1" showDropDown="0" showInputMessage="0" showErrorMessage="1" sqref="K21"/>
  </dataValidations>
  <printOptions horizontalCentered="1" verticalCentered="1"/>
  <pageMargins left="0.19685039370078736" right="0.19685039370078736" top="0.11811023622047244" bottom="0.11811023622047244" header="0.51181102362204722" footer="0.51181102362204722"/>
  <pageSetup paperSize="9" scale="69" fitToWidth="1" fitToHeight="1" orientation="landscape" usePrinterDefaults="1" r:id="rId1"/>
  <drawing r:id="rId2"/>
  <extLst>
    <ext xmlns:x14="http://schemas.microsoft.com/office/spreadsheetml/2009/9/main" uri="{CCE6A557-97BC-4b89-ADB6-D9C93CAAB3DF}">
      <x14:dataValidations xmlns:xm="http://schemas.microsoft.com/office/excel/2006/main" count="1">
        <x14:dataValidation type="list" allowBlank="0" showDropDown="0" showInputMessage="1" showErrorMessage="1" prompt="該当する短期の等級を選択してください。_x000a_※給与明細の短期掛金欄に『標準報酬等級』が記載されています。">
          <x14:formula1>
            <xm:f>標準報酬月額等級表等!$A$6:$A$55</xm:f>
          </x14:formula1>
          <xm:sqref>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5:E20"/>
  <sheetViews>
    <sheetView topLeftCell="A4" workbookViewId="0">
      <selection activeCell="D13" sqref="D13"/>
    </sheetView>
  </sheetViews>
  <sheetFormatPr defaultRowHeight="13"/>
  <cols>
    <col min="2" max="2" width="22.875" bestFit="1" customWidth="1"/>
    <col min="3" max="3" width="31.25" bestFit="1" customWidth="1"/>
  </cols>
  <sheetData>
    <row r="5" spans="2:4">
      <c r="C5" t="s">
        <v>125</v>
      </c>
    </row>
    <row r="7" spans="2:4">
      <c r="B7" t="s">
        <v>127</v>
      </c>
      <c r="C7" t="s">
        <v>126</v>
      </c>
      <c r="D7" s="131">
        <f>+試算表!C7</f>
        <v>45863</v>
      </c>
    </row>
    <row r="8" spans="2:4">
      <c r="B8" t="s">
        <v>132</v>
      </c>
      <c r="C8" t="s">
        <v>133</v>
      </c>
      <c r="D8" s="131">
        <f>+試算表!C9</f>
        <v>45870</v>
      </c>
    </row>
    <row r="9" spans="2:4">
      <c r="B9" t="s">
        <v>131</v>
      </c>
      <c r="C9" t="s">
        <v>134</v>
      </c>
      <c r="D9" s="131">
        <f>+試算表!C10</f>
        <v>45926</v>
      </c>
    </row>
    <row r="11" spans="2:4">
      <c r="B11" t="s">
        <v>136</v>
      </c>
      <c r="C11" t="s">
        <v>128</v>
      </c>
      <c r="D11" s="131">
        <f>+D7+56</f>
        <v>45919</v>
      </c>
    </row>
    <row r="13" spans="2:4">
      <c r="B13" t="s">
        <v>137</v>
      </c>
      <c r="C13" t="s">
        <v>129</v>
      </c>
      <c r="D13">
        <f>+IF(MIN(D11,D9)-D8+1&gt;=14,1,0)</f>
        <v>1</v>
      </c>
    </row>
    <row r="16" spans="2:4">
      <c r="C16" t="s">
        <v>139</v>
      </c>
      <c r="D16" s="132">
        <f>+標準報酬月額等級表等!B60</f>
        <v>12730</v>
      </c>
    </row>
    <row r="18" spans="3:5">
      <c r="C18" t="s">
        <v>140</v>
      </c>
      <c r="D18" s="133">
        <v>2855</v>
      </c>
      <c r="E18" t="s">
        <v>200</v>
      </c>
    </row>
    <row r="20" spans="3:5">
      <c r="C20" t="s">
        <v>138</v>
      </c>
      <c r="D20" s="134">
        <f>+IF(ROUNDDOWN(D16*0.13,0)&lt;D18,ROUNDDOWN(D16*0.13,0),D18)</f>
        <v>1654</v>
      </c>
    </row>
  </sheetData>
  <phoneticPr fontId="10"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F65"/>
  <sheetViews>
    <sheetView showGridLines="0" topLeftCell="A43" workbookViewId="0">
      <selection activeCell="B61" sqref="B61"/>
    </sheetView>
  </sheetViews>
  <sheetFormatPr defaultRowHeight="15" customHeight="1"/>
  <cols>
    <col min="1" max="1" width="19.625" bestFit="1" customWidth="1"/>
    <col min="2" max="3" width="16" customWidth="1"/>
    <col min="4" max="4" width="11.25" customWidth="1"/>
    <col min="5" max="5" width="5" style="135" customWidth="1"/>
    <col min="6" max="6" width="11.25" customWidth="1"/>
  </cols>
  <sheetData>
    <row r="1" spans="1:6" ht="15" customHeight="1">
      <c r="A1" t="s">
        <v>96</v>
      </c>
      <c r="B1" s="145" t="s">
        <v>117</v>
      </c>
    </row>
    <row r="3" spans="1:6" ht="15" customHeight="1">
      <c r="F3" s="145" t="s">
        <v>102</v>
      </c>
    </row>
    <row r="4" spans="1:6" ht="15" customHeight="1">
      <c r="A4" s="137" t="s">
        <v>45</v>
      </c>
      <c r="B4" s="146" t="s">
        <v>6</v>
      </c>
      <c r="C4" s="152" t="s">
        <v>78</v>
      </c>
      <c r="D4" s="157" t="s">
        <v>2</v>
      </c>
      <c r="E4" s="162"/>
      <c r="F4" s="167"/>
    </row>
    <row r="5" spans="1:6" ht="15" customHeight="1">
      <c r="A5" s="138"/>
      <c r="B5" s="138"/>
      <c r="C5" s="153"/>
      <c r="D5" s="158" t="s">
        <v>38</v>
      </c>
      <c r="E5" s="163"/>
      <c r="F5" s="168" t="s">
        <v>43</v>
      </c>
    </row>
    <row r="6" spans="1:6" ht="15" customHeight="1">
      <c r="A6" s="139" t="s">
        <v>46</v>
      </c>
      <c r="B6" s="147">
        <v>58000</v>
      </c>
      <c r="C6" s="154">
        <v>2640</v>
      </c>
      <c r="D6" s="159"/>
      <c r="E6" s="164" t="s">
        <v>40</v>
      </c>
      <c r="F6" s="169">
        <v>63000</v>
      </c>
    </row>
    <row r="7" spans="1:6" ht="15" customHeight="1">
      <c r="A7" s="140" t="s">
        <v>27</v>
      </c>
      <c r="B7" s="148">
        <v>68000</v>
      </c>
      <c r="C7" s="155">
        <v>3090</v>
      </c>
      <c r="D7" s="160">
        <v>63000</v>
      </c>
      <c r="E7" s="165" t="s">
        <v>40</v>
      </c>
      <c r="F7" s="170">
        <v>73000</v>
      </c>
    </row>
    <row r="8" spans="1:6" ht="15" customHeight="1">
      <c r="A8" s="140" t="s">
        <v>47</v>
      </c>
      <c r="B8" s="148">
        <v>78000</v>
      </c>
      <c r="C8" s="155">
        <v>3550</v>
      </c>
      <c r="D8" s="160">
        <v>73000</v>
      </c>
      <c r="E8" s="165" t="s">
        <v>40</v>
      </c>
      <c r="F8" s="170">
        <v>83000</v>
      </c>
    </row>
    <row r="9" spans="1:6" ht="15" customHeight="1">
      <c r="A9" s="140" t="s">
        <v>50</v>
      </c>
      <c r="B9" s="148">
        <v>88000</v>
      </c>
      <c r="C9" s="155">
        <v>4000</v>
      </c>
      <c r="D9" s="160">
        <v>83000</v>
      </c>
      <c r="E9" s="165" t="s">
        <v>40</v>
      </c>
      <c r="F9" s="170">
        <v>93000</v>
      </c>
    </row>
    <row r="10" spans="1:6" ht="15" customHeight="1">
      <c r="A10" s="140" t="s">
        <v>52</v>
      </c>
      <c r="B10" s="148">
        <v>98000</v>
      </c>
      <c r="C10" s="155">
        <v>4450</v>
      </c>
      <c r="D10" s="160">
        <v>93000</v>
      </c>
      <c r="E10" s="165" t="s">
        <v>40</v>
      </c>
      <c r="F10" s="170">
        <v>101000</v>
      </c>
    </row>
    <row r="11" spans="1:6" ht="15" customHeight="1">
      <c r="A11" s="140" t="s">
        <v>33</v>
      </c>
      <c r="B11" s="148">
        <v>104000</v>
      </c>
      <c r="C11" s="155">
        <v>4730</v>
      </c>
      <c r="D11" s="160">
        <v>101000</v>
      </c>
      <c r="E11" s="165" t="s">
        <v>40</v>
      </c>
      <c r="F11" s="170">
        <v>107000</v>
      </c>
    </row>
    <row r="12" spans="1:6" ht="15" customHeight="1">
      <c r="A12" s="140" t="s">
        <v>49</v>
      </c>
      <c r="B12" s="148">
        <v>110000</v>
      </c>
      <c r="C12" s="155">
        <v>5000</v>
      </c>
      <c r="D12" s="160">
        <v>107000</v>
      </c>
      <c r="E12" s="165" t="s">
        <v>40</v>
      </c>
      <c r="F12" s="170">
        <v>114000</v>
      </c>
    </row>
    <row r="13" spans="1:6" ht="15" customHeight="1">
      <c r="A13" s="140" t="s">
        <v>13</v>
      </c>
      <c r="B13" s="148">
        <v>118000</v>
      </c>
      <c r="C13" s="155">
        <v>5360</v>
      </c>
      <c r="D13" s="160">
        <v>114000</v>
      </c>
      <c r="E13" s="165" t="s">
        <v>40</v>
      </c>
      <c r="F13" s="170">
        <v>122000</v>
      </c>
    </row>
    <row r="14" spans="1:6" ht="15" customHeight="1">
      <c r="A14" s="140" t="s">
        <v>36</v>
      </c>
      <c r="B14" s="148">
        <v>126000</v>
      </c>
      <c r="C14" s="155">
        <v>5730</v>
      </c>
      <c r="D14" s="160">
        <v>122000</v>
      </c>
      <c r="E14" s="165" t="s">
        <v>40</v>
      </c>
      <c r="F14" s="170">
        <v>130000</v>
      </c>
    </row>
    <row r="15" spans="1:6" ht="15" customHeight="1">
      <c r="A15" s="140" t="s">
        <v>55</v>
      </c>
      <c r="B15" s="148">
        <v>134000</v>
      </c>
      <c r="C15" s="155">
        <v>6090</v>
      </c>
      <c r="D15" s="160">
        <v>130000</v>
      </c>
      <c r="E15" s="165" t="s">
        <v>40</v>
      </c>
      <c r="F15" s="170">
        <v>138000</v>
      </c>
    </row>
    <row r="16" spans="1:6" ht="15" customHeight="1">
      <c r="A16" s="140" t="s">
        <v>56</v>
      </c>
      <c r="B16" s="148">
        <v>142000</v>
      </c>
      <c r="C16" s="155">
        <v>6450</v>
      </c>
      <c r="D16" s="160">
        <v>138000</v>
      </c>
      <c r="E16" s="165" t="s">
        <v>40</v>
      </c>
      <c r="F16" s="170">
        <v>146000</v>
      </c>
    </row>
    <row r="17" spans="1:6" ht="15" customHeight="1">
      <c r="A17" s="140" t="s">
        <v>58</v>
      </c>
      <c r="B17" s="148">
        <v>150000</v>
      </c>
      <c r="C17" s="155">
        <v>6820</v>
      </c>
      <c r="D17" s="160">
        <v>146000</v>
      </c>
      <c r="E17" s="165" t="s">
        <v>40</v>
      </c>
      <c r="F17" s="170">
        <v>155000</v>
      </c>
    </row>
    <row r="18" spans="1:6" ht="15" customHeight="1">
      <c r="A18" s="140" t="s">
        <v>59</v>
      </c>
      <c r="B18" s="148">
        <v>160000</v>
      </c>
      <c r="C18" s="155">
        <v>7270</v>
      </c>
      <c r="D18" s="160">
        <v>155000</v>
      </c>
      <c r="E18" s="165" t="s">
        <v>40</v>
      </c>
      <c r="F18" s="170">
        <v>165000</v>
      </c>
    </row>
    <row r="19" spans="1:6" ht="15" customHeight="1">
      <c r="A19" s="140" t="s">
        <v>20</v>
      </c>
      <c r="B19" s="148">
        <v>170000</v>
      </c>
      <c r="C19" s="155">
        <v>7730</v>
      </c>
      <c r="D19" s="160">
        <v>165000</v>
      </c>
      <c r="E19" s="165" t="s">
        <v>40</v>
      </c>
      <c r="F19" s="170">
        <v>175000</v>
      </c>
    </row>
    <row r="20" spans="1:6" ht="15" customHeight="1">
      <c r="A20" s="140" t="s">
        <v>15</v>
      </c>
      <c r="B20" s="148">
        <v>180000</v>
      </c>
      <c r="C20" s="155">
        <v>8180</v>
      </c>
      <c r="D20" s="160">
        <v>175000</v>
      </c>
      <c r="E20" s="165" t="s">
        <v>40</v>
      </c>
      <c r="F20" s="170">
        <v>185000</v>
      </c>
    </row>
    <row r="21" spans="1:6" ht="15" customHeight="1">
      <c r="A21" s="140" t="s">
        <v>23</v>
      </c>
      <c r="B21" s="148">
        <v>190000</v>
      </c>
      <c r="C21" s="155">
        <v>8640</v>
      </c>
      <c r="D21" s="160">
        <v>185000</v>
      </c>
      <c r="E21" s="165" t="s">
        <v>40</v>
      </c>
      <c r="F21" s="170">
        <v>195000</v>
      </c>
    </row>
    <row r="22" spans="1:6" ht="15" customHeight="1">
      <c r="A22" s="140" t="s">
        <v>60</v>
      </c>
      <c r="B22" s="148">
        <v>200000</v>
      </c>
      <c r="C22" s="155">
        <v>9090</v>
      </c>
      <c r="D22" s="160">
        <v>195000</v>
      </c>
      <c r="E22" s="165" t="s">
        <v>40</v>
      </c>
      <c r="F22" s="170">
        <v>210000</v>
      </c>
    </row>
    <row r="23" spans="1:6" ht="15" customHeight="1">
      <c r="A23" s="140" t="s">
        <v>26</v>
      </c>
      <c r="B23" s="148">
        <v>220000</v>
      </c>
      <c r="C23" s="155">
        <v>10000</v>
      </c>
      <c r="D23" s="160">
        <v>210000</v>
      </c>
      <c r="E23" s="165" t="s">
        <v>40</v>
      </c>
      <c r="F23" s="170">
        <v>230000</v>
      </c>
    </row>
    <row r="24" spans="1:6" ht="15" customHeight="1">
      <c r="A24" s="140" t="s">
        <v>61</v>
      </c>
      <c r="B24" s="148">
        <v>240000</v>
      </c>
      <c r="C24" s="155">
        <v>10910</v>
      </c>
      <c r="D24" s="160">
        <v>230000</v>
      </c>
      <c r="E24" s="165" t="s">
        <v>40</v>
      </c>
      <c r="F24" s="170">
        <v>250000</v>
      </c>
    </row>
    <row r="25" spans="1:6" ht="15" customHeight="1">
      <c r="A25" s="140" t="s">
        <v>28</v>
      </c>
      <c r="B25" s="148">
        <v>260000</v>
      </c>
      <c r="C25" s="155">
        <v>11820</v>
      </c>
      <c r="D25" s="160">
        <v>250000</v>
      </c>
      <c r="E25" s="165" t="s">
        <v>40</v>
      </c>
      <c r="F25" s="170">
        <v>270000</v>
      </c>
    </row>
    <row r="26" spans="1:6" ht="15" customHeight="1">
      <c r="A26" s="140" t="s">
        <v>63</v>
      </c>
      <c r="B26" s="148">
        <v>280000</v>
      </c>
      <c r="C26" s="155">
        <v>12730</v>
      </c>
      <c r="D26" s="160">
        <v>270000</v>
      </c>
      <c r="E26" s="165" t="s">
        <v>40</v>
      </c>
      <c r="F26" s="170">
        <v>290000</v>
      </c>
    </row>
    <row r="27" spans="1:6" ht="15" customHeight="1">
      <c r="A27" s="140" t="s">
        <v>51</v>
      </c>
      <c r="B27" s="148">
        <v>300000</v>
      </c>
      <c r="C27" s="155">
        <v>13640</v>
      </c>
      <c r="D27" s="160">
        <v>290000</v>
      </c>
      <c r="E27" s="165" t="s">
        <v>40</v>
      </c>
      <c r="F27" s="170">
        <v>310000</v>
      </c>
    </row>
    <row r="28" spans="1:6" ht="15" customHeight="1">
      <c r="A28" s="140" t="s">
        <v>44</v>
      </c>
      <c r="B28" s="148">
        <v>320000</v>
      </c>
      <c r="C28" s="155">
        <v>14550</v>
      </c>
      <c r="D28" s="160">
        <v>310000</v>
      </c>
      <c r="E28" s="165" t="s">
        <v>40</v>
      </c>
      <c r="F28" s="170">
        <v>330000</v>
      </c>
    </row>
    <row r="29" spans="1:6" ht="15" customHeight="1">
      <c r="A29" s="140" t="s">
        <v>0</v>
      </c>
      <c r="B29" s="148">
        <v>340000</v>
      </c>
      <c r="C29" s="155">
        <v>15450</v>
      </c>
      <c r="D29" s="160">
        <v>330000</v>
      </c>
      <c r="E29" s="165" t="s">
        <v>40</v>
      </c>
      <c r="F29" s="170">
        <v>350000</v>
      </c>
    </row>
    <row r="30" spans="1:6" ht="15" customHeight="1">
      <c r="A30" s="140" t="s">
        <v>30</v>
      </c>
      <c r="B30" s="148">
        <v>360000</v>
      </c>
      <c r="C30" s="155">
        <v>16360</v>
      </c>
      <c r="D30" s="160">
        <v>350000</v>
      </c>
      <c r="E30" s="165" t="s">
        <v>40</v>
      </c>
      <c r="F30" s="170">
        <v>370000</v>
      </c>
    </row>
    <row r="31" spans="1:6" ht="15" customHeight="1">
      <c r="A31" s="140" t="s">
        <v>9</v>
      </c>
      <c r="B31" s="148">
        <v>380000</v>
      </c>
      <c r="C31" s="155">
        <v>17270</v>
      </c>
      <c r="D31" s="160">
        <v>370000</v>
      </c>
      <c r="E31" s="165" t="s">
        <v>40</v>
      </c>
      <c r="F31" s="170">
        <v>395000</v>
      </c>
    </row>
    <row r="32" spans="1:6" ht="15" customHeight="1">
      <c r="A32" s="140" t="s">
        <v>39</v>
      </c>
      <c r="B32" s="148">
        <v>410000</v>
      </c>
      <c r="C32" s="155">
        <v>18640</v>
      </c>
      <c r="D32" s="160">
        <v>395000</v>
      </c>
      <c r="E32" s="165" t="s">
        <v>40</v>
      </c>
      <c r="F32" s="170">
        <v>425000</v>
      </c>
    </row>
    <row r="33" spans="1:6" ht="15" customHeight="1">
      <c r="A33" s="140" t="s">
        <v>64</v>
      </c>
      <c r="B33" s="148">
        <v>440000</v>
      </c>
      <c r="C33" s="155">
        <v>20000</v>
      </c>
      <c r="D33" s="160">
        <v>425000</v>
      </c>
      <c r="E33" s="165" t="s">
        <v>40</v>
      </c>
      <c r="F33" s="170">
        <v>455000</v>
      </c>
    </row>
    <row r="34" spans="1:6" ht="15" customHeight="1">
      <c r="A34" s="140" t="s">
        <v>66</v>
      </c>
      <c r="B34" s="148">
        <v>470000</v>
      </c>
      <c r="C34" s="155">
        <v>21360</v>
      </c>
      <c r="D34" s="160">
        <v>455000</v>
      </c>
      <c r="E34" s="165" t="s">
        <v>40</v>
      </c>
      <c r="F34" s="170">
        <v>485000</v>
      </c>
    </row>
    <row r="35" spans="1:6" ht="15" customHeight="1">
      <c r="A35" s="140" t="s">
        <v>67</v>
      </c>
      <c r="B35" s="148">
        <v>500000</v>
      </c>
      <c r="C35" s="155">
        <v>22730</v>
      </c>
      <c r="D35" s="160">
        <v>485000</v>
      </c>
      <c r="E35" s="165" t="s">
        <v>40</v>
      </c>
      <c r="F35" s="170">
        <v>515000</v>
      </c>
    </row>
    <row r="36" spans="1:6" ht="15" customHeight="1">
      <c r="A36" s="140" t="s">
        <v>21</v>
      </c>
      <c r="B36" s="148">
        <v>530000</v>
      </c>
      <c r="C36" s="155">
        <v>24090</v>
      </c>
      <c r="D36" s="160">
        <v>515000</v>
      </c>
      <c r="E36" s="165" t="s">
        <v>40</v>
      </c>
      <c r="F36" s="170">
        <v>545000</v>
      </c>
    </row>
    <row r="37" spans="1:6" ht="15" customHeight="1">
      <c r="A37" s="140" t="s">
        <v>24</v>
      </c>
      <c r="B37" s="148">
        <v>560000</v>
      </c>
      <c r="C37" s="155">
        <v>25450</v>
      </c>
      <c r="D37" s="160">
        <v>545000</v>
      </c>
      <c r="E37" s="165" t="s">
        <v>40</v>
      </c>
      <c r="F37" s="170">
        <v>575000</v>
      </c>
    </row>
    <row r="38" spans="1:6" ht="15" customHeight="1">
      <c r="A38" s="140" t="s">
        <v>54</v>
      </c>
      <c r="B38" s="148">
        <v>590000</v>
      </c>
      <c r="C38" s="155">
        <v>26820</v>
      </c>
      <c r="D38" s="160">
        <v>575000</v>
      </c>
      <c r="E38" s="165" t="s">
        <v>40</v>
      </c>
      <c r="F38" s="170">
        <v>605000</v>
      </c>
    </row>
    <row r="39" spans="1:6" ht="15" customHeight="1">
      <c r="A39" s="140" t="s">
        <v>4</v>
      </c>
      <c r="B39" s="148">
        <v>620000</v>
      </c>
      <c r="C39" s="155">
        <v>28180</v>
      </c>
      <c r="D39" s="160">
        <v>605000</v>
      </c>
      <c r="E39" s="165" t="s">
        <v>40</v>
      </c>
      <c r="F39" s="170">
        <v>635000</v>
      </c>
    </row>
    <row r="40" spans="1:6" ht="15" customHeight="1">
      <c r="A40" s="140" t="s">
        <v>70</v>
      </c>
      <c r="B40" s="148">
        <v>650000</v>
      </c>
      <c r="C40" s="155">
        <v>29550</v>
      </c>
      <c r="D40" s="160">
        <v>635000</v>
      </c>
      <c r="E40" s="165" t="s">
        <v>40</v>
      </c>
      <c r="F40" s="170">
        <v>665000</v>
      </c>
    </row>
    <row r="41" spans="1:6" ht="15" customHeight="1">
      <c r="A41" s="140" t="s">
        <v>57</v>
      </c>
      <c r="B41" s="148">
        <v>680000</v>
      </c>
      <c r="C41" s="155">
        <v>30910</v>
      </c>
      <c r="D41" s="160">
        <v>665000</v>
      </c>
      <c r="E41" s="165" t="s">
        <v>40</v>
      </c>
      <c r="F41" s="170">
        <v>695000</v>
      </c>
    </row>
    <row r="42" spans="1:6" ht="15" customHeight="1">
      <c r="A42" s="140" t="s">
        <v>42</v>
      </c>
      <c r="B42" s="148">
        <v>710000</v>
      </c>
      <c r="C42" s="155">
        <v>32270</v>
      </c>
      <c r="D42" s="160">
        <v>695000</v>
      </c>
      <c r="E42" s="165" t="s">
        <v>40</v>
      </c>
      <c r="F42" s="170">
        <v>730000</v>
      </c>
    </row>
    <row r="43" spans="1:6" ht="15" customHeight="1">
      <c r="A43" s="140" t="s">
        <v>71</v>
      </c>
      <c r="B43" s="148">
        <v>750000</v>
      </c>
      <c r="C43" s="155">
        <v>34090</v>
      </c>
      <c r="D43" s="160">
        <v>730000</v>
      </c>
      <c r="E43" s="165" t="s">
        <v>40</v>
      </c>
      <c r="F43" s="170">
        <v>770000</v>
      </c>
    </row>
    <row r="44" spans="1:6" ht="15" customHeight="1">
      <c r="A44" s="140" t="s">
        <v>73</v>
      </c>
      <c r="B44" s="148">
        <v>790000</v>
      </c>
      <c r="C44" s="155">
        <v>35910</v>
      </c>
      <c r="D44" s="160">
        <v>770000</v>
      </c>
      <c r="E44" s="165" t="s">
        <v>40</v>
      </c>
      <c r="F44" s="170">
        <v>810000</v>
      </c>
    </row>
    <row r="45" spans="1:6" ht="15" customHeight="1">
      <c r="A45" s="140" t="s">
        <v>25</v>
      </c>
      <c r="B45" s="148">
        <v>830000</v>
      </c>
      <c r="C45" s="155">
        <v>37730</v>
      </c>
      <c r="D45" s="160">
        <v>810000</v>
      </c>
      <c r="E45" s="165" t="s">
        <v>40</v>
      </c>
      <c r="F45" s="170">
        <v>855000</v>
      </c>
    </row>
    <row r="46" spans="1:6" ht="15" customHeight="1">
      <c r="A46" s="140" t="s">
        <v>74</v>
      </c>
      <c r="B46" s="148">
        <v>880000</v>
      </c>
      <c r="C46" s="155">
        <v>40000</v>
      </c>
      <c r="D46" s="160">
        <v>855000</v>
      </c>
      <c r="E46" s="165" t="s">
        <v>40</v>
      </c>
      <c r="F46" s="170">
        <v>905000</v>
      </c>
    </row>
    <row r="47" spans="1:6" ht="15" customHeight="1">
      <c r="A47" s="140" t="s">
        <v>41</v>
      </c>
      <c r="B47" s="148">
        <v>930000</v>
      </c>
      <c r="C47" s="155">
        <v>42270</v>
      </c>
      <c r="D47" s="160">
        <v>905000</v>
      </c>
      <c r="E47" s="165" t="s">
        <v>40</v>
      </c>
      <c r="F47" s="170">
        <v>955000</v>
      </c>
    </row>
    <row r="48" spans="1:6" ht="15" customHeight="1">
      <c r="A48" s="140" t="s">
        <v>18</v>
      </c>
      <c r="B48" s="148">
        <v>980000</v>
      </c>
      <c r="C48" s="155">
        <v>44550</v>
      </c>
      <c r="D48" s="160">
        <v>955000</v>
      </c>
      <c r="E48" s="165" t="s">
        <v>40</v>
      </c>
      <c r="F48" s="170">
        <v>1005000</v>
      </c>
    </row>
    <row r="49" spans="1:6" ht="15" customHeight="1">
      <c r="A49" s="140" t="s">
        <v>32</v>
      </c>
      <c r="B49" s="148">
        <v>1030000</v>
      </c>
      <c r="C49" s="155">
        <v>46820</v>
      </c>
      <c r="D49" s="160">
        <v>1005000</v>
      </c>
      <c r="E49" s="165" t="s">
        <v>40</v>
      </c>
      <c r="F49" s="170">
        <v>1055000</v>
      </c>
    </row>
    <row r="50" spans="1:6" ht="15" customHeight="1">
      <c r="A50" s="140" t="s">
        <v>75</v>
      </c>
      <c r="B50" s="148">
        <v>1090000</v>
      </c>
      <c r="C50" s="155">
        <v>49550</v>
      </c>
      <c r="D50" s="160">
        <v>1055000</v>
      </c>
      <c r="E50" s="165" t="s">
        <v>40</v>
      </c>
      <c r="F50" s="170">
        <v>1115000</v>
      </c>
    </row>
    <row r="51" spans="1:6" ht="15" customHeight="1">
      <c r="A51" s="140" t="s">
        <v>77</v>
      </c>
      <c r="B51" s="148">
        <v>1150000</v>
      </c>
      <c r="C51" s="155">
        <v>52270</v>
      </c>
      <c r="D51" s="160">
        <v>1115000</v>
      </c>
      <c r="E51" s="165" t="s">
        <v>40</v>
      </c>
      <c r="F51" s="170">
        <v>1175000</v>
      </c>
    </row>
    <row r="52" spans="1:6" ht="15" customHeight="1">
      <c r="A52" s="140" t="s">
        <v>121</v>
      </c>
      <c r="B52" s="148">
        <v>1210000</v>
      </c>
      <c r="C52" s="155">
        <v>55000</v>
      </c>
      <c r="D52" s="160">
        <v>1175000</v>
      </c>
      <c r="E52" s="165" t="s">
        <v>40</v>
      </c>
      <c r="F52" s="170">
        <v>1235000</v>
      </c>
    </row>
    <row r="53" spans="1:6" ht="15" customHeight="1">
      <c r="A53" s="140" t="s">
        <v>144</v>
      </c>
      <c r="B53" s="148">
        <v>1270000</v>
      </c>
      <c r="C53" s="155">
        <v>57730</v>
      </c>
      <c r="D53" s="160">
        <v>1235000</v>
      </c>
      <c r="E53" s="165" t="s">
        <v>40</v>
      </c>
      <c r="F53" s="170">
        <v>1295000</v>
      </c>
    </row>
    <row r="54" spans="1:6" ht="15" customHeight="1">
      <c r="A54" s="140" t="s">
        <v>135</v>
      </c>
      <c r="B54" s="148">
        <v>1330000</v>
      </c>
      <c r="C54" s="155">
        <v>60450</v>
      </c>
      <c r="D54" s="160">
        <v>1295000</v>
      </c>
      <c r="E54" s="165" t="s">
        <v>40</v>
      </c>
      <c r="F54" s="170">
        <v>1355000</v>
      </c>
    </row>
    <row r="55" spans="1:6" ht="15" customHeight="1">
      <c r="A55" s="141" t="s">
        <v>145</v>
      </c>
      <c r="B55" s="149">
        <v>1390000</v>
      </c>
      <c r="C55" s="156">
        <v>63180</v>
      </c>
      <c r="D55" s="161">
        <v>1355000</v>
      </c>
      <c r="E55" s="166" t="s">
        <v>40</v>
      </c>
      <c r="F55" s="171"/>
    </row>
    <row r="58" spans="1:6" ht="15" customHeight="1">
      <c r="A58" s="142" t="s">
        <v>6</v>
      </c>
      <c r="B58" s="150">
        <f>VLOOKUP(試算表!$C$32,標準報酬月額等級表,2,FALSE)</f>
        <v>280000</v>
      </c>
      <c r="E58" s="136"/>
      <c r="F58" s="172"/>
    </row>
    <row r="60" spans="1:6" ht="15" customHeight="1">
      <c r="A60" s="142" t="s">
        <v>103</v>
      </c>
      <c r="B60" s="150">
        <f>VLOOKUP(試算表!$C$32,標準報酬月額等級表,3,FALSE)</f>
        <v>12730</v>
      </c>
    </row>
    <row r="63" spans="1:6" s="136" customFormat="1" ht="15" customHeight="1">
      <c r="A63" s="143" t="s">
        <v>98</v>
      </c>
      <c r="B63" s="150">
        <v>14718</v>
      </c>
      <c r="C63" s="136" t="s">
        <v>146</v>
      </c>
      <c r="E63" s="135"/>
    </row>
    <row r="65" spans="1:2" ht="15" customHeight="1">
      <c r="A65" s="144" t="s">
        <v>100</v>
      </c>
      <c r="B65" s="151">
        <f>IF(AND(ROUNDDOWN(B60*67/100,0)&lt;B63),ROUNDDOWN(B60*67/100,0),B63)</f>
        <v>8529</v>
      </c>
    </row>
  </sheetData>
  <mergeCells count="1">
    <mergeCell ref="D4:F4"/>
  </mergeCells>
  <phoneticPr fontId="1"/>
  <printOptions horizontalCentered="1" verticalCentered="1"/>
  <pageMargins left="0.7" right="0.7" top="0.39370078740157483" bottom="0.19685039370078736" header="0.3" footer="0.3"/>
  <pageSetup paperSize="9" scale="9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U66"/>
  <sheetViews>
    <sheetView view="pageBreakPreview" zoomScaleSheetLayoutView="100" workbookViewId="0">
      <selection activeCell="J6" sqref="J6:K6"/>
    </sheetView>
  </sheetViews>
  <sheetFormatPr defaultRowHeight="13"/>
  <cols>
    <col min="1" max="1" width="10" customWidth="1"/>
    <col min="2" max="2" width="7.25" bestFit="1" customWidth="1"/>
    <col min="3" max="3" width="9.375" customWidth="1"/>
    <col min="4" max="4" width="9.875" customWidth="1"/>
    <col min="5" max="5" width="3.375" bestFit="1" customWidth="1"/>
    <col min="6" max="6" width="9.125" customWidth="1"/>
    <col min="7" max="7" width="5.625" bestFit="1" customWidth="1"/>
    <col min="8" max="8" width="9" customWidth="1"/>
    <col min="9" max="9" width="5.75" customWidth="1"/>
    <col min="10" max="10" width="10.125" customWidth="1"/>
    <col min="11" max="11" width="3.375" bestFit="1" customWidth="1"/>
    <col min="12" max="12" width="8.5" bestFit="1" customWidth="1"/>
    <col min="13" max="13" width="3.375" bestFit="1" customWidth="1"/>
    <col min="14" max="14" width="10" customWidth="1"/>
    <col min="15" max="15" width="3.375" bestFit="1" customWidth="1"/>
    <col min="16" max="16" width="9" customWidth="1"/>
    <col min="17" max="17" width="3.375" bestFit="1" customWidth="1"/>
    <col min="19" max="19" width="3.375" bestFit="1" customWidth="1"/>
    <col min="21" max="21" width="3.375" bestFit="1" customWidth="1"/>
  </cols>
  <sheetData>
    <row r="1" spans="1:21" ht="20.25" customHeight="1">
      <c r="A1" s="173" t="s">
        <v>152</v>
      </c>
      <c r="B1" s="173"/>
      <c r="C1" s="173"/>
      <c r="D1" s="173"/>
      <c r="E1" s="173"/>
      <c r="F1" s="173"/>
      <c r="G1" s="173"/>
      <c r="H1" s="173"/>
      <c r="I1" s="173"/>
      <c r="J1" s="173"/>
      <c r="K1" s="173"/>
      <c r="L1" s="173"/>
      <c r="M1" s="173"/>
      <c r="N1" s="173"/>
      <c r="O1" s="173"/>
      <c r="P1" s="173"/>
      <c r="Q1" s="173"/>
      <c r="R1" s="173"/>
      <c r="S1" s="173"/>
      <c r="T1" s="173"/>
      <c r="U1" s="173"/>
    </row>
    <row r="2" spans="1:21" ht="20.25" customHeight="1">
      <c r="A2" s="173"/>
      <c r="B2" s="173"/>
      <c r="C2" s="173"/>
      <c r="D2" s="173"/>
      <c r="E2" s="173"/>
      <c r="F2" s="173"/>
      <c r="G2" s="173"/>
      <c r="H2" s="173"/>
      <c r="I2" s="173"/>
      <c r="J2" s="173"/>
      <c r="K2" s="173"/>
      <c r="L2" s="173"/>
      <c r="M2" s="173"/>
      <c r="N2" s="173"/>
      <c r="O2" s="173"/>
      <c r="P2" s="173"/>
      <c r="Q2" s="173"/>
      <c r="R2" s="173"/>
      <c r="S2" s="173"/>
      <c r="T2" s="173"/>
      <c r="U2" s="173"/>
    </row>
    <row r="3" spans="1:21" ht="20.25" customHeight="1">
      <c r="A3" s="174"/>
      <c r="B3" s="174"/>
      <c r="C3" s="174"/>
      <c r="J3" s="227"/>
      <c r="K3" s="227"/>
      <c r="L3" s="227"/>
      <c r="M3" s="227"/>
      <c r="N3" s="227"/>
      <c r="O3" s="227"/>
      <c r="P3" s="227"/>
      <c r="Q3" s="259"/>
      <c r="U3" s="289" t="s">
        <v>34</v>
      </c>
    </row>
    <row r="4" spans="1:21" ht="20.25" customHeight="1">
      <c r="A4" s="175" t="s">
        <v>153</v>
      </c>
      <c r="B4" s="185"/>
      <c r="C4" s="191"/>
      <c r="D4" s="177" t="s">
        <v>6</v>
      </c>
      <c r="E4" s="177"/>
      <c r="F4" s="177" t="s">
        <v>185</v>
      </c>
      <c r="G4" s="177"/>
      <c r="H4" s="177"/>
      <c r="I4" s="223"/>
      <c r="J4" s="228" t="s">
        <v>141</v>
      </c>
      <c r="K4" s="236"/>
      <c r="L4" s="236"/>
      <c r="M4" s="236"/>
      <c r="N4" s="236"/>
      <c r="O4" s="236"/>
      <c r="P4" s="256" t="s">
        <v>191</v>
      </c>
      <c r="Q4" s="260"/>
      <c r="R4" s="269" t="s">
        <v>193</v>
      </c>
      <c r="S4" s="279"/>
      <c r="T4" s="286" t="s">
        <v>195</v>
      </c>
      <c r="U4" s="290"/>
    </row>
    <row r="5" spans="1:21" ht="22.5" customHeight="1">
      <c r="A5" s="176"/>
      <c r="B5" s="186"/>
      <c r="C5" s="192"/>
      <c r="D5" s="177"/>
      <c r="E5" s="177"/>
      <c r="F5" s="177"/>
      <c r="G5" s="177"/>
      <c r="H5" s="177"/>
      <c r="I5" s="223"/>
      <c r="J5" s="229"/>
      <c r="K5" s="237"/>
      <c r="L5" s="237"/>
      <c r="M5" s="237"/>
      <c r="N5" s="237"/>
      <c r="O5" s="237"/>
      <c r="P5" s="257"/>
      <c r="Q5" s="261"/>
      <c r="R5" s="270"/>
      <c r="S5" s="280"/>
      <c r="T5" s="287"/>
      <c r="U5" s="291"/>
    </row>
    <row r="6" spans="1:21" ht="40.5" customHeight="1">
      <c r="A6" s="177" t="s">
        <v>154</v>
      </c>
      <c r="B6" s="177" t="s">
        <v>158</v>
      </c>
      <c r="C6" s="177" t="s">
        <v>183</v>
      </c>
      <c r="D6" s="177"/>
      <c r="E6" s="177"/>
      <c r="F6" s="177"/>
      <c r="G6" s="177"/>
      <c r="H6" s="177"/>
      <c r="I6" s="223"/>
      <c r="J6" s="230" t="s">
        <v>186</v>
      </c>
      <c r="K6" s="238"/>
      <c r="L6" s="245" t="s">
        <v>188</v>
      </c>
      <c r="M6" s="238"/>
      <c r="N6" s="248" t="s">
        <v>8</v>
      </c>
      <c r="O6" s="252"/>
      <c r="P6" s="257"/>
      <c r="Q6" s="261"/>
      <c r="R6" s="271"/>
      <c r="S6" s="281"/>
      <c r="T6" s="288"/>
      <c r="U6" s="292"/>
    </row>
    <row r="7" spans="1:21" s="136" customFormat="1" ht="20.100000000000001" customHeight="1">
      <c r="A7" s="178" t="s">
        <v>46</v>
      </c>
      <c r="B7" s="187" t="s">
        <v>107</v>
      </c>
      <c r="C7" s="187" t="s">
        <v>107</v>
      </c>
      <c r="D7" s="193">
        <v>58000</v>
      </c>
      <c r="E7" s="200" t="s">
        <v>184</v>
      </c>
      <c r="F7" s="206"/>
      <c r="G7" s="213"/>
      <c r="H7" s="213">
        <v>63000</v>
      </c>
      <c r="I7" s="224" t="s">
        <v>72</v>
      </c>
      <c r="J7" s="231">
        <v>2784</v>
      </c>
      <c r="K7" s="239" t="s">
        <v>184</v>
      </c>
      <c r="L7" s="209">
        <v>2696</v>
      </c>
      <c r="M7" s="239" t="s">
        <v>184</v>
      </c>
      <c r="N7" s="249">
        <v>301</v>
      </c>
      <c r="O7" s="253" t="s">
        <v>184</v>
      </c>
      <c r="P7" s="258">
        <v>466</v>
      </c>
      <c r="Q7" s="262" t="s">
        <v>48</v>
      </c>
      <c r="R7" s="272" t="s">
        <v>107</v>
      </c>
      <c r="S7" s="282" t="s">
        <v>184</v>
      </c>
      <c r="T7" s="272" t="s">
        <v>107</v>
      </c>
      <c r="U7" s="282" t="s">
        <v>184</v>
      </c>
    </row>
    <row r="8" spans="1:21" s="136" customFormat="1" ht="20.100000000000001" customHeight="1">
      <c r="A8" s="179" t="s">
        <v>27</v>
      </c>
      <c r="B8" s="188" t="s">
        <v>107</v>
      </c>
      <c r="C8" s="188" t="s">
        <v>107</v>
      </c>
      <c r="D8" s="194">
        <v>68000</v>
      </c>
      <c r="E8" s="201" t="s">
        <v>184</v>
      </c>
      <c r="F8" s="207">
        <v>63000</v>
      </c>
      <c r="G8" s="214" t="s">
        <v>143</v>
      </c>
      <c r="H8" s="218">
        <v>73000</v>
      </c>
      <c r="I8" s="225" t="s">
        <v>72</v>
      </c>
      <c r="J8" s="232">
        <v>3264</v>
      </c>
      <c r="K8" s="240" t="s">
        <v>184</v>
      </c>
      <c r="L8" s="246">
        <v>3161</v>
      </c>
      <c r="M8" s="240" t="s">
        <v>184</v>
      </c>
      <c r="N8" s="250">
        <v>352</v>
      </c>
      <c r="O8" s="254" t="s">
        <v>184</v>
      </c>
      <c r="P8" s="232">
        <v>546</v>
      </c>
      <c r="Q8" s="263" t="s">
        <v>48</v>
      </c>
      <c r="R8" s="273" t="s">
        <v>107</v>
      </c>
      <c r="S8" s="283" t="s">
        <v>184</v>
      </c>
      <c r="T8" s="273" t="s">
        <v>107</v>
      </c>
      <c r="U8" s="283" t="s">
        <v>184</v>
      </c>
    </row>
    <row r="9" spans="1:21" s="136" customFormat="1" ht="20.100000000000001" customHeight="1">
      <c r="A9" s="180" t="s">
        <v>47</v>
      </c>
      <c r="B9" s="189" t="s">
        <v>107</v>
      </c>
      <c r="C9" s="189" t="s">
        <v>107</v>
      </c>
      <c r="D9" s="195">
        <v>78000</v>
      </c>
      <c r="E9" s="202" t="s">
        <v>184</v>
      </c>
      <c r="F9" s="208">
        <v>73000</v>
      </c>
      <c r="G9" s="215" t="s">
        <v>143</v>
      </c>
      <c r="H9" s="219">
        <v>83000</v>
      </c>
      <c r="I9" s="226" t="s">
        <v>72</v>
      </c>
      <c r="J9" s="231">
        <v>3744</v>
      </c>
      <c r="K9" s="241" t="s">
        <v>184</v>
      </c>
      <c r="L9" s="209">
        <v>3626</v>
      </c>
      <c r="M9" s="241" t="s">
        <v>184</v>
      </c>
      <c r="N9" s="249">
        <v>404</v>
      </c>
      <c r="O9" s="255" t="s">
        <v>184</v>
      </c>
      <c r="P9" s="231">
        <v>627</v>
      </c>
      <c r="Q9" s="264" t="s">
        <v>48</v>
      </c>
      <c r="R9" s="274" t="s">
        <v>107</v>
      </c>
      <c r="S9" s="284" t="s">
        <v>184</v>
      </c>
      <c r="T9" s="274" t="s">
        <v>107</v>
      </c>
      <c r="U9" s="284" t="s">
        <v>184</v>
      </c>
    </row>
    <row r="10" spans="1:21" s="136" customFormat="1" ht="20.100000000000001" customHeight="1">
      <c r="A10" s="179" t="s">
        <v>50</v>
      </c>
      <c r="B10" s="188" t="s">
        <v>160</v>
      </c>
      <c r="C10" s="188" t="s">
        <v>160</v>
      </c>
      <c r="D10" s="194">
        <v>88000</v>
      </c>
      <c r="E10" s="201" t="s">
        <v>184</v>
      </c>
      <c r="F10" s="207">
        <v>83000</v>
      </c>
      <c r="G10" s="214" t="s">
        <v>143</v>
      </c>
      <c r="H10" s="218">
        <v>93000</v>
      </c>
      <c r="I10" s="225" t="s">
        <v>72</v>
      </c>
      <c r="J10" s="232">
        <v>4224</v>
      </c>
      <c r="K10" s="240" t="s">
        <v>184</v>
      </c>
      <c r="L10" s="246">
        <v>4091</v>
      </c>
      <c r="M10" s="240" t="s">
        <v>184</v>
      </c>
      <c r="N10" s="250">
        <v>456</v>
      </c>
      <c r="O10" s="254" t="s">
        <v>184</v>
      </c>
      <c r="P10" s="232">
        <v>707</v>
      </c>
      <c r="Q10" s="263" t="s">
        <v>48</v>
      </c>
      <c r="R10" s="275">
        <v>8052</v>
      </c>
      <c r="S10" s="285" t="s">
        <v>184</v>
      </c>
      <c r="T10" s="275">
        <v>660</v>
      </c>
      <c r="U10" s="293" t="s">
        <v>184</v>
      </c>
    </row>
    <row r="11" spans="1:21" ht="20.25" customHeight="1">
      <c r="A11" s="180" t="s">
        <v>52</v>
      </c>
      <c r="B11" s="189" t="s">
        <v>161</v>
      </c>
      <c r="C11" s="189" t="s">
        <v>161</v>
      </c>
      <c r="D11" s="196">
        <v>98000</v>
      </c>
      <c r="E11" s="203" t="s">
        <v>184</v>
      </c>
      <c r="F11" s="209">
        <v>93000</v>
      </c>
      <c r="G11" s="215" t="s">
        <v>143</v>
      </c>
      <c r="H11" s="220">
        <v>101000</v>
      </c>
      <c r="I11" s="215" t="s">
        <v>72</v>
      </c>
      <c r="J11" s="231">
        <v>4704</v>
      </c>
      <c r="K11" s="242" t="s">
        <v>184</v>
      </c>
      <c r="L11" s="209">
        <v>4556</v>
      </c>
      <c r="M11" s="242" t="s">
        <v>184</v>
      </c>
      <c r="N11" s="249">
        <v>508</v>
      </c>
      <c r="O11" s="249" t="s">
        <v>184</v>
      </c>
      <c r="P11" s="231">
        <v>787</v>
      </c>
      <c r="Q11" s="265" t="s">
        <v>184</v>
      </c>
      <c r="R11" s="276">
        <v>8967</v>
      </c>
      <c r="S11" s="267" t="s">
        <v>184</v>
      </c>
      <c r="T11" s="276">
        <v>735</v>
      </c>
      <c r="U11" s="267" t="s">
        <v>184</v>
      </c>
    </row>
    <row r="12" spans="1:21" ht="20.25" customHeight="1">
      <c r="A12" s="179" t="s">
        <v>33</v>
      </c>
      <c r="B12" s="188" t="s">
        <v>151</v>
      </c>
      <c r="C12" s="188" t="s">
        <v>151</v>
      </c>
      <c r="D12" s="197">
        <v>104000</v>
      </c>
      <c r="E12" s="204" t="s">
        <v>184</v>
      </c>
      <c r="F12" s="210">
        <v>101000</v>
      </c>
      <c r="G12" s="214" t="s">
        <v>143</v>
      </c>
      <c r="H12" s="221">
        <v>107000</v>
      </c>
      <c r="I12" s="214" t="s">
        <v>72</v>
      </c>
      <c r="J12" s="232">
        <v>4993</v>
      </c>
      <c r="K12" s="243" t="s">
        <v>184</v>
      </c>
      <c r="L12" s="246">
        <v>4834</v>
      </c>
      <c r="M12" s="243" t="s">
        <v>184</v>
      </c>
      <c r="N12" s="250">
        <v>539</v>
      </c>
      <c r="O12" s="250" t="s">
        <v>184</v>
      </c>
      <c r="P12" s="232">
        <v>836</v>
      </c>
      <c r="Q12" s="266" t="s">
        <v>184</v>
      </c>
      <c r="R12" s="275">
        <v>9516</v>
      </c>
      <c r="S12" s="266" t="s">
        <v>184</v>
      </c>
      <c r="T12" s="275">
        <v>780</v>
      </c>
      <c r="U12" s="266" t="s">
        <v>184</v>
      </c>
    </row>
    <row r="13" spans="1:21" ht="20.25" customHeight="1">
      <c r="A13" s="180" t="s">
        <v>49</v>
      </c>
      <c r="B13" s="189" t="s">
        <v>162</v>
      </c>
      <c r="C13" s="189" t="s">
        <v>162</v>
      </c>
      <c r="D13" s="196">
        <v>110000</v>
      </c>
      <c r="E13" s="203" t="s">
        <v>184</v>
      </c>
      <c r="F13" s="211">
        <v>107000</v>
      </c>
      <c r="G13" s="215" t="s">
        <v>143</v>
      </c>
      <c r="H13" s="220">
        <v>114000</v>
      </c>
      <c r="I13" s="215" t="s">
        <v>72</v>
      </c>
      <c r="J13" s="231">
        <v>5281</v>
      </c>
      <c r="K13" s="242" t="s">
        <v>184</v>
      </c>
      <c r="L13" s="209">
        <v>5113</v>
      </c>
      <c r="M13" s="242" t="s">
        <v>184</v>
      </c>
      <c r="N13" s="249">
        <v>570</v>
      </c>
      <c r="O13" s="249" t="s">
        <v>184</v>
      </c>
      <c r="P13" s="231">
        <v>884</v>
      </c>
      <c r="Q13" s="267" t="s">
        <v>184</v>
      </c>
      <c r="R13" s="276">
        <v>10065</v>
      </c>
      <c r="S13" s="267" t="s">
        <v>184</v>
      </c>
      <c r="T13" s="276">
        <v>825</v>
      </c>
      <c r="U13" s="267" t="s">
        <v>184</v>
      </c>
    </row>
    <row r="14" spans="1:21" ht="20.25" customHeight="1">
      <c r="A14" s="179" t="s">
        <v>13</v>
      </c>
      <c r="B14" s="188" t="s">
        <v>163</v>
      </c>
      <c r="C14" s="188" t="s">
        <v>163</v>
      </c>
      <c r="D14" s="197">
        <v>118000</v>
      </c>
      <c r="E14" s="204" t="s">
        <v>184</v>
      </c>
      <c r="F14" s="210">
        <v>114000</v>
      </c>
      <c r="G14" s="214" t="s">
        <v>143</v>
      </c>
      <c r="H14" s="221">
        <v>122000</v>
      </c>
      <c r="I14" s="214" t="s">
        <v>72</v>
      </c>
      <c r="J14" s="232">
        <v>5665</v>
      </c>
      <c r="K14" s="243" t="s">
        <v>184</v>
      </c>
      <c r="L14" s="246">
        <v>5485</v>
      </c>
      <c r="M14" s="243" t="s">
        <v>184</v>
      </c>
      <c r="N14" s="250">
        <v>612</v>
      </c>
      <c r="O14" s="250" t="s">
        <v>184</v>
      </c>
      <c r="P14" s="232">
        <v>948</v>
      </c>
      <c r="Q14" s="266" t="s">
        <v>184</v>
      </c>
      <c r="R14" s="275">
        <v>10797</v>
      </c>
      <c r="S14" s="266" t="s">
        <v>184</v>
      </c>
      <c r="T14" s="275">
        <v>885</v>
      </c>
      <c r="U14" s="266" t="s">
        <v>184</v>
      </c>
    </row>
    <row r="15" spans="1:21" ht="20.25" customHeight="1">
      <c r="A15" s="180" t="s">
        <v>36</v>
      </c>
      <c r="B15" s="189" t="s">
        <v>33</v>
      </c>
      <c r="C15" s="189" t="s">
        <v>109</v>
      </c>
      <c r="D15" s="196">
        <v>126000</v>
      </c>
      <c r="E15" s="203" t="s">
        <v>184</v>
      </c>
      <c r="F15" s="211">
        <v>122000</v>
      </c>
      <c r="G15" s="215" t="s">
        <v>143</v>
      </c>
      <c r="H15" s="220">
        <v>130000</v>
      </c>
      <c r="I15" s="215" t="s">
        <v>72</v>
      </c>
      <c r="J15" s="231">
        <v>6049</v>
      </c>
      <c r="K15" s="242" t="s">
        <v>184</v>
      </c>
      <c r="L15" s="209">
        <v>5857</v>
      </c>
      <c r="M15" s="242" t="s">
        <v>184</v>
      </c>
      <c r="N15" s="249">
        <v>653</v>
      </c>
      <c r="O15" s="249" t="s">
        <v>184</v>
      </c>
      <c r="P15" s="231">
        <v>1013</v>
      </c>
      <c r="Q15" s="267" t="s">
        <v>184</v>
      </c>
      <c r="R15" s="276">
        <v>11529</v>
      </c>
      <c r="S15" s="267" t="s">
        <v>184</v>
      </c>
      <c r="T15" s="276">
        <v>945</v>
      </c>
      <c r="U15" s="267" t="s">
        <v>184</v>
      </c>
    </row>
    <row r="16" spans="1:21" ht="20.25" customHeight="1">
      <c r="A16" s="179" t="s">
        <v>55</v>
      </c>
      <c r="B16" s="188" t="s">
        <v>164</v>
      </c>
      <c r="C16" s="188" t="s">
        <v>164</v>
      </c>
      <c r="D16" s="197">
        <v>134000</v>
      </c>
      <c r="E16" s="204" t="s">
        <v>184</v>
      </c>
      <c r="F16" s="210">
        <v>130000</v>
      </c>
      <c r="G16" s="214" t="s">
        <v>143</v>
      </c>
      <c r="H16" s="221">
        <v>138000</v>
      </c>
      <c r="I16" s="214" t="s">
        <v>72</v>
      </c>
      <c r="J16" s="232">
        <v>6433</v>
      </c>
      <c r="K16" s="243" t="s">
        <v>184</v>
      </c>
      <c r="L16" s="246">
        <v>6229</v>
      </c>
      <c r="M16" s="243" t="s">
        <v>184</v>
      </c>
      <c r="N16" s="250">
        <v>695</v>
      </c>
      <c r="O16" s="250" t="s">
        <v>184</v>
      </c>
      <c r="P16" s="232">
        <v>1077</v>
      </c>
      <c r="Q16" s="266" t="s">
        <v>184</v>
      </c>
      <c r="R16" s="275">
        <v>12261</v>
      </c>
      <c r="S16" s="266" t="s">
        <v>184</v>
      </c>
      <c r="T16" s="275">
        <v>1005</v>
      </c>
      <c r="U16" s="266" t="s">
        <v>184</v>
      </c>
    </row>
    <row r="17" spans="1:21" ht="20.25" customHeight="1">
      <c r="A17" s="180" t="s">
        <v>56</v>
      </c>
      <c r="B17" s="189" t="s">
        <v>165</v>
      </c>
      <c r="C17" s="189" t="s">
        <v>165</v>
      </c>
      <c r="D17" s="196">
        <v>142000</v>
      </c>
      <c r="E17" s="203" t="s">
        <v>184</v>
      </c>
      <c r="F17" s="211">
        <v>138000</v>
      </c>
      <c r="G17" s="215" t="s">
        <v>143</v>
      </c>
      <c r="H17" s="220">
        <v>146000</v>
      </c>
      <c r="I17" s="215" t="s">
        <v>72</v>
      </c>
      <c r="J17" s="231">
        <v>6817</v>
      </c>
      <c r="K17" s="242" t="s">
        <v>184</v>
      </c>
      <c r="L17" s="209">
        <v>6601</v>
      </c>
      <c r="M17" s="242" t="s">
        <v>184</v>
      </c>
      <c r="N17" s="249">
        <v>736</v>
      </c>
      <c r="O17" s="249" t="s">
        <v>184</v>
      </c>
      <c r="P17" s="231">
        <v>1141</v>
      </c>
      <c r="Q17" s="267" t="s">
        <v>184</v>
      </c>
      <c r="R17" s="276">
        <v>12993</v>
      </c>
      <c r="S17" s="267" t="s">
        <v>184</v>
      </c>
      <c r="T17" s="276">
        <v>1065</v>
      </c>
      <c r="U17" s="267" t="s">
        <v>184</v>
      </c>
    </row>
    <row r="18" spans="1:21" ht="20.25" customHeight="1">
      <c r="A18" s="179" t="s">
        <v>58</v>
      </c>
      <c r="B18" s="188" t="s">
        <v>166</v>
      </c>
      <c r="C18" s="188" t="s">
        <v>166</v>
      </c>
      <c r="D18" s="197">
        <v>150000</v>
      </c>
      <c r="E18" s="204" t="s">
        <v>184</v>
      </c>
      <c r="F18" s="210">
        <v>146000</v>
      </c>
      <c r="G18" s="214" t="s">
        <v>143</v>
      </c>
      <c r="H18" s="221">
        <v>155000</v>
      </c>
      <c r="I18" s="214" t="s">
        <v>72</v>
      </c>
      <c r="J18" s="232">
        <v>7201</v>
      </c>
      <c r="K18" s="243" t="s">
        <v>184</v>
      </c>
      <c r="L18" s="246">
        <v>6973</v>
      </c>
      <c r="M18" s="243" t="s">
        <v>184</v>
      </c>
      <c r="N18" s="250">
        <v>778</v>
      </c>
      <c r="O18" s="250" t="s">
        <v>184</v>
      </c>
      <c r="P18" s="232">
        <v>1206</v>
      </c>
      <c r="Q18" s="266" t="s">
        <v>184</v>
      </c>
      <c r="R18" s="275">
        <v>13725</v>
      </c>
      <c r="S18" s="266" t="s">
        <v>184</v>
      </c>
      <c r="T18" s="275">
        <v>1125</v>
      </c>
      <c r="U18" s="266" t="s">
        <v>184</v>
      </c>
    </row>
    <row r="19" spans="1:21" ht="20.25" customHeight="1">
      <c r="A19" s="180" t="s">
        <v>59</v>
      </c>
      <c r="B19" s="189" t="s">
        <v>167</v>
      </c>
      <c r="C19" s="189" t="s">
        <v>167</v>
      </c>
      <c r="D19" s="196">
        <v>160000</v>
      </c>
      <c r="E19" s="203" t="s">
        <v>184</v>
      </c>
      <c r="F19" s="211">
        <v>155000</v>
      </c>
      <c r="G19" s="215" t="s">
        <v>143</v>
      </c>
      <c r="H19" s="220">
        <v>165000</v>
      </c>
      <c r="I19" s="215" t="s">
        <v>72</v>
      </c>
      <c r="J19" s="231">
        <v>7681</v>
      </c>
      <c r="K19" s="242" t="s">
        <v>184</v>
      </c>
      <c r="L19" s="209">
        <v>7438</v>
      </c>
      <c r="M19" s="242" t="s">
        <v>184</v>
      </c>
      <c r="N19" s="249">
        <v>830</v>
      </c>
      <c r="O19" s="249" t="s">
        <v>184</v>
      </c>
      <c r="P19" s="231">
        <v>1286</v>
      </c>
      <c r="Q19" s="267" t="s">
        <v>184</v>
      </c>
      <c r="R19" s="276">
        <v>14640</v>
      </c>
      <c r="S19" s="267" t="s">
        <v>184</v>
      </c>
      <c r="T19" s="276">
        <v>1200</v>
      </c>
      <c r="U19" s="267" t="s">
        <v>184</v>
      </c>
    </row>
    <row r="20" spans="1:21" ht="20.25" customHeight="1">
      <c r="A20" s="179" t="s">
        <v>20</v>
      </c>
      <c r="B20" s="188" t="s">
        <v>168</v>
      </c>
      <c r="C20" s="188" t="s">
        <v>168</v>
      </c>
      <c r="D20" s="197">
        <v>170000</v>
      </c>
      <c r="E20" s="204" t="s">
        <v>184</v>
      </c>
      <c r="F20" s="210">
        <v>165000</v>
      </c>
      <c r="G20" s="214" t="s">
        <v>143</v>
      </c>
      <c r="H20" s="221">
        <v>175000</v>
      </c>
      <c r="I20" s="214" t="s">
        <v>72</v>
      </c>
      <c r="J20" s="232">
        <v>8161</v>
      </c>
      <c r="K20" s="243" t="s">
        <v>184</v>
      </c>
      <c r="L20" s="246">
        <v>7903</v>
      </c>
      <c r="M20" s="243" t="s">
        <v>184</v>
      </c>
      <c r="N20" s="250">
        <v>882</v>
      </c>
      <c r="O20" s="250" t="s">
        <v>184</v>
      </c>
      <c r="P20" s="232">
        <v>1366</v>
      </c>
      <c r="Q20" s="266" t="s">
        <v>184</v>
      </c>
      <c r="R20" s="275">
        <v>15555</v>
      </c>
      <c r="S20" s="266" t="s">
        <v>184</v>
      </c>
      <c r="T20" s="275">
        <v>1275</v>
      </c>
      <c r="U20" s="266" t="s">
        <v>184</v>
      </c>
    </row>
    <row r="21" spans="1:21" ht="20.25" customHeight="1">
      <c r="A21" s="180" t="s">
        <v>15</v>
      </c>
      <c r="B21" s="189" t="s">
        <v>62</v>
      </c>
      <c r="C21" s="189" t="s">
        <v>62</v>
      </c>
      <c r="D21" s="196">
        <v>180000</v>
      </c>
      <c r="E21" s="203" t="s">
        <v>184</v>
      </c>
      <c r="F21" s="211">
        <v>175000</v>
      </c>
      <c r="G21" s="215" t="s">
        <v>143</v>
      </c>
      <c r="H21" s="220">
        <v>185000</v>
      </c>
      <c r="I21" s="215" t="s">
        <v>72</v>
      </c>
      <c r="J21" s="231">
        <v>8641</v>
      </c>
      <c r="K21" s="242" t="s">
        <v>184</v>
      </c>
      <c r="L21" s="209">
        <v>8368</v>
      </c>
      <c r="M21" s="242" t="s">
        <v>184</v>
      </c>
      <c r="N21" s="249">
        <v>934</v>
      </c>
      <c r="O21" s="249" t="s">
        <v>184</v>
      </c>
      <c r="P21" s="231">
        <v>1447</v>
      </c>
      <c r="Q21" s="267" t="s">
        <v>184</v>
      </c>
      <c r="R21" s="276">
        <v>16470</v>
      </c>
      <c r="S21" s="267" t="s">
        <v>184</v>
      </c>
      <c r="T21" s="276">
        <v>1350</v>
      </c>
      <c r="U21" s="267" t="s">
        <v>184</v>
      </c>
    </row>
    <row r="22" spans="1:21" ht="20.25" customHeight="1">
      <c r="A22" s="179" t="s">
        <v>23</v>
      </c>
      <c r="B22" s="188" t="s">
        <v>113</v>
      </c>
      <c r="C22" s="188" t="s">
        <v>113</v>
      </c>
      <c r="D22" s="197">
        <v>190000</v>
      </c>
      <c r="E22" s="204" t="s">
        <v>184</v>
      </c>
      <c r="F22" s="210">
        <v>185000</v>
      </c>
      <c r="G22" s="214" t="s">
        <v>143</v>
      </c>
      <c r="H22" s="221">
        <v>195000</v>
      </c>
      <c r="I22" s="214" t="s">
        <v>72</v>
      </c>
      <c r="J22" s="232">
        <v>9121</v>
      </c>
      <c r="K22" s="243" t="s">
        <v>184</v>
      </c>
      <c r="L22" s="246">
        <v>8833</v>
      </c>
      <c r="M22" s="243" t="s">
        <v>184</v>
      </c>
      <c r="N22" s="250">
        <v>986</v>
      </c>
      <c r="O22" s="250" t="s">
        <v>184</v>
      </c>
      <c r="P22" s="232">
        <v>1527</v>
      </c>
      <c r="Q22" s="266" t="s">
        <v>184</v>
      </c>
      <c r="R22" s="275">
        <v>17385</v>
      </c>
      <c r="S22" s="266" t="s">
        <v>184</v>
      </c>
      <c r="T22" s="275">
        <v>1425</v>
      </c>
      <c r="U22" s="266" t="s">
        <v>184</v>
      </c>
    </row>
    <row r="23" spans="1:21" ht="20.25" customHeight="1">
      <c r="A23" s="180" t="s">
        <v>60</v>
      </c>
      <c r="B23" s="189" t="s">
        <v>169</v>
      </c>
      <c r="C23" s="189" t="s">
        <v>169</v>
      </c>
      <c r="D23" s="196">
        <v>200000</v>
      </c>
      <c r="E23" s="203" t="s">
        <v>184</v>
      </c>
      <c r="F23" s="211">
        <v>195000</v>
      </c>
      <c r="G23" s="215" t="s">
        <v>143</v>
      </c>
      <c r="H23" s="220">
        <v>210000</v>
      </c>
      <c r="I23" s="215" t="s">
        <v>72</v>
      </c>
      <c r="J23" s="231">
        <v>9602</v>
      </c>
      <c r="K23" s="242" t="s">
        <v>184</v>
      </c>
      <c r="L23" s="209">
        <v>9298</v>
      </c>
      <c r="M23" s="242" t="s">
        <v>184</v>
      </c>
      <c r="N23" s="249">
        <v>1038</v>
      </c>
      <c r="O23" s="249" t="s">
        <v>184</v>
      </c>
      <c r="P23" s="231">
        <v>1608</v>
      </c>
      <c r="Q23" s="267" t="s">
        <v>184</v>
      </c>
      <c r="R23" s="276">
        <v>18300</v>
      </c>
      <c r="S23" s="267" t="s">
        <v>184</v>
      </c>
      <c r="T23" s="276">
        <v>1500</v>
      </c>
      <c r="U23" s="267" t="s">
        <v>184</v>
      </c>
    </row>
    <row r="24" spans="1:21" ht="20.25" customHeight="1">
      <c r="A24" s="179" t="s">
        <v>26</v>
      </c>
      <c r="B24" s="188" t="s">
        <v>170</v>
      </c>
      <c r="C24" s="188" t="s">
        <v>170</v>
      </c>
      <c r="D24" s="197">
        <v>220000</v>
      </c>
      <c r="E24" s="204" t="s">
        <v>184</v>
      </c>
      <c r="F24" s="210">
        <v>210000</v>
      </c>
      <c r="G24" s="214" t="s">
        <v>143</v>
      </c>
      <c r="H24" s="221">
        <v>230000</v>
      </c>
      <c r="I24" s="214" t="s">
        <v>72</v>
      </c>
      <c r="J24" s="232">
        <v>10562</v>
      </c>
      <c r="K24" s="243" t="s">
        <v>184</v>
      </c>
      <c r="L24" s="246">
        <v>10227</v>
      </c>
      <c r="M24" s="243" t="s">
        <v>184</v>
      </c>
      <c r="N24" s="250">
        <v>1141</v>
      </c>
      <c r="O24" s="250" t="s">
        <v>184</v>
      </c>
      <c r="P24" s="232">
        <v>1768</v>
      </c>
      <c r="Q24" s="266" t="s">
        <v>184</v>
      </c>
      <c r="R24" s="275">
        <v>20130</v>
      </c>
      <c r="S24" s="266" t="s">
        <v>184</v>
      </c>
      <c r="T24" s="275">
        <v>1650</v>
      </c>
      <c r="U24" s="266" t="s">
        <v>184</v>
      </c>
    </row>
    <row r="25" spans="1:21" ht="20.25" customHeight="1">
      <c r="A25" s="180" t="s">
        <v>61</v>
      </c>
      <c r="B25" s="189" t="s">
        <v>171</v>
      </c>
      <c r="C25" s="189" t="s">
        <v>171</v>
      </c>
      <c r="D25" s="196">
        <v>240000</v>
      </c>
      <c r="E25" s="203" t="s">
        <v>184</v>
      </c>
      <c r="F25" s="211">
        <v>230000</v>
      </c>
      <c r="G25" s="215" t="s">
        <v>143</v>
      </c>
      <c r="H25" s="220">
        <v>250000</v>
      </c>
      <c r="I25" s="215" t="s">
        <v>72</v>
      </c>
      <c r="J25" s="231">
        <v>11522</v>
      </c>
      <c r="K25" s="242" t="s">
        <v>184</v>
      </c>
      <c r="L25" s="209">
        <v>11157</v>
      </c>
      <c r="M25" s="242" t="s">
        <v>184</v>
      </c>
      <c r="N25" s="249">
        <v>1245</v>
      </c>
      <c r="O25" s="249" t="s">
        <v>184</v>
      </c>
      <c r="P25" s="231">
        <v>1929</v>
      </c>
      <c r="Q25" s="267" t="s">
        <v>184</v>
      </c>
      <c r="R25" s="276">
        <v>21960</v>
      </c>
      <c r="S25" s="267" t="s">
        <v>184</v>
      </c>
      <c r="T25" s="276">
        <v>1800</v>
      </c>
      <c r="U25" s="267" t="s">
        <v>184</v>
      </c>
    </row>
    <row r="26" spans="1:21" ht="20.25" customHeight="1">
      <c r="A26" s="179" t="s">
        <v>28</v>
      </c>
      <c r="B26" s="188" t="s">
        <v>159</v>
      </c>
      <c r="C26" s="188" t="s">
        <v>159</v>
      </c>
      <c r="D26" s="197">
        <v>260000</v>
      </c>
      <c r="E26" s="204" t="s">
        <v>184</v>
      </c>
      <c r="F26" s="210">
        <v>250000</v>
      </c>
      <c r="G26" s="214" t="s">
        <v>143</v>
      </c>
      <c r="H26" s="221">
        <v>270000</v>
      </c>
      <c r="I26" s="214" t="s">
        <v>72</v>
      </c>
      <c r="J26" s="232">
        <v>12482</v>
      </c>
      <c r="K26" s="243" t="s">
        <v>184</v>
      </c>
      <c r="L26" s="246">
        <v>12087</v>
      </c>
      <c r="M26" s="243" t="s">
        <v>184</v>
      </c>
      <c r="N26" s="250">
        <v>1349</v>
      </c>
      <c r="O26" s="250" t="s">
        <v>184</v>
      </c>
      <c r="P26" s="232">
        <v>2090</v>
      </c>
      <c r="Q26" s="266" t="s">
        <v>184</v>
      </c>
      <c r="R26" s="275">
        <v>23790</v>
      </c>
      <c r="S26" s="266" t="s">
        <v>184</v>
      </c>
      <c r="T26" s="275">
        <v>1950</v>
      </c>
      <c r="U26" s="266" t="s">
        <v>184</v>
      </c>
    </row>
    <row r="27" spans="1:21" ht="20.25" customHeight="1">
      <c r="A27" s="180" t="s">
        <v>63</v>
      </c>
      <c r="B27" s="189" t="s">
        <v>29</v>
      </c>
      <c r="C27" s="189" t="s">
        <v>29</v>
      </c>
      <c r="D27" s="196">
        <v>280000</v>
      </c>
      <c r="E27" s="203" t="s">
        <v>184</v>
      </c>
      <c r="F27" s="211">
        <v>270000</v>
      </c>
      <c r="G27" s="215" t="s">
        <v>143</v>
      </c>
      <c r="H27" s="220">
        <v>290000</v>
      </c>
      <c r="I27" s="215" t="s">
        <v>72</v>
      </c>
      <c r="J27" s="231">
        <v>13442</v>
      </c>
      <c r="K27" s="242" t="s">
        <v>184</v>
      </c>
      <c r="L27" s="209">
        <v>13017</v>
      </c>
      <c r="M27" s="242" t="s">
        <v>184</v>
      </c>
      <c r="N27" s="249">
        <v>1453</v>
      </c>
      <c r="O27" s="249" t="s">
        <v>184</v>
      </c>
      <c r="P27" s="231">
        <v>2251</v>
      </c>
      <c r="Q27" s="267" t="s">
        <v>184</v>
      </c>
      <c r="R27" s="276">
        <v>25620</v>
      </c>
      <c r="S27" s="267" t="s">
        <v>184</v>
      </c>
      <c r="T27" s="276">
        <v>2100</v>
      </c>
      <c r="U27" s="267" t="s">
        <v>184</v>
      </c>
    </row>
    <row r="28" spans="1:21" ht="20.25" customHeight="1">
      <c r="A28" s="179" t="s">
        <v>51</v>
      </c>
      <c r="B28" s="188" t="s">
        <v>172</v>
      </c>
      <c r="C28" s="188" t="s">
        <v>172</v>
      </c>
      <c r="D28" s="197">
        <v>300000</v>
      </c>
      <c r="E28" s="204" t="s">
        <v>184</v>
      </c>
      <c r="F28" s="210">
        <v>290000</v>
      </c>
      <c r="G28" s="214" t="s">
        <v>143</v>
      </c>
      <c r="H28" s="221">
        <v>310000</v>
      </c>
      <c r="I28" s="214" t="s">
        <v>72</v>
      </c>
      <c r="J28" s="232">
        <v>14403</v>
      </c>
      <c r="K28" s="243" t="s">
        <v>184</v>
      </c>
      <c r="L28" s="246">
        <v>13947</v>
      </c>
      <c r="M28" s="243" t="s">
        <v>184</v>
      </c>
      <c r="N28" s="250">
        <v>1557</v>
      </c>
      <c r="O28" s="250" t="s">
        <v>184</v>
      </c>
      <c r="P28" s="232">
        <v>2412</v>
      </c>
      <c r="Q28" s="266" t="s">
        <v>184</v>
      </c>
      <c r="R28" s="275">
        <v>27450</v>
      </c>
      <c r="S28" s="266" t="s">
        <v>184</v>
      </c>
      <c r="T28" s="275">
        <v>2250</v>
      </c>
      <c r="U28" s="266" t="s">
        <v>184</v>
      </c>
    </row>
    <row r="29" spans="1:21" ht="20.25" customHeight="1">
      <c r="A29" s="180" t="s">
        <v>44</v>
      </c>
      <c r="B29" s="189" t="s">
        <v>17</v>
      </c>
      <c r="C29" s="189" t="s">
        <v>17</v>
      </c>
      <c r="D29" s="196">
        <v>320000</v>
      </c>
      <c r="E29" s="203" t="s">
        <v>184</v>
      </c>
      <c r="F29" s="211">
        <v>310000</v>
      </c>
      <c r="G29" s="215" t="s">
        <v>143</v>
      </c>
      <c r="H29" s="220">
        <v>330000</v>
      </c>
      <c r="I29" s="215" t="s">
        <v>72</v>
      </c>
      <c r="J29" s="231">
        <v>15363</v>
      </c>
      <c r="K29" s="242" t="s">
        <v>184</v>
      </c>
      <c r="L29" s="209">
        <v>14876</v>
      </c>
      <c r="M29" s="242" t="s">
        <v>184</v>
      </c>
      <c r="N29" s="249">
        <v>1660</v>
      </c>
      <c r="O29" s="249" t="s">
        <v>184</v>
      </c>
      <c r="P29" s="231">
        <v>2572</v>
      </c>
      <c r="Q29" s="267" t="s">
        <v>184</v>
      </c>
      <c r="R29" s="276">
        <v>29280</v>
      </c>
      <c r="S29" s="267" t="s">
        <v>184</v>
      </c>
      <c r="T29" s="276">
        <v>2400</v>
      </c>
      <c r="U29" s="267" t="s">
        <v>184</v>
      </c>
    </row>
    <row r="30" spans="1:21" ht="20.25" customHeight="1">
      <c r="A30" s="179" t="s">
        <v>0</v>
      </c>
      <c r="B30" s="188" t="s">
        <v>114</v>
      </c>
      <c r="C30" s="188" t="s">
        <v>114</v>
      </c>
      <c r="D30" s="197">
        <v>340000</v>
      </c>
      <c r="E30" s="204" t="s">
        <v>184</v>
      </c>
      <c r="F30" s="210">
        <v>330000</v>
      </c>
      <c r="G30" s="214" t="s">
        <v>143</v>
      </c>
      <c r="H30" s="221">
        <v>350000</v>
      </c>
      <c r="I30" s="214" t="s">
        <v>72</v>
      </c>
      <c r="J30" s="232">
        <v>16323</v>
      </c>
      <c r="K30" s="243" t="s">
        <v>184</v>
      </c>
      <c r="L30" s="246">
        <v>15806</v>
      </c>
      <c r="M30" s="243" t="s">
        <v>184</v>
      </c>
      <c r="N30" s="250">
        <v>1764</v>
      </c>
      <c r="O30" s="250" t="s">
        <v>184</v>
      </c>
      <c r="P30" s="232">
        <v>2733</v>
      </c>
      <c r="Q30" s="266" t="s">
        <v>184</v>
      </c>
      <c r="R30" s="275">
        <v>31110</v>
      </c>
      <c r="S30" s="266" t="s">
        <v>184</v>
      </c>
      <c r="T30" s="275">
        <v>2550</v>
      </c>
      <c r="U30" s="266" t="s">
        <v>184</v>
      </c>
    </row>
    <row r="31" spans="1:21" ht="20.25" customHeight="1">
      <c r="A31" s="180" t="s">
        <v>30</v>
      </c>
      <c r="B31" s="189" t="s">
        <v>173</v>
      </c>
      <c r="C31" s="189" t="s">
        <v>173</v>
      </c>
      <c r="D31" s="196">
        <v>360000</v>
      </c>
      <c r="E31" s="203" t="s">
        <v>184</v>
      </c>
      <c r="F31" s="211">
        <v>350000</v>
      </c>
      <c r="G31" s="215" t="s">
        <v>143</v>
      </c>
      <c r="H31" s="220">
        <v>370000</v>
      </c>
      <c r="I31" s="215" t="s">
        <v>72</v>
      </c>
      <c r="J31" s="231">
        <v>17283</v>
      </c>
      <c r="K31" s="242" t="s">
        <v>184</v>
      </c>
      <c r="L31" s="209">
        <v>16736</v>
      </c>
      <c r="M31" s="242" t="s">
        <v>184</v>
      </c>
      <c r="N31" s="249">
        <v>1868</v>
      </c>
      <c r="O31" s="249" t="s">
        <v>184</v>
      </c>
      <c r="P31" s="231">
        <v>2894</v>
      </c>
      <c r="Q31" s="267" t="s">
        <v>184</v>
      </c>
      <c r="R31" s="276">
        <v>32940</v>
      </c>
      <c r="S31" s="267" t="s">
        <v>184</v>
      </c>
      <c r="T31" s="276">
        <v>2700</v>
      </c>
      <c r="U31" s="267" t="s">
        <v>184</v>
      </c>
    </row>
    <row r="32" spans="1:21" ht="20.25" customHeight="1">
      <c r="A32" s="179" t="s">
        <v>9</v>
      </c>
      <c r="B32" s="188" t="s">
        <v>174</v>
      </c>
      <c r="C32" s="188" t="s">
        <v>174</v>
      </c>
      <c r="D32" s="197">
        <v>380000</v>
      </c>
      <c r="E32" s="204" t="s">
        <v>184</v>
      </c>
      <c r="F32" s="210">
        <v>370000</v>
      </c>
      <c r="G32" s="214" t="s">
        <v>143</v>
      </c>
      <c r="H32" s="221">
        <v>395000</v>
      </c>
      <c r="I32" s="214" t="s">
        <v>72</v>
      </c>
      <c r="J32" s="232">
        <v>18243</v>
      </c>
      <c r="K32" s="243" t="s">
        <v>184</v>
      </c>
      <c r="L32" s="246">
        <v>17666</v>
      </c>
      <c r="M32" s="243" t="s">
        <v>184</v>
      </c>
      <c r="N32" s="250">
        <v>1972</v>
      </c>
      <c r="O32" s="250" t="s">
        <v>184</v>
      </c>
      <c r="P32" s="232">
        <v>3055</v>
      </c>
      <c r="Q32" s="266" t="s">
        <v>184</v>
      </c>
      <c r="R32" s="275">
        <v>34770</v>
      </c>
      <c r="S32" s="266" t="s">
        <v>184</v>
      </c>
      <c r="T32" s="275">
        <v>2850</v>
      </c>
      <c r="U32" s="266" t="s">
        <v>184</v>
      </c>
    </row>
    <row r="33" spans="1:21" ht="20.25" customHeight="1">
      <c r="A33" s="180" t="s">
        <v>39</v>
      </c>
      <c r="B33" s="189" t="s">
        <v>175</v>
      </c>
      <c r="C33" s="189" t="s">
        <v>175</v>
      </c>
      <c r="D33" s="196">
        <v>410000</v>
      </c>
      <c r="E33" s="203" t="s">
        <v>184</v>
      </c>
      <c r="F33" s="211">
        <v>395000</v>
      </c>
      <c r="G33" s="215" t="s">
        <v>143</v>
      </c>
      <c r="H33" s="220">
        <v>425000</v>
      </c>
      <c r="I33" s="215" t="s">
        <v>72</v>
      </c>
      <c r="J33" s="231">
        <v>19684</v>
      </c>
      <c r="K33" s="242" t="s">
        <v>184</v>
      </c>
      <c r="L33" s="209">
        <v>19060</v>
      </c>
      <c r="M33" s="242" t="s">
        <v>184</v>
      </c>
      <c r="N33" s="249">
        <v>2127</v>
      </c>
      <c r="O33" s="249" t="s">
        <v>184</v>
      </c>
      <c r="P33" s="231">
        <v>3296</v>
      </c>
      <c r="Q33" s="267" t="s">
        <v>184</v>
      </c>
      <c r="R33" s="276">
        <v>37515</v>
      </c>
      <c r="S33" s="267" t="s">
        <v>184</v>
      </c>
      <c r="T33" s="276">
        <v>3075</v>
      </c>
      <c r="U33" s="267" t="s">
        <v>184</v>
      </c>
    </row>
    <row r="34" spans="1:21" ht="20.25" customHeight="1">
      <c r="A34" s="179" t="s">
        <v>64</v>
      </c>
      <c r="B34" s="188" t="s">
        <v>176</v>
      </c>
      <c r="C34" s="188" t="s">
        <v>176</v>
      </c>
      <c r="D34" s="197">
        <v>440000</v>
      </c>
      <c r="E34" s="204" t="s">
        <v>184</v>
      </c>
      <c r="F34" s="210">
        <v>425000</v>
      </c>
      <c r="G34" s="214" t="s">
        <v>143</v>
      </c>
      <c r="H34" s="221">
        <v>455000</v>
      </c>
      <c r="I34" s="214" t="s">
        <v>72</v>
      </c>
      <c r="J34" s="232">
        <v>21124</v>
      </c>
      <c r="K34" s="243" t="s">
        <v>184</v>
      </c>
      <c r="L34" s="246">
        <v>20455</v>
      </c>
      <c r="M34" s="243" t="s">
        <v>184</v>
      </c>
      <c r="N34" s="250">
        <v>2283</v>
      </c>
      <c r="O34" s="250" t="s">
        <v>184</v>
      </c>
      <c r="P34" s="232">
        <v>3537</v>
      </c>
      <c r="Q34" s="266" t="s">
        <v>184</v>
      </c>
      <c r="R34" s="275">
        <v>40260</v>
      </c>
      <c r="S34" s="266" t="s">
        <v>184</v>
      </c>
      <c r="T34" s="275">
        <v>3300</v>
      </c>
      <c r="U34" s="266" t="s">
        <v>184</v>
      </c>
    </row>
    <row r="35" spans="1:21" ht="20.25" customHeight="1">
      <c r="A35" s="180" t="s">
        <v>66</v>
      </c>
      <c r="B35" s="189" t="s">
        <v>177</v>
      </c>
      <c r="C35" s="189" t="s">
        <v>177</v>
      </c>
      <c r="D35" s="196">
        <v>470000</v>
      </c>
      <c r="E35" s="203" t="s">
        <v>184</v>
      </c>
      <c r="F35" s="211">
        <v>455000</v>
      </c>
      <c r="G35" s="215" t="s">
        <v>143</v>
      </c>
      <c r="H35" s="220">
        <v>485000</v>
      </c>
      <c r="I35" s="215" t="s">
        <v>72</v>
      </c>
      <c r="J35" s="231">
        <v>22564</v>
      </c>
      <c r="K35" s="242" t="s">
        <v>184</v>
      </c>
      <c r="L35" s="209">
        <v>21850</v>
      </c>
      <c r="M35" s="242" t="s">
        <v>184</v>
      </c>
      <c r="N35" s="249">
        <v>2439</v>
      </c>
      <c r="O35" s="249" t="s">
        <v>184</v>
      </c>
      <c r="P35" s="231">
        <v>3778</v>
      </c>
      <c r="Q35" s="267" t="s">
        <v>184</v>
      </c>
      <c r="R35" s="276">
        <v>43005</v>
      </c>
      <c r="S35" s="267" t="s">
        <v>184</v>
      </c>
      <c r="T35" s="276">
        <v>3525</v>
      </c>
      <c r="U35" s="267" t="s">
        <v>184</v>
      </c>
    </row>
    <row r="36" spans="1:21" ht="20.25" customHeight="1">
      <c r="A36" s="179" t="s">
        <v>67</v>
      </c>
      <c r="B36" s="188" t="s">
        <v>178</v>
      </c>
      <c r="C36" s="188" t="s">
        <v>178</v>
      </c>
      <c r="D36" s="197">
        <v>500000</v>
      </c>
      <c r="E36" s="204" t="s">
        <v>184</v>
      </c>
      <c r="F36" s="210">
        <v>485000</v>
      </c>
      <c r="G36" s="214" t="s">
        <v>143</v>
      </c>
      <c r="H36" s="221">
        <v>515000</v>
      </c>
      <c r="I36" s="214" t="s">
        <v>72</v>
      </c>
      <c r="J36" s="232">
        <v>24005</v>
      </c>
      <c r="K36" s="243" t="s">
        <v>184</v>
      </c>
      <c r="L36" s="246">
        <v>23245</v>
      </c>
      <c r="M36" s="243" t="s">
        <v>184</v>
      </c>
      <c r="N36" s="250">
        <v>2595</v>
      </c>
      <c r="O36" s="250" t="s">
        <v>184</v>
      </c>
      <c r="P36" s="232">
        <v>4020</v>
      </c>
      <c r="Q36" s="266" t="s">
        <v>184</v>
      </c>
      <c r="R36" s="275">
        <v>45750</v>
      </c>
      <c r="S36" s="266" t="s">
        <v>184</v>
      </c>
      <c r="T36" s="275">
        <v>3750</v>
      </c>
      <c r="U36" s="266" t="s">
        <v>184</v>
      </c>
    </row>
    <row r="37" spans="1:21" ht="20.25" customHeight="1">
      <c r="A37" s="180" t="s">
        <v>21</v>
      </c>
      <c r="B37" s="189" t="s">
        <v>179</v>
      </c>
      <c r="C37" s="189" t="s">
        <v>179</v>
      </c>
      <c r="D37" s="196">
        <v>530000</v>
      </c>
      <c r="E37" s="203" t="s">
        <v>184</v>
      </c>
      <c r="F37" s="211">
        <v>515000</v>
      </c>
      <c r="G37" s="215" t="s">
        <v>143</v>
      </c>
      <c r="H37" s="220">
        <v>545000</v>
      </c>
      <c r="I37" s="215" t="s">
        <v>72</v>
      </c>
      <c r="J37" s="231">
        <v>25445</v>
      </c>
      <c r="K37" s="242" t="s">
        <v>184</v>
      </c>
      <c r="L37" s="209">
        <v>24639</v>
      </c>
      <c r="M37" s="242" t="s">
        <v>184</v>
      </c>
      <c r="N37" s="249">
        <v>2750</v>
      </c>
      <c r="O37" s="249" t="s">
        <v>184</v>
      </c>
      <c r="P37" s="231">
        <v>4261</v>
      </c>
      <c r="Q37" s="267" t="s">
        <v>184</v>
      </c>
      <c r="R37" s="276">
        <v>48495</v>
      </c>
      <c r="S37" s="267" t="s">
        <v>184</v>
      </c>
      <c r="T37" s="276">
        <v>3975</v>
      </c>
      <c r="U37" s="267" t="s">
        <v>184</v>
      </c>
    </row>
    <row r="38" spans="1:21" ht="20.25" customHeight="1">
      <c r="A38" s="179" t="s">
        <v>24</v>
      </c>
      <c r="B38" s="188" t="s">
        <v>180</v>
      </c>
      <c r="C38" s="188" t="s">
        <v>180</v>
      </c>
      <c r="D38" s="197">
        <v>560000</v>
      </c>
      <c r="E38" s="204" t="s">
        <v>184</v>
      </c>
      <c r="F38" s="210">
        <v>545000</v>
      </c>
      <c r="G38" s="214" t="s">
        <v>143</v>
      </c>
      <c r="H38" s="221">
        <v>575000</v>
      </c>
      <c r="I38" s="214" t="s">
        <v>72</v>
      </c>
      <c r="J38" s="232">
        <v>26885</v>
      </c>
      <c r="K38" s="243" t="s">
        <v>184</v>
      </c>
      <c r="L38" s="246">
        <v>26034</v>
      </c>
      <c r="M38" s="243" t="s">
        <v>184</v>
      </c>
      <c r="N38" s="250">
        <v>2906</v>
      </c>
      <c r="O38" s="250" t="s">
        <v>184</v>
      </c>
      <c r="P38" s="232">
        <v>4502</v>
      </c>
      <c r="Q38" s="266" t="s">
        <v>184</v>
      </c>
      <c r="R38" s="275">
        <v>51240</v>
      </c>
      <c r="S38" s="266" t="s">
        <v>184</v>
      </c>
      <c r="T38" s="275">
        <v>4200</v>
      </c>
      <c r="U38" s="266" t="s">
        <v>184</v>
      </c>
    </row>
    <row r="39" spans="1:21" ht="20.25" customHeight="1">
      <c r="A39" s="180" t="s">
        <v>54</v>
      </c>
      <c r="B39" s="189" t="s">
        <v>53</v>
      </c>
      <c r="C39" s="189" t="s">
        <v>53</v>
      </c>
      <c r="D39" s="196">
        <v>590000</v>
      </c>
      <c r="E39" s="203" t="s">
        <v>184</v>
      </c>
      <c r="F39" s="211">
        <v>575000</v>
      </c>
      <c r="G39" s="215" t="s">
        <v>143</v>
      </c>
      <c r="H39" s="220">
        <v>605000</v>
      </c>
      <c r="I39" s="215" t="s">
        <v>72</v>
      </c>
      <c r="J39" s="231">
        <v>28325</v>
      </c>
      <c r="K39" s="242" t="s">
        <v>184</v>
      </c>
      <c r="L39" s="209">
        <v>27429</v>
      </c>
      <c r="M39" s="242" t="s">
        <v>184</v>
      </c>
      <c r="N39" s="249">
        <v>3062</v>
      </c>
      <c r="O39" s="249" t="s">
        <v>184</v>
      </c>
      <c r="P39" s="231">
        <v>4743</v>
      </c>
      <c r="Q39" s="267" t="s">
        <v>184</v>
      </c>
      <c r="R39" s="276">
        <v>53985</v>
      </c>
      <c r="S39" s="267" t="s">
        <v>184</v>
      </c>
      <c r="T39" s="276">
        <v>4425</v>
      </c>
      <c r="U39" s="267" t="s">
        <v>184</v>
      </c>
    </row>
    <row r="40" spans="1:21" ht="20.25" customHeight="1">
      <c r="A40" s="179" t="s">
        <v>4</v>
      </c>
      <c r="B40" s="188" t="s">
        <v>181</v>
      </c>
      <c r="C40" s="188" t="s">
        <v>181</v>
      </c>
      <c r="D40" s="197">
        <v>620000</v>
      </c>
      <c r="E40" s="204" t="s">
        <v>184</v>
      </c>
      <c r="F40" s="210">
        <v>605000</v>
      </c>
      <c r="G40" s="214" t="s">
        <v>143</v>
      </c>
      <c r="H40" s="221">
        <v>635000</v>
      </c>
      <c r="I40" s="214" t="s">
        <v>72</v>
      </c>
      <c r="J40" s="232">
        <v>29766</v>
      </c>
      <c r="K40" s="243" t="s">
        <v>184</v>
      </c>
      <c r="L40" s="246">
        <v>28823</v>
      </c>
      <c r="M40" s="243" t="s">
        <v>184</v>
      </c>
      <c r="N40" s="250">
        <v>3217</v>
      </c>
      <c r="O40" s="250" t="s">
        <v>184</v>
      </c>
      <c r="P40" s="232">
        <v>4984</v>
      </c>
      <c r="Q40" s="266" t="s">
        <v>184</v>
      </c>
      <c r="R40" s="275">
        <v>56730</v>
      </c>
      <c r="S40" s="266" t="s">
        <v>184</v>
      </c>
      <c r="T40" s="275">
        <v>4650</v>
      </c>
      <c r="U40" s="266" t="s">
        <v>184</v>
      </c>
    </row>
    <row r="41" spans="1:21" ht="20.25" customHeight="1">
      <c r="A41" s="180" t="s">
        <v>70</v>
      </c>
      <c r="B41" s="189" t="s">
        <v>182</v>
      </c>
      <c r="C41" s="189" t="s">
        <v>182</v>
      </c>
      <c r="D41" s="196">
        <v>650000</v>
      </c>
      <c r="E41" s="203" t="s">
        <v>184</v>
      </c>
      <c r="F41" s="211">
        <v>635000</v>
      </c>
      <c r="G41" s="215" t="s">
        <v>143</v>
      </c>
      <c r="H41" s="220">
        <v>665000</v>
      </c>
      <c r="I41" s="215" t="s">
        <v>72</v>
      </c>
      <c r="J41" s="231">
        <v>31206</v>
      </c>
      <c r="K41" s="242" t="s">
        <v>184</v>
      </c>
      <c r="L41" s="209">
        <v>30218</v>
      </c>
      <c r="M41" s="242" t="s">
        <v>184</v>
      </c>
      <c r="N41" s="249">
        <v>3373</v>
      </c>
      <c r="O41" s="249" t="s">
        <v>184</v>
      </c>
      <c r="P41" s="231">
        <v>5226</v>
      </c>
      <c r="Q41" s="267" t="s">
        <v>184</v>
      </c>
      <c r="R41" s="276">
        <v>59475</v>
      </c>
      <c r="S41" s="267" t="s">
        <v>184</v>
      </c>
      <c r="T41" s="276">
        <v>4875</v>
      </c>
      <c r="U41" s="267" t="s">
        <v>184</v>
      </c>
    </row>
    <row r="42" spans="1:21" ht="20.25" customHeight="1">
      <c r="A42" s="179" t="s">
        <v>57</v>
      </c>
      <c r="B42" s="188" t="s">
        <v>107</v>
      </c>
      <c r="C42" s="188" t="s">
        <v>107</v>
      </c>
      <c r="D42" s="197">
        <v>680000</v>
      </c>
      <c r="E42" s="204" t="s">
        <v>184</v>
      </c>
      <c r="F42" s="210">
        <v>665000</v>
      </c>
      <c r="G42" s="214" t="s">
        <v>143</v>
      </c>
      <c r="H42" s="221">
        <v>695000</v>
      </c>
      <c r="I42" s="214" t="s">
        <v>72</v>
      </c>
      <c r="J42" s="232">
        <v>32646</v>
      </c>
      <c r="K42" s="243" t="s">
        <v>184</v>
      </c>
      <c r="L42" s="246">
        <v>31613</v>
      </c>
      <c r="M42" s="243" t="s">
        <v>184</v>
      </c>
      <c r="N42" s="250">
        <v>3529</v>
      </c>
      <c r="O42" s="250" t="s">
        <v>184</v>
      </c>
      <c r="P42" s="232">
        <v>5467</v>
      </c>
      <c r="Q42" s="266" t="s">
        <v>184</v>
      </c>
      <c r="R42" s="277" t="s">
        <v>107</v>
      </c>
      <c r="S42" s="266" t="s">
        <v>184</v>
      </c>
      <c r="T42" s="277" t="s">
        <v>107</v>
      </c>
      <c r="U42" s="266" t="s">
        <v>184</v>
      </c>
    </row>
    <row r="43" spans="1:21" ht="20.25" customHeight="1">
      <c r="A43" s="180" t="s">
        <v>42</v>
      </c>
      <c r="B43" s="189" t="s">
        <v>107</v>
      </c>
      <c r="C43" s="189" t="s">
        <v>107</v>
      </c>
      <c r="D43" s="196">
        <v>710000</v>
      </c>
      <c r="E43" s="203" t="s">
        <v>184</v>
      </c>
      <c r="F43" s="211">
        <v>695000</v>
      </c>
      <c r="G43" s="215" t="s">
        <v>143</v>
      </c>
      <c r="H43" s="220">
        <v>730000</v>
      </c>
      <c r="I43" s="215" t="s">
        <v>72</v>
      </c>
      <c r="J43" s="231">
        <v>34087</v>
      </c>
      <c r="K43" s="242" t="s">
        <v>184</v>
      </c>
      <c r="L43" s="209">
        <v>33007</v>
      </c>
      <c r="M43" s="242" t="s">
        <v>184</v>
      </c>
      <c r="N43" s="249">
        <v>3684</v>
      </c>
      <c r="O43" s="249" t="s">
        <v>184</v>
      </c>
      <c r="P43" s="231">
        <v>5708</v>
      </c>
      <c r="Q43" s="267" t="s">
        <v>184</v>
      </c>
      <c r="R43" s="274" t="s">
        <v>107</v>
      </c>
      <c r="S43" s="267" t="s">
        <v>184</v>
      </c>
      <c r="T43" s="274" t="s">
        <v>107</v>
      </c>
      <c r="U43" s="267" t="s">
        <v>184</v>
      </c>
    </row>
    <row r="44" spans="1:21" ht="20.25" customHeight="1">
      <c r="A44" s="179" t="s">
        <v>71</v>
      </c>
      <c r="B44" s="188" t="s">
        <v>107</v>
      </c>
      <c r="C44" s="188" t="s">
        <v>107</v>
      </c>
      <c r="D44" s="197">
        <v>750000</v>
      </c>
      <c r="E44" s="204" t="s">
        <v>184</v>
      </c>
      <c r="F44" s="210">
        <v>730000</v>
      </c>
      <c r="G44" s="214" t="s">
        <v>143</v>
      </c>
      <c r="H44" s="221">
        <v>770000</v>
      </c>
      <c r="I44" s="214" t="s">
        <v>72</v>
      </c>
      <c r="J44" s="232">
        <v>36007</v>
      </c>
      <c r="K44" s="243" t="s">
        <v>184</v>
      </c>
      <c r="L44" s="246">
        <v>34867</v>
      </c>
      <c r="M44" s="243" t="s">
        <v>184</v>
      </c>
      <c r="N44" s="250">
        <v>3892</v>
      </c>
      <c r="O44" s="250" t="s">
        <v>184</v>
      </c>
      <c r="P44" s="232">
        <v>6030</v>
      </c>
      <c r="Q44" s="266" t="s">
        <v>184</v>
      </c>
      <c r="R44" s="273" t="s">
        <v>107</v>
      </c>
      <c r="S44" s="266" t="s">
        <v>184</v>
      </c>
      <c r="T44" s="273" t="s">
        <v>107</v>
      </c>
      <c r="U44" s="266" t="s">
        <v>184</v>
      </c>
    </row>
    <row r="45" spans="1:21" ht="20.25" customHeight="1">
      <c r="A45" s="180" t="s">
        <v>73</v>
      </c>
      <c r="B45" s="189" t="s">
        <v>107</v>
      </c>
      <c r="C45" s="189" t="s">
        <v>107</v>
      </c>
      <c r="D45" s="196">
        <v>790000</v>
      </c>
      <c r="E45" s="203" t="s">
        <v>184</v>
      </c>
      <c r="F45" s="211">
        <v>770000</v>
      </c>
      <c r="G45" s="215" t="s">
        <v>143</v>
      </c>
      <c r="H45" s="220">
        <v>810000</v>
      </c>
      <c r="I45" s="215" t="s">
        <v>72</v>
      </c>
      <c r="J45" s="231">
        <v>37927</v>
      </c>
      <c r="K45" s="242" t="s">
        <v>184</v>
      </c>
      <c r="L45" s="209">
        <v>36727</v>
      </c>
      <c r="M45" s="242" t="s">
        <v>184</v>
      </c>
      <c r="N45" s="249">
        <v>4100</v>
      </c>
      <c r="O45" s="249" t="s">
        <v>184</v>
      </c>
      <c r="P45" s="231">
        <v>6351</v>
      </c>
      <c r="Q45" s="267" t="s">
        <v>184</v>
      </c>
      <c r="R45" s="274" t="s">
        <v>107</v>
      </c>
      <c r="S45" s="267" t="s">
        <v>184</v>
      </c>
      <c r="T45" s="274" t="s">
        <v>107</v>
      </c>
      <c r="U45" s="267" t="s">
        <v>184</v>
      </c>
    </row>
    <row r="46" spans="1:21" ht="20.25" customHeight="1">
      <c r="A46" s="179" t="s">
        <v>25</v>
      </c>
      <c r="B46" s="188" t="s">
        <v>107</v>
      </c>
      <c r="C46" s="188" t="s">
        <v>107</v>
      </c>
      <c r="D46" s="197">
        <v>830000</v>
      </c>
      <c r="E46" s="204" t="s">
        <v>184</v>
      </c>
      <c r="F46" s="210">
        <v>810000</v>
      </c>
      <c r="G46" s="214" t="s">
        <v>143</v>
      </c>
      <c r="H46" s="221">
        <v>855000</v>
      </c>
      <c r="I46" s="214" t="s">
        <v>72</v>
      </c>
      <c r="J46" s="232">
        <v>39848</v>
      </c>
      <c r="K46" s="243" t="s">
        <v>184</v>
      </c>
      <c r="L46" s="246">
        <v>38586</v>
      </c>
      <c r="M46" s="243" t="s">
        <v>184</v>
      </c>
      <c r="N46" s="250">
        <v>4307</v>
      </c>
      <c r="O46" s="250" t="s">
        <v>184</v>
      </c>
      <c r="P46" s="232">
        <v>6673</v>
      </c>
      <c r="Q46" s="266" t="s">
        <v>184</v>
      </c>
      <c r="R46" s="273" t="s">
        <v>107</v>
      </c>
      <c r="S46" s="266" t="s">
        <v>184</v>
      </c>
      <c r="T46" s="273" t="s">
        <v>107</v>
      </c>
      <c r="U46" s="266" t="s">
        <v>184</v>
      </c>
    </row>
    <row r="47" spans="1:21" ht="20.25" customHeight="1">
      <c r="A47" s="180" t="s">
        <v>74</v>
      </c>
      <c r="B47" s="189" t="s">
        <v>107</v>
      </c>
      <c r="C47" s="189" t="s">
        <v>107</v>
      </c>
      <c r="D47" s="196">
        <v>880000</v>
      </c>
      <c r="E47" s="203" t="s">
        <v>184</v>
      </c>
      <c r="F47" s="211">
        <v>855000</v>
      </c>
      <c r="G47" s="215" t="s">
        <v>143</v>
      </c>
      <c r="H47" s="220">
        <v>905000</v>
      </c>
      <c r="I47" s="215" t="s">
        <v>72</v>
      </c>
      <c r="J47" s="231">
        <v>42248</v>
      </c>
      <c r="K47" s="242" t="s">
        <v>184</v>
      </c>
      <c r="L47" s="209">
        <v>40911</v>
      </c>
      <c r="M47" s="242" t="s">
        <v>184</v>
      </c>
      <c r="N47" s="249">
        <v>4567</v>
      </c>
      <c r="O47" s="249" t="s">
        <v>184</v>
      </c>
      <c r="P47" s="231">
        <v>7075</v>
      </c>
      <c r="Q47" s="267" t="s">
        <v>184</v>
      </c>
      <c r="R47" s="274" t="s">
        <v>107</v>
      </c>
      <c r="S47" s="267" t="s">
        <v>184</v>
      </c>
      <c r="T47" s="274" t="s">
        <v>107</v>
      </c>
      <c r="U47" s="267" t="s">
        <v>184</v>
      </c>
    </row>
    <row r="48" spans="1:21" ht="20.25" customHeight="1">
      <c r="A48" s="179" t="s">
        <v>41</v>
      </c>
      <c r="B48" s="188" t="s">
        <v>107</v>
      </c>
      <c r="C48" s="188" t="s">
        <v>107</v>
      </c>
      <c r="D48" s="197">
        <v>930000</v>
      </c>
      <c r="E48" s="204" t="s">
        <v>184</v>
      </c>
      <c r="F48" s="210">
        <v>905000</v>
      </c>
      <c r="G48" s="214" t="s">
        <v>143</v>
      </c>
      <c r="H48" s="221">
        <v>955000</v>
      </c>
      <c r="I48" s="214" t="s">
        <v>72</v>
      </c>
      <c r="J48" s="232">
        <v>44649</v>
      </c>
      <c r="K48" s="243" t="s">
        <v>184</v>
      </c>
      <c r="L48" s="246">
        <v>43235</v>
      </c>
      <c r="M48" s="243" t="s">
        <v>184</v>
      </c>
      <c r="N48" s="250">
        <v>4826</v>
      </c>
      <c r="O48" s="250" t="s">
        <v>184</v>
      </c>
      <c r="P48" s="232">
        <v>7477</v>
      </c>
      <c r="Q48" s="266" t="s">
        <v>184</v>
      </c>
      <c r="R48" s="273" t="s">
        <v>107</v>
      </c>
      <c r="S48" s="266" t="s">
        <v>184</v>
      </c>
      <c r="T48" s="273" t="s">
        <v>107</v>
      </c>
      <c r="U48" s="266" t="s">
        <v>184</v>
      </c>
    </row>
    <row r="49" spans="1:21" ht="20.25" customHeight="1">
      <c r="A49" s="180" t="s">
        <v>18</v>
      </c>
      <c r="B49" s="189" t="s">
        <v>107</v>
      </c>
      <c r="C49" s="189" t="s">
        <v>107</v>
      </c>
      <c r="D49" s="196">
        <v>980000</v>
      </c>
      <c r="E49" s="203" t="s">
        <v>184</v>
      </c>
      <c r="F49" s="211">
        <v>955000</v>
      </c>
      <c r="G49" s="215" t="s">
        <v>143</v>
      </c>
      <c r="H49" s="220">
        <v>1005000</v>
      </c>
      <c r="I49" s="215" t="s">
        <v>72</v>
      </c>
      <c r="J49" s="231">
        <v>47049</v>
      </c>
      <c r="K49" s="242" t="s">
        <v>184</v>
      </c>
      <c r="L49" s="209">
        <v>45560</v>
      </c>
      <c r="M49" s="242" t="s">
        <v>184</v>
      </c>
      <c r="N49" s="249">
        <v>5086</v>
      </c>
      <c r="O49" s="249" t="s">
        <v>184</v>
      </c>
      <c r="P49" s="231">
        <v>7879</v>
      </c>
      <c r="Q49" s="267" t="s">
        <v>184</v>
      </c>
      <c r="R49" s="274" t="s">
        <v>107</v>
      </c>
      <c r="S49" s="267" t="s">
        <v>184</v>
      </c>
      <c r="T49" s="274" t="s">
        <v>107</v>
      </c>
      <c r="U49" s="267" t="s">
        <v>184</v>
      </c>
    </row>
    <row r="50" spans="1:21" ht="20.25" customHeight="1">
      <c r="A50" s="179" t="s">
        <v>32</v>
      </c>
      <c r="B50" s="188" t="s">
        <v>107</v>
      </c>
      <c r="C50" s="188" t="s">
        <v>107</v>
      </c>
      <c r="D50" s="197">
        <v>1030000</v>
      </c>
      <c r="E50" s="204" t="s">
        <v>184</v>
      </c>
      <c r="F50" s="210">
        <v>1005000</v>
      </c>
      <c r="G50" s="214" t="s">
        <v>143</v>
      </c>
      <c r="H50" s="221">
        <v>1055000</v>
      </c>
      <c r="I50" s="214" t="s">
        <v>72</v>
      </c>
      <c r="J50" s="232">
        <v>49450</v>
      </c>
      <c r="K50" s="243" t="s">
        <v>184</v>
      </c>
      <c r="L50" s="246">
        <v>47884</v>
      </c>
      <c r="M50" s="243" t="s">
        <v>184</v>
      </c>
      <c r="N50" s="250">
        <v>5345</v>
      </c>
      <c r="O50" s="250" t="s">
        <v>184</v>
      </c>
      <c r="P50" s="232">
        <v>8281</v>
      </c>
      <c r="Q50" s="266" t="s">
        <v>184</v>
      </c>
      <c r="R50" s="273" t="s">
        <v>107</v>
      </c>
      <c r="S50" s="266" t="s">
        <v>184</v>
      </c>
      <c r="T50" s="273" t="s">
        <v>107</v>
      </c>
      <c r="U50" s="266" t="s">
        <v>184</v>
      </c>
    </row>
    <row r="51" spans="1:21" ht="20.25" customHeight="1">
      <c r="A51" s="180" t="s">
        <v>75</v>
      </c>
      <c r="B51" s="189" t="s">
        <v>107</v>
      </c>
      <c r="C51" s="189" t="s">
        <v>107</v>
      </c>
      <c r="D51" s="196">
        <v>1090000</v>
      </c>
      <c r="E51" s="203" t="s">
        <v>184</v>
      </c>
      <c r="F51" s="211">
        <v>1055000</v>
      </c>
      <c r="G51" s="215" t="s">
        <v>143</v>
      </c>
      <c r="H51" s="220">
        <v>1115000</v>
      </c>
      <c r="I51" s="215" t="s">
        <v>72</v>
      </c>
      <c r="J51" s="231">
        <v>52330</v>
      </c>
      <c r="K51" s="242" t="s">
        <v>184</v>
      </c>
      <c r="L51" s="209">
        <v>50674</v>
      </c>
      <c r="M51" s="242" t="s">
        <v>184</v>
      </c>
      <c r="N51" s="249">
        <v>5657</v>
      </c>
      <c r="O51" s="249" t="s">
        <v>184</v>
      </c>
      <c r="P51" s="231">
        <v>8763</v>
      </c>
      <c r="Q51" s="267" t="s">
        <v>184</v>
      </c>
      <c r="R51" s="274" t="s">
        <v>107</v>
      </c>
      <c r="S51" s="267" t="s">
        <v>184</v>
      </c>
      <c r="T51" s="274" t="s">
        <v>107</v>
      </c>
      <c r="U51" s="267" t="s">
        <v>184</v>
      </c>
    </row>
    <row r="52" spans="1:21" ht="20.25" customHeight="1">
      <c r="A52" s="179" t="s">
        <v>77</v>
      </c>
      <c r="B52" s="188" t="s">
        <v>107</v>
      </c>
      <c r="C52" s="188" t="s">
        <v>107</v>
      </c>
      <c r="D52" s="197">
        <v>1150000</v>
      </c>
      <c r="E52" s="204" t="s">
        <v>184</v>
      </c>
      <c r="F52" s="210">
        <v>1115000</v>
      </c>
      <c r="G52" s="214" t="s">
        <v>143</v>
      </c>
      <c r="H52" s="221">
        <v>1175000</v>
      </c>
      <c r="I52" s="214" t="s">
        <v>72</v>
      </c>
      <c r="J52" s="232">
        <v>55211</v>
      </c>
      <c r="K52" s="243" t="s">
        <v>184</v>
      </c>
      <c r="L52" s="246">
        <v>53463</v>
      </c>
      <c r="M52" s="243" t="s">
        <v>184</v>
      </c>
      <c r="N52" s="250">
        <v>5968</v>
      </c>
      <c r="O52" s="250" t="s">
        <v>184</v>
      </c>
      <c r="P52" s="232">
        <v>9246</v>
      </c>
      <c r="Q52" s="266" t="s">
        <v>184</v>
      </c>
      <c r="R52" s="273" t="s">
        <v>107</v>
      </c>
      <c r="S52" s="266" t="s">
        <v>184</v>
      </c>
      <c r="T52" s="273" t="s">
        <v>107</v>
      </c>
      <c r="U52" s="266" t="s">
        <v>184</v>
      </c>
    </row>
    <row r="53" spans="1:21" ht="20.25" customHeight="1">
      <c r="A53" s="180" t="s">
        <v>121</v>
      </c>
      <c r="B53" s="189" t="s">
        <v>107</v>
      </c>
      <c r="C53" s="189" t="s">
        <v>107</v>
      </c>
      <c r="D53" s="196">
        <v>1210000</v>
      </c>
      <c r="E53" s="203" t="s">
        <v>184</v>
      </c>
      <c r="F53" s="211">
        <v>1175000</v>
      </c>
      <c r="G53" s="215" t="s">
        <v>143</v>
      </c>
      <c r="H53" s="220">
        <v>1235000</v>
      </c>
      <c r="I53" s="215" t="s">
        <v>72</v>
      </c>
      <c r="J53" s="231">
        <v>58092</v>
      </c>
      <c r="K53" s="242" t="s">
        <v>184</v>
      </c>
      <c r="L53" s="209">
        <v>56252</v>
      </c>
      <c r="M53" s="242" t="s">
        <v>184</v>
      </c>
      <c r="N53" s="249">
        <v>6279</v>
      </c>
      <c r="O53" s="249" t="s">
        <v>184</v>
      </c>
      <c r="P53" s="231">
        <v>9728</v>
      </c>
      <c r="Q53" s="267" t="s">
        <v>184</v>
      </c>
      <c r="R53" s="274" t="s">
        <v>107</v>
      </c>
      <c r="S53" s="267" t="s">
        <v>184</v>
      </c>
      <c r="T53" s="274" t="s">
        <v>107</v>
      </c>
      <c r="U53" s="267" t="s">
        <v>184</v>
      </c>
    </row>
    <row r="54" spans="1:21" ht="20.25" customHeight="1">
      <c r="A54" s="179" t="s">
        <v>144</v>
      </c>
      <c r="B54" s="188" t="s">
        <v>107</v>
      </c>
      <c r="C54" s="188" t="s">
        <v>107</v>
      </c>
      <c r="D54" s="197">
        <v>1270000</v>
      </c>
      <c r="E54" s="204" t="s">
        <v>184</v>
      </c>
      <c r="F54" s="210">
        <v>1235000</v>
      </c>
      <c r="G54" s="214" t="s">
        <v>143</v>
      </c>
      <c r="H54" s="221">
        <v>1295000</v>
      </c>
      <c r="I54" s="214" t="s">
        <v>72</v>
      </c>
      <c r="J54" s="232">
        <v>60972</v>
      </c>
      <c r="K54" s="243" t="s">
        <v>184</v>
      </c>
      <c r="L54" s="246">
        <v>59042</v>
      </c>
      <c r="M54" s="243" t="s">
        <v>184</v>
      </c>
      <c r="N54" s="250">
        <v>6591</v>
      </c>
      <c r="O54" s="250" t="s">
        <v>184</v>
      </c>
      <c r="P54" s="232">
        <v>10210</v>
      </c>
      <c r="Q54" s="266" t="s">
        <v>184</v>
      </c>
      <c r="R54" s="273" t="s">
        <v>107</v>
      </c>
      <c r="S54" s="266" t="s">
        <v>184</v>
      </c>
      <c r="T54" s="273" t="s">
        <v>107</v>
      </c>
      <c r="U54" s="266" t="s">
        <v>184</v>
      </c>
    </row>
    <row r="55" spans="1:21" ht="20.25" customHeight="1">
      <c r="A55" s="180" t="s">
        <v>135</v>
      </c>
      <c r="B55" s="189" t="s">
        <v>107</v>
      </c>
      <c r="C55" s="189" t="s">
        <v>107</v>
      </c>
      <c r="D55" s="196">
        <v>1330000</v>
      </c>
      <c r="E55" s="203" t="s">
        <v>184</v>
      </c>
      <c r="F55" s="211">
        <v>1295000</v>
      </c>
      <c r="G55" s="215" t="s">
        <v>143</v>
      </c>
      <c r="H55" s="220">
        <v>1355000</v>
      </c>
      <c r="I55" s="215" t="s">
        <v>72</v>
      </c>
      <c r="J55" s="231">
        <v>63853</v>
      </c>
      <c r="K55" s="242" t="s">
        <v>184</v>
      </c>
      <c r="L55" s="209">
        <v>61831</v>
      </c>
      <c r="M55" s="242" t="s">
        <v>184</v>
      </c>
      <c r="N55" s="249">
        <v>6902</v>
      </c>
      <c r="O55" s="249" t="s">
        <v>184</v>
      </c>
      <c r="P55" s="231">
        <v>10693</v>
      </c>
      <c r="Q55" s="267" t="s">
        <v>184</v>
      </c>
      <c r="R55" s="274" t="s">
        <v>107</v>
      </c>
      <c r="S55" s="267" t="s">
        <v>184</v>
      </c>
      <c r="T55" s="274" t="s">
        <v>107</v>
      </c>
      <c r="U55" s="267" t="s">
        <v>184</v>
      </c>
    </row>
    <row r="56" spans="1:21" ht="20.25" customHeight="1">
      <c r="A56" s="181" t="s">
        <v>145</v>
      </c>
      <c r="B56" s="190" t="s">
        <v>107</v>
      </c>
      <c r="C56" s="190" t="s">
        <v>107</v>
      </c>
      <c r="D56" s="198">
        <v>1390000</v>
      </c>
      <c r="E56" s="205" t="s">
        <v>184</v>
      </c>
      <c r="F56" s="212">
        <v>1355000</v>
      </c>
      <c r="G56" s="216" t="s">
        <v>143</v>
      </c>
      <c r="H56" s="222"/>
      <c r="I56" s="216"/>
      <c r="J56" s="233">
        <v>66733</v>
      </c>
      <c r="K56" s="244" t="s">
        <v>184</v>
      </c>
      <c r="L56" s="247">
        <v>64621</v>
      </c>
      <c r="M56" s="244" t="s">
        <v>184</v>
      </c>
      <c r="N56" s="251">
        <v>7214</v>
      </c>
      <c r="O56" s="251" t="s">
        <v>184</v>
      </c>
      <c r="P56" s="233">
        <v>11175</v>
      </c>
      <c r="Q56" s="268" t="s">
        <v>184</v>
      </c>
      <c r="R56" s="278" t="s">
        <v>107</v>
      </c>
      <c r="S56" s="268" t="s">
        <v>184</v>
      </c>
      <c r="T56" s="278" t="s">
        <v>107</v>
      </c>
      <c r="U56" s="268" t="s">
        <v>184</v>
      </c>
    </row>
    <row r="57" spans="1:21" ht="20.25" customHeight="1">
      <c r="A57" s="182" t="s">
        <v>155</v>
      </c>
      <c r="B57" s="183"/>
      <c r="C57" s="183"/>
      <c r="D57" s="199"/>
      <c r="F57" s="199"/>
      <c r="G57" s="217"/>
      <c r="H57" s="199"/>
    </row>
    <row r="58" spans="1:21" ht="20.25" customHeight="1">
      <c r="A58" s="183" t="s">
        <v>156</v>
      </c>
      <c r="B58" s="183"/>
      <c r="C58" s="183"/>
      <c r="D58" s="184"/>
    </row>
    <row r="59" spans="1:21" ht="20.25" customHeight="1">
      <c r="A59" s="184" t="s">
        <v>157</v>
      </c>
      <c r="B59" s="184"/>
      <c r="C59" s="184"/>
      <c r="D59" s="184"/>
    </row>
    <row r="60" spans="1:21" ht="20.25" customHeight="1">
      <c r="A60" s="183" t="s">
        <v>119</v>
      </c>
      <c r="B60" s="183"/>
      <c r="C60" s="183"/>
      <c r="D60" s="184"/>
    </row>
    <row r="61" spans="1:21" ht="20.25" customHeight="1">
      <c r="A61" s="183" t="s">
        <v>112</v>
      </c>
      <c r="B61" s="183"/>
      <c r="C61" s="183"/>
      <c r="D61" s="184"/>
    </row>
    <row r="62" spans="1:21" ht="20.25" customHeight="1">
      <c r="A62" s="183" t="s">
        <v>130</v>
      </c>
      <c r="B62" s="183"/>
      <c r="C62" s="183"/>
      <c r="D62" s="184"/>
    </row>
    <row r="63" spans="1:21" ht="20.25" customHeight="1">
      <c r="A63" s="183"/>
      <c r="B63" s="183"/>
      <c r="C63" s="183"/>
      <c r="D63" s="184"/>
    </row>
    <row r="64" spans="1:21">
      <c r="A64" s="183"/>
      <c r="B64" s="183"/>
      <c r="C64" s="183"/>
    </row>
    <row r="65" spans="10:21">
      <c r="J65" s="234">
        <v>48.01</v>
      </c>
      <c r="K65" s="234"/>
      <c r="L65" s="234">
        <v>46.49</v>
      </c>
      <c r="M65" s="234"/>
      <c r="N65" s="234">
        <v>5.19</v>
      </c>
      <c r="O65" s="234"/>
      <c r="P65" s="234">
        <v>8.0399999999999991</v>
      </c>
      <c r="Q65" s="234"/>
      <c r="R65" s="234">
        <v>91.5</v>
      </c>
      <c r="S65" s="234"/>
      <c r="T65" s="234">
        <v>7.5</v>
      </c>
      <c r="U65" s="234"/>
    </row>
    <row r="66" spans="10:21">
      <c r="J66" s="235" t="s">
        <v>187</v>
      </c>
      <c r="K66" s="235"/>
      <c r="L66" s="235" t="s">
        <v>189</v>
      </c>
      <c r="M66" s="235"/>
      <c r="N66" s="235" t="s">
        <v>190</v>
      </c>
      <c r="O66" s="235"/>
      <c r="P66" s="235" t="s">
        <v>192</v>
      </c>
      <c r="Q66" s="235"/>
      <c r="R66" t="s">
        <v>194</v>
      </c>
      <c r="T66" t="s">
        <v>183</v>
      </c>
    </row>
  </sheetData>
  <mergeCells count="11">
    <mergeCell ref="J6:K6"/>
    <mergeCell ref="L6:M6"/>
    <mergeCell ref="N6:O6"/>
    <mergeCell ref="A1:U2"/>
    <mergeCell ref="A4:C5"/>
    <mergeCell ref="D4:E6"/>
    <mergeCell ref="F4:I6"/>
    <mergeCell ref="J4:O5"/>
    <mergeCell ref="P4:Q6"/>
    <mergeCell ref="R4:S6"/>
    <mergeCell ref="T4:U6"/>
  </mergeCells>
  <phoneticPr fontId="1"/>
  <printOptions horizontalCentered="1"/>
  <pageMargins left="0.39370078740157483" right="0.19685039370078741" top="0.59055118110236227" bottom="0.19685039370078741" header="0" footer="0.39370078740157483"/>
  <pageSetup paperSize="9" scale="5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試算表</vt:lpstr>
      <vt:lpstr>育児休業支援手当金</vt:lpstr>
      <vt:lpstr>標準報酬月額等級表等</vt:lpstr>
      <vt:lpstr>等級別掛金額一覧表</vt:lpstr>
    </vt:vector>
  </TitlesOfParts>
  <Company>高知県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441827</dc:creator>
  <cp:lastModifiedBy>Administrator</cp:lastModifiedBy>
  <dcterms:created xsi:type="dcterms:W3CDTF">2018-10-09T01:39:04Z</dcterms:created>
  <dcterms:modified xsi:type="dcterms:W3CDTF">2025-11-13T09:40:58Z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2.1.12.0</vt:lpwstr>
      <vt:lpwstr>3.0.2.0</vt:lpwstr>
      <vt:lpwstr>3.0.4.0</vt:lpwstr>
      <vt:lpwstr>3.1.3.0</vt:lpwstr>
      <vt:lpwstr>3.1.9.0</vt:lpwstr>
    </vt:vector>
  </property>
  <property fmtid="{DCFEDD21-7773-49B2-8022-6FC58DB5260B}" pid="3" name="LastSavedVersion">
    <vt:lpwstr>3.1.9.0</vt:lpwstr>
  </property>
  <property fmtid="{DCFEDD21-7773-49B2-8022-6FC58DB5260B}" pid="4" name="LastSavedDate">
    <vt:filetime>2025-11-13T09:40:58Z</vt:filetime>
  </property>
</Properties>
</file>