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10" yWindow="-16310" windowWidth="29020" windowHeight="15700" firstSheet="3" activeTab="3"/>
  </bookViews>
  <sheets>
    <sheet name="&lt;非表示&gt;参照元" sheetId="21" state="hidden" r:id="rId1"/>
    <sheet name="交付申請→" sheetId="29" state="hidden" r:id="rId2"/>
    <sheet name="【交付申請】入力フォーマット" sheetId="40" state="hidden" r:id="rId3"/>
    <sheet name="【入力・提出用】見積書" sheetId="45" r:id="rId4"/>
    <sheet name="【入力・提出用】駅周辺ミリ波中継局の見積書" sheetId="46" state="hidden" r:id="rId5"/>
    <sheet name="【提出用】都道府県交付申請書" sheetId="24" state="hidden" r:id="rId6"/>
    <sheet name="実績報告→" sheetId="30" state="hidden" r:id="rId7"/>
    <sheet name="【実績報告】入力フォーマット" sheetId="41" state="hidden" r:id="rId8"/>
    <sheet name="【入力・提出用】総括表" sheetId="39" state="hidden" r:id="rId9"/>
    <sheet name="【入力・提出用】駅周辺ミリ波中継局の総括表" sheetId="47" state="hidden" r:id="rId10"/>
    <sheet name="【提出用】都道府県実績報告書" sheetId="42" state="hidden" r:id="rId11"/>
    <sheet name="（参考）請求書" sheetId="35" state="hidden" r:id="rId12"/>
    <sheet name="（参考）図面" sheetId="36" state="hidden" r:id="rId13"/>
    <sheet name="非表示" sheetId="22" state="hidden" r:id="rId14"/>
    <sheet name="（参考）写真" sheetId="34" state="hidden" r:id="rId15"/>
    <sheet name="＜額の確定後提出＞【提出用】精算払請求書" sheetId="14" state="hidden" r:id="rId16"/>
  </sheets>
  <definedNames>
    <definedName name="_xlnm.Print_Area" localSheetId="15">'＜額の確定後提出＞【提出用】精算払請求書'!$B$2:$AS$67</definedName>
    <definedName name="_xlnm.Print_Area" localSheetId="0">'&lt;非表示&gt;参照元'!$A$1:$I$56</definedName>
    <definedName name="_xlnm.Print_Titles" localSheetId="0">#REF!</definedName>
    <definedName name="_xlnm.Print_Area" localSheetId="5">'【提出用】都道府県交付申請書'!$B$2:$AS$134</definedName>
    <definedName name="_xlnm.Print_Area" localSheetId="14">'（参考）写真'!$B$2:$V$35</definedName>
    <definedName name="_xlnm.Print_Area" localSheetId="11">'（参考）請求書'!$B$2:$H$32</definedName>
    <definedName name="_xlnm.Print_Area" localSheetId="12">'（参考）図面'!$B$2:$O$33</definedName>
    <definedName name="_xlnm.Print_Area" localSheetId="8">OFFSET('【入力・提出用】総括表'!$B$2,0,0,MATCH("*印刷範囲終わり*",'【入力・提出用】総括表'!$A$2:$A$115,0)-1,MATCH("*印刷範囲終わり*",'【入力・提出用】総括表'!$B$1:$AB$1,0)-1)</definedName>
    <definedName name="_xlnm._FilterDatabase" localSheetId="2" hidden="1">'【交付申請】入力フォーマット'!$A$10:$T$15</definedName>
    <definedName name="_xlnm._FilterDatabase" localSheetId="7" hidden="1">'【実績報告】入力フォーマット'!$A$13:$AX$13</definedName>
    <definedName name="_xlnm.Print_Area" localSheetId="7">'【実績報告】入力フォーマット'!$A$1:$AY$13</definedName>
    <definedName name="_xlnm.Print_Area" localSheetId="10">'【提出用】都道府県実績報告書'!$B$2:$AS$135</definedName>
    <definedName name="_xlnm.Print_Area" localSheetId="3">'【入力・提出用】見積書'!$B$2:$S$94</definedName>
    <definedName name="_xlnm.Print_Area" localSheetId="4">'【入力・提出用】駅周辺ミリ波中継局の見積書'!$B$1:$K$53</definedName>
    <definedName name="_xlnm.Print_Area" localSheetId="9">OFFSET('【入力・提出用】駅周辺ミリ波中継局の総括表'!$B$2,0,0,MATCH("*印刷範囲終わり*",'【入力・提出用】駅周辺ミリ波中継局の総括表'!$A$2:$A$115,0)-1,MATCH("*印刷範囲終わり*",'【入力・提出用】駅周辺ミリ波中継局の総括表'!$B$1:$AB$1,0)-1)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user</author>
  </authors>
  <commentList>
    <comment ref="AF7" authorId="0">
      <text>
        <r>
          <rPr>
            <sz val="11"/>
            <color indexed="81"/>
            <rFont val="ＭＳ Ｐゴシック"/>
          </rPr>
          <t>見切れてしまう場合は結合範囲を適宜変更してください（幅は変更しないでください）</t>
        </r>
      </text>
    </comment>
  </commentList>
</comments>
</file>

<file path=xl/comments2.xml><?xml version="1.0" encoding="utf-8"?>
<comments xmlns="http://schemas.openxmlformats.org/spreadsheetml/2006/main">
  <authors>
    <author>user</author>
    <author>平山　貴士(014148)</author>
    <author>000587</author>
  </authors>
  <commentList>
    <comment ref="L2" authorId="0">
      <text>
        <r>
          <rPr>
            <b/>
            <sz val="14"/>
            <color indexed="81"/>
            <rFont val="Meiryo UI"/>
          </rPr>
          <t>実績報告書を提出した年度を入力ください。例外として、４月１日～４月10日が提出日となる場合は、前年度を記載ください。</t>
        </r>
      </text>
    </comment>
    <comment ref="I8" authorId="0">
      <text>
        <r>
          <rPr>
            <b/>
            <sz val="14"/>
            <color indexed="81"/>
            <rFont val="Meiryo UI"/>
          </rPr>
          <t>委託業者との最初の契約日（仮契約は含まない）。</t>
        </r>
        <r>
          <rPr>
            <sz val="9"/>
            <color indexed="81"/>
            <rFont val="Meiryo UI"/>
          </rPr>
          <t xml:space="preserve">
</t>
        </r>
      </text>
    </comment>
    <comment ref="AY9" authorId="1">
      <text>
        <r>
          <rPr>
            <b/>
            <sz val="12"/>
            <color indexed="81"/>
            <rFont val="MS P ゴシック"/>
          </rPr>
          <t>都道府県による交付決定日を記載ください。</t>
        </r>
      </text>
    </comment>
    <comment ref="BC9" authorId="1">
      <text>
        <r>
          <rPr>
            <b/>
            <sz val="12"/>
            <color indexed="81"/>
            <rFont val="MS P ゴシック"/>
          </rPr>
          <t>【変更承認申請した場合のみ】
変更承認通知日を記載ください。</t>
        </r>
      </text>
    </comment>
    <comment ref="BG9" authorId="1">
      <text>
        <r>
          <rPr>
            <b/>
            <sz val="12"/>
            <color indexed="81"/>
            <rFont val="MS P ゴシック"/>
          </rPr>
          <t>都道府県が補助金を支払った日を記載ください。</t>
        </r>
      </text>
    </comment>
    <comment ref="CJ11" authorId="2">
      <text>
        <r>
          <rPr>
            <b/>
            <sz val="10"/>
            <color indexed="81"/>
            <rFont val="ＭＳ Ｐゴシック"/>
          </rPr>
          <t>文書番号が「第○○号」という形式でないものは、この欄にすべてを入力
例：秋田県「情－７７７」の場合
「情－７７７」をこの欄に入力して、「番号」「号」の欄は空欄のままにする
例：宮崎県「２０１７０－１０１５」の場合
「２０１７０－１０１５」をこの欄に入力して、「番号」「号」の欄は空欄のままにする　</t>
        </r>
      </text>
    </comment>
    <comment ref="BT9" authorId="1">
      <text>
        <r>
          <rPr>
            <b/>
            <sz val="12"/>
            <color indexed="81"/>
            <rFont val="MS P ゴシック"/>
          </rPr>
          <t>市町村が補助金を支払った日を記載ください。※該当する場合のみ</t>
        </r>
      </text>
    </comment>
    <comment ref="BL9" authorId="1">
      <text>
        <r>
          <rPr>
            <b/>
            <sz val="12"/>
            <color indexed="81"/>
            <rFont val="MS P ゴシック"/>
          </rPr>
          <t>市町村による交付決定日を記載ください。※該当する場合のみ</t>
        </r>
      </text>
    </comment>
    <comment ref="BP9" authorId="1">
      <text>
        <r>
          <rPr>
            <b/>
            <sz val="12"/>
            <color indexed="81"/>
            <rFont val="MS P ゴシック"/>
          </rPr>
          <t>【変更承認申請をした場合のみ】変更承認通知日を記載ください。※該当する場合のみ</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<sst xmlns="http://schemas.openxmlformats.org/spreadsheetml/2006/main" xmlns:r="http://schemas.openxmlformats.org/officeDocument/2006/relationships" count="607" uniqueCount="607">
  <si>
    <t>－</t>
  </si>
  <si>
    <t>プルダウン参照元</t>
    <rPh sb="5" eb="7">
      <t>サンショウ</t>
    </rPh>
    <rPh sb="7" eb="8">
      <t>モト</t>
    </rPh>
    <phoneticPr fontId="4"/>
  </si>
  <si>
    <t>都道府県名</t>
    <rPh sb="0" eb="4">
      <t>トドウフケン</t>
    </rPh>
    <rPh sb="4" eb="5">
      <t>メイ</t>
    </rPh>
    <phoneticPr fontId="4"/>
  </si>
  <si>
    <t>日付関係</t>
    <rPh sb="0" eb="2">
      <t>ヒヅケ</t>
    </rPh>
    <rPh sb="2" eb="4">
      <t>カンケイ</t>
    </rPh>
    <phoneticPr fontId="4"/>
  </si>
  <si>
    <t>号の２</t>
    <rPh sb="0" eb="1">
      <t>ゴウ</t>
    </rPh>
    <phoneticPr fontId="4"/>
  </si>
  <si>
    <t>号</t>
    <rPh sb="0" eb="1">
      <t>ゴウ</t>
    </rPh>
    <phoneticPr fontId="4"/>
  </si>
  <si>
    <t>施工業者リスト</t>
    <rPh sb="0" eb="4">
      <t>セコウギョウシャ</t>
    </rPh>
    <phoneticPr fontId="4"/>
  </si>
  <si>
    <t>設備の設置場所
（入力）</t>
    <rPh sb="0" eb="2">
      <t>セツビ</t>
    </rPh>
    <rPh sb="3" eb="5">
      <t>セッチ</t>
    </rPh>
    <rPh sb="5" eb="7">
      <t>バショ</t>
    </rPh>
    <rPh sb="9" eb="11">
      <t>ニュウリョク</t>
    </rPh>
    <phoneticPr fontId="4"/>
  </si>
  <si>
    <r>
      <t xml:space="preserve">整理番号
</t>
    </r>
    <r>
      <rPr>
        <b/>
        <sz val="12"/>
        <color indexed="10"/>
        <rFont val="Meiryo UI"/>
      </rPr>
      <t>（自動入力）</t>
    </r>
    <rPh sb="0" eb="2">
      <t>セイリ</t>
    </rPh>
    <rPh sb="2" eb="4">
      <t>バンゴウ</t>
    </rPh>
    <rPh sb="6" eb="8">
      <t>ジドウ</t>
    </rPh>
    <rPh sb="8" eb="10">
      <t>ニュウリョク</t>
    </rPh>
    <phoneticPr fontId="4"/>
  </si>
  <si>
    <t>別紙のとおり</t>
  </si>
  <si>
    <t>補助金名</t>
    <rPh sb="0" eb="3">
      <t>ホジョキン</t>
    </rPh>
    <rPh sb="3" eb="4">
      <t>メイ</t>
    </rPh>
    <phoneticPr fontId="4"/>
  </si>
  <si>
    <t>林　芳正</t>
    <rPh sb="0" eb="1">
      <t>ハヤシ</t>
    </rPh>
    <rPh sb="2" eb="4">
      <t>ヨシマサ</t>
    </rPh>
    <phoneticPr fontId="4"/>
  </si>
  <si>
    <t>携帯電話等エリア整備事業（高度化施設）</t>
    <rPh sb="0" eb="2">
      <t>ケイタイ</t>
    </rPh>
    <rPh sb="2" eb="4">
      <t>デンワ</t>
    </rPh>
    <rPh sb="4" eb="5">
      <t>トウ</t>
    </rPh>
    <rPh sb="8" eb="10">
      <t>セイビ</t>
    </rPh>
    <rPh sb="10" eb="12">
      <t>ジギョウ</t>
    </rPh>
    <rPh sb="13" eb="16">
      <t>コウドカ</t>
    </rPh>
    <rPh sb="16" eb="18">
      <t>シセツ</t>
    </rPh>
    <phoneticPr fontId="4"/>
  </si>
  <si>
    <t>事業名</t>
    <rPh sb="0" eb="2">
      <t>ジギョウ</t>
    </rPh>
    <rPh sb="2" eb="3">
      <t>メイ</t>
    </rPh>
    <phoneticPr fontId="4"/>
  </si>
  <si>
    <t>年</t>
    <rPh sb="0" eb="1">
      <t>ネン</t>
    </rPh>
    <phoneticPr fontId="4"/>
  </si>
  <si>
    <t>号の２７</t>
    <rPh sb="0" eb="1">
      <t>ゴウ</t>
    </rPh>
    <phoneticPr fontId="4"/>
  </si>
  <si>
    <t>月</t>
    <rPh sb="0" eb="1">
      <t>ツキ</t>
    </rPh>
    <phoneticPr fontId="4"/>
  </si>
  <si>
    <t>日</t>
    <rPh sb="0" eb="1">
      <t>ヒ</t>
    </rPh>
    <phoneticPr fontId="4"/>
  </si>
  <si>
    <t>秋田県</t>
  </si>
  <si>
    <t>エントランス回線</t>
    <rPh sb="6" eb="8">
      <t>カイセン</t>
    </rPh>
    <phoneticPr fontId="4"/>
  </si>
  <si>
    <t>令和１１年</t>
    <rPh sb="0" eb="2">
      <t>レイワ</t>
    </rPh>
    <rPh sb="4" eb="5">
      <t>ネン</t>
    </rPh>
    <phoneticPr fontId="4"/>
  </si>
  <si>
    <t>！！先に施工業者リストを入力してください！！</t>
    <rPh sb="2" eb="3">
      <t>サキ</t>
    </rPh>
    <rPh sb="4" eb="8">
      <t>セコウギョウシャ</t>
    </rPh>
    <rPh sb="12" eb="14">
      <t>ニュウリョク</t>
    </rPh>
    <phoneticPr fontId="4"/>
  </si>
  <si>
    <t>北海道</t>
  </si>
  <si>
    <t>利用サービス名</t>
    <rPh sb="0" eb="2">
      <t>リヨウ</t>
    </rPh>
    <rPh sb="6" eb="7">
      <t>メイ</t>
    </rPh>
    <phoneticPr fontId="4"/>
  </si>
  <si>
    <t>JR東京駅
（東京都千代田区丸の内1丁目）</t>
    <rPh sb="2" eb="4">
      <t>トウキョウ</t>
    </rPh>
    <rPh sb="4" eb="5">
      <t>エキ</t>
    </rPh>
    <phoneticPr fontId="4"/>
  </si>
  <si>
    <t>岐阜県</t>
    <rPh sb="2" eb="3">
      <t>ケン</t>
    </rPh>
    <phoneticPr fontId="4"/>
  </si>
  <si>
    <t>無線システム普及支援事業費等補助金</t>
    <rPh sb="0" eb="2">
      <t>ムセン</t>
    </rPh>
    <rPh sb="6" eb="17">
      <t>フキュウシエンジギョウヒトウホジョキン</t>
    </rPh>
    <phoneticPr fontId="4"/>
  </si>
  <si>
    <t>埼玉県</t>
    <rPh sb="2" eb="3">
      <t>ケン</t>
    </rPh>
    <phoneticPr fontId="4"/>
  </si>
  <si>
    <t>３月</t>
  </si>
  <si>
    <t>（補助対象）</t>
    <rPh sb="1" eb="3">
      <t>ホジョ</t>
    </rPh>
    <rPh sb="3" eb="5">
      <t>タイショウ</t>
    </rPh>
    <phoneticPr fontId="4"/>
  </si>
  <si>
    <t>号の３９</t>
    <rPh sb="0" eb="1">
      <t>ゴウ</t>
    </rPh>
    <phoneticPr fontId="4"/>
  </si>
  <si>
    <t>令和２年</t>
    <rPh sb="0" eb="2">
      <t>レイワ</t>
    </rPh>
    <rPh sb="3" eb="4">
      <t>ネン</t>
    </rPh>
    <phoneticPr fontId="4"/>
  </si>
  <si>
    <t>変更承認時（円）</t>
    <rPh sb="0" eb="2">
      <t>ヘンコウ</t>
    </rPh>
    <rPh sb="2" eb="4">
      <t>ショウニン</t>
    </rPh>
    <rPh sb="4" eb="5">
      <t>ジ</t>
    </rPh>
    <rPh sb="6" eb="7">
      <t>エン</t>
    </rPh>
    <phoneticPr fontId="4"/>
  </si>
  <si>
    <t>１８日</t>
    <rPh sb="2" eb="3">
      <t>ヒ</t>
    </rPh>
    <phoneticPr fontId="4"/>
  </si>
  <si>
    <t>７月</t>
  </si>
  <si>
    <t>青森県</t>
  </si>
  <si>
    <t>・</t>
  </si>
  <si>
    <t>計算用↓</t>
    <rPh sb="0" eb="3">
      <t>ケイサンヨウ</t>
    </rPh>
    <phoneticPr fontId="4"/>
  </si>
  <si>
    <t>工事B</t>
    <rPh sb="0" eb="2">
      <t>コウジ</t>
    </rPh>
    <phoneticPr fontId="4"/>
  </si>
  <si>
    <t>５月</t>
  </si>
  <si>
    <t>軽微変更あり（選択）・２０％以内流用</t>
    <rPh sb="0" eb="2">
      <t>ケイビ</t>
    </rPh>
    <rPh sb="2" eb="4">
      <t>ヘンコウ</t>
    </rPh>
    <rPh sb="7" eb="9">
      <t>センタク</t>
    </rPh>
    <rPh sb="14" eb="16">
      <t>イナイ</t>
    </rPh>
    <rPh sb="16" eb="18">
      <t>リュウヨウ</t>
    </rPh>
    <phoneticPr fontId="4"/>
  </si>
  <si>
    <t>平成２７年</t>
    <rPh sb="0" eb="2">
      <t>ヘイセイ</t>
    </rPh>
    <rPh sb="4" eb="5">
      <t>ネン</t>
    </rPh>
    <phoneticPr fontId="4"/>
  </si>
  <si>
    <t>携帯電話・ＰＨＳ</t>
    <rPh sb="0" eb="2">
      <t>ケイタイ</t>
    </rPh>
    <rPh sb="2" eb="4">
      <t>デンワ</t>
    </rPh>
    <phoneticPr fontId="4"/>
  </si>
  <si>
    <t>平成３０年</t>
    <rPh sb="0" eb="2">
      <t>ヘイセイ</t>
    </rPh>
    <rPh sb="4" eb="5">
      <t>ネン</t>
    </rPh>
    <phoneticPr fontId="4"/>
  </si>
  <si>
    <t>１　補助事業の実施状況</t>
    <rPh sb="2" eb="4">
      <t>ホジョ</t>
    </rPh>
    <rPh sb="4" eb="6">
      <t>ジギョウ</t>
    </rPh>
    <rPh sb="7" eb="9">
      <t>ジッシ</t>
    </rPh>
    <rPh sb="9" eb="11">
      <t>ジョウキョウ</t>
    </rPh>
    <phoneticPr fontId="4"/>
  </si>
  <si>
    <t>１月</t>
    <rPh sb="1" eb="2">
      <t>ツキ</t>
    </rPh>
    <phoneticPr fontId="4"/>
  </si>
  <si>
    <t>上旬</t>
    <rPh sb="0" eb="2">
      <t>ジョウジュン</t>
    </rPh>
    <phoneticPr fontId="4"/>
  </si>
  <si>
    <t>栃木県</t>
    <rPh sb="2" eb="3">
      <t>ケン</t>
    </rPh>
    <phoneticPr fontId="4"/>
  </si>
  <si>
    <t>号の１</t>
    <rPh sb="0" eb="1">
      <t>ゴウ</t>
    </rPh>
    <phoneticPr fontId="4"/>
  </si>
  <si>
    <t>岩手県</t>
  </si>
  <si>
    <t>平成２８年</t>
    <rPh sb="0" eb="2">
      <t>ヘイセイ</t>
    </rPh>
    <rPh sb="4" eb="5">
      <t>ネン</t>
    </rPh>
    <phoneticPr fontId="4"/>
  </si>
  <si>
    <t>２月</t>
    <rPh sb="1" eb="2">
      <t>ツキ</t>
    </rPh>
    <phoneticPr fontId="4"/>
  </si>
  <si>
    <t>総括表項目（施設・設備）</t>
    <rPh sb="0" eb="3">
      <t>ソウカツヒョウ</t>
    </rPh>
    <rPh sb="3" eb="5">
      <t>コウモク</t>
    </rPh>
    <rPh sb="6" eb="8">
      <t>シセツ</t>
    </rPh>
    <rPh sb="9" eb="11">
      <t>セツビ</t>
    </rPh>
    <phoneticPr fontId="4"/>
  </si>
  <si>
    <t>中旬</t>
    <rPh sb="0" eb="2">
      <t>チュウジュン</t>
    </rPh>
    <phoneticPr fontId="4"/>
  </si>
  <si>
    <t>宮城県</t>
  </si>
  <si>
    <t>予算額</t>
    <rPh sb="0" eb="3">
      <t>ヨサンガク</t>
    </rPh>
    <phoneticPr fontId="4"/>
  </si>
  <si>
    <t>減額率
（自動）</t>
  </si>
  <si>
    <t>基地局がカバーする
施設の
（自動）</t>
    <rPh sb="0" eb="3">
      <t>キチキョク</t>
    </rPh>
    <rPh sb="10" eb="12">
      <t>シセツ</t>
    </rPh>
    <rPh sb="15" eb="17">
      <t>ジドウ</t>
    </rPh>
    <phoneticPr fontId="4"/>
  </si>
  <si>
    <t>平成２９年</t>
    <rPh sb="0" eb="2">
      <t>ヘイセイ</t>
    </rPh>
    <rPh sb="4" eb="5">
      <t>ネン</t>
    </rPh>
    <phoneticPr fontId="4"/>
  </si>
  <si>
    <t>下旬</t>
    <rPh sb="0" eb="2">
      <t>ゲジュン</t>
    </rPh>
    <phoneticPr fontId="4"/>
  </si>
  <si>
    <t>４日</t>
    <rPh sb="1" eb="2">
      <t>ヒ</t>
    </rPh>
    <phoneticPr fontId="4"/>
  </si>
  <si>
    <t>号の３</t>
    <rPh sb="0" eb="1">
      <t>ゴウ</t>
    </rPh>
    <phoneticPr fontId="4"/>
  </si>
  <si>
    <t>岡山県</t>
    <rPh sb="2" eb="3">
      <t>ケン</t>
    </rPh>
    <phoneticPr fontId="4"/>
  </si>
  <si>
    <t>対策事業に要する経費の見積書</t>
    <rPh sb="0" eb="4">
      <t>タイサクジギョウ</t>
    </rPh>
    <rPh sb="5" eb="6">
      <t>ヨウ</t>
    </rPh>
    <rPh sb="8" eb="10">
      <t>ケイヒ</t>
    </rPh>
    <rPh sb="11" eb="14">
      <t>ミツモリショ</t>
    </rPh>
    <phoneticPr fontId="4"/>
  </si>
  <si>
    <t>地権者との協議の結果、設置場所が１００ｍ先となり住所の地番に変更が生じた。
変更前：
東京都○○市××1-2-3
変更後：
東京都○○市××1-2-4</t>
    <rPh sb="0" eb="3">
      <t>チケンシャ</t>
    </rPh>
    <rPh sb="5" eb="7">
      <t>キョウギ</t>
    </rPh>
    <rPh sb="8" eb="10">
      <t>ケッカ</t>
    </rPh>
    <rPh sb="11" eb="13">
      <t>セッチ</t>
    </rPh>
    <rPh sb="13" eb="15">
      <t>バショ</t>
    </rPh>
    <rPh sb="20" eb="21">
      <t>サキ</t>
    </rPh>
    <rPh sb="24" eb="26">
      <t>ジュウショ</t>
    </rPh>
    <rPh sb="27" eb="29">
      <t>チバン</t>
    </rPh>
    <rPh sb="30" eb="32">
      <t>ヘンコウ</t>
    </rPh>
    <rPh sb="33" eb="34">
      <t>ショウ</t>
    </rPh>
    <rPh sb="39" eb="42">
      <t>ヘンコウマエ</t>
    </rPh>
    <rPh sb="58" eb="61">
      <t>ヘンコウゴ</t>
    </rPh>
    <rPh sb="63" eb="66">
      <t>トウキョウト</t>
    </rPh>
    <rPh sb="68" eb="69">
      <t>シ</t>
    </rPh>
    <phoneticPr fontId="4"/>
  </si>
  <si>
    <t>実績</t>
    <rPh sb="0" eb="2">
      <t>ジッセキ</t>
    </rPh>
    <phoneticPr fontId="4"/>
  </si>
  <si>
    <t>須崎第二総合庁舎
（須崎市東古市町6-26）</t>
  </si>
  <si>
    <t>号の２０</t>
    <rPh sb="0" eb="1">
      <t>ゴウ</t>
    </rPh>
    <phoneticPr fontId="4"/>
  </si>
  <si>
    <t>４月</t>
  </si>
  <si>
    <t>市町村が間接補助事業者の場合
（選択）</t>
    <rPh sb="0" eb="3">
      <t>シチョウソン</t>
    </rPh>
    <rPh sb="4" eb="11">
      <t>カンセツホジョジギョウシャ</t>
    </rPh>
    <rPh sb="12" eb="14">
      <t>バアイ</t>
    </rPh>
    <rPh sb="16" eb="18">
      <t>センタク</t>
    </rPh>
    <phoneticPr fontId="4"/>
  </si>
  <si>
    <t>１日</t>
    <rPh sb="1" eb="2">
      <t>ヒ</t>
    </rPh>
    <phoneticPr fontId="4"/>
  </si>
  <si>
    <t>山形県</t>
  </si>
  <si>
    <t>都道府県代表者氏名（自動入力）</t>
    <rPh sb="0" eb="4">
      <t>トドウフケン</t>
    </rPh>
    <rPh sb="4" eb="6">
      <t>ダイヒョウ</t>
    </rPh>
    <rPh sb="6" eb="7">
      <t>シャ</t>
    </rPh>
    <rPh sb="7" eb="9">
      <t>シメイ</t>
    </rPh>
    <rPh sb="10" eb="12">
      <t>ジドウ</t>
    </rPh>
    <rPh sb="12" eb="14">
      <t>ニュウリョク</t>
    </rPh>
    <phoneticPr fontId="4"/>
  </si>
  <si>
    <t>号の４</t>
    <rPh sb="0" eb="1">
      <t>ゴウ</t>
    </rPh>
    <phoneticPr fontId="4"/>
  </si>
  <si>
    <t xml:space="preserve">
（自動計算・千円）</t>
    <rPh sb="2" eb="4">
      <t>ジドウ</t>
    </rPh>
    <rPh sb="4" eb="6">
      <t>ケイサン</t>
    </rPh>
    <rPh sb="7" eb="9">
      <t>センエン</t>
    </rPh>
    <phoneticPr fontId="4"/>
  </si>
  <si>
    <t>△△株式会社</t>
  </si>
  <si>
    <t>平成３１年</t>
    <rPh sb="0" eb="2">
      <t>ヘイセイ</t>
    </rPh>
    <rPh sb="4" eb="5">
      <t>ネン</t>
    </rPh>
    <phoneticPr fontId="4"/>
  </si>
  <si>
    <t>３１日</t>
    <rPh sb="2" eb="3">
      <t>ヒ</t>
    </rPh>
    <phoneticPr fontId="4"/>
  </si>
  <si>
    <t>２日</t>
    <rPh sb="1" eb="2">
      <t>ヒ</t>
    </rPh>
    <phoneticPr fontId="4"/>
  </si>
  <si>
    <t>号の５</t>
    <rPh sb="0" eb="1">
      <t>ゴウ</t>
    </rPh>
    <phoneticPr fontId="4"/>
  </si>
  <si>
    <r>
      <t xml:space="preserve">予算年度/事業名
</t>
    </r>
    <r>
      <rPr>
        <b/>
        <sz val="14"/>
        <color rgb="FFFF0000"/>
        <rFont val="Meiryo UI"/>
      </rPr>
      <t>（選択）</t>
    </r>
    <rPh sb="0" eb="4">
      <t>ヨサンネンド</t>
    </rPh>
    <rPh sb="5" eb="7">
      <t>ジギョウ</t>
    </rPh>
    <rPh sb="7" eb="8">
      <t>メイ</t>
    </rPh>
    <rPh sb="10" eb="12">
      <t>センタク</t>
    </rPh>
    <phoneticPr fontId="4"/>
  </si>
  <si>
    <t>５日</t>
    <rPh sb="1" eb="2">
      <t>ヒ</t>
    </rPh>
    <phoneticPr fontId="4"/>
  </si>
  <si>
    <t>利用予定事業者</t>
    <rPh sb="0" eb="2">
      <t>リヨウ</t>
    </rPh>
    <rPh sb="2" eb="4">
      <t>ヨテイ</t>
    </rPh>
    <rPh sb="4" eb="7">
      <t>ジギョウシャ</t>
    </rPh>
    <phoneticPr fontId="4"/>
  </si>
  <si>
    <t>株式会社NTTドコモ</t>
    <rPh sb="0" eb="2">
      <t>カブシキ</t>
    </rPh>
    <rPh sb="2" eb="4">
      <t>カイシャ</t>
    </rPh>
    <phoneticPr fontId="4"/>
  </si>
  <si>
    <t>（太陽光パネル）</t>
    <rPh sb="1" eb="4">
      <t>タイヨウコウ</t>
    </rPh>
    <phoneticPr fontId="4"/>
  </si>
  <si>
    <t>請求書</t>
    <rPh sb="0" eb="3">
      <t>セイキュウショ</t>
    </rPh>
    <phoneticPr fontId="4"/>
  </si>
  <si>
    <t>福島県</t>
  </si>
  <si>
    <t>情政第100号</t>
    <rPh sb="0" eb="2">
      <t>ジョウセイ</t>
    </rPh>
    <rPh sb="2" eb="3">
      <t>ダイ</t>
    </rPh>
    <rPh sb="6" eb="7">
      <t>ゴウ</t>
    </rPh>
    <phoneticPr fontId="4"/>
  </si>
  <si>
    <t>用地取得費・道路費に傾斜(選択）</t>
  </si>
  <si>
    <t>令和元年</t>
    <rPh sb="0" eb="2">
      <t>レイワ</t>
    </rPh>
    <rPh sb="2" eb="4">
      <t>ガンネン</t>
    </rPh>
    <phoneticPr fontId="4"/>
  </si>
  <si>
    <t>基地局の名称
（入力）</t>
    <rPh sb="0" eb="3">
      <t>キチキョク</t>
    </rPh>
    <rPh sb="4" eb="6">
      <t>メイショウ</t>
    </rPh>
    <rPh sb="8" eb="10">
      <t>ニュウリョク</t>
    </rPh>
    <phoneticPr fontId="4"/>
  </si>
  <si>
    <t>６月</t>
  </si>
  <si>
    <t>別添のとおり</t>
  </si>
  <si>
    <t>８月</t>
  </si>
  <si>
    <t>（注２）実績額の増減に起因しない、軽微な変更事項等があれば記載ください。（設置場所の地番変更や基地局の名称変更等）</t>
  </si>
  <si>
    <t>３日</t>
    <rPh sb="1" eb="2">
      <t>ヒ</t>
    </rPh>
    <phoneticPr fontId="4"/>
  </si>
  <si>
    <t>兵庫県</t>
    <rPh sb="2" eb="3">
      <t>ケン</t>
    </rPh>
    <phoneticPr fontId="4"/>
  </si>
  <si>
    <t>号の６</t>
    <rPh sb="0" eb="1">
      <t>ゴウ</t>
    </rPh>
    <phoneticPr fontId="4"/>
  </si>
  <si>
    <t>令和４年度</t>
    <rPh sb="0" eb="2">
      <t>レイワ</t>
    </rPh>
    <rPh sb="3" eb="5">
      <t>ネンド</t>
    </rPh>
    <phoneticPr fontId="4"/>
  </si>
  <si>
    <t>茨城県</t>
    <rPh sb="2" eb="3">
      <t>ケン</t>
    </rPh>
    <phoneticPr fontId="4"/>
  </si>
  <si>
    <t>号の７</t>
    <rPh sb="0" eb="1">
      <t>ゴウ</t>
    </rPh>
    <phoneticPr fontId="4"/>
  </si>
  <si>
    <t>行や列の削除・追加、セルの結合は行わないこと。</t>
    <rPh sb="0" eb="1">
      <t>ギョウ</t>
    </rPh>
    <rPh sb="2" eb="3">
      <t>レツ</t>
    </rPh>
    <rPh sb="4" eb="6">
      <t>サクジョ</t>
    </rPh>
    <rPh sb="7" eb="9">
      <t>ツイカ</t>
    </rPh>
    <rPh sb="13" eb="15">
      <t>ケツゴウ</t>
    </rPh>
    <rPh sb="16" eb="17">
      <t>オコナ</t>
    </rPh>
    <phoneticPr fontId="4"/>
  </si>
  <si>
    <t>携帯電話</t>
    <rPh sb="0" eb="2">
      <t>ケイタイ</t>
    </rPh>
    <rPh sb="2" eb="4">
      <t>デンワ</t>
    </rPh>
    <phoneticPr fontId="4"/>
  </si>
  <si>
    <t>ＫＤＤＩ株式会社</t>
    <rPh sb="4" eb="6">
      <t>カブシキ</t>
    </rPh>
    <rPh sb="6" eb="8">
      <t>カイシャ</t>
    </rPh>
    <phoneticPr fontId="4"/>
  </si>
  <si>
    <t>減額率
（自動）</t>
    <rPh sb="0" eb="3">
      <t>ゲンガクリツ</t>
    </rPh>
    <rPh sb="5" eb="7">
      <t>ジドウ</t>
    </rPh>
    <phoneticPr fontId="4"/>
  </si>
  <si>
    <t>ＰＨＳ</t>
  </si>
  <si>
    <t>令和３年</t>
    <rPh sb="0" eb="2">
      <t>レイワ</t>
    </rPh>
    <rPh sb="3" eb="4">
      <t>ネン</t>
    </rPh>
    <phoneticPr fontId="4"/>
  </si>
  <si>
    <t>令和７年度</t>
    <rPh sb="0" eb="2">
      <t>レイワ</t>
    </rPh>
    <rPh sb="3" eb="5">
      <t>ネンド</t>
    </rPh>
    <phoneticPr fontId="4"/>
  </si>
  <si>
    <t>JR渋谷駅
（東京都渋谷区道玄坂1丁目）</t>
    <rPh sb="2" eb="4">
      <t>シブヤ</t>
    </rPh>
    <rPh sb="4" eb="5">
      <t>エキ</t>
    </rPh>
    <phoneticPr fontId="4"/>
  </si>
  <si>
    <t>差引請求額①－②</t>
    <rPh sb="0" eb="2">
      <t>サシヒキ</t>
    </rPh>
    <rPh sb="2" eb="5">
      <t>セイキュウガク</t>
    </rPh>
    <phoneticPr fontId="4"/>
  </si>
  <si>
    <t>号の８</t>
    <rPh sb="0" eb="1">
      <t>ゴウ</t>
    </rPh>
    <phoneticPr fontId="4"/>
  </si>
  <si>
    <t>熊本県</t>
    <rPh sb="2" eb="3">
      <t>ケン</t>
    </rPh>
    <phoneticPr fontId="4"/>
  </si>
  <si>
    <t>代表者名</t>
    <rPh sb="0" eb="4">
      <t>ダイヒョウシャメイ</t>
    </rPh>
    <phoneticPr fontId="4"/>
  </si>
  <si>
    <t>群馬県</t>
    <rPh sb="2" eb="3">
      <t>ケン</t>
    </rPh>
    <phoneticPr fontId="4"/>
  </si>
  <si>
    <t>実績（予定）</t>
    <rPh sb="0" eb="2">
      <t>ジッセキ</t>
    </rPh>
    <rPh sb="3" eb="5">
      <t>ヨテイ</t>
    </rPh>
    <phoneticPr fontId="4"/>
  </si>
  <si>
    <t>令和４年</t>
    <rPh sb="0" eb="2">
      <t>レイワ</t>
    </rPh>
    <rPh sb="3" eb="4">
      <t>ネン</t>
    </rPh>
    <phoneticPr fontId="4"/>
  </si>
  <si>
    <t>特記事項
（入力・注３）</t>
    <rPh sb="6" eb="8">
      <t>ニュウリョク</t>
    </rPh>
    <rPh sb="9" eb="10">
      <t>チュウ</t>
    </rPh>
    <phoneticPr fontId="4"/>
  </si>
  <si>
    <t>９月</t>
  </si>
  <si>
    <t>長野県</t>
    <rPh sb="2" eb="3">
      <t>ケン</t>
    </rPh>
    <phoneticPr fontId="4"/>
  </si>
  <si>
    <t>３</t>
  </si>
  <si>
    <t>精算払年月日
精算払金額</t>
    <rPh sb="0" eb="2">
      <t>セイサン</t>
    </rPh>
    <rPh sb="2" eb="3">
      <t>バラ</t>
    </rPh>
    <rPh sb="3" eb="6">
      <t>ネンガッピ</t>
    </rPh>
    <rPh sb="7" eb="9">
      <t>セイサン</t>
    </rPh>
    <rPh sb="9" eb="10">
      <t>バラ</t>
    </rPh>
    <rPh sb="10" eb="12">
      <t>キンガク</t>
    </rPh>
    <phoneticPr fontId="4"/>
  </si>
  <si>
    <t>６日</t>
    <rPh sb="1" eb="2">
      <t>ヒ</t>
    </rPh>
    <phoneticPr fontId="4"/>
  </si>
  <si>
    <t>号の９</t>
    <rPh sb="0" eb="1">
      <t>ゴウ</t>
    </rPh>
    <phoneticPr fontId="4"/>
  </si>
  <si>
    <t>ソフトバンク株式会社</t>
    <rPh sb="6" eb="8">
      <t>カブシキ</t>
    </rPh>
    <rPh sb="8" eb="10">
      <t>カイシャ</t>
    </rPh>
    <phoneticPr fontId="4"/>
  </si>
  <si>
    <t>報告年度</t>
    <rPh sb="0" eb="2">
      <t>ホウコク</t>
    </rPh>
    <rPh sb="2" eb="4">
      <t>ネンド</t>
    </rPh>
    <phoneticPr fontId="4"/>
  </si>
  <si>
    <t>令和５年</t>
    <rPh sb="0" eb="2">
      <t>レイワ</t>
    </rPh>
    <rPh sb="3" eb="4">
      <t>ネン</t>
    </rPh>
    <phoneticPr fontId="4"/>
  </si>
  <si>
    <t>１０月</t>
  </si>
  <si>
    <t>７日</t>
    <rPh sb="1" eb="2">
      <t>ヒ</t>
    </rPh>
    <phoneticPr fontId="4"/>
  </si>
  <si>
    <t>１９日</t>
    <rPh sb="2" eb="3">
      <t>ヒ</t>
    </rPh>
    <phoneticPr fontId="4"/>
  </si>
  <si>
    <t>総括表</t>
    <rPh sb="0" eb="3">
      <t>ソウカツヒョウ</t>
    </rPh>
    <phoneticPr fontId="4"/>
  </si>
  <si>
    <t>鹿児島県</t>
    <rPh sb="3" eb="4">
      <t>ケン</t>
    </rPh>
    <phoneticPr fontId="4"/>
  </si>
  <si>
    <t>号の１０</t>
    <rPh sb="0" eb="1">
      <t>ゴウ</t>
    </rPh>
    <phoneticPr fontId="4"/>
  </si>
  <si>
    <t>１２０</t>
  </si>
  <si>
    <t>用地取得費・道路費</t>
    <rPh sb="0" eb="2">
      <t>ヨウチ</t>
    </rPh>
    <rPh sb="2" eb="5">
      <t>シュトクヒ</t>
    </rPh>
    <rPh sb="6" eb="8">
      <t>ドウロ</t>
    </rPh>
    <rPh sb="8" eb="9">
      <t>ヒ</t>
    </rPh>
    <phoneticPr fontId="4"/>
  </si>
  <si>
    <t>楽天モバイル株式会社</t>
    <rPh sb="0" eb="2">
      <t>ラクテン</t>
    </rPh>
    <rPh sb="6" eb="10">
      <t>カブシキガイシャ</t>
    </rPh>
    <phoneticPr fontId="4"/>
  </si>
  <si>
    <t>号の４９</t>
    <rPh sb="0" eb="1">
      <t>ゴウ</t>
    </rPh>
    <phoneticPr fontId="4"/>
  </si>
  <si>
    <t>△△株式会社</t>
    <rPh sb="0" eb="6">
      <t>サンカクサンカクカブシキガイシャ</t>
    </rPh>
    <phoneticPr fontId="4"/>
  </si>
  <si>
    <t>衛星回線設備関係</t>
    <rPh sb="0" eb="2">
      <t>エイセイ</t>
    </rPh>
    <rPh sb="2" eb="4">
      <t>カイセン</t>
    </rPh>
    <rPh sb="4" eb="6">
      <t>セツビ</t>
    </rPh>
    <rPh sb="6" eb="8">
      <t>カンケイ</t>
    </rPh>
    <phoneticPr fontId="4"/>
  </si>
  <si>
    <t>千葉県</t>
    <rPh sb="2" eb="3">
      <t>ケン</t>
    </rPh>
    <phoneticPr fontId="4"/>
  </si>
  <si>
    <t>軽微変更（選択）・設置場所変更</t>
    <rPh sb="0" eb="2">
      <t>ケイビ</t>
    </rPh>
    <rPh sb="2" eb="4">
      <t>ヘンコウ</t>
    </rPh>
    <rPh sb="5" eb="7">
      <t>センタク</t>
    </rPh>
    <rPh sb="9" eb="11">
      <t>セッチ</t>
    </rPh>
    <rPh sb="11" eb="13">
      <t>バショ</t>
    </rPh>
    <rPh sb="13" eb="15">
      <t>ヘンコウ</t>
    </rPh>
    <phoneticPr fontId="4"/>
  </si>
  <si>
    <t>令和６年</t>
    <rPh sb="0" eb="2">
      <t>レイワ</t>
    </rPh>
    <rPh sb="3" eb="4">
      <t>ネン</t>
    </rPh>
    <phoneticPr fontId="4"/>
  </si>
  <si>
    <t>別紙</t>
    <rPh sb="0" eb="2">
      <t>ベッシ</t>
    </rPh>
    <phoneticPr fontId="4"/>
  </si>
  <si>
    <t>１１月</t>
  </si>
  <si>
    <t>交付申請 提出年月日
（都道府県が選択）</t>
    <rPh sb="0" eb="4">
      <t>コウフシンセイ</t>
    </rPh>
    <rPh sb="5" eb="7">
      <t>テイシュツ</t>
    </rPh>
    <rPh sb="7" eb="10">
      <t>ネンガッピ</t>
    </rPh>
    <rPh sb="12" eb="16">
      <t>トドウフケン</t>
    </rPh>
    <rPh sb="17" eb="19">
      <t>センタク</t>
    </rPh>
    <phoneticPr fontId="4"/>
  </si>
  <si>
    <t>持続時間
（数字又は－を入力）</t>
    <rPh sb="0" eb="4">
      <t>ジゾクジカン</t>
    </rPh>
    <rPh sb="6" eb="8">
      <t>スウジ</t>
    </rPh>
    <rPh sb="8" eb="9">
      <t>マタ</t>
    </rPh>
    <rPh sb="12" eb="14">
      <t>ニュウリョク</t>
    </rPh>
    <phoneticPr fontId="4"/>
  </si>
  <si>
    <t>実績報告日</t>
    <rPh sb="0" eb="2">
      <t>ジッセキ</t>
    </rPh>
    <rPh sb="2" eb="4">
      <t>ホウコク</t>
    </rPh>
    <rPh sb="4" eb="5">
      <t>ヒ</t>
    </rPh>
    <phoneticPr fontId="4"/>
  </si>
  <si>
    <t>（注４）「都道府県庁舎・市区町村役場」への対策の場合は、義務対象である24時間分については補助対象外となり、当該基地局施工費を按分処理します（蓄電池の種類を変更する場合を除く）。</t>
    <rPh sb="5" eb="9">
      <t>トドウフケン</t>
    </rPh>
    <rPh sb="12" eb="16">
      <t>シクチョウソン</t>
    </rPh>
    <phoneticPr fontId="4"/>
  </si>
  <si>
    <t>８日</t>
    <rPh sb="1" eb="2">
      <t>ヒ</t>
    </rPh>
    <phoneticPr fontId="4"/>
  </si>
  <si>
    <t>番号
（入力）</t>
    <rPh sb="0" eb="2">
      <t>バンゴウ</t>
    </rPh>
    <rPh sb="4" eb="6">
      <t>ニュウリョク</t>
    </rPh>
    <phoneticPr fontId="4"/>
  </si>
  <si>
    <t>↑実際の支払金額を記載（国負担分も含む）</t>
    <rPh sb="1" eb="3">
      <t>ジッサイ</t>
    </rPh>
    <rPh sb="4" eb="6">
      <t>シハラ</t>
    </rPh>
    <rPh sb="6" eb="7">
      <t>キン</t>
    </rPh>
    <rPh sb="7" eb="8">
      <t>ガク</t>
    </rPh>
    <rPh sb="9" eb="11">
      <t>キサイ</t>
    </rPh>
    <rPh sb="12" eb="13">
      <t>クニ</t>
    </rPh>
    <rPh sb="13" eb="15">
      <t>フタン</t>
    </rPh>
    <rPh sb="15" eb="16">
      <t>ブン</t>
    </rPh>
    <rPh sb="17" eb="18">
      <t>フク</t>
    </rPh>
    <phoneticPr fontId="4"/>
  </si>
  <si>
    <t>号の１１</t>
    <rPh sb="0" eb="1">
      <t>ゴウ</t>
    </rPh>
    <phoneticPr fontId="4"/>
  </si>
  <si>
    <t>東京都</t>
    <rPh sb="2" eb="3">
      <t>ト</t>
    </rPh>
    <phoneticPr fontId="4"/>
  </si>
  <si>
    <t>１０日</t>
    <rPh sb="2" eb="3">
      <t>ヒ</t>
    </rPh>
    <phoneticPr fontId="4"/>
  </si>
  <si>
    <t>令和７年</t>
    <rPh sb="0" eb="2">
      <t>レイワ</t>
    </rPh>
    <rPh sb="3" eb="4">
      <t>ネン</t>
    </rPh>
    <phoneticPr fontId="4"/>
  </si>
  <si>
    <t>１２月</t>
  </si>
  <si>
    <t>９日</t>
    <rPh sb="1" eb="2">
      <t>ヒ</t>
    </rPh>
    <phoneticPr fontId="4"/>
  </si>
  <si>
    <t>号の５０</t>
    <rPh sb="0" eb="1">
      <t>ゴウ</t>
    </rPh>
    <phoneticPr fontId="4"/>
  </si>
  <si>
    <t>号の１２</t>
    <rPh sb="0" eb="1">
      <t>ゴウ</t>
    </rPh>
    <phoneticPr fontId="4"/>
  </si>
  <si>
    <t>条件詳細：
対象基地局を起点として第三次中継局までを整備
対象基地局は令和●年度無線システム普及支援事業により強靱化対策済</t>
    <rPh sb="6" eb="8">
      <t>タイショウ</t>
    </rPh>
    <rPh sb="8" eb="11">
      <t>キチキョク</t>
    </rPh>
    <rPh sb="12" eb="14">
      <t>キテン</t>
    </rPh>
    <rPh sb="17" eb="18">
      <t>ダイ</t>
    </rPh>
    <rPh sb="18" eb="20">
      <t>サンジ</t>
    </rPh>
    <rPh sb="20" eb="23">
      <t>チュウケイキョク</t>
    </rPh>
    <rPh sb="26" eb="28">
      <t>セイビ</t>
    </rPh>
    <phoneticPr fontId="4"/>
  </si>
  <si>
    <t>神奈川県</t>
    <rPh sb="3" eb="4">
      <t>ケン</t>
    </rPh>
    <phoneticPr fontId="4"/>
  </si>
  <si>
    <t>令和８年</t>
    <rPh sb="0" eb="2">
      <t>レイワ</t>
    </rPh>
    <rPh sb="3" eb="4">
      <t>ネン</t>
    </rPh>
    <phoneticPr fontId="4"/>
  </si>
  <si>
    <t>号の１３</t>
    <rPh sb="0" eb="1">
      <t>ゴウ</t>
    </rPh>
    <phoneticPr fontId="4"/>
  </si>
  <si>
    <t>強靭化する基地局がカバーする箇所</t>
    <rPh sb="0" eb="3">
      <t>キョウジンカ</t>
    </rPh>
    <rPh sb="5" eb="8">
      <t>キチキョク</t>
    </rPh>
    <rPh sb="14" eb="16">
      <t>カショ</t>
    </rPh>
    <phoneticPr fontId="4"/>
  </si>
  <si>
    <t>（衛星回線用アンテナ）</t>
    <rPh sb="1" eb="3">
      <t>エイセイ</t>
    </rPh>
    <rPh sb="3" eb="5">
      <t>カイセン</t>
    </rPh>
    <rPh sb="5" eb="6">
      <t>ヨウ</t>
    </rPh>
    <phoneticPr fontId="4"/>
  </si>
  <si>
    <t>山梨県</t>
    <rPh sb="2" eb="3">
      <t>ケン</t>
    </rPh>
    <phoneticPr fontId="4"/>
  </si>
  <si>
    <t>令和９年</t>
    <rPh sb="0" eb="2">
      <t>レイワ</t>
    </rPh>
    <rPh sb="3" eb="4">
      <t>ネン</t>
    </rPh>
    <phoneticPr fontId="4"/>
  </si>
  <si>
    <t>令和１０年</t>
    <rPh sb="0" eb="2">
      <t>レイワ</t>
    </rPh>
    <rPh sb="4" eb="5">
      <t>ネン</t>
    </rPh>
    <phoneticPr fontId="4"/>
  </si>
  <si>
    <t>１１日</t>
    <rPh sb="2" eb="3">
      <t>ヒ</t>
    </rPh>
    <phoneticPr fontId="4"/>
  </si>
  <si>
    <t>号の１４</t>
    <rPh sb="0" eb="1">
      <t>ゴウ</t>
    </rPh>
    <phoneticPr fontId="4"/>
  </si>
  <si>
    <t>精算払請求日</t>
    <rPh sb="0" eb="2">
      <t>セイサン</t>
    </rPh>
    <rPh sb="2" eb="3">
      <t>ハラ</t>
    </rPh>
    <rPh sb="3" eb="5">
      <t>セイキュウ</t>
    </rPh>
    <rPh sb="5" eb="6">
      <t>ヒ</t>
    </rPh>
    <phoneticPr fontId="4"/>
  </si>
  <si>
    <t>新潟県</t>
    <rPh sb="2" eb="3">
      <t>ケン</t>
    </rPh>
    <phoneticPr fontId="4"/>
  </si>
  <si>
    <t>１２日</t>
    <rPh sb="2" eb="3">
      <t>ヒ</t>
    </rPh>
    <phoneticPr fontId="4"/>
  </si>
  <si>
    <t>ミリ波中継局
補助対象施設の詳細
（自動・注３）</t>
    <rPh sb="2" eb="3">
      <t>ハ</t>
    </rPh>
    <rPh sb="3" eb="6">
      <t>チュウケイキョク</t>
    </rPh>
    <rPh sb="7" eb="9">
      <t>ホジョ</t>
    </rPh>
    <rPh sb="9" eb="11">
      <t>タイショウ</t>
    </rPh>
    <rPh sb="11" eb="13">
      <t>シセツ</t>
    </rPh>
    <rPh sb="14" eb="16">
      <t>ショウサイ</t>
    </rPh>
    <rPh sb="18" eb="20">
      <t>ジドウ</t>
    </rPh>
    <rPh sb="21" eb="22">
      <t>チュウ</t>
    </rPh>
    <phoneticPr fontId="4"/>
  </si>
  <si>
    <t>号の１５</t>
    <rPh sb="0" eb="1">
      <t>ゴウ</t>
    </rPh>
    <phoneticPr fontId="4"/>
  </si>
  <si>
    <t>都道府県庁舎・市区町村役場（本庁舎）</t>
    <rPh sb="0" eb="4">
      <t>トドウフケン</t>
    </rPh>
    <rPh sb="4" eb="6">
      <t>チョウシャ</t>
    </rPh>
    <rPh sb="7" eb="9">
      <t>シク</t>
    </rPh>
    <rPh sb="9" eb="11">
      <t>チョウソン</t>
    </rPh>
    <rPh sb="11" eb="13">
      <t>ヤクバ</t>
    </rPh>
    <rPh sb="14" eb="17">
      <t>ホンチョウシャ</t>
    </rPh>
    <phoneticPr fontId="4"/>
  </si>
  <si>
    <t>伝送用専用線</t>
    <rPh sb="0" eb="6">
      <t>デンソウヨウセンヨウセン</t>
    </rPh>
    <phoneticPr fontId="4"/>
  </si>
  <si>
    <t>１３日</t>
    <rPh sb="2" eb="3">
      <t>ヒ</t>
    </rPh>
    <phoneticPr fontId="4"/>
  </si>
  <si>
    <t>基地局の名称
（自動）</t>
    <rPh sb="0" eb="3">
      <t>キチキョク</t>
    </rPh>
    <rPh sb="4" eb="6">
      <t>メイショウ</t>
    </rPh>
    <rPh sb="8" eb="10">
      <t>ジドウ</t>
    </rPh>
    <phoneticPr fontId="4"/>
  </si>
  <si>
    <t>号の１６</t>
    <rPh sb="0" eb="1">
      <t>ゴウ</t>
    </rPh>
    <phoneticPr fontId="4"/>
  </si>
  <si>
    <t>調査・
設計費</t>
    <rPh sb="0" eb="2">
      <t>チョウサ</t>
    </rPh>
    <rPh sb="4" eb="6">
      <t>セッケイ</t>
    </rPh>
    <rPh sb="6" eb="7">
      <t>ヒ</t>
    </rPh>
    <phoneticPr fontId="4"/>
  </si>
  <si>
    <t>東京都渋谷区道玄坂1丁目</t>
  </si>
  <si>
    <t>その他（災害対策本部（支部））</t>
    <rPh sb="2" eb="3">
      <t>タ</t>
    </rPh>
    <rPh sb="4" eb="6">
      <t>サイガイ</t>
    </rPh>
    <rPh sb="6" eb="8">
      <t>タイサク</t>
    </rPh>
    <rPh sb="8" eb="10">
      <t>ホンブ</t>
    </rPh>
    <rPh sb="11" eb="13">
      <t>シブ</t>
    </rPh>
    <phoneticPr fontId="4"/>
  </si>
  <si>
    <t>交付決定時</t>
    <rPh sb="0" eb="2">
      <t>コウフ</t>
    </rPh>
    <rPh sb="2" eb="4">
      <t>ケッテイ</t>
    </rPh>
    <rPh sb="4" eb="5">
      <t>ジ</t>
    </rPh>
    <phoneticPr fontId="4"/>
  </si>
  <si>
    <t>内訳（自動）</t>
    <rPh sb="0" eb="2">
      <t>ウチワケ</t>
    </rPh>
    <rPh sb="3" eb="5">
      <t>ジドウ</t>
    </rPh>
    <phoneticPr fontId="4"/>
  </si>
  <si>
    <t>木造建物密集地域</t>
    <rPh sb="0" eb="4">
      <t>モクゾウタテモノ</t>
    </rPh>
    <rPh sb="4" eb="8">
      <t>ミッシュウチイキ</t>
    </rPh>
    <phoneticPr fontId="4"/>
  </si>
  <si>
    <t>"額の確定"後処理【補助事業者入力】</t>
    <rPh sb="1" eb="2">
      <t>ガク</t>
    </rPh>
    <rPh sb="3" eb="5">
      <t>カクテイ</t>
    </rPh>
    <rPh sb="6" eb="7">
      <t>ゴ</t>
    </rPh>
    <rPh sb="7" eb="9">
      <t>ショリ</t>
    </rPh>
    <rPh sb="10" eb="12">
      <t>ホジョ</t>
    </rPh>
    <rPh sb="12" eb="15">
      <t>ジギョウシャ</t>
    </rPh>
    <rPh sb="15" eb="17">
      <t>ニュウリョク</t>
    </rPh>
    <phoneticPr fontId="4"/>
  </si>
  <si>
    <t>衛星回線</t>
  </si>
  <si>
    <t>富山県</t>
    <rPh sb="2" eb="3">
      <t>ケン</t>
    </rPh>
    <phoneticPr fontId="4"/>
  </si>
  <si>
    <t>号の４４</t>
    <rPh sb="0" eb="1">
      <t>ゴウ</t>
    </rPh>
    <phoneticPr fontId="4"/>
  </si>
  <si>
    <t>令和１２年</t>
    <rPh sb="0" eb="2">
      <t>レイワ</t>
    </rPh>
    <rPh sb="4" eb="5">
      <t>ネン</t>
    </rPh>
    <phoneticPr fontId="4"/>
  </si>
  <si>
    <t>（千円）</t>
    <rPh sb="1" eb="2">
      <t>セン</t>
    </rPh>
    <rPh sb="2" eb="3">
      <t>エン</t>
    </rPh>
    <phoneticPr fontId="4"/>
  </si>
  <si>
    <t>１４日</t>
    <rPh sb="2" eb="3">
      <t>ヒ</t>
    </rPh>
    <phoneticPr fontId="4"/>
  </si>
  <si>
    <t>条件詳細：
対象基地局を起点として第三次中継局までを整備
対象基地局は令和●年度無線システム普及支援事業として交付申請中</t>
    <rPh sb="0" eb="2">
      <t>ジョウケン</t>
    </rPh>
    <rPh sb="2" eb="4">
      <t>ショウサイ</t>
    </rPh>
    <rPh sb="6" eb="8">
      <t>タイショウ</t>
    </rPh>
    <rPh sb="8" eb="11">
      <t>キチキョク</t>
    </rPh>
    <rPh sb="12" eb="14">
      <t>キテン</t>
    </rPh>
    <rPh sb="17" eb="20">
      <t>ダイサンジ</t>
    </rPh>
    <rPh sb="20" eb="23">
      <t>チュウケイキョク</t>
    </rPh>
    <rPh sb="26" eb="28">
      <t>セイビ</t>
    </rPh>
    <rPh sb="29" eb="31">
      <t>タイショウ</t>
    </rPh>
    <rPh sb="31" eb="34">
      <t>キチキョク</t>
    </rPh>
    <rPh sb="35" eb="37">
      <t>レイワ</t>
    </rPh>
    <rPh sb="38" eb="40">
      <t>ネンド</t>
    </rPh>
    <rPh sb="40" eb="42">
      <t>ムセン</t>
    </rPh>
    <rPh sb="46" eb="48">
      <t>フキュウ</t>
    </rPh>
    <rPh sb="48" eb="50">
      <t>シエン</t>
    </rPh>
    <rPh sb="50" eb="52">
      <t>ジギョウ</t>
    </rPh>
    <rPh sb="55" eb="57">
      <t>コウフ</t>
    </rPh>
    <rPh sb="57" eb="59">
      <t>シンセイ</t>
    </rPh>
    <rPh sb="59" eb="60">
      <t>チュウ</t>
    </rPh>
    <phoneticPr fontId="4"/>
  </si>
  <si>
    <t>号の１７</t>
    <rPh sb="0" eb="1">
      <t>ゴウ</t>
    </rPh>
    <phoneticPr fontId="4"/>
  </si>
  <si>
    <t>離島・半島・山村に該当する場合に
選択してください→</t>
    <rPh sb="0" eb="2">
      <t>リトウ</t>
    </rPh>
    <rPh sb="3" eb="5">
      <t>ハントウ</t>
    </rPh>
    <rPh sb="6" eb="8">
      <t>サンソン</t>
    </rPh>
    <rPh sb="9" eb="11">
      <t>ガイトウ</t>
    </rPh>
    <rPh sb="13" eb="15">
      <t>バアイ</t>
    </rPh>
    <rPh sb="17" eb="19">
      <t>センタク</t>
    </rPh>
    <phoneticPr fontId="4"/>
  </si>
  <si>
    <t>消防救助部隊集合拠点</t>
    <rPh sb="0" eb="2">
      <t>ショウボウ</t>
    </rPh>
    <rPh sb="2" eb="10">
      <t>キュウジョブタイシュウゴウキョテン</t>
    </rPh>
    <phoneticPr fontId="4"/>
  </si>
  <si>
    <t>都道府県名、市町村名又は無線通信事業者等名</t>
    <rPh sb="0" eb="4">
      <t>トドウフケン</t>
    </rPh>
    <rPh sb="4" eb="5">
      <t>メイ</t>
    </rPh>
    <rPh sb="6" eb="10">
      <t>シチョウソンメイ</t>
    </rPh>
    <rPh sb="10" eb="11">
      <t>マタ</t>
    </rPh>
    <rPh sb="12" eb="19">
      <t>ムセンツウシンジギョウシャ</t>
    </rPh>
    <rPh sb="19" eb="20">
      <t>トウ</t>
    </rPh>
    <rPh sb="20" eb="21">
      <t>メイ</t>
    </rPh>
    <phoneticPr fontId="4"/>
  </si>
  <si>
    <t>電源設備</t>
    <rPh sb="0" eb="4">
      <t>デンゲンセツビ</t>
    </rPh>
    <phoneticPr fontId="4"/>
  </si>
  <si>
    <t>実績額</t>
    <rPh sb="0" eb="3">
      <t>ジッセキガク</t>
    </rPh>
    <phoneticPr fontId="4"/>
  </si>
  <si>
    <t>石川県</t>
    <rPh sb="2" eb="3">
      <t>ケン</t>
    </rPh>
    <phoneticPr fontId="4"/>
  </si>
  <si>
    <t xml:space="preserve">備考
</t>
    <rPh sb="0" eb="2">
      <t>ビコウ</t>
    </rPh>
    <phoneticPr fontId="4"/>
  </si>
  <si>
    <t>令和１３年</t>
    <rPh sb="0" eb="2">
      <t>レイワ</t>
    </rPh>
    <rPh sb="4" eb="5">
      <t>ネン</t>
    </rPh>
    <phoneticPr fontId="4"/>
  </si>
  <si>
    <t>実績（円）</t>
    <rPh sb="0" eb="2">
      <t>ジッセキ</t>
    </rPh>
    <rPh sb="3" eb="4">
      <t>エン</t>
    </rPh>
    <phoneticPr fontId="4"/>
  </si>
  <si>
    <t>用地費*補助率（実績）</t>
    <rPh sb="0" eb="3">
      <t>ヨウチヒ</t>
    </rPh>
    <rPh sb="4" eb="7">
      <t>ホジョリツ</t>
    </rPh>
    <rPh sb="8" eb="10">
      <t>ジッセキ</t>
    </rPh>
    <phoneticPr fontId="4"/>
  </si>
  <si>
    <t>１５日</t>
    <rPh sb="2" eb="3">
      <t>ヒ</t>
    </rPh>
    <phoneticPr fontId="4"/>
  </si>
  <si>
    <t>東京都千代田区丸の内1丁目</t>
  </si>
  <si>
    <r>
      <t xml:space="preserve">補助率
</t>
    </r>
    <r>
      <rPr>
        <b/>
        <sz val="12"/>
        <color auto="1"/>
        <rFont val="Meiryo UI"/>
      </rPr>
      <t>（自動計算）</t>
    </r>
    <rPh sb="0" eb="2">
      <t>ホジョ</t>
    </rPh>
    <rPh sb="2" eb="3">
      <t>リツ</t>
    </rPh>
    <rPh sb="5" eb="7">
      <t>ジドウ</t>
    </rPh>
    <rPh sb="7" eb="9">
      <t>ケイサン</t>
    </rPh>
    <phoneticPr fontId="4"/>
  </si>
  <si>
    <t>支出</t>
    <rPh sb="0" eb="2">
      <t>シシュツ</t>
    </rPh>
    <phoneticPr fontId="4"/>
  </si>
  <si>
    <t>号の１８</t>
    <rPh sb="0" eb="1">
      <t>ゴウ</t>
    </rPh>
    <phoneticPr fontId="4"/>
  </si>
  <si>
    <t>うち</t>
  </si>
  <si>
    <t>総括表</t>
  </si>
  <si>
    <t>災害拠点病院</t>
    <rPh sb="0" eb="6">
      <t>サイガイキョテンビョウイン</t>
    </rPh>
    <phoneticPr fontId="4"/>
  </si>
  <si>
    <t>ソーラーパネル</t>
  </si>
  <si>
    <t>福井県</t>
    <rPh sb="2" eb="3">
      <t>ケン</t>
    </rPh>
    <phoneticPr fontId="4"/>
  </si>
  <si>
    <t>条件詳細：
対象基地局を起点として第三次中継局までを整備
対象基地局は令和●年度無線システム普及支援事業として交付決定済</t>
    <rPh sb="0" eb="2">
      <t>ジョウケン</t>
    </rPh>
    <rPh sb="2" eb="4">
      <t>ショウサイ</t>
    </rPh>
    <rPh sb="6" eb="8">
      <t>タイショウ</t>
    </rPh>
    <rPh sb="8" eb="11">
      <t>キチキョク</t>
    </rPh>
    <rPh sb="12" eb="14">
      <t>キテン</t>
    </rPh>
    <rPh sb="17" eb="20">
      <t>ダイサンジ</t>
    </rPh>
    <rPh sb="20" eb="23">
      <t>チュウケイキョク</t>
    </rPh>
    <rPh sb="26" eb="28">
      <t>セイビ</t>
    </rPh>
    <rPh sb="29" eb="31">
      <t>タイショウ</t>
    </rPh>
    <rPh sb="31" eb="34">
      <t>キチキョク</t>
    </rPh>
    <rPh sb="35" eb="37">
      <t>レイワ</t>
    </rPh>
    <rPh sb="38" eb="40">
      <t>ネンド</t>
    </rPh>
    <rPh sb="40" eb="42">
      <t>ムセン</t>
    </rPh>
    <rPh sb="46" eb="48">
      <t>フキュウ</t>
    </rPh>
    <rPh sb="48" eb="50">
      <t>シエン</t>
    </rPh>
    <rPh sb="50" eb="52">
      <t>ジギョウ</t>
    </rPh>
    <rPh sb="55" eb="57">
      <t>コウフ</t>
    </rPh>
    <rPh sb="57" eb="60">
      <t>ケッテイスミ</t>
    </rPh>
    <phoneticPr fontId="4"/>
  </si>
  <si>
    <t>令和１４年</t>
    <rPh sb="0" eb="2">
      <t>レイワ</t>
    </rPh>
    <rPh sb="4" eb="5">
      <t>ネン</t>
    </rPh>
    <phoneticPr fontId="4"/>
  </si>
  <si>
    <t>交付決定額</t>
    <rPh sb="0" eb="2">
      <t>コウフ</t>
    </rPh>
    <rPh sb="2" eb="5">
      <t>ケッテイガク</t>
    </rPh>
    <phoneticPr fontId="4"/>
  </si>
  <si>
    <t>１６日</t>
    <rPh sb="2" eb="3">
      <t>ヒ</t>
    </rPh>
    <phoneticPr fontId="4"/>
  </si>
  <si>
    <t>（注２）「輻輳対策設備」は、別に定める条件のもと地方公共団体が指定した「大規模避難施設」の対策に限ります。なお、「輻輳対策設備」にはミリ波中継局の設置費用が該当します。また、鉄道駅周辺の対策は申請を分けてください。また、事業費に調査設計費を含む場合は、付帯工事費の欄に記載のうえ備考欄に調査設計費を含むと記載すること。</t>
    <rPh sb="110" eb="113">
      <t>ジギョウヒ</t>
    </rPh>
    <rPh sb="114" eb="116">
      <t>チョウサ</t>
    </rPh>
    <rPh sb="116" eb="119">
      <t>セッケイヒ</t>
    </rPh>
    <rPh sb="120" eb="121">
      <t>フク</t>
    </rPh>
    <rPh sb="122" eb="124">
      <t>バアイ</t>
    </rPh>
    <phoneticPr fontId="4"/>
  </si>
  <si>
    <t>号の１９</t>
    <rPh sb="0" eb="1">
      <t>ゴウ</t>
    </rPh>
    <phoneticPr fontId="4"/>
  </si>
  <si>
    <r>
      <rPr>
        <b/>
        <sz val="12"/>
        <color rgb="FF000000"/>
        <rFont val="Meiryo UI"/>
      </rPr>
      <t xml:space="preserve">用地取得費・道路費
</t>
    </r>
    <r>
      <rPr>
        <b/>
        <sz val="12"/>
        <color auto="1"/>
        <rFont val="Meiryo UI"/>
      </rPr>
      <t>（千円）</t>
    </r>
    <r>
      <rPr>
        <b/>
        <sz val="12"/>
        <color rgb="FFFF0000"/>
        <rFont val="Meiryo UI"/>
      </rPr>
      <t xml:space="preserve">
</t>
    </r>
    <r>
      <rPr>
        <b/>
        <sz val="12"/>
        <color rgb="FF000000"/>
        <rFont val="Meiryo UI"/>
      </rPr>
      <t>（自動入力）</t>
    </r>
  </si>
  <si>
    <t>人口密集地域（駅）</t>
    <rPh sb="0" eb="6">
      <t>ジンコウミッシュウチイキ</t>
    </rPh>
    <rPh sb="7" eb="8">
      <t>エキ</t>
    </rPh>
    <phoneticPr fontId="4"/>
  </si>
  <si>
    <t>蓄電池</t>
    <rPh sb="0" eb="3">
      <t>チクデンチ</t>
    </rPh>
    <phoneticPr fontId="4"/>
  </si>
  <si>
    <t>１７日</t>
    <rPh sb="2" eb="3">
      <t>ヒ</t>
    </rPh>
    <phoneticPr fontId="4"/>
  </si>
  <si>
    <t>一時滞在施設／避難所となる公園・学校等</t>
    <rPh sb="0" eb="4">
      <t>イチジタイザイ</t>
    </rPh>
    <rPh sb="4" eb="6">
      <t>シセツ</t>
    </rPh>
    <rPh sb="7" eb="10">
      <t>ヒナンジョ</t>
    </rPh>
    <rPh sb="13" eb="15">
      <t>コウエン</t>
    </rPh>
    <rPh sb="16" eb="18">
      <t>ガッコウ</t>
    </rPh>
    <rPh sb="18" eb="19">
      <t>トウ</t>
    </rPh>
    <phoneticPr fontId="4"/>
  </si>
  <si>
    <t>発電機</t>
    <rPh sb="0" eb="3">
      <t>ハツデンキ</t>
    </rPh>
    <phoneticPr fontId="4"/>
  </si>
  <si>
    <t>静岡県</t>
    <rPh sb="2" eb="3">
      <t>ケン</t>
    </rPh>
    <phoneticPr fontId="4"/>
  </si>
  <si>
    <t>代表者氏名</t>
    <rPh sb="0" eb="3">
      <t>ダイヒョウシャ</t>
    </rPh>
    <rPh sb="3" eb="4">
      <t>シ</t>
    </rPh>
    <rPh sb="4" eb="5">
      <t>メイ</t>
    </rPh>
    <phoneticPr fontId="4"/>
  </si>
  <si>
    <t>着工日</t>
    <rPh sb="0" eb="2">
      <t>チャッコウ</t>
    </rPh>
    <rPh sb="2" eb="3">
      <t>ヒ</t>
    </rPh>
    <phoneticPr fontId="4"/>
  </si>
  <si>
    <t>号の２１</t>
    <rPh sb="0" eb="1">
      <t>ゴウ</t>
    </rPh>
    <phoneticPr fontId="4"/>
  </si>
  <si>
    <t>変更承認時</t>
    <rPh sb="0" eb="2">
      <t>ヘンコウ</t>
    </rPh>
    <rPh sb="2" eb="4">
      <t>ショウニン</t>
    </rPh>
    <rPh sb="4" eb="5">
      <t>ジ</t>
    </rPh>
    <phoneticPr fontId="4"/>
  </si>
  <si>
    <t>その他（手入力してください）</t>
    <rPh sb="2" eb="3">
      <t>タ</t>
    </rPh>
    <rPh sb="4" eb="7">
      <t>テニュウリョク</t>
    </rPh>
    <phoneticPr fontId="4"/>
  </si>
  <si>
    <t>市町村名
（申請主体が
市町村の場合に入力）</t>
    <rPh sb="0" eb="4">
      <t>シチョウソンメイ</t>
    </rPh>
    <rPh sb="6" eb="10">
      <t>シンセイシュタイ</t>
    </rPh>
    <rPh sb="12" eb="15">
      <t>シチョウソン</t>
    </rPh>
    <rPh sb="16" eb="18">
      <t>バアイ</t>
    </rPh>
    <rPh sb="19" eb="21">
      <t>ニュウリョク</t>
    </rPh>
    <phoneticPr fontId="4"/>
  </si>
  <si>
    <t>その他設備</t>
  </si>
  <si>
    <t>番号
（総基移）
全角入力</t>
    <rPh sb="0" eb="2">
      <t>バンゴウ</t>
    </rPh>
    <rPh sb="4" eb="7">
      <t>ソウキイ</t>
    </rPh>
    <rPh sb="9" eb="11">
      <t>ゼンカク</t>
    </rPh>
    <rPh sb="11" eb="13">
      <t>ニュウリョク</t>
    </rPh>
    <phoneticPr fontId="4"/>
  </si>
  <si>
    <t>蓄電池の設置に地権者の同意が得られなかったため。</t>
  </si>
  <si>
    <t>愛知県</t>
    <rPh sb="2" eb="3">
      <t>ケン</t>
    </rPh>
    <phoneticPr fontId="4"/>
  </si>
  <si>
    <t>号の２２</t>
    <rPh sb="0" eb="1">
      <t>ゴウ</t>
    </rPh>
    <phoneticPr fontId="4"/>
  </si>
  <si>
    <t>施設費上限</t>
    <rPh sb="0" eb="3">
      <t>シセツヒ</t>
    </rPh>
    <rPh sb="3" eb="5">
      <t>ジョウゲン</t>
    </rPh>
    <phoneticPr fontId="4"/>
  </si>
  <si>
    <t>令和１１年度</t>
    <rPh sb="0" eb="2">
      <t>レイワ</t>
    </rPh>
    <rPh sb="4" eb="6">
      <t>ネンド</t>
    </rPh>
    <phoneticPr fontId="4"/>
  </si>
  <si>
    <t>附帯工事費</t>
  </si>
  <si>
    <t>三重県</t>
    <rPh sb="2" eb="3">
      <t>ケン</t>
    </rPh>
    <phoneticPr fontId="4"/>
  </si>
  <si>
    <t>事業年度</t>
    <rPh sb="0" eb="2">
      <t>ジギョウ</t>
    </rPh>
    <rPh sb="2" eb="4">
      <t>ネンド</t>
    </rPh>
    <phoneticPr fontId="4"/>
  </si>
  <si>
    <t>２０日</t>
    <rPh sb="2" eb="3">
      <t>ヒ</t>
    </rPh>
    <phoneticPr fontId="4"/>
  </si>
  <si>
    <t>号の２３</t>
    <rPh sb="0" eb="1">
      <t>ゴウ</t>
    </rPh>
    <phoneticPr fontId="4"/>
  </si>
  <si>
    <t>２８日</t>
    <rPh sb="2" eb="3">
      <t>ヒ</t>
    </rPh>
    <phoneticPr fontId="4"/>
  </si>
  <si>
    <t>滋賀県</t>
    <rPh sb="2" eb="3">
      <t>ケン</t>
    </rPh>
    <phoneticPr fontId="4"/>
  </si>
  <si>
    <t>内訳
（入力）</t>
  </si>
  <si>
    <t>２１日</t>
    <rPh sb="2" eb="3">
      <t>ヒ</t>
    </rPh>
    <phoneticPr fontId="4"/>
  </si>
  <si>
    <t>号の３２</t>
    <rPh sb="0" eb="1">
      <t>ゴウ</t>
    </rPh>
    <phoneticPr fontId="4"/>
  </si>
  <si>
    <t>△△局</t>
  </si>
  <si>
    <t>号の２４</t>
    <rPh sb="0" eb="1">
      <t>ゴウ</t>
    </rPh>
    <phoneticPr fontId="4"/>
  </si>
  <si>
    <t>京都府</t>
    <rPh sb="2" eb="3">
      <t>フ</t>
    </rPh>
    <phoneticPr fontId="4"/>
  </si>
  <si>
    <t>高知県</t>
    <rPh sb="2" eb="3">
      <t>ケン</t>
    </rPh>
    <phoneticPr fontId="4"/>
  </si>
  <si>
    <t>２２日</t>
    <rPh sb="2" eb="3">
      <t>ヒ</t>
    </rPh>
    <phoneticPr fontId="4"/>
  </si>
  <si>
    <t>号の２５</t>
    <rPh sb="0" eb="1">
      <t>ゴウ</t>
    </rPh>
    <phoneticPr fontId="4"/>
  </si>
  <si>
    <t>２４日</t>
    <rPh sb="2" eb="3">
      <t>ヒ</t>
    </rPh>
    <phoneticPr fontId="4"/>
  </si>
  <si>
    <t>合計
（千円）
（自動計算）</t>
    <rPh sb="0" eb="2">
      <t>ゴウケイ</t>
    </rPh>
    <rPh sb="4" eb="6">
      <t>センエン</t>
    </rPh>
    <rPh sb="9" eb="11">
      <t>ジドウ</t>
    </rPh>
    <rPh sb="11" eb="13">
      <t>ケイサン</t>
    </rPh>
    <phoneticPr fontId="4"/>
  </si>
  <si>
    <t>○
設備取替</t>
  </si>
  <si>
    <t>●●局</t>
  </si>
  <si>
    <t>令和○年</t>
    <rPh sb="0" eb="1">
      <t>レイ</t>
    </rPh>
    <rPh sb="1" eb="2">
      <t>カズ</t>
    </rPh>
    <rPh sb="3" eb="4">
      <t>ネン</t>
    </rPh>
    <phoneticPr fontId="4"/>
  </si>
  <si>
    <t>内訳及び特記事項</t>
    <rPh sb="0" eb="2">
      <t>ウチワケ</t>
    </rPh>
    <rPh sb="2" eb="3">
      <t>オヨ</t>
    </rPh>
    <rPh sb="4" eb="8">
      <t>トッキジコウ</t>
    </rPh>
    <phoneticPr fontId="4"/>
  </si>
  <si>
    <t>大阪府</t>
    <rPh sb="2" eb="3">
      <t>フ</t>
    </rPh>
    <phoneticPr fontId="4"/>
  </si>
  <si>
    <t>基地局がカバーする
施設・地域の名称及び住所
（入力）</t>
    <rPh sb="0" eb="3">
      <t>キチキョク</t>
    </rPh>
    <rPh sb="10" eb="12">
      <t>シセツ</t>
    </rPh>
    <rPh sb="13" eb="15">
      <t>チイキ</t>
    </rPh>
    <rPh sb="16" eb="18">
      <t>メイショウ</t>
    </rPh>
    <rPh sb="18" eb="19">
      <t>オヨ</t>
    </rPh>
    <rPh sb="20" eb="22">
      <t>ジュウショ</t>
    </rPh>
    <rPh sb="24" eb="26">
      <t>ニュウリョク</t>
    </rPh>
    <phoneticPr fontId="4"/>
  </si>
  <si>
    <t>令和５年度</t>
    <rPh sb="0" eb="2">
      <t>レイワ</t>
    </rPh>
    <rPh sb="3" eb="5">
      <t>ネンド</t>
    </rPh>
    <phoneticPr fontId="4"/>
  </si>
  <si>
    <t>携帯電話基地局強靱化対策事業（設備設置事業）</t>
  </si>
  <si>
    <t>２３日</t>
    <rPh sb="2" eb="3">
      <t>ヒ</t>
    </rPh>
    <phoneticPr fontId="4"/>
  </si>
  <si>
    <t>号の２６</t>
    <rPh sb="0" eb="1">
      <t>ゴウ</t>
    </rPh>
    <phoneticPr fontId="4"/>
  </si>
  <si>
    <t>国庫補助金</t>
  </si>
  <si>
    <t>蓄電池設備取替
有線回線の冗長化
無線エントランス回線を整備</t>
    <rPh sb="0" eb="3">
      <t>チクデンチ</t>
    </rPh>
    <rPh sb="3" eb="5">
      <t>セツビ</t>
    </rPh>
    <rPh sb="5" eb="7">
      <t>トリカエ</t>
    </rPh>
    <rPh sb="9" eb="12">
      <t>キチキョク</t>
    </rPh>
    <rPh sb="12" eb="14">
      <t>シュウヘンコウソウ</t>
    </rPh>
    <phoneticPr fontId="4"/>
  </si>
  <si>
    <t>○
設備取替
（蓄電池種類の変更）</t>
    <rPh sb="8" eb="11">
      <t>チクデンチ</t>
    </rPh>
    <rPh sb="11" eb="13">
      <t>シュルイ</t>
    </rPh>
    <rPh sb="14" eb="16">
      <t>ヘンコウ</t>
    </rPh>
    <phoneticPr fontId="4"/>
  </si>
  <si>
    <t>令和６年度</t>
    <rPh sb="0" eb="2">
      <t>レイワ</t>
    </rPh>
    <rPh sb="3" eb="5">
      <t>ネンド</t>
    </rPh>
    <phoneticPr fontId="4"/>
  </si>
  <si>
    <t>自己資金</t>
    <rPh sb="0" eb="2">
      <t>ジコ</t>
    </rPh>
    <rPh sb="2" eb="4">
      <t>シキン</t>
    </rPh>
    <phoneticPr fontId="4"/>
  </si>
  <si>
    <t>変更後</t>
    <rPh sb="0" eb="3">
      <t>ヘンコウゴ</t>
    </rPh>
    <phoneticPr fontId="4"/>
  </si>
  <si>
    <t>○
設備追加</t>
    <rPh sb="4" eb="6">
      <t>ツイカ</t>
    </rPh>
    <phoneticPr fontId="4"/>
  </si>
  <si>
    <t>都道府県知事職務代理者の場合、
その者の肩書（都道府県が入力）</t>
    <rPh sb="0" eb="4">
      <t>トドウフケン</t>
    </rPh>
    <rPh sb="4" eb="6">
      <t>チジ</t>
    </rPh>
    <rPh sb="6" eb="8">
      <t>ショクム</t>
    </rPh>
    <rPh sb="8" eb="10">
      <t>ダイリ</t>
    </rPh>
    <rPh sb="10" eb="11">
      <t>シャ</t>
    </rPh>
    <rPh sb="12" eb="14">
      <t>バアイ</t>
    </rPh>
    <rPh sb="18" eb="19">
      <t>シャ</t>
    </rPh>
    <rPh sb="20" eb="22">
      <t>カタガキ</t>
    </rPh>
    <rPh sb="23" eb="27">
      <t>トドウフケン</t>
    </rPh>
    <rPh sb="28" eb="30">
      <t>ニュウリョク</t>
    </rPh>
    <phoneticPr fontId="4"/>
  </si>
  <si>
    <t>（注２）蓄電池を整備した場合、最終的な整備方法（設備の取替又は追加）を記載ください。</t>
    <rPh sb="15" eb="18">
      <t>サイシュウテキ</t>
    </rPh>
    <phoneticPr fontId="4"/>
  </si>
  <si>
    <t>奈良県</t>
    <rPh sb="2" eb="3">
      <t>ケン</t>
    </rPh>
    <phoneticPr fontId="4"/>
  </si>
  <si>
    <t>収入（市町村）</t>
    <rPh sb="0" eb="2">
      <t>シュウニュウ</t>
    </rPh>
    <rPh sb="3" eb="6">
      <t>シチョウソン</t>
    </rPh>
    <phoneticPr fontId="4"/>
  </si>
  <si>
    <t>２５日</t>
    <rPh sb="2" eb="3">
      <t>ヒ</t>
    </rPh>
    <phoneticPr fontId="4"/>
  </si>
  <si>
    <t>図面（概略図）</t>
    <rPh sb="0" eb="2">
      <t>ズメン</t>
    </rPh>
    <rPh sb="3" eb="6">
      <t>ガイリャクズ</t>
    </rPh>
    <phoneticPr fontId="4"/>
  </si>
  <si>
    <t>鳥取県</t>
    <rPh sb="2" eb="3">
      <t>ケン</t>
    </rPh>
    <phoneticPr fontId="4"/>
  </si>
  <si>
    <t>号の２８</t>
    <rPh sb="0" eb="1">
      <t>ゴウ</t>
    </rPh>
    <phoneticPr fontId="4"/>
  </si>
  <si>
    <t>補助金一致</t>
    <rPh sb="0" eb="3">
      <t>ホジョキン</t>
    </rPh>
    <rPh sb="3" eb="5">
      <t>イッチ</t>
    </rPh>
    <phoneticPr fontId="4"/>
  </si>
  <si>
    <t>佐賀県</t>
    <rPh sb="2" eb="3">
      <t>ケン</t>
    </rPh>
    <phoneticPr fontId="4"/>
  </si>
  <si>
    <t>JR新宿駅
（東京都新宿区新宿3丁目）</t>
    <rPh sb="2" eb="5">
      <t>シンジュクエキ</t>
    </rPh>
    <phoneticPr fontId="4"/>
  </si>
  <si>
    <t>交付申請時</t>
    <rPh sb="0" eb="5">
      <t>コウフシンセイジ</t>
    </rPh>
    <phoneticPr fontId="4"/>
  </si>
  <si>
    <t>和歌山県</t>
    <rPh sb="3" eb="4">
      <t>ケン</t>
    </rPh>
    <phoneticPr fontId="4"/>
  </si>
  <si>
    <t>令和８年度</t>
    <rPh sb="0" eb="2">
      <t>レイワ</t>
    </rPh>
    <rPh sb="3" eb="5">
      <t>ネンド</t>
    </rPh>
    <phoneticPr fontId="4"/>
  </si>
  <si>
    <t>２６日</t>
    <rPh sb="2" eb="3">
      <t>ヒ</t>
    </rPh>
    <phoneticPr fontId="4"/>
  </si>
  <si>
    <t>経費区分</t>
  </si>
  <si>
    <t>○○株式会社</t>
    <rPh sb="2" eb="6">
      <t>カブシキガイシャ</t>
    </rPh>
    <phoneticPr fontId="4"/>
  </si>
  <si>
    <t>号の２９</t>
    <rPh sb="0" eb="1">
      <t>ゴウ</t>
    </rPh>
    <phoneticPr fontId="4"/>
  </si>
  <si>
    <t>駅周辺へのミリ波中継局整備の場合
選択してください→</t>
    <rPh sb="0" eb="3">
      <t>エキシュウヘン</t>
    </rPh>
    <rPh sb="7" eb="11">
      <t>ハチュウケイキョク</t>
    </rPh>
    <rPh sb="11" eb="13">
      <t>セイビ</t>
    </rPh>
    <rPh sb="14" eb="16">
      <t>バアイ</t>
    </rPh>
    <rPh sb="17" eb="19">
      <t>センタク</t>
    </rPh>
    <phoneticPr fontId="4"/>
  </si>
  <si>
    <t>国庫補助金</t>
    <rPh sb="0" eb="2">
      <t>コッコ</t>
    </rPh>
    <rPh sb="2" eb="5">
      <t>ホジョキン</t>
    </rPh>
    <phoneticPr fontId="4"/>
  </si>
  <si>
    <t>（累計）</t>
    <rPh sb="1" eb="3">
      <t>ルイケイ</t>
    </rPh>
    <phoneticPr fontId="4"/>
  </si>
  <si>
    <t>令和９年度</t>
    <rPh sb="0" eb="2">
      <t>レイワ</t>
    </rPh>
    <rPh sb="3" eb="5">
      <t>ネンド</t>
    </rPh>
    <phoneticPr fontId="4"/>
  </si>
  <si>
    <t>代表者氏名
（入力）</t>
  </si>
  <si>
    <t>〇〇県</t>
    <rPh sb="2" eb="3">
      <t>ケン</t>
    </rPh>
    <phoneticPr fontId="4"/>
  </si>
  <si>
    <t>２７日</t>
    <rPh sb="2" eb="3">
      <t>ヒ</t>
    </rPh>
    <phoneticPr fontId="4"/>
  </si>
  <si>
    <t>　工事B</t>
    <rPh sb="1" eb="3">
      <t>コウジ</t>
    </rPh>
    <phoneticPr fontId="4"/>
  </si>
  <si>
    <t>号の３０</t>
    <rPh sb="0" eb="1">
      <t>ゴウ</t>
    </rPh>
    <phoneticPr fontId="4"/>
  </si>
  <si>
    <t>用地取得費100千円
※測量のための用地取得</t>
    <rPh sb="0" eb="5">
      <t>ヨウチシュトクヒ</t>
    </rPh>
    <rPh sb="8" eb="10">
      <t>センエン</t>
    </rPh>
    <rPh sb="12" eb="14">
      <t>ソクリョウ</t>
    </rPh>
    <rPh sb="18" eb="22">
      <t>ヨウチシュトク</t>
    </rPh>
    <phoneticPr fontId="4"/>
  </si>
  <si>
    <t>事業を行った者の負担額</t>
    <rPh sb="0" eb="2">
      <t>ジギョウ</t>
    </rPh>
    <rPh sb="3" eb="4">
      <t>オコナ</t>
    </rPh>
    <rPh sb="6" eb="7">
      <t>モノ</t>
    </rPh>
    <rPh sb="8" eb="10">
      <t>フタン</t>
    </rPh>
    <rPh sb="10" eb="11">
      <t>ガク</t>
    </rPh>
    <phoneticPr fontId="4"/>
  </si>
  <si>
    <t>島根県</t>
    <rPh sb="2" eb="3">
      <t>ケン</t>
    </rPh>
    <phoneticPr fontId="4"/>
  </si>
  <si>
    <t>令和１０年度</t>
    <rPh sb="0" eb="2">
      <t>レイワ</t>
    </rPh>
    <rPh sb="4" eb="6">
      <t>ネンド</t>
    </rPh>
    <phoneticPr fontId="4"/>
  </si>
  <si>
    <t>号の３１</t>
    <rPh sb="0" eb="1">
      <t>ゴウ</t>
    </rPh>
    <phoneticPr fontId="4"/>
  </si>
  <si>
    <t>添付資料</t>
    <rPh sb="0" eb="2">
      <t>テンプ</t>
    </rPh>
    <rPh sb="2" eb="4">
      <t>シリョウ</t>
    </rPh>
    <phoneticPr fontId="4"/>
  </si>
  <si>
    <t>２９日</t>
    <rPh sb="2" eb="3">
      <t>ヒ</t>
    </rPh>
    <phoneticPr fontId="4"/>
  </si>
  <si>
    <r>
      <t xml:space="preserve">合計
</t>
    </r>
    <r>
      <rPr>
        <b/>
        <sz val="11"/>
        <color auto="1"/>
        <rFont val="Meiryo UI"/>
      </rPr>
      <t>（自動計算）</t>
    </r>
    <rPh sb="0" eb="2">
      <t>ゴウケイ</t>
    </rPh>
    <rPh sb="4" eb="6">
      <t>ジドウ</t>
    </rPh>
    <rPh sb="6" eb="8">
      <t>ケイサン</t>
    </rPh>
    <phoneticPr fontId="4"/>
  </si>
  <si>
    <t>（注３）実績額の増減に起因しない、軽微な変更事項等があれば記載ください。（設置場所の地番変更や基地局の名称変更等）</t>
    <rPh sb="4" eb="6">
      <t>ジッセキ</t>
    </rPh>
    <rPh sb="6" eb="7">
      <t>ガク</t>
    </rPh>
    <rPh sb="8" eb="10">
      <t>ゾウゲン</t>
    </rPh>
    <rPh sb="11" eb="13">
      <t>キイン</t>
    </rPh>
    <rPh sb="17" eb="19">
      <t>ケイビ</t>
    </rPh>
    <rPh sb="20" eb="24">
      <t>ヘンコウジコウ</t>
    </rPh>
    <rPh sb="24" eb="25">
      <t>トウ</t>
    </rPh>
    <rPh sb="29" eb="31">
      <t>キサイ</t>
    </rPh>
    <rPh sb="37" eb="41">
      <t>セッチバショ</t>
    </rPh>
    <rPh sb="42" eb="44">
      <t>チバン</t>
    </rPh>
    <rPh sb="44" eb="46">
      <t>ヘンコウ</t>
    </rPh>
    <rPh sb="47" eb="50">
      <t>キチキョク</t>
    </rPh>
    <rPh sb="51" eb="56">
      <t>メイショウヘンコウトウ</t>
    </rPh>
    <phoneticPr fontId="4"/>
  </si>
  <si>
    <t>広島県</t>
    <rPh sb="2" eb="3">
      <t>ケン</t>
    </rPh>
    <phoneticPr fontId="4"/>
  </si>
  <si>
    <t>金額（千円）</t>
    <rPh sb="0" eb="2">
      <t>キンガク</t>
    </rPh>
    <rPh sb="3" eb="5">
      <t>センエン</t>
    </rPh>
    <phoneticPr fontId="4"/>
  </si>
  <si>
    <t>令和１２年度</t>
    <rPh sb="0" eb="2">
      <t>レイワ</t>
    </rPh>
    <rPh sb="4" eb="6">
      <t>ネンド</t>
    </rPh>
    <phoneticPr fontId="4"/>
  </si>
  <si>
    <t>３０日</t>
    <rPh sb="2" eb="3">
      <t>ヒ</t>
    </rPh>
    <phoneticPr fontId="4"/>
  </si>
  <si>
    <t>号の３３</t>
    <rPh sb="0" eb="1">
      <t>ゴウ</t>
    </rPh>
    <phoneticPr fontId="4"/>
  </si>
  <si>
    <t>（補助対象外）</t>
    <rPh sb="1" eb="3">
      <t>ホジョ</t>
    </rPh>
    <rPh sb="3" eb="6">
      <t>タイショウガイ</t>
    </rPh>
    <phoneticPr fontId="4"/>
  </si>
  <si>
    <t>山口県</t>
    <rPh sb="2" eb="3">
      <t>ケン</t>
    </rPh>
    <phoneticPr fontId="4"/>
  </si>
  <si>
    <t>令和１３年度</t>
    <rPh sb="0" eb="2">
      <t>レイワ</t>
    </rPh>
    <rPh sb="4" eb="6">
      <t>ネンド</t>
    </rPh>
    <phoneticPr fontId="4"/>
  </si>
  <si>
    <t>ミリ波中継局
補助対象施設の詳細
（自動・注４）</t>
    <rPh sb="2" eb="3">
      <t>ハ</t>
    </rPh>
    <rPh sb="3" eb="6">
      <t>チュウケイキョク</t>
    </rPh>
    <rPh sb="7" eb="9">
      <t>ホジョ</t>
    </rPh>
    <rPh sb="9" eb="11">
      <t>タイショウ</t>
    </rPh>
    <rPh sb="11" eb="13">
      <t>シセツ</t>
    </rPh>
    <rPh sb="14" eb="16">
      <t>ショウサイ</t>
    </rPh>
    <rPh sb="18" eb="20">
      <t>ジドウ</t>
    </rPh>
    <rPh sb="21" eb="22">
      <t>チュウ</t>
    </rPh>
    <phoneticPr fontId="4"/>
  </si>
  <si>
    <t>号の３４</t>
    <rPh sb="0" eb="1">
      <t>ゴウ</t>
    </rPh>
    <phoneticPr fontId="4"/>
  </si>
  <si>
    <t>徳島県</t>
    <rPh sb="2" eb="3">
      <t>ケン</t>
    </rPh>
    <phoneticPr fontId="4"/>
  </si>
  <si>
    <t>号の３５</t>
    <rPh sb="0" eb="1">
      <t>ゴウ</t>
    </rPh>
    <phoneticPr fontId="4"/>
  </si>
  <si>
    <t>香川県</t>
    <rPh sb="2" eb="3">
      <t>ケン</t>
    </rPh>
    <phoneticPr fontId="4"/>
  </si>
  <si>
    <t>情政第１２０号の２</t>
    <rPh sb="0" eb="2">
      <t>ジョウセイ</t>
    </rPh>
    <rPh sb="2" eb="3">
      <t>ダイ</t>
    </rPh>
    <rPh sb="6" eb="7">
      <t>ゴウ</t>
    </rPh>
    <phoneticPr fontId="4"/>
  </si>
  <si>
    <t>概算払受領額②</t>
    <rPh sb="0" eb="3">
      <t>ガイサンバライ</t>
    </rPh>
    <rPh sb="3" eb="6">
      <t>ジュリョウガク</t>
    </rPh>
    <phoneticPr fontId="4"/>
  </si>
  <si>
    <t>号の３６</t>
    <rPh sb="0" eb="1">
      <t>ゴウ</t>
    </rPh>
    <phoneticPr fontId="4"/>
  </si>
  <si>
    <t>愛媛県</t>
    <rPh sb="2" eb="3">
      <t>ケン</t>
    </rPh>
    <phoneticPr fontId="4"/>
  </si>
  <si>
    <t>号の３７</t>
    <rPh sb="0" eb="1">
      <t>ゴウ</t>
    </rPh>
    <phoneticPr fontId="4"/>
  </si>
  <si>
    <t>基地局②</t>
    <rPh sb="0" eb="3">
      <t>キチキョク</t>
    </rPh>
    <phoneticPr fontId="4"/>
  </si>
  <si>
    <t>合計
（自動計算・千円）</t>
    <rPh sb="0" eb="2">
      <t>ゴウケイ</t>
    </rPh>
    <rPh sb="4" eb="6">
      <t>ジドウ</t>
    </rPh>
    <rPh sb="6" eb="8">
      <t>ケイサン</t>
    </rPh>
    <rPh sb="9" eb="11">
      <t>センエン</t>
    </rPh>
    <phoneticPr fontId="4"/>
  </si>
  <si>
    <t>バッテリー</t>
  </si>
  <si>
    <t>号の３８</t>
    <rPh sb="0" eb="1">
      <t>ゴウ</t>
    </rPh>
    <phoneticPr fontId="4"/>
  </si>
  <si>
    <t>合計</t>
  </si>
  <si>
    <t>福岡県</t>
    <rPh sb="2" eb="3">
      <t>ケン</t>
    </rPh>
    <phoneticPr fontId="4"/>
  </si>
  <si>
    <t>号の４０</t>
    <rPh sb="0" eb="1">
      <t>ゴウ</t>
    </rPh>
    <phoneticPr fontId="4"/>
  </si>
  <si>
    <t>蓄電池設備追加
その他設備として蓄電池収容架を整備
避難所に向けてミリ波中継局を整備</t>
    <rPh sb="0" eb="3">
      <t>チクデンチ</t>
    </rPh>
    <rPh sb="3" eb="5">
      <t>セツビ</t>
    </rPh>
    <rPh sb="5" eb="7">
      <t>ツイカ</t>
    </rPh>
    <rPh sb="10" eb="11">
      <t>タ</t>
    </rPh>
    <rPh sb="11" eb="13">
      <t>セツビ</t>
    </rPh>
    <rPh sb="16" eb="19">
      <t>チクデンチ</t>
    </rPh>
    <rPh sb="19" eb="21">
      <t>シュウヨウ</t>
    </rPh>
    <rPh sb="21" eb="22">
      <t>カ</t>
    </rPh>
    <rPh sb="23" eb="25">
      <t>セイビ</t>
    </rPh>
    <rPh sb="27" eb="30">
      <t>ヒナンジョ</t>
    </rPh>
    <rPh sb="31" eb="32">
      <t>ム</t>
    </rPh>
    <rPh sb="36" eb="37">
      <t>ハ</t>
    </rPh>
    <rPh sb="37" eb="40">
      <t>チュウケイキョク</t>
    </rPh>
    <rPh sb="41" eb="43">
      <t>セイビ</t>
    </rPh>
    <phoneticPr fontId="4"/>
  </si>
  <si>
    <t>長崎県</t>
    <rPh sb="2" eb="3">
      <t>ケン</t>
    </rPh>
    <phoneticPr fontId="4"/>
  </si>
  <si>
    <t>号の４１</t>
    <rPh sb="0" eb="1">
      <t>ゴウ</t>
    </rPh>
    <phoneticPr fontId="4"/>
  </si>
  <si>
    <t>設備費小計</t>
    <rPh sb="0" eb="3">
      <t>セツビヒ</t>
    </rPh>
    <rPh sb="3" eb="5">
      <t>ショウケイ</t>
    </rPh>
    <phoneticPr fontId="4"/>
  </si>
  <si>
    <t>号の４２</t>
    <rPh sb="0" eb="1">
      <t>ゴウ</t>
    </rPh>
    <phoneticPr fontId="4"/>
  </si>
  <si>
    <t>経費区分</t>
    <rPh sb="0" eb="2">
      <t>ケイヒ</t>
    </rPh>
    <rPh sb="2" eb="4">
      <t>クブン</t>
    </rPh>
    <phoneticPr fontId="4"/>
  </si>
  <si>
    <t>大分県</t>
    <rPh sb="2" eb="3">
      <t>ケン</t>
    </rPh>
    <phoneticPr fontId="4"/>
  </si>
  <si>
    <t>号の４３</t>
    <rPh sb="0" eb="1">
      <t>ゴウ</t>
    </rPh>
    <phoneticPr fontId="4"/>
  </si>
  <si>
    <t>宮崎県</t>
    <rPh sb="2" eb="3">
      <t>ケン</t>
    </rPh>
    <phoneticPr fontId="4"/>
  </si>
  <si>
    <t>号の４５</t>
    <rPh sb="0" eb="1">
      <t>ゴウ</t>
    </rPh>
    <phoneticPr fontId="4"/>
  </si>
  <si>
    <t>沖縄県</t>
    <rPh sb="2" eb="3">
      <t>ケン</t>
    </rPh>
    <phoneticPr fontId="4"/>
  </si>
  <si>
    <t>号の４６</t>
    <rPh sb="0" eb="1">
      <t>ゴウ</t>
    </rPh>
    <phoneticPr fontId="4"/>
  </si>
  <si>
    <t>号の４７</t>
    <rPh sb="0" eb="1">
      <t>ゴウ</t>
    </rPh>
    <phoneticPr fontId="4"/>
  </si>
  <si>
    <t>号の４８</t>
    <rPh sb="0" eb="1">
      <t>ゴウ</t>
    </rPh>
    <phoneticPr fontId="4"/>
  </si>
  <si>
    <t>総事業費内訳</t>
    <rPh sb="0" eb="4">
      <t>ソウジギョウヒ</t>
    </rPh>
    <rPh sb="4" eb="6">
      <t>ウチワケ</t>
    </rPh>
    <phoneticPr fontId="4"/>
  </si>
  <si>
    <t>○</t>
  </si>
  <si>
    <t>都道府県補助金</t>
  </si>
  <si>
    <t>市町村
負担額③</t>
    <rPh sb="0" eb="3">
      <t>シチョウソン</t>
    </rPh>
    <rPh sb="4" eb="6">
      <t>フタン</t>
    </rPh>
    <rPh sb="6" eb="7">
      <t>ガク</t>
    </rPh>
    <phoneticPr fontId="4"/>
  </si>
  <si>
    <t>地方自治体（申請主体）
入力→</t>
    <rPh sb="0" eb="2">
      <t>チホウ</t>
    </rPh>
    <rPh sb="2" eb="5">
      <t>ジチタイ</t>
    </rPh>
    <rPh sb="12" eb="14">
      <t>ニュウリョク</t>
    </rPh>
    <phoneticPr fontId="4"/>
  </si>
  <si>
    <t>田中　太郎</t>
    <rPh sb="0" eb="2">
      <t>タナカ</t>
    </rPh>
    <rPh sb="3" eb="5">
      <t>タロウ</t>
    </rPh>
    <phoneticPr fontId="4"/>
  </si>
  <si>
    <r>
      <t xml:space="preserve">市町村代表者肩書＋氏名
</t>
    </r>
    <r>
      <rPr>
        <b/>
        <sz val="11"/>
        <color rgb="FF000000"/>
        <rFont val="Meiryo UI"/>
      </rPr>
      <t>（</t>
    </r>
    <r>
      <rPr>
        <b/>
        <u/>
        <sz val="11"/>
        <color rgb="FF000000"/>
        <rFont val="Meiryo UI"/>
      </rPr>
      <t>市町村が事業主体の場合のみ</t>
    </r>
    <r>
      <rPr>
        <b/>
        <sz val="11"/>
        <color rgb="FF000000"/>
        <rFont val="Meiryo UI"/>
      </rPr>
      <t>入力）</t>
    </r>
    <rPh sb="0" eb="3">
      <t>シチョウソン</t>
    </rPh>
    <rPh sb="3" eb="6">
      <t>ダイヒョウシャ</t>
    </rPh>
    <rPh sb="6" eb="8">
      <t>カタガキ</t>
    </rPh>
    <rPh sb="9" eb="11">
      <t>シメイ</t>
    </rPh>
    <rPh sb="13" eb="16">
      <t>シチョウソン</t>
    </rPh>
    <rPh sb="17" eb="21">
      <t>ジギョウシュタイ</t>
    </rPh>
    <rPh sb="22" eb="24">
      <t>バアイ</t>
    </rPh>
    <rPh sb="26" eb="28">
      <t>ニュウリョク</t>
    </rPh>
    <phoneticPr fontId="4"/>
  </si>
  <si>
    <t>情政</t>
    <rPh sb="0" eb="2">
      <t>ジョウセイ</t>
    </rPh>
    <phoneticPr fontId="4"/>
  </si>
  <si>
    <t>都道府県代表者氏名
（都道府県が入力）</t>
    <rPh sb="0" eb="4">
      <t>トドウフケン</t>
    </rPh>
    <rPh sb="4" eb="7">
      <t>ダイヒョウシャ</t>
    </rPh>
    <rPh sb="7" eb="9">
      <t>シメイ</t>
    </rPh>
    <rPh sb="11" eb="15">
      <t>トドウフケン</t>
    </rPh>
    <rPh sb="16" eb="18">
      <t>ニュウリョク</t>
    </rPh>
    <phoneticPr fontId="4"/>
  </si>
  <si>
    <t>都道府県及び市町村の当該対策事業に関する規程又は要綱</t>
  </si>
  <si>
    <t>都道府県申請書文書番号
（都道府県が入力）</t>
    <rPh sb="0" eb="4">
      <t>トドウフケン</t>
    </rPh>
    <rPh sb="4" eb="7">
      <t>シンセイショ</t>
    </rPh>
    <rPh sb="7" eb="9">
      <t>ブンショ</t>
    </rPh>
    <rPh sb="9" eb="11">
      <t>バンゴウ</t>
    </rPh>
    <rPh sb="13" eb="17">
      <t>トドウフケン</t>
    </rPh>
    <rPh sb="18" eb="20">
      <t>ニュウリョク</t>
    </rPh>
    <phoneticPr fontId="4"/>
  </si>
  <si>
    <t>借入金
（入力）</t>
    <rPh sb="0" eb="3">
      <t>カリイレキン</t>
    </rPh>
    <rPh sb="5" eb="7">
      <t>ニュウリョク</t>
    </rPh>
    <phoneticPr fontId="4"/>
  </si>
  <si>
    <t>総務大臣名</t>
    <rPh sb="0" eb="5">
      <t>ソウムダイジンメイ</t>
    </rPh>
    <phoneticPr fontId="4"/>
  </si>
  <si>
    <t>東京　太郎</t>
    <rPh sb="1" eb="3">
      <t>タロウ</t>
    </rPh>
    <phoneticPr fontId="4"/>
  </si>
  <si>
    <t>区分</t>
    <rPh sb="0" eb="2">
      <t>クブン</t>
    </rPh>
    <phoneticPr fontId="4"/>
  </si>
  <si>
    <t>１２３</t>
  </si>
  <si>
    <t>無線通信事業者等（事業主体）
入力→</t>
    <rPh sb="0" eb="7">
      <t>ムセンツウシンジギョウシャ</t>
    </rPh>
    <rPh sb="7" eb="8">
      <t>トウ</t>
    </rPh>
    <rPh sb="9" eb="13">
      <t>ジギョウシュタイ</t>
    </rPh>
    <rPh sb="15" eb="17">
      <t>ニュウリョク</t>
    </rPh>
    <phoneticPr fontId="4"/>
  </si>
  <si>
    <t>無線システム普及支援事業費等</t>
  </si>
  <si>
    <t>事業者名
（選択or入力）</t>
    <rPh sb="0" eb="3">
      <t>ジギョウシャ</t>
    </rPh>
    <rPh sb="3" eb="4">
      <t>メイ</t>
    </rPh>
    <rPh sb="6" eb="8">
      <t>センタク</t>
    </rPh>
    <rPh sb="10" eb="12">
      <t>ニュウリョク</t>
    </rPh>
    <phoneticPr fontId="4"/>
  </si>
  <si>
    <t>代表者肩書
（選択or入力）</t>
  </si>
  <si>
    <t>施工業者名
（選択・注３）</t>
  </si>
  <si>
    <t>事業者住所
（入力）</t>
  </si>
  <si>
    <t>財源内訳</t>
    <rPh sb="0" eb="4">
      <t>ザイゲンウチワケ</t>
    </rPh>
    <phoneticPr fontId="4"/>
  </si>
  <si>
    <t>合計（自動計算・千円）</t>
    <rPh sb="0" eb="2">
      <t>ゴウケイ</t>
    </rPh>
    <rPh sb="3" eb="5">
      <t>ジドウ</t>
    </rPh>
    <rPh sb="5" eb="7">
      <t>ケイサン</t>
    </rPh>
    <rPh sb="8" eb="10">
      <t>センエン</t>
    </rPh>
    <phoneticPr fontId="4"/>
  </si>
  <si>
    <t>代表取締役社長</t>
  </si>
  <si>
    <t>バッテリー持続時間
（数字又は－を入力）</t>
    <rPh sb="5" eb="7">
      <t>ジゾク</t>
    </rPh>
    <rPh sb="7" eb="9">
      <t>ジカン</t>
    </rPh>
    <rPh sb="11" eb="13">
      <t>スウジ</t>
    </rPh>
    <rPh sb="13" eb="14">
      <t>マタ</t>
    </rPh>
    <rPh sb="17" eb="19">
      <t>ニュウリョク</t>
    </rPh>
    <phoneticPr fontId="4"/>
  </si>
  <si>
    <t>調査費100千円、設計費800千円</t>
    <rPh sb="0" eb="3">
      <t>チョウサヒ</t>
    </rPh>
    <rPh sb="6" eb="8">
      <t>センエン</t>
    </rPh>
    <rPh sb="9" eb="12">
      <t>セッケイヒ</t>
    </rPh>
    <rPh sb="15" eb="17">
      <t>センエン</t>
    </rPh>
    <phoneticPr fontId="4"/>
  </si>
  <si>
    <r>
      <t xml:space="preserve">整理番号
</t>
    </r>
    <r>
      <rPr>
        <b/>
        <sz val="12"/>
        <color indexed="10"/>
        <rFont val="Meiryo UI"/>
      </rPr>
      <t>（総務省からの内示時の整理番号を記載）</t>
    </r>
    <rPh sb="0" eb="2">
      <t>セイリ</t>
    </rPh>
    <rPh sb="2" eb="4">
      <t>バンゴウ</t>
    </rPh>
    <rPh sb="6" eb="9">
      <t>ソウムショウ</t>
    </rPh>
    <rPh sb="12" eb="14">
      <t>ナイジ</t>
    </rPh>
    <rPh sb="14" eb="15">
      <t>ジ</t>
    </rPh>
    <rPh sb="16" eb="18">
      <t>セイリ</t>
    </rPh>
    <rPh sb="18" eb="20">
      <t>バンゴウ</t>
    </rPh>
    <rPh sb="21" eb="23">
      <t>キサイ</t>
    </rPh>
    <phoneticPr fontId="4"/>
  </si>
  <si>
    <r>
      <t xml:space="preserve">国庫補助金
</t>
    </r>
    <r>
      <rPr>
        <b/>
        <sz val="12"/>
        <color rgb="FFFF0000"/>
        <rFont val="Meiryo UI"/>
      </rPr>
      <t>（千円）</t>
    </r>
    <r>
      <rPr>
        <b/>
        <sz val="12"/>
        <color indexed="8"/>
        <rFont val="Meiryo UI"/>
      </rPr>
      <t xml:space="preserve">
  (自動入力）</t>
    </r>
    <rPh sb="0" eb="5">
      <t>コッコホジョキン</t>
    </rPh>
    <rPh sb="7" eb="9">
      <t>センエン</t>
    </rPh>
    <rPh sb="14" eb="16">
      <t>ジドウ</t>
    </rPh>
    <rPh sb="16" eb="18">
      <t>ニュウリョク</t>
    </rPh>
    <phoneticPr fontId="4"/>
  </si>
  <si>
    <t>補助事業の目的</t>
  </si>
  <si>
    <t>都道府県名
（選択）</t>
    <rPh sb="0" eb="5">
      <t>トドウフケンメイ</t>
    </rPh>
    <rPh sb="7" eb="9">
      <t>センタク</t>
    </rPh>
    <phoneticPr fontId="4"/>
  </si>
  <si>
    <t>着手（予定）年月日</t>
    <rPh sb="0" eb="2">
      <t>チャクシュ</t>
    </rPh>
    <rPh sb="3" eb="5">
      <t>ヨテイ</t>
    </rPh>
    <rPh sb="6" eb="9">
      <t>ネンガッピ</t>
    </rPh>
    <phoneticPr fontId="4"/>
  </si>
  <si>
    <t>完了（予定）年月日</t>
  </si>
  <si>
    <t>補助率
（自動計算）</t>
    <rPh sb="0" eb="3">
      <t>ホジョリツ</t>
    </rPh>
    <rPh sb="5" eb="9">
      <t>ジドウケイサン</t>
    </rPh>
    <phoneticPr fontId="4"/>
  </si>
  <si>
    <t>情政第250号の２</t>
    <rPh sb="0" eb="1">
      <t>ジョウ</t>
    </rPh>
    <rPh sb="1" eb="2">
      <t>セイ</t>
    </rPh>
    <rPh sb="2" eb="3">
      <t>ダイ</t>
    </rPh>
    <phoneticPr fontId="4"/>
  </si>
  <si>
    <t>用地取得費・道路費内訳（事業費）</t>
  </si>
  <si>
    <t>変更承認額</t>
    <rPh sb="0" eb="2">
      <t>ヘンコウ</t>
    </rPh>
    <rPh sb="2" eb="4">
      <t>ショウニン</t>
    </rPh>
    <rPh sb="4" eb="5">
      <t>ガク</t>
    </rPh>
    <phoneticPr fontId="4"/>
  </si>
  <si>
    <t>基地局③</t>
    <rPh sb="0" eb="3">
      <t>キチキョク</t>
    </rPh>
    <phoneticPr fontId="4"/>
  </si>
  <si>
    <t>国庫補助金額</t>
    <rPh sb="0" eb="2">
      <t>コッコ</t>
    </rPh>
    <rPh sb="2" eb="5">
      <t>ホジョキン</t>
    </rPh>
    <rPh sb="5" eb="6">
      <t>ガク</t>
    </rPh>
    <phoneticPr fontId="4"/>
  </si>
  <si>
    <t>【補正フラグ】</t>
    <rPh sb="1" eb="3">
      <t>ホセイ</t>
    </rPh>
    <phoneticPr fontId="4"/>
  </si>
  <si>
    <t>年
（選択）</t>
    <rPh sb="0" eb="1">
      <t>ネン</t>
    </rPh>
    <rPh sb="3" eb="5">
      <t>センタク</t>
    </rPh>
    <phoneticPr fontId="4"/>
  </si>
  <si>
    <t>用地取得費・道路費
（自動計算・千円）</t>
    <rPh sb="0" eb="2">
      <t>ヨウチ</t>
    </rPh>
    <rPh sb="2" eb="4">
      <t>シュトク</t>
    </rPh>
    <rPh sb="4" eb="5">
      <t>ヒ</t>
    </rPh>
    <rPh sb="6" eb="8">
      <t>ドウロ</t>
    </rPh>
    <rPh sb="8" eb="9">
      <t>ヒ</t>
    </rPh>
    <rPh sb="11" eb="13">
      <t>ジドウ</t>
    </rPh>
    <rPh sb="13" eb="15">
      <t>ケイサン</t>
    </rPh>
    <rPh sb="16" eb="18">
      <t>センエン</t>
    </rPh>
    <phoneticPr fontId="4"/>
  </si>
  <si>
    <t>月
（選択）</t>
    <rPh sb="0" eb="1">
      <t>ツキ</t>
    </rPh>
    <phoneticPr fontId="4"/>
  </si>
  <si>
    <t>内訳
（入力）</t>
    <rPh sb="0" eb="2">
      <t>ウチワケ</t>
    </rPh>
    <rPh sb="4" eb="6">
      <t>ニュウリョク</t>
    </rPh>
    <phoneticPr fontId="4"/>
  </si>
  <si>
    <t>日
（選択）</t>
    <rPh sb="0" eb="1">
      <t>ヒ</t>
    </rPh>
    <phoneticPr fontId="4"/>
  </si>
  <si>
    <t>ミリ波中継局
補助対象施設の詳細
（自動）</t>
  </si>
  <si>
    <t>合計
（自動計算）</t>
    <rPh sb="0" eb="2">
      <t>ゴウケイ</t>
    </rPh>
    <rPh sb="4" eb="6">
      <t>ジドウ</t>
    </rPh>
    <rPh sb="6" eb="8">
      <t>ケイサン</t>
    </rPh>
    <phoneticPr fontId="4"/>
  </si>
  <si>
    <t>用地費合計</t>
    <rPh sb="0" eb="3">
      <t>ヨウチヒ</t>
    </rPh>
    <rPh sb="3" eb="5">
      <t>ゴウケイ</t>
    </rPh>
    <phoneticPr fontId="4"/>
  </si>
  <si>
    <t>額の確定金額（補助金ベース）</t>
    <rPh sb="0" eb="1">
      <t>ガク</t>
    </rPh>
    <rPh sb="2" eb="4">
      <t>カクテイ</t>
    </rPh>
    <rPh sb="4" eb="6">
      <t>キンガク</t>
    </rPh>
    <rPh sb="7" eb="10">
      <t>ホジョキン</t>
    </rPh>
    <phoneticPr fontId="4"/>
  </si>
  <si>
    <r>
      <t xml:space="preserve">都道府県
上乗せ分
</t>
    </r>
    <r>
      <rPr>
        <b/>
        <sz val="12"/>
        <color rgb="FFFF0000"/>
        <rFont val="Meiryo UI"/>
      </rPr>
      <t>（千円)</t>
    </r>
    <r>
      <rPr>
        <b/>
        <sz val="12"/>
        <color indexed="8"/>
        <rFont val="Meiryo UI"/>
      </rPr>
      <t xml:space="preserve">
  (入力）</t>
    </r>
    <rPh sb="0" eb="4">
      <t>トドウフケン</t>
    </rPh>
    <rPh sb="5" eb="7">
      <t>ウワノ</t>
    </rPh>
    <rPh sb="8" eb="9">
      <t>ブン</t>
    </rPh>
    <rPh sb="11" eb="13">
      <t>センエン</t>
    </rPh>
    <rPh sb="18" eb="20">
      <t>ニュウリョク</t>
    </rPh>
    <phoneticPr fontId="4"/>
  </si>
  <si>
    <t>合計
（千円)
(自動計算）</t>
    <rPh sb="0" eb="2">
      <t>ゴウケイ</t>
    </rPh>
    <rPh sb="4" eb="6">
      <t>センエン</t>
    </rPh>
    <rPh sb="9" eb="11">
      <t>ジドウ</t>
    </rPh>
    <rPh sb="11" eb="13">
      <t>ケイサン</t>
    </rPh>
    <phoneticPr fontId="4"/>
  </si>
  <si>
    <t>ミリ波中継局の設置に地権者の同意が得られなかったため。</t>
    <rPh sb="2" eb="6">
      <t>ハチュウケイキョク</t>
    </rPh>
    <phoneticPr fontId="4"/>
  </si>
  <si>
    <t>合計一致</t>
    <rPh sb="0" eb="2">
      <t>ゴウケイ</t>
    </rPh>
    <rPh sb="2" eb="4">
      <t>イッチ</t>
    </rPh>
    <phoneticPr fontId="4"/>
  </si>
  <si>
    <t>輻輳対策設備</t>
    <rPh sb="0" eb="2">
      <t>フクソウ</t>
    </rPh>
    <rPh sb="2" eb="4">
      <t>タイサク</t>
    </rPh>
    <rPh sb="4" eb="6">
      <t>セツビ</t>
    </rPh>
    <phoneticPr fontId="4"/>
  </si>
  <si>
    <r>
      <t xml:space="preserve">国庫補助金
</t>
    </r>
    <r>
      <rPr>
        <b/>
        <sz val="12"/>
        <color rgb="FFFF0000"/>
        <rFont val="Meiryo UI"/>
      </rPr>
      <t>（千円)</t>
    </r>
    <r>
      <rPr>
        <b/>
        <sz val="12"/>
        <color indexed="8"/>
        <rFont val="Meiryo UI"/>
      </rPr>
      <t xml:space="preserve">
  (自動入力）</t>
    </r>
    <rPh sb="0" eb="5">
      <t>コッコホジョキン</t>
    </rPh>
    <rPh sb="7" eb="9">
      <t>センエン</t>
    </rPh>
    <rPh sb="14" eb="16">
      <t>ジドウ</t>
    </rPh>
    <rPh sb="16" eb="18">
      <t>ニュウリョク</t>
    </rPh>
    <phoneticPr fontId="4"/>
  </si>
  <si>
    <t>内訳
（按分済・自動）</t>
    <rPh sb="0" eb="2">
      <t>ウチワケ</t>
    </rPh>
    <rPh sb="4" eb="7">
      <t>アンブンズ</t>
    </rPh>
    <rPh sb="8" eb="10">
      <t>ジドウ</t>
    </rPh>
    <phoneticPr fontId="4"/>
  </si>
  <si>
    <t>用地取得費・道路費
（千円）
(自動計算）</t>
    <rPh sb="11" eb="13">
      <t>センエン</t>
    </rPh>
    <rPh sb="16" eb="18">
      <t>ジドウ</t>
    </rPh>
    <rPh sb="18" eb="20">
      <t>ケイサン</t>
    </rPh>
    <phoneticPr fontId="4"/>
  </si>
  <si>
    <t>東京都豊島区南池袋1丁目</t>
  </si>
  <si>
    <t>電源設備関係</t>
    <rPh sb="0" eb="2">
      <t>デンゲン</t>
    </rPh>
    <rPh sb="2" eb="4">
      <t>セツビ</t>
    </rPh>
    <rPh sb="4" eb="6">
      <t>カンケイ</t>
    </rPh>
    <phoneticPr fontId="4"/>
  </si>
  <si>
    <t>記入例</t>
    <rPh sb="0" eb="2">
      <t>キニュウ</t>
    </rPh>
    <rPh sb="2" eb="3">
      <t>レイ</t>
    </rPh>
    <phoneticPr fontId="4"/>
  </si>
  <si>
    <t>検算
（千円）
（自動計算）</t>
    <rPh sb="0" eb="2">
      <t>ケンザン</t>
    </rPh>
    <rPh sb="4" eb="6">
      <t>センエン</t>
    </rPh>
    <rPh sb="9" eb="11">
      <t>ジドウ</t>
    </rPh>
    <rPh sb="11" eb="13">
      <t>ケイサン</t>
    </rPh>
    <phoneticPr fontId="4"/>
  </si>
  <si>
    <t>記載例</t>
    <rPh sb="0" eb="2">
      <t>キサイ</t>
    </rPh>
    <rPh sb="2" eb="3">
      <t>レイ</t>
    </rPh>
    <phoneticPr fontId="4"/>
  </si>
  <si>
    <t>施工業者名</t>
    <rPh sb="0" eb="5">
      <t>セコウギョウシャメイ</t>
    </rPh>
    <phoneticPr fontId="4"/>
  </si>
  <si>
    <t>１</t>
  </si>
  <si>
    <t>用地取得費</t>
    <rPh sb="0" eb="4">
      <t>ヨウチシュトク</t>
    </rPh>
    <rPh sb="4" eb="5">
      <t>ヒ</t>
    </rPh>
    <phoneticPr fontId="4"/>
  </si>
  <si>
    <t>○○市</t>
    <rPh sb="2" eb="3">
      <t>シ</t>
    </rPh>
    <phoneticPr fontId="4"/>
  </si>
  <si>
    <t>交付決定後速やかに</t>
    <rPh sb="0" eb="2">
      <t>コウフ</t>
    </rPh>
    <rPh sb="2" eb="5">
      <t>ケッテイゴ</t>
    </rPh>
    <rPh sb="5" eb="6">
      <t>スミ</t>
    </rPh>
    <phoneticPr fontId="4"/>
  </si>
  <si>
    <t>24時間化
義務対象
（選択・注５）</t>
    <rPh sb="2" eb="4">
      <t>ジカン</t>
    </rPh>
    <rPh sb="4" eb="5">
      <t>カ</t>
    </rPh>
    <rPh sb="6" eb="10">
      <t>ギムタイショウ</t>
    </rPh>
    <rPh sb="12" eb="14">
      <t>センタク</t>
    </rPh>
    <rPh sb="15" eb="16">
      <t>チュウ</t>
    </rPh>
    <phoneticPr fontId="4"/>
  </si>
  <si>
    <t>補助事業の概要</t>
    <rPh sb="0" eb="2">
      <t>ホジョ</t>
    </rPh>
    <rPh sb="2" eb="4">
      <t>ジギョウ</t>
    </rPh>
    <rPh sb="5" eb="7">
      <t>ガイヨウ</t>
    </rPh>
    <phoneticPr fontId="4"/>
  </si>
  <si>
    <r>
      <t xml:space="preserve">申請者情報
</t>
    </r>
    <r>
      <rPr>
        <sz val="16"/>
        <color rgb="FFFF0000"/>
        <rFont val="Meiryo UI"/>
      </rPr>
      <t>（自治体主体の場合入力）</t>
    </r>
    <rPh sb="0" eb="3">
      <t>シンセイシャ</t>
    </rPh>
    <rPh sb="3" eb="5">
      <t>ジョウホウ</t>
    </rPh>
    <rPh sb="7" eb="12">
      <t>ジチタイシュタイ</t>
    </rPh>
    <rPh sb="13" eb="15">
      <t>バアイ</t>
    </rPh>
    <rPh sb="15" eb="17">
      <t>ニュウリョク</t>
    </rPh>
    <phoneticPr fontId="4"/>
  </si>
  <si>
    <t>小さい方の20%</t>
    <rPh sb="0" eb="1">
      <t>チイ</t>
    </rPh>
    <rPh sb="3" eb="4">
      <t>ホウ</t>
    </rPh>
    <phoneticPr fontId="4"/>
  </si>
  <si>
    <t>【都道府県知事職務代理者の場合】その者の肩書（入力）</t>
    <rPh sb="1" eb="5">
      <t>トドウフケン</t>
    </rPh>
    <rPh sb="5" eb="7">
      <t>チジ</t>
    </rPh>
    <rPh sb="7" eb="9">
      <t>ショクム</t>
    </rPh>
    <rPh sb="9" eb="11">
      <t>ダイリ</t>
    </rPh>
    <rPh sb="11" eb="12">
      <t>シャ</t>
    </rPh>
    <rPh sb="13" eb="15">
      <t>バアイ</t>
    </rPh>
    <rPh sb="18" eb="19">
      <t>モノ</t>
    </rPh>
    <rPh sb="20" eb="22">
      <t>カタガキ</t>
    </rPh>
    <rPh sb="23" eb="25">
      <t>ニュウリョク</t>
    </rPh>
    <phoneticPr fontId="4"/>
  </si>
  <si>
    <t>文書記号
（入力）</t>
    <rPh sb="0" eb="2">
      <t>ブンショ</t>
    </rPh>
    <rPh sb="2" eb="4">
      <t>キゴウ</t>
    </rPh>
    <rPh sb="6" eb="8">
      <t>ニュウリョク</t>
    </rPh>
    <phoneticPr fontId="61"/>
  </si>
  <si>
    <t>別添　対策事業に要する経費の見積書</t>
    <rPh sb="0" eb="2">
      <t>ベッテン</t>
    </rPh>
    <phoneticPr fontId="4"/>
  </si>
  <si>
    <t>補助金予算年度</t>
    <rPh sb="0" eb="3">
      <t>ホジョキン</t>
    </rPh>
    <rPh sb="3" eb="5">
      <t>ヨサン</t>
    </rPh>
    <rPh sb="5" eb="7">
      <t>ネンド</t>
    </rPh>
    <phoneticPr fontId="4"/>
  </si>
  <si>
    <t>用地取得費・道路費
（自動入力・千円）</t>
    <rPh sb="0" eb="2">
      <t>ヨウチ</t>
    </rPh>
    <rPh sb="2" eb="4">
      <t>シュトク</t>
    </rPh>
    <rPh sb="4" eb="5">
      <t>ヒ</t>
    </rPh>
    <rPh sb="6" eb="8">
      <t>ドウロ</t>
    </rPh>
    <rPh sb="8" eb="9">
      <t>ヒ</t>
    </rPh>
    <rPh sb="11" eb="13">
      <t>ジドウ</t>
    </rPh>
    <rPh sb="13" eb="15">
      <t>ニュウリョク</t>
    </rPh>
    <rPh sb="16" eb="18">
      <t>センエン</t>
    </rPh>
    <phoneticPr fontId="4"/>
  </si>
  <si>
    <t>用地取得費・道路費</t>
    <rPh sb="0" eb="2">
      <t>ヨウチ</t>
    </rPh>
    <rPh sb="2" eb="4">
      <t>シュトク</t>
    </rPh>
    <rPh sb="4" eb="5">
      <t>ヒ</t>
    </rPh>
    <rPh sb="6" eb="8">
      <t>ドウロ</t>
    </rPh>
    <rPh sb="8" eb="9">
      <t>ヒ</t>
    </rPh>
    <phoneticPr fontId="4"/>
  </si>
  <si>
    <t>合計</t>
    <rPh sb="0" eb="2">
      <t>ゴウケイ</t>
    </rPh>
    <phoneticPr fontId="4"/>
  </si>
  <si>
    <t>No.</t>
  </si>
  <si>
    <t>基地局がカバーする
施設・地域の名称及び住所
（入力・注１）</t>
    <rPh sb="0" eb="3">
      <t>キチキョク</t>
    </rPh>
    <rPh sb="10" eb="12">
      <t>シセツ</t>
    </rPh>
    <rPh sb="13" eb="15">
      <t>チイキ</t>
    </rPh>
    <rPh sb="16" eb="18">
      <t>メイショウ</t>
    </rPh>
    <rPh sb="18" eb="19">
      <t>オヨ</t>
    </rPh>
    <rPh sb="20" eb="22">
      <t>ジュウショ</t>
    </rPh>
    <rPh sb="24" eb="26">
      <t>ニュウリョク</t>
    </rPh>
    <rPh sb="27" eb="28">
      <t>チュウ</t>
    </rPh>
    <phoneticPr fontId="4"/>
  </si>
  <si>
    <t>（衛星回線用送受信機）</t>
    <rPh sb="1" eb="3">
      <t>エイセイ</t>
    </rPh>
    <rPh sb="3" eb="5">
      <t>カイセン</t>
    </rPh>
    <rPh sb="5" eb="6">
      <t>ヨウ</t>
    </rPh>
    <rPh sb="6" eb="9">
      <t>ソウジュシン</t>
    </rPh>
    <rPh sb="9" eb="10">
      <t>キ</t>
    </rPh>
    <phoneticPr fontId="4"/>
  </si>
  <si>
    <t>基地局がカバーする
施設の種別
（選択）</t>
    <rPh sb="0" eb="3">
      <t>キチキョク</t>
    </rPh>
    <rPh sb="10" eb="12">
      <t>シセツ</t>
    </rPh>
    <rPh sb="13" eb="15">
      <t>シュベツ</t>
    </rPh>
    <rPh sb="17" eb="19">
      <t>センタク</t>
    </rPh>
    <phoneticPr fontId="4"/>
  </si>
  <si>
    <t>事業費見積</t>
    <rPh sb="0" eb="3">
      <t>ジギョウヒ</t>
    </rPh>
    <rPh sb="3" eb="5">
      <t>ミツモリ</t>
    </rPh>
    <phoneticPr fontId="4"/>
  </si>
  <si>
    <t>項目
（注２）</t>
    <rPh sb="0" eb="2">
      <t>コウモク</t>
    </rPh>
    <rPh sb="4" eb="5">
      <t>チュウ</t>
    </rPh>
    <phoneticPr fontId="4"/>
  </si>
  <si>
    <t>按分率
（自動・注５）</t>
    <rPh sb="0" eb="2">
      <t>アンブン</t>
    </rPh>
    <rPh sb="2" eb="3">
      <t>リツ</t>
    </rPh>
    <rPh sb="5" eb="7">
      <t>ジドウ</t>
    </rPh>
    <rPh sb="8" eb="9">
      <t>チュウ</t>
    </rPh>
    <phoneticPr fontId="4"/>
  </si>
  <si>
    <t>内訳（入力）</t>
    <rPh sb="0" eb="2">
      <t>ウチワケ</t>
    </rPh>
    <rPh sb="3" eb="5">
      <t>ニュウリョク</t>
    </rPh>
    <phoneticPr fontId="4"/>
  </si>
  <si>
    <t>按分（自動）
※千円未満の端数は切り捨て</t>
    <rPh sb="0" eb="2">
      <t>アンブン</t>
    </rPh>
    <rPh sb="3" eb="5">
      <t>ジドウ</t>
    </rPh>
    <phoneticPr fontId="4"/>
  </si>
  <si>
    <t>着工予定日</t>
    <rPh sb="0" eb="2">
      <t>チャッコウ</t>
    </rPh>
    <rPh sb="2" eb="4">
      <t>ヨテイ</t>
    </rPh>
    <rPh sb="4" eb="5">
      <t>ヒ</t>
    </rPh>
    <phoneticPr fontId="4"/>
  </si>
  <si>
    <t>対策前</t>
    <rPh sb="0" eb="3">
      <t>タイサクマエ</t>
    </rPh>
    <phoneticPr fontId="4"/>
  </si>
  <si>
    <t>事業完了後</t>
    <rPh sb="0" eb="5">
      <t>ジギョウカンリョウゴ</t>
    </rPh>
    <phoneticPr fontId="4"/>
  </si>
  <si>
    <t>有線回線（冗長化）</t>
    <rPh sb="0" eb="2">
      <t>ユウセン</t>
    </rPh>
    <rPh sb="2" eb="4">
      <t>カイセン</t>
    </rPh>
    <rPh sb="5" eb="8">
      <t>ジョウチョウカ</t>
    </rPh>
    <phoneticPr fontId="4"/>
  </si>
  <si>
    <t>無線エントランス回線</t>
    <rPh sb="0" eb="2">
      <t>ムセン</t>
    </rPh>
    <rPh sb="8" eb="10">
      <t>カイセン</t>
    </rPh>
    <phoneticPr fontId="4"/>
  </si>
  <si>
    <t>条件詳細：</t>
    <rPh sb="0" eb="2">
      <t>ジョウケン</t>
    </rPh>
    <rPh sb="2" eb="4">
      <t>ショウサイ</t>
    </rPh>
    <phoneticPr fontId="4"/>
  </si>
  <si>
    <t>輻輳対策設備※</t>
    <rPh sb="0" eb="2">
      <t>フクソウ</t>
    </rPh>
    <rPh sb="2" eb="4">
      <t>タイサク</t>
    </rPh>
    <rPh sb="4" eb="6">
      <t>セツビ</t>
    </rPh>
    <phoneticPr fontId="4"/>
  </si>
  <si>
    <t>用地費小計</t>
    <rPh sb="0" eb="3">
      <t>ヨウチヒ</t>
    </rPh>
    <rPh sb="3" eb="5">
      <t>ショウケイ</t>
    </rPh>
    <phoneticPr fontId="4"/>
  </si>
  <si>
    <t>用地取得費・道路費</t>
  </si>
  <si>
    <t>蓄電池設備追加
その他設備として蓄電池収容架を整備</t>
    <rPh sb="0" eb="3">
      <t>チクデンチ</t>
    </rPh>
    <rPh sb="3" eb="5">
      <t>セツビ</t>
    </rPh>
    <rPh sb="5" eb="7">
      <t>ツイカ</t>
    </rPh>
    <rPh sb="11" eb="12">
      <t>タ</t>
    </rPh>
    <rPh sb="12" eb="14">
      <t>セツビ</t>
    </rPh>
    <rPh sb="17" eb="20">
      <t>チクデンチ</t>
    </rPh>
    <rPh sb="20" eb="22">
      <t>シュウヨウ</t>
    </rPh>
    <rPh sb="22" eb="23">
      <t>カ</t>
    </rPh>
    <rPh sb="24" eb="26">
      <t>セイビ</t>
    </rPh>
    <phoneticPr fontId="4"/>
  </si>
  <si>
    <t>JR池袋駅
（東京都豊島区南池袋1丁目）</t>
    <rPh sb="2" eb="4">
      <t>イケブクロ</t>
    </rPh>
    <rPh sb="4" eb="5">
      <t>エキ</t>
    </rPh>
    <phoneticPr fontId="4"/>
  </si>
  <si>
    <t>都道府県名、市町村名又は無線通信事業者等名</t>
  </si>
  <si>
    <t>実績
（入力・円）</t>
    <rPh sb="0" eb="2">
      <t>ジッセキ</t>
    </rPh>
    <rPh sb="4" eb="6">
      <t>ニュウリョク</t>
    </rPh>
    <rPh sb="7" eb="8">
      <t>エン</t>
    </rPh>
    <phoneticPr fontId="4"/>
  </si>
  <si>
    <t>変更承認時</t>
    <rPh sb="0" eb="5">
      <t>ヘンコウショウニンジ</t>
    </rPh>
    <phoneticPr fontId="4"/>
  </si>
  <si>
    <t>蓄電池設備取替
（鉛蓄電池からリチウムイオン蓄電池に変更）
その他設備として蓄電池収容架を整備</t>
    <rPh sb="0" eb="3">
      <t>チクデンチ</t>
    </rPh>
    <rPh sb="3" eb="5">
      <t>セツビ</t>
    </rPh>
    <rPh sb="5" eb="7">
      <t>トリカエ</t>
    </rPh>
    <rPh sb="9" eb="10">
      <t>ナマリ</t>
    </rPh>
    <rPh sb="10" eb="13">
      <t>チクデンチ</t>
    </rPh>
    <rPh sb="22" eb="25">
      <t>チクデンチ</t>
    </rPh>
    <rPh sb="26" eb="28">
      <t>ヘンコウ</t>
    </rPh>
    <rPh sb="33" eb="34">
      <t>タ</t>
    </rPh>
    <rPh sb="34" eb="36">
      <t>セツビ</t>
    </rPh>
    <rPh sb="39" eb="42">
      <t>チクデンチ</t>
    </rPh>
    <rPh sb="42" eb="44">
      <t>シュウヨウ</t>
    </rPh>
    <rPh sb="44" eb="45">
      <t>カ</t>
    </rPh>
    <rPh sb="46" eb="48">
      <t>セイビ</t>
    </rPh>
    <phoneticPr fontId="4"/>
  </si>
  <si>
    <t>（注３）その他設備及び用地取得費については、具体的な設備名・用途を記載してください。また、有線回線を冗長化する場合はその整備を必要とする根拠を、無線エントランス回線を整備する場合は衛星を直接捕捉できない旨の説明を記載ください。</t>
    <rPh sb="1" eb="2">
      <t>チュウ</t>
    </rPh>
    <rPh sb="45" eb="49">
      <t>ユウセンカイセン</t>
    </rPh>
    <rPh sb="50" eb="53">
      <t>ジョウチョウカ</t>
    </rPh>
    <rPh sb="55" eb="57">
      <t>バアイ</t>
    </rPh>
    <rPh sb="60" eb="62">
      <t>セイビ</t>
    </rPh>
    <rPh sb="63" eb="65">
      <t>ヒツヨウ</t>
    </rPh>
    <rPh sb="68" eb="70">
      <t>コンキョ</t>
    </rPh>
    <rPh sb="72" eb="74">
      <t>ムセン</t>
    </rPh>
    <rPh sb="80" eb="82">
      <t>カイセン</t>
    </rPh>
    <rPh sb="83" eb="85">
      <t>セイビ</t>
    </rPh>
    <rPh sb="87" eb="89">
      <t>バアイ</t>
    </rPh>
    <rPh sb="90" eb="92">
      <t>エイセイ</t>
    </rPh>
    <rPh sb="93" eb="95">
      <t>チョクセツ</t>
    </rPh>
    <rPh sb="95" eb="97">
      <t>ホソク</t>
    </rPh>
    <rPh sb="101" eb="102">
      <t>ムネ</t>
    </rPh>
    <rPh sb="103" eb="105">
      <t>セツメイ</t>
    </rPh>
    <rPh sb="106" eb="108">
      <t>キサイ</t>
    </rPh>
    <phoneticPr fontId="4"/>
  </si>
  <si>
    <t>条件詳細：
○○公園は面積が○ha以上あり、東京都が指定する大規模避難所に該当する。</t>
    <rPh sb="0" eb="2">
      <t>ジョウケン</t>
    </rPh>
    <rPh sb="2" eb="4">
      <t>ショウサイ</t>
    </rPh>
    <rPh sb="8" eb="10">
      <t>コウエン</t>
    </rPh>
    <rPh sb="11" eb="13">
      <t>メンセキ</t>
    </rPh>
    <rPh sb="17" eb="19">
      <t>イジョウ</t>
    </rPh>
    <rPh sb="22" eb="25">
      <t>トウキョウト</t>
    </rPh>
    <rPh sb="26" eb="28">
      <t>シテイ</t>
    </rPh>
    <rPh sb="30" eb="33">
      <t>ダイキボ</t>
    </rPh>
    <rPh sb="33" eb="36">
      <t>ヒナンジョ</t>
    </rPh>
    <rPh sb="37" eb="39">
      <t>ガイトウ</t>
    </rPh>
    <phoneticPr fontId="4"/>
  </si>
  <si>
    <t>○○株式会社</t>
  </si>
  <si>
    <t>□□局</t>
  </si>
  <si>
    <t>設備費合計</t>
    <rPh sb="0" eb="5">
      <t>セツビヒゴウケイ</t>
    </rPh>
    <phoneticPr fontId="4"/>
  </si>
  <si>
    <t>事業費合計</t>
    <rPh sb="0" eb="5">
      <t>ジギョウヒゴウケイ</t>
    </rPh>
    <phoneticPr fontId="4"/>
  </si>
  <si>
    <t>（注４）条件詳細に、大規模避難所として地方公共団体が指定している旨を記入ください。また、ミリ波中継局の整備のみを行う場合、対象基地局について「過去に実施済の補助事業名」を記載ください。</t>
    <rPh sb="1" eb="2">
      <t>チュウ</t>
    </rPh>
    <rPh sb="4" eb="8">
      <t>ジョウケンショウサイ</t>
    </rPh>
    <rPh sb="10" eb="13">
      <t>ダイキボ</t>
    </rPh>
    <rPh sb="13" eb="16">
      <t>ヒナンジョ</t>
    </rPh>
    <rPh sb="19" eb="25">
      <t>チホウコウキョウダンタイ</t>
    </rPh>
    <rPh sb="26" eb="28">
      <t>シテイ</t>
    </rPh>
    <rPh sb="32" eb="33">
      <t>ムネ</t>
    </rPh>
    <rPh sb="34" eb="36">
      <t>キニュウ</t>
    </rPh>
    <rPh sb="46" eb="50">
      <t>ハチュウケイキョク</t>
    </rPh>
    <rPh sb="51" eb="53">
      <t>セイビ</t>
    </rPh>
    <rPh sb="56" eb="57">
      <t>オコナ</t>
    </rPh>
    <rPh sb="58" eb="60">
      <t>バアイ</t>
    </rPh>
    <phoneticPr fontId="4"/>
  </si>
  <si>
    <t>（注５）「都道府県庁舎・市区町村役場の本庁舎」への対策の場合は、24時間分については補助対象外となり、当該基地局施工費を按分処理します（蓄電池の種類を変更する場合を除く）。</t>
    <rPh sb="1" eb="2">
      <t>チュウ</t>
    </rPh>
    <rPh sb="5" eb="9">
      <t>トドウフケン</t>
    </rPh>
    <rPh sb="9" eb="11">
      <t>チョウシャ</t>
    </rPh>
    <rPh sb="12" eb="14">
      <t>シク</t>
    </rPh>
    <rPh sb="14" eb="16">
      <t>チョウソン</t>
    </rPh>
    <rPh sb="16" eb="18">
      <t>ヤクバ</t>
    </rPh>
    <rPh sb="19" eb="22">
      <t>ホンチョウシャ</t>
    </rPh>
    <rPh sb="25" eb="27">
      <t>タイサク</t>
    </rPh>
    <rPh sb="28" eb="30">
      <t>バアイ</t>
    </rPh>
    <rPh sb="34" eb="37">
      <t>ジカンブン</t>
    </rPh>
    <rPh sb="42" eb="47">
      <t>ホジョタイショウガイ</t>
    </rPh>
    <rPh sb="51" eb="56">
      <t>トウガイキチキョク</t>
    </rPh>
    <rPh sb="56" eb="59">
      <t>セコウヒ</t>
    </rPh>
    <rPh sb="60" eb="64">
      <t>アンブンショリ</t>
    </rPh>
    <rPh sb="68" eb="71">
      <t>チクデンチ</t>
    </rPh>
    <rPh sb="72" eb="74">
      <t>シュルイ</t>
    </rPh>
    <rPh sb="75" eb="77">
      <t>ヘンコウ</t>
    </rPh>
    <rPh sb="79" eb="81">
      <t>バアイ</t>
    </rPh>
    <rPh sb="82" eb="83">
      <t>ノゾ</t>
    </rPh>
    <phoneticPr fontId="4"/>
  </si>
  <si>
    <t>実績額（支出額合計）</t>
    <rPh sb="0" eb="3">
      <t>ジッセキガク</t>
    </rPh>
    <rPh sb="4" eb="6">
      <t>シシュツ</t>
    </rPh>
    <rPh sb="6" eb="7">
      <t>ガク</t>
    </rPh>
    <rPh sb="7" eb="9">
      <t>ゴウケイ</t>
    </rPh>
    <phoneticPr fontId="4"/>
  </si>
  <si>
    <t>【駅周辺のミリ波中継局整備】</t>
    <rPh sb="1" eb="4">
      <t>エキシュウヘン</t>
    </rPh>
    <rPh sb="7" eb="8">
      <t>ハ</t>
    </rPh>
    <rPh sb="8" eb="11">
      <t>チュウケイキョク</t>
    </rPh>
    <rPh sb="11" eb="13">
      <t>セイビ</t>
    </rPh>
    <phoneticPr fontId="4"/>
  </si>
  <si>
    <t>特記事項
（入力・注２）</t>
    <rPh sb="6" eb="8">
      <t>ニュウリョク</t>
    </rPh>
    <rPh sb="9" eb="10">
      <t>チュウ</t>
    </rPh>
    <phoneticPr fontId="4"/>
  </si>
  <si>
    <t>総務大臣名</t>
    <rPh sb="0" eb="2">
      <t>ソウム</t>
    </rPh>
    <rPh sb="2" eb="4">
      <t>ダイジン</t>
    </rPh>
    <rPh sb="4" eb="5">
      <t>メイ</t>
    </rPh>
    <phoneticPr fontId="4"/>
  </si>
  <si>
    <t>項目
（注１）</t>
    <rPh sb="0" eb="2">
      <t>コウモク</t>
    </rPh>
    <rPh sb="4" eb="5">
      <t>チュウ</t>
    </rPh>
    <phoneticPr fontId="4"/>
  </si>
  <si>
    <t>○○局</t>
  </si>
  <si>
    <t>東京都新宿区西新宿2丁目8番1号</t>
  </si>
  <si>
    <t>ミリ波中継局を整備
その他設備として中継局の柱を整備</t>
    <rPh sb="19" eb="22">
      <t>チュウケイキョク</t>
    </rPh>
    <rPh sb="23" eb="24">
      <t>ハシラ</t>
    </rPh>
    <phoneticPr fontId="4"/>
  </si>
  <si>
    <t>ミリ波中継局を整備</t>
    <rPh sb="2" eb="6">
      <t>ハチュウケイキョク</t>
    </rPh>
    <rPh sb="7" eb="9">
      <t>セイビ</t>
    </rPh>
    <phoneticPr fontId="4"/>
  </si>
  <si>
    <t>補助金交付</t>
    <rPh sb="0" eb="3">
      <t>ホジョキン</t>
    </rPh>
    <rPh sb="3" eb="5">
      <t>コウフ</t>
    </rPh>
    <phoneticPr fontId="4"/>
  </si>
  <si>
    <t>24時間化
義務対象
（選択・注４）</t>
    <rPh sb="2" eb="4">
      <t>ジカン</t>
    </rPh>
    <rPh sb="4" eb="5">
      <t>カ</t>
    </rPh>
    <rPh sb="6" eb="10">
      <t>ギムタイショウ</t>
    </rPh>
    <rPh sb="12" eb="14">
      <t>センタク</t>
    </rPh>
    <rPh sb="15" eb="16">
      <t>チュウ</t>
    </rPh>
    <phoneticPr fontId="4"/>
  </si>
  <si>
    <t>基地局➀</t>
    <rPh sb="0" eb="3">
      <t>キチキョク</t>
    </rPh>
    <phoneticPr fontId="4"/>
  </si>
  <si>
    <t xml:space="preserve">ミリ波中継局を整備
</t>
  </si>
  <si>
    <t>条件詳細：
対象基地局を起点として第三次中継局までを整備
対象基地局は令和●年度無線システム普及支援事業により強靱化対策済</t>
    <rPh sb="0" eb="2">
      <t>ジョウケン</t>
    </rPh>
    <rPh sb="2" eb="4">
      <t>ショウサイ</t>
    </rPh>
    <rPh sb="6" eb="8">
      <t>タイショウ</t>
    </rPh>
    <rPh sb="8" eb="11">
      <t>キチキョク</t>
    </rPh>
    <rPh sb="12" eb="14">
      <t>キテン</t>
    </rPh>
    <rPh sb="17" eb="20">
      <t>ダイサンジ</t>
    </rPh>
    <rPh sb="20" eb="23">
      <t>チュウケイキョク</t>
    </rPh>
    <rPh sb="26" eb="28">
      <t>セイビ</t>
    </rPh>
    <rPh sb="29" eb="31">
      <t>タイショウ</t>
    </rPh>
    <rPh sb="31" eb="34">
      <t>キチキョク</t>
    </rPh>
    <rPh sb="35" eb="37">
      <t>レイワ</t>
    </rPh>
    <rPh sb="38" eb="40">
      <t>ネンド</t>
    </rPh>
    <rPh sb="40" eb="42">
      <t>ムセン</t>
    </rPh>
    <rPh sb="46" eb="48">
      <t>フキュウ</t>
    </rPh>
    <rPh sb="48" eb="50">
      <t>シエン</t>
    </rPh>
    <rPh sb="50" eb="52">
      <t>ジギョウ</t>
    </rPh>
    <rPh sb="55" eb="58">
      <t>キョウジンカ</t>
    </rPh>
    <rPh sb="58" eb="60">
      <t>タイサク</t>
    </rPh>
    <rPh sb="60" eb="61">
      <t>スミ</t>
    </rPh>
    <phoneticPr fontId="4"/>
  </si>
  <si>
    <t>（注１）「輻輳対策設備」は、別に定める鉄道駅周辺の対策に限ります。なお、「輻輳対策設備」にはミリ波中継局の設置費用が該当します。</t>
    <rPh sb="14" eb="15">
      <t>ベツ</t>
    </rPh>
    <rPh sb="16" eb="17">
      <t>サダ</t>
    </rPh>
    <phoneticPr fontId="4"/>
  </si>
  <si>
    <t>（注２）その他設備及び用地取得費については、具体的な設備名・用途を記載してください。</t>
    <rPh sb="1" eb="2">
      <t>チュウ</t>
    </rPh>
    <phoneticPr fontId="4"/>
  </si>
  <si>
    <t>基地局がカバーする
施設の名称
（自動）</t>
    <rPh sb="0" eb="3">
      <t>キチキョク</t>
    </rPh>
    <rPh sb="10" eb="12">
      <t>シセツ</t>
    </rPh>
    <rPh sb="13" eb="15">
      <t>メイショウ</t>
    </rPh>
    <rPh sb="17" eb="19">
      <t>ジドウ</t>
    </rPh>
    <phoneticPr fontId="4"/>
  </si>
  <si>
    <t>施設の設置場所</t>
    <rPh sb="0" eb="2">
      <t>シセツ</t>
    </rPh>
    <rPh sb="3" eb="5">
      <t>セッチ</t>
    </rPh>
    <rPh sb="5" eb="7">
      <t>バショ</t>
    </rPh>
    <phoneticPr fontId="4"/>
  </si>
  <si>
    <r>
      <t>（注３）条件詳細に、</t>
    </r>
    <r>
      <rPr>
        <sz val="14"/>
        <color auto="1"/>
        <rFont val="ＭＳ Ｐゴシック"/>
      </rPr>
      <t>対象基地局を起点とする第一次から第三次までの中継局の整備である旨を記入く</t>
    </r>
    <r>
      <rPr>
        <sz val="14"/>
        <color theme="1"/>
        <rFont val="ＭＳ Ｐゴシック"/>
      </rPr>
      <t>ださい。また、対象基地局について「過去に実施済又は並行申請中の補助事業名」を記載ください。</t>
    </r>
    <rPh sb="1" eb="2">
      <t>チュウ</t>
    </rPh>
    <rPh sb="4" eb="8">
      <t>ジョウケンショウサイ</t>
    </rPh>
    <rPh sb="41" eb="42">
      <t>ムネ</t>
    </rPh>
    <rPh sb="43" eb="45">
      <t>キニュウ</t>
    </rPh>
    <phoneticPr fontId="4"/>
  </si>
  <si>
    <t>令和○年</t>
    <rPh sb="0" eb="2">
      <t>レイワ</t>
    </rPh>
    <rPh sb="3" eb="4">
      <t>ネン</t>
    </rPh>
    <phoneticPr fontId="4"/>
  </si>
  <si>
    <t>記</t>
    <rPh sb="0" eb="1">
      <t>シル</t>
    </rPh>
    <phoneticPr fontId="4"/>
  </si>
  <si>
    <t>２</t>
  </si>
  <si>
    <t>４</t>
  </si>
  <si>
    <t>事業者住所</t>
    <rPh sb="0" eb="2">
      <t>ジギョウ</t>
    </rPh>
    <rPh sb="2" eb="3">
      <t>シャ</t>
    </rPh>
    <rPh sb="3" eb="5">
      <t>ジュウショ</t>
    </rPh>
    <phoneticPr fontId="4"/>
  </si>
  <si>
    <t>別添のとおり</t>
    <rPh sb="0" eb="2">
      <t>ベッテン</t>
    </rPh>
    <phoneticPr fontId="4"/>
  </si>
  <si>
    <t>完了予定日</t>
    <rPh sb="0" eb="2">
      <t>カンリョウ</t>
    </rPh>
    <rPh sb="2" eb="5">
      <t>ヨテイビ</t>
    </rPh>
    <phoneticPr fontId="4"/>
  </si>
  <si>
    <t>用地費20%</t>
    <rPh sb="0" eb="3">
      <t>ヨウチヒ</t>
    </rPh>
    <phoneticPr fontId="4"/>
  </si>
  <si>
    <t>（千円）</t>
    <rPh sb="1" eb="3">
      <t>センエン</t>
    </rPh>
    <phoneticPr fontId="4"/>
  </si>
  <si>
    <t>完了年月日</t>
    <rPh sb="0" eb="2">
      <t>カンリョウ</t>
    </rPh>
    <rPh sb="2" eb="5">
      <t>ネンガッピ</t>
    </rPh>
    <phoneticPr fontId="4"/>
  </si>
  <si>
    <t>事業費
（①+②+③+④）</t>
    <rPh sb="0" eb="3">
      <t>ジギョウヒ</t>
    </rPh>
    <phoneticPr fontId="4"/>
  </si>
  <si>
    <t>一部交付申請時の情報が自動入力されますが、実績で変更がある場合は上書きしてください。</t>
  </si>
  <si>
    <t>施設費*補助率（実績）</t>
    <rPh sb="0" eb="3">
      <t>シセツヒ</t>
    </rPh>
    <rPh sb="4" eb="7">
      <t>ホジョリツ</t>
    </rPh>
    <rPh sb="8" eb="10">
      <t>ジッセキ</t>
    </rPh>
    <phoneticPr fontId="4"/>
  </si>
  <si>
    <t>国庫補助金①</t>
    <rPh sb="0" eb="5">
      <t>コッコホジョキン</t>
    </rPh>
    <phoneticPr fontId="4"/>
  </si>
  <si>
    <t>都道府県
負担額②</t>
    <rPh sb="0" eb="4">
      <t>トドウフケン</t>
    </rPh>
    <rPh sb="5" eb="7">
      <t>フタン</t>
    </rPh>
    <rPh sb="7" eb="8">
      <t>ガク</t>
    </rPh>
    <phoneticPr fontId="4"/>
  </si>
  <si>
    <t>事業者
負担額④</t>
    <rPh sb="0" eb="3">
      <t>ジギョウシャ</t>
    </rPh>
    <rPh sb="4" eb="6">
      <t>フタン</t>
    </rPh>
    <rPh sb="6" eb="7">
      <t>ガク</t>
    </rPh>
    <phoneticPr fontId="4"/>
  </si>
  <si>
    <t>号
（選択）</t>
    <rPh sb="0" eb="1">
      <t>ゴウ</t>
    </rPh>
    <rPh sb="3" eb="5">
      <t>センタク</t>
    </rPh>
    <phoneticPr fontId="4"/>
  </si>
  <si>
    <t>備考</t>
    <rPh sb="0" eb="2">
      <t>ビコウ</t>
    </rPh>
    <phoneticPr fontId="4"/>
  </si>
  <si>
    <t>　日　付</t>
  </si>
  <si>
    <t>都道府県補助金</t>
    <rPh sb="0" eb="4">
      <t>トドウフケン</t>
    </rPh>
    <rPh sb="4" eb="7">
      <t>ホジョキン</t>
    </rPh>
    <phoneticPr fontId="4"/>
  </si>
  <si>
    <t>補助事業情報</t>
    <rPh sb="0" eb="2">
      <t>ホジョ</t>
    </rPh>
    <rPh sb="2" eb="4">
      <t>ジギョウ</t>
    </rPh>
    <rPh sb="4" eb="6">
      <t>ジョウホウ</t>
    </rPh>
    <phoneticPr fontId="4"/>
  </si>
  <si>
    <t>補助金</t>
    <rPh sb="0" eb="3">
      <t>ホジョキン</t>
    </rPh>
    <phoneticPr fontId="4"/>
  </si>
  <si>
    <t>再検算</t>
    <rPh sb="0" eb="1">
      <t>サイ</t>
    </rPh>
    <rPh sb="1" eb="3">
      <t>ケンザン</t>
    </rPh>
    <phoneticPr fontId="4"/>
  </si>
  <si>
    <t>（自動入力）と記載があるセルは、「【入力・提出用】総括表」シートを入力すると当該項目に自動入力されます。</t>
    <rPh sb="1" eb="3">
      <t>ジドウ</t>
    </rPh>
    <rPh sb="3" eb="5">
      <t>ニュウリョク</t>
    </rPh>
    <rPh sb="7" eb="9">
      <t>キサイ</t>
    </rPh>
    <rPh sb="18" eb="20">
      <t>ニュウリョク</t>
    </rPh>
    <phoneticPr fontId="4"/>
  </si>
  <si>
    <t>市町村長の氏名（自動入力）</t>
    <rPh sb="0" eb="4">
      <t>シチョウソンチョウ</t>
    </rPh>
    <rPh sb="5" eb="7">
      <t>シメイ</t>
    </rPh>
    <rPh sb="8" eb="10">
      <t>ジドウ</t>
    </rPh>
    <rPh sb="10" eb="12">
      <t>ニュウリョク</t>
    </rPh>
    <phoneticPr fontId="4"/>
  </si>
  <si>
    <t>駅周辺へのミリ波中継局整備</t>
  </si>
  <si>
    <t>施設費20%</t>
    <rPh sb="0" eb="3">
      <t>シセツヒ</t>
    </rPh>
    <phoneticPr fontId="4"/>
  </si>
  <si>
    <r>
      <t xml:space="preserve">申請者情報
</t>
    </r>
    <r>
      <rPr>
        <sz val="12"/>
        <color rgb="FFFF0000"/>
        <rFont val="Meiryo UI"/>
      </rPr>
      <t>（無線通信事業者等が主体の場合入力）</t>
    </r>
    <rPh sb="0" eb="3">
      <t>シンセイシャ</t>
    </rPh>
    <rPh sb="3" eb="5">
      <t>ジョウホウ</t>
    </rPh>
    <rPh sb="7" eb="14">
      <t>ムセンツウシンジギョウシャ</t>
    </rPh>
    <rPh sb="14" eb="15">
      <t>トウ</t>
    </rPh>
    <rPh sb="16" eb="18">
      <t>シュタイ</t>
    </rPh>
    <rPh sb="19" eb="21">
      <t>バアイ</t>
    </rPh>
    <rPh sb="21" eb="23">
      <t>ニュウリョク</t>
    </rPh>
    <phoneticPr fontId="4"/>
  </si>
  <si>
    <t>事業者名</t>
    <rPh sb="0" eb="3">
      <t>ジギョウシャ</t>
    </rPh>
    <rPh sb="3" eb="4">
      <t>メイ</t>
    </rPh>
    <phoneticPr fontId="4"/>
  </si>
  <si>
    <t>施工業者名
（選択・注５）</t>
    <rPh sb="0" eb="4">
      <t>セコウギョウシャ</t>
    </rPh>
    <rPh sb="4" eb="5">
      <t>メイ</t>
    </rPh>
    <rPh sb="7" eb="9">
      <t>センタク</t>
    </rPh>
    <rPh sb="10" eb="11">
      <t>チュウ</t>
    </rPh>
    <phoneticPr fontId="4"/>
  </si>
  <si>
    <t>代表者肩書</t>
    <rPh sb="0" eb="3">
      <t>ダイヒョウシャ</t>
    </rPh>
    <rPh sb="3" eb="5">
      <t>カタガキ</t>
    </rPh>
    <phoneticPr fontId="4"/>
  </si>
  <si>
    <t>衛星回線設備における物価高騰や、蓄電池容量について東京都との協議の結果、24時間分追加することにしたため。</t>
  </si>
  <si>
    <t>代表者氏名</t>
    <rPh sb="0" eb="3">
      <t>ダイヒョウシャ</t>
    </rPh>
    <rPh sb="3" eb="5">
      <t>シメイ</t>
    </rPh>
    <phoneticPr fontId="4"/>
  </si>
  <si>
    <t>実績報告書文書番号（入力）</t>
    <rPh sb="0" eb="2">
      <t>ジッセキ</t>
    </rPh>
    <rPh sb="2" eb="5">
      <t>ホウコクショ</t>
    </rPh>
    <rPh sb="5" eb="7">
      <t>ブンショ</t>
    </rPh>
    <rPh sb="7" eb="9">
      <t>バンゴウ</t>
    </rPh>
    <rPh sb="10" eb="12">
      <t>ニュウリョク</t>
    </rPh>
    <phoneticPr fontId="4"/>
  </si>
  <si>
    <t>施設費上限(仮)</t>
    <rPh sb="0" eb="3">
      <t>シセツヒ</t>
    </rPh>
    <rPh sb="3" eb="5">
      <t>ジョウゲン</t>
    </rPh>
    <rPh sb="6" eb="7">
      <t>カリ</t>
    </rPh>
    <phoneticPr fontId="4"/>
  </si>
  <si>
    <t>着工年月日</t>
    <rPh sb="0" eb="2">
      <t>チャッコウ</t>
    </rPh>
    <rPh sb="2" eb="5">
      <t>ネンガッピ</t>
    </rPh>
    <phoneticPr fontId="4"/>
  </si>
  <si>
    <t>用地取得費・道路費
（入力・千円）</t>
    <rPh sb="0" eb="2">
      <t>ヨウチ</t>
    </rPh>
    <rPh sb="2" eb="4">
      <t>シュトク</t>
    </rPh>
    <rPh sb="4" eb="5">
      <t>ヒ</t>
    </rPh>
    <rPh sb="6" eb="8">
      <t>ドウロ</t>
    </rPh>
    <rPh sb="8" eb="9">
      <t>ヒ</t>
    </rPh>
    <rPh sb="11" eb="13">
      <t>ニュウリョク</t>
    </rPh>
    <rPh sb="14" eb="16">
      <t>センエン</t>
    </rPh>
    <phoneticPr fontId="4"/>
  </si>
  <si>
    <t>支出（事業費ベース）</t>
    <rPh sb="0" eb="2">
      <t>シシュツ</t>
    </rPh>
    <rPh sb="3" eb="6">
      <t>ジギョウヒ</t>
    </rPh>
    <phoneticPr fontId="4"/>
  </si>
  <si>
    <t>収入(都道府県）</t>
    <rPh sb="0" eb="2">
      <t>シュウニュウ</t>
    </rPh>
    <rPh sb="3" eb="7">
      <t>トドウフケン</t>
    </rPh>
    <phoneticPr fontId="4"/>
  </si>
  <si>
    <t>実績（仮計算）</t>
    <rPh sb="0" eb="2">
      <t>ジッセキ</t>
    </rPh>
    <rPh sb="3" eb="6">
      <t>カリケイサン</t>
    </rPh>
    <phoneticPr fontId="4"/>
  </si>
  <si>
    <t>交付決定時（円）</t>
    <rPh sb="0" eb="2">
      <t>コウフ</t>
    </rPh>
    <rPh sb="2" eb="4">
      <t>ケッテイ</t>
    </rPh>
    <rPh sb="4" eb="5">
      <t>ジ</t>
    </rPh>
    <rPh sb="6" eb="7">
      <t>エン</t>
    </rPh>
    <phoneticPr fontId="4"/>
  </si>
  <si>
    <t>変更承認</t>
    <rPh sb="0" eb="2">
      <t>ヘンコウ</t>
    </rPh>
    <rPh sb="2" eb="4">
      <t>ショウニン</t>
    </rPh>
    <phoneticPr fontId="4"/>
  </si>
  <si>
    <t>検算</t>
    <rPh sb="0" eb="2">
      <t>ケンザン</t>
    </rPh>
    <phoneticPr fontId="4"/>
  </si>
  <si>
    <t>用地取得費・道路費に傾斜（選択）</t>
    <rPh sb="10" eb="12">
      <t>ケイシャ</t>
    </rPh>
    <rPh sb="13" eb="15">
      <t>センタク</t>
    </rPh>
    <phoneticPr fontId="4"/>
  </si>
  <si>
    <t>予算額（交付決定時）</t>
    <rPh sb="0" eb="3">
      <t>ヨサンガク</t>
    </rPh>
    <rPh sb="4" eb="9">
      <t>コウフケッテイジ</t>
    </rPh>
    <phoneticPr fontId="4"/>
  </si>
  <si>
    <t>自己資金
（入力）</t>
    <rPh sb="0" eb="2">
      <t>ジコ</t>
    </rPh>
    <rPh sb="2" eb="4">
      <t>シキン</t>
    </rPh>
    <phoneticPr fontId="4"/>
  </si>
  <si>
    <t>精算払請求書文書番号</t>
    <rPh sb="0" eb="2">
      <t>セイサン</t>
    </rPh>
    <rPh sb="2" eb="3">
      <t>バライ</t>
    </rPh>
    <rPh sb="3" eb="6">
      <t>セイキュウショ</t>
    </rPh>
    <rPh sb="6" eb="8">
      <t>ブンショ</t>
    </rPh>
    <rPh sb="8" eb="10">
      <t>バンゴウ</t>
    </rPh>
    <phoneticPr fontId="4"/>
  </si>
  <si>
    <t>按分率
（自動・注４）</t>
    <rPh sb="0" eb="3">
      <t>アンブンリツ</t>
    </rPh>
    <rPh sb="5" eb="7">
      <t>ジドウ</t>
    </rPh>
    <rPh sb="8" eb="9">
      <t>チュウ</t>
    </rPh>
    <phoneticPr fontId="4"/>
  </si>
  <si>
    <t>用地取得費・道路費
（自動入力）</t>
    <rPh sb="0" eb="2">
      <t>ヨウチ</t>
    </rPh>
    <rPh sb="2" eb="4">
      <t>シュトク</t>
    </rPh>
    <rPh sb="4" eb="5">
      <t>ヒ</t>
    </rPh>
    <rPh sb="6" eb="8">
      <t>ドウロ</t>
    </rPh>
    <rPh sb="8" eb="9">
      <t>ヒ</t>
    </rPh>
    <rPh sb="11" eb="13">
      <t>ジドウ</t>
    </rPh>
    <rPh sb="13" eb="15">
      <t>ニュウリョク</t>
    </rPh>
    <phoneticPr fontId="4"/>
  </si>
  <si>
    <t>概算払金額</t>
    <rPh sb="0" eb="2">
      <t>ガイサン</t>
    </rPh>
    <rPh sb="2" eb="3">
      <t>ハラ</t>
    </rPh>
    <rPh sb="3" eb="5">
      <t>キンガク</t>
    </rPh>
    <phoneticPr fontId="4"/>
  </si>
  <si>
    <t>金額
（自動入力・円）</t>
    <rPh sb="0" eb="2">
      <t>キンガク</t>
    </rPh>
    <rPh sb="4" eb="6">
      <t>ジドウ</t>
    </rPh>
    <rPh sb="6" eb="8">
      <t>ニュウリョク</t>
    </rPh>
    <rPh sb="9" eb="10">
      <t>エン</t>
    </rPh>
    <phoneticPr fontId="4"/>
  </si>
  <si>
    <t>金額
（入力・円）</t>
    <rPh sb="0" eb="2">
      <t>キンガク</t>
    </rPh>
    <rPh sb="4" eb="6">
      <t>ニュウリョク</t>
    </rPh>
    <rPh sb="7" eb="8">
      <t>エン</t>
    </rPh>
    <phoneticPr fontId="4"/>
  </si>
  <si>
    <t>事業者等の負担金（入力）</t>
    <rPh sb="0" eb="4">
      <t>ジギョウシャトウ</t>
    </rPh>
    <rPh sb="5" eb="8">
      <t>フタンキン</t>
    </rPh>
    <phoneticPr fontId="4"/>
  </si>
  <si>
    <t>２３０</t>
  </si>
  <si>
    <t>交付申請時
（自動・円）</t>
    <rPh sb="0" eb="5">
      <t>コウフシンセイジ</t>
    </rPh>
    <rPh sb="7" eb="9">
      <t>ジドウ</t>
    </rPh>
    <rPh sb="10" eb="11">
      <t>エン</t>
    </rPh>
    <phoneticPr fontId="4"/>
  </si>
  <si>
    <t>変更承認時
（入力・円）</t>
    <rPh sb="0" eb="2">
      <t>ヘンコウ</t>
    </rPh>
    <rPh sb="2" eb="4">
      <t>ショウニン</t>
    </rPh>
    <rPh sb="4" eb="5">
      <t>ジ</t>
    </rPh>
    <rPh sb="7" eb="9">
      <t>ニュウリョク</t>
    </rPh>
    <rPh sb="10" eb="11">
      <t>エン</t>
    </rPh>
    <phoneticPr fontId="4"/>
  </si>
  <si>
    <t>内訳及び特記事項</t>
  </si>
  <si>
    <t>設備の設置場所
（自動）</t>
    <rPh sb="0" eb="2">
      <t>セツビ</t>
    </rPh>
    <rPh sb="3" eb="7">
      <t>セッチバショ</t>
    </rPh>
    <rPh sb="9" eb="11">
      <t>ジドウ</t>
    </rPh>
    <phoneticPr fontId="4"/>
  </si>
  <si>
    <t>金額（円）</t>
    <rPh sb="0" eb="2">
      <t>キンガク</t>
    </rPh>
    <rPh sb="3" eb="4">
      <t>エン</t>
    </rPh>
    <phoneticPr fontId="4"/>
  </si>
  <si>
    <t>差額発生理由
（入力・注１）</t>
    <rPh sb="0" eb="2">
      <t>サガク</t>
    </rPh>
    <rPh sb="2" eb="4">
      <t>ハッセイ</t>
    </rPh>
    <rPh sb="4" eb="6">
      <t>リユウ</t>
    </rPh>
    <rPh sb="8" eb="10">
      <t>ニュウリョク</t>
    </rPh>
    <rPh sb="11" eb="12">
      <t>チュウ</t>
    </rPh>
    <phoneticPr fontId="4"/>
  </si>
  <si>
    <t>項目</t>
    <rPh sb="0" eb="2">
      <t>コウモク</t>
    </rPh>
    <phoneticPr fontId="4"/>
  </si>
  <si>
    <t>特記事項
（入力・注２、３）</t>
    <rPh sb="0" eb="4">
      <t>トッキジコウ</t>
    </rPh>
    <rPh sb="6" eb="8">
      <t>ニュウリョク</t>
    </rPh>
    <rPh sb="9" eb="10">
      <t>チュウ</t>
    </rPh>
    <phoneticPr fontId="4"/>
  </si>
  <si>
    <t>内訳
（自動）</t>
    <rPh sb="4" eb="6">
      <t>ジドウ</t>
    </rPh>
    <phoneticPr fontId="4"/>
  </si>
  <si>
    <t>内訳
（按分済・入力）</t>
    <rPh sb="0" eb="2">
      <t>ウチワケ</t>
    </rPh>
    <rPh sb="4" eb="7">
      <t>アンブンズ</t>
    </rPh>
    <rPh sb="8" eb="10">
      <t>ニュウリョク</t>
    </rPh>
    <phoneticPr fontId="4"/>
  </si>
  <si>
    <t>按分（自動）
※一円未満の端数は切り捨て</t>
    <rPh sb="0" eb="2">
      <t>アンブン</t>
    </rPh>
    <rPh sb="3" eb="5">
      <t>ジドウ</t>
    </rPh>
    <rPh sb="8" eb="9">
      <t>イチ</t>
    </rPh>
    <phoneticPr fontId="4"/>
  </si>
  <si>
    <t>＜施工業者一覧＞</t>
    <rPh sb="1" eb="5">
      <t>セコウギョウシャ</t>
    </rPh>
    <rPh sb="5" eb="7">
      <t>イチラン</t>
    </rPh>
    <phoneticPr fontId="4"/>
  </si>
  <si>
    <t xml:space="preserve">（注１）申請時に比べ、実績額の減額幅が２０パーセント以上の場合又は増額した場合に差額の理由を記載して下さい。また、差額以外にも交付決定時の計画から変更となった項目があればその理由も記載して下さい。
 </t>
    <rPh sb="1" eb="2">
      <t>チュウ</t>
    </rPh>
    <rPh sb="15" eb="18">
      <t>ゲンガクハバ</t>
    </rPh>
    <rPh sb="31" eb="32">
      <t>マタ</t>
    </rPh>
    <rPh sb="63" eb="68">
      <t>コウフケッテイジ</t>
    </rPh>
    <rPh sb="69" eb="71">
      <t>ケイカク</t>
    </rPh>
    <phoneticPr fontId="4"/>
  </si>
  <si>
    <t>（注５）左記の施工業者リストを先に更新してください。リストを更新すると、施工業者名が選択肢に反映されます。</t>
    <rPh sb="1" eb="2">
      <t>チュウ</t>
    </rPh>
    <rPh sb="4" eb="6">
      <t>サキ</t>
    </rPh>
    <rPh sb="7" eb="11">
      <t>セコウギョウシャ</t>
    </rPh>
    <rPh sb="15" eb="16">
      <t>サキ</t>
    </rPh>
    <rPh sb="17" eb="19">
      <t>コウシン</t>
    </rPh>
    <rPh sb="30" eb="32">
      <t>コウシン</t>
    </rPh>
    <rPh sb="36" eb="41">
      <t>セコウギョウシャメイ</t>
    </rPh>
    <rPh sb="42" eb="45">
      <t>センタクシ</t>
    </rPh>
    <rPh sb="46" eb="48">
      <t>ハンエイ</t>
    </rPh>
    <phoneticPr fontId="4"/>
  </si>
  <si>
    <t>差額発生理由
（入力・注１）</t>
  </si>
  <si>
    <t>ミリ波中継局
補助対象施設の詳細
（自動・詳細は入力）</t>
    <rPh sb="2" eb="3">
      <t>ハ</t>
    </rPh>
    <rPh sb="3" eb="6">
      <t>チュウケイキョク</t>
    </rPh>
    <rPh sb="7" eb="9">
      <t>ホジョ</t>
    </rPh>
    <rPh sb="9" eb="11">
      <t>タイショウ</t>
    </rPh>
    <rPh sb="11" eb="13">
      <t>シセツ</t>
    </rPh>
    <rPh sb="14" eb="16">
      <t>ショウサイ</t>
    </rPh>
    <rPh sb="18" eb="20">
      <t>ジドウ</t>
    </rPh>
    <rPh sb="21" eb="23">
      <t>ショウサイ</t>
    </rPh>
    <rPh sb="24" eb="26">
      <t>ニュウリョク</t>
    </rPh>
    <phoneticPr fontId="4"/>
  </si>
  <si>
    <t>ミリ波中継設備の物品費が高騰したため。</t>
    <rPh sb="2" eb="5">
      <t>ハチュウケイ</t>
    </rPh>
    <rPh sb="5" eb="7">
      <t>セツビ</t>
    </rPh>
    <rPh sb="8" eb="11">
      <t>ブッピンヒ</t>
    </rPh>
    <rPh sb="12" eb="14">
      <t>コウトウ</t>
    </rPh>
    <phoneticPr fontId="4"/>
  </si>
  <si>
    <t>条件詳細：
対象基地局を起点として第三次中継局までを整備
対象基地局は令和●年度無線システム普及支援事業として交付決定済</t>
    <rPh sb="0" eb="2">
      <t>ジョウケン</t>
    </rPh>
    <rPh sb="2" eb="4">
      <t>ショウサイ</t>
    </rPh>
    <rPh sb="6" eb="8">
      <t>タイショウ</t>
    </rPh>
    <rPh sb="8" eb="11">
      <t>キチキョク</t>
    </rPh>
    <rPh sb="12" eb="14">
      <t>キテン</t>
    </rPh>
    <rPh sb="17" eb="20">
      <t>ダイサンジ</t>
    </rPh>
    <rPh sb="20" eb="23">
      <t>チュウケイキョク</t>
    </rPh>
    <rPh sb="26" eb="28">
      <t>セイビ</t>
    </rPh>
    <rPh sb="29" eb="31">
      <t>タイショウ</t>
    </rPh>
    <rPh sb="31" eb="34">
      <t>キチキョク</t>
    </rPh>
    <rPh sb="35" eb="37">
      <t>レイワ</t>
    </rPh>
    <rPh sb="38" eb="40">
      <t>ネンド</t>
    </rPh>
    <rPh sb="40" eb="42">
      <t>ムセン</t>
    </rPh>
    <rPh sb="46" eb="48">
      <t>フキュウ</t>
    </rPh>
    <rPh sb="48" eb="50">
      <t>シエン</t>
    </rPh>
    <rPh sb="50" eb="52">
      <t>ジギョウ</t>
    </rPh>
    <phoneticPr fontId="4"/>
  </si>
  <si>
    <t>（注３）左記の施工業者リストを先に更新してください。リストを更新すると、施工業者名が選択肢に反映されます。</t>
    <rPh sb="1" eb="2">
      <t>チュウ</t>
    </rPh>
    <rPh sb="4" eb="6">
      <t>サキ</t>
    </rPh>
    <rPh sb="7" eb="11">
      <t>セコウギョウシャ</t>
    </rPh>
    <rPh sb="15" eb="16">
      <t>サキ</t>
    </rPh>
    <rPh sb="17" eb="19">
      <t>コウシン</t>
    </rPh>
    <rPh sb="30" eb="32">
      <t>コウシン</t>
    </rPh>
    <rPh sb="36" eb="41">
      <t>セコウギョウシャメイ</t>
    </rPh>
    <rPh sb="42" eb="45">
      <t>センタクシ</t>
    </rPh>
    <rPh sb="46" eb="48">
      <t>ハンエイ</t>
    </rPh>
    <phoneticPr fontId="4"/>
  </si>
  <si>
    <t>別紙のとおり</t>
    <rPh sb="0" eb="2">
      <t>ベッシ</t>
    </rPh>
    <phoneticPr fontId="4"/>
  </si>
  <si>
    <t>２　事業の実施状況</t>
    <rPh sb="2" eb="4">
      <t>ジギョウ</t>
    </rPh>
    <rPh sb="5" eb="7">
      <t>ジッシ</t>
    </rPh>
    <rPh sb="7" eb="9">
      <t>ジョウキョウ</t>
    </rPh>
    <phoneticPr fontId="4"/>
  </si>
  <si>
    <t>　　○○株式会社　○○　○○　様</t>
    <rPh sb="4" eb="8">
      <t>カブシキガイシャ</t>
    </rPh>
    <rPh sb="15" eb="16">
      <t>サマ</t>
    </rPh>
    <phoneticPr fontId="4"/>
  </si>
  <si>
    <t>工事施工業者名</t>
    <rPh sb="0" eb="6">
      <t>コウジセコウギョウシャ</t>
    </rPh>
    <rPh sb="6" eb="7">
      <t>メイ</t>
    </rPh>
    <phoneticPr fontId="4"/>
  </si>
  <si>
    <t>完了日</t>
    <rPh sb="0" eb="2">
      <t>カンリョウ</t>
    </rPh>
    <rPh sb="2" eb="3">
      <t>ヒ</t>
    </rPh>
    <phoneticPr fontId="4"/>
  </si>
  <si>
    <t>３　事業収支総括表</t>
    <rPh sb="2" eb="4">
      <t>ジギョウ</t>
    </rPh>
    <rPh sb="4" eb="6">
      <t>シュウシ</t>
    </rPh>
    <rPh sb="6" eb="8">
      <t>ソウカツ</t>
    </rPh>
    <rPh sb="8" eb="9">
      <t>ヒョウ</t>
    </rPh>
    <phoneticPr fontId="4"/>
  </si>
  <si>
    <t>（円）</t>
    <rPh sb="1" eb="2">
      <t>エン</t>
    </rPh>
    <phoneticPr fontId="4"/>
  </si>
  <si>
    <t>収入</t>
    <rPh sb="0" eb="2">
      <t>シュウニュウ</t>
    </rPh>
    <phoneticPr fontId="4"/>
  </si>
  <si>
    <t>概算払年月日</t>
    <rPh sb="0" eb="2">
      <t>ガイサン</t>
    </rPh>
    <rPh sb="2" eb="3">
      <t>ハラ</t>
    </rPh>
    <rPh sb="3" eb="6">
      <t>ネンガッピ</t>
    </rPh>
    <phoneticPr fontId="4"/>
  </si>
  <si>
    <t>概算払金額</t>
    <rPh sb="0" eb="3">
      <t>ガイサンバライ</t>
    </rPh>
    <rPh sb="3" eb="5">
      <t>キンガク</t>
    </rPh>
    <phoneticPr fontId="4"/>
  </si>
  <si>
    <t>変更前</t>
    <rPh sb="0" eb="3">
      <t>ヘンコウマエ</t>
    </rPh>
    <phoneticPr fontId="4"/>
  </si>
  <si>
    <t>事業を行った者の負担額</t>
    <rPh sb="0" eb="2">
      <t>ジギョウ</t>
    </rPh>
    <rPh sb="3" eb="4">
      <t>オコナ</t>
    </rPh>
    <rPh sb="6" eb="7">
      <t>モノ</t>
    </rPh>
    <rPh sb="8" eb="11">
      <t>フタンガク</t>
    </rPh>
    <phoneticPr fontId="4"/>
  </si>
  <si>
    <t>借入金</t>
    <rPh sb="0" eb="3">
      <t>カリイレキン</t>
    </rPh>
    <phoneticPr fontId="4"/>
  </si>
  <si>
    <t>事業者等の負担金</t>
    <rPh sb="0" eb="4">
      <t>ジギョウシャトウ</t>
    </rPh>
    <rPh sb="5" eb="8">
      <t>フタンキン</t>
    </rPh>
    <phoneticPr fontId="4"/>
  </si>
  <si>
    <t>（都道府県負担額）</t>
    <rPh sb="1" eb="5">
      <t>トドウフケン</t>
    </rPh>
    <rPh sb="5" eb="7">
      <t>フタン</t>
    </rPh>
    <rPh sb="7" eb="8">
      <t>ガク</t>
    </rPh>
    <phoneticPr fontId="4"/>
  </si>
  <si>
    <t>（市町村負担額）</t>
    <rPh sb="1" eb="4">
      <t>シチョウソン</t>
    </rPh>
    <rPh sb="4" eb="6">
      <t>フタン</t>
    </rPh>
    <rPh sb="6" eb="7">
      <t>ガク</t>
    </rPh>
    <phoneticPr fontId="4"/>
  </si>
  <si>
    <t/>
  </si>
  <si>
    <t>小計</t>
    <rPh sb="0" eb="2">
      <t>ショウケイ</t>
    </rPh>
    <phoneticPr fontId="4"/>
  </si>
  <si>
    <t>施設・設備費</t>
    <rPh sb="0" eb="2">
      <t>シセツ</t>
    </rPh>
    <rPh sb="3" eb="5">
      <t>セツビ</t>
    </rPh>
    <rPh sb="5" eb="6">
      <t>ヒ</t>
    </rPh>
    <phoneticPr fontId="4"/>
  </si>
  <si>
    <t>４　添付書類</t>
    <rPh sb="2" eb="4">
      <t>テンプ</t>
    </rPh>
    <rPh sb="4" eb="6">
      <t>ショルイ</t>
    </rPh>
    <phoneticPr fontId="4"/>
  </si>
  <si>
    <t>(1)　施設設備工事代金等の請求書又は同領収書の写し</t>
    <rPh sb="4" eb="6">
      <t>シセツ</t>
    </rPh>
    <rPh sb="6" eb="8">
      <t>セツビ</t>
    </rPh>
    <rPh sb="8" eb="10">
      <t>コウジ</t>
    </rPh>
    <rPh sb="10" eb="12">
      <t>ダイキン</t>
    </rPh>
    <rPh sb="12" eb="13">
      <t>トウ</t>
    </rPh>
    <rPh sb="14" eb="16">
      <t>セイキュウ</t>
    </rPh>
    <rPh sb="16" eb="17">
      <t>ショ</t>
    </rPh>
    <rPh sb="17" eb="18">
      <t>マタ</t>
    </rPh>
    <rPh sb="19" eb="20">
      <t>ドウ</t>
    </rPh>
    <rPh sb="20" eb="23">
      <t>リョウシュウショ</t>
    </rPh>
    <rPh sb="24" eb="25">
      <t>ウツ</t>
    </rPh>
    <phoneticPr fontId="4"/>
  </si>
  <si>
    <t>△△株式会社　△△　△△</t>
    <rPh sb="2" eb="6">
      <t>カブシキガイシャ</t>
    </rPh>
    <phoneticPr fontId="4"/>
  </si>
  <si>
    <t>ご請求金額</t>
  </si>
  <si>
    <t>品名</t>
    <rPh sb="0" eb="2">
      <t>ヒンメイ</t>
    </rPh>
    <phoneticPr fontId="4"/>
  </si>
  <si>
    <t>単価</t>
    <rPh sb="0" eb="2">
      <t>タンカ</t>
    </rPh>
    <phoneticPr fontId="4"/>
  </si>
  <si>
    <t>数量</t>
    <rPh sb="0" eb="2">
      <t>スウリョウ</t>
    </rPh>
    <phoneticPr fontId="4"/>
  </si>
  <si>
    <t>金額</t>
    <rPh sb="0" eb="2">
      <t>キンガク</t>
    </rPh>
    <phoneticPr fontId="4"/>
  </si>
  <si>
    <t>工事A</t>
    <rPh sb="0" eb="2">
      <t>コウジ</t>
    </rPh>
    <phoneticPr fontId="4"/>
  </si>
  <si>
    <t>工事C</t>
    <rPh sb="0" eb="2">
      <t>コウジ</t>
    </rPh>
    <phoneticPr fontId="4"/>
  </si>
  <si>
    <t>　工事A</t>
    <rPh sb="1" eb="3">
      <t>コウジ</t>
    </rPh>
    <phoneticPr fontId="4"/>
  </si>
  <si>
    <t>　工事C</t>
    <rPh sb="1" eb="3">
      <t>コウジ</t>
    </rPh>
    <phoneticPr fontId="4"/>
  </si>
  <si>
    <t>　※自主事業分のため</t>
    <rPh sb="2" eb="4">
      <t>ジシュ</t>
    </rPh>
    <rPh sb="4" eb="6">
      <t>ジギョウ</t>
    </rPh>
    <rPh sb="6" eb="7">
      <t>ブン</t>
    </rPh>
    <phoneticPr fontId="4"/>
  </si>
  <si>
    <t>対象基地局</t>
    <rPh sb="0" eb="5">
      <t>タイショウキチキョク</t>
    </rPh>
    <phoneticPr fontId="4"/>
  </si>
  <si>
    <t>・○○基地局</t>
    <rPh sb="3" eb="6">
      <t>キチキョク</t>
    </rPh>
    <phoneticPr fontId="4"/>
  </si>
  <si>
    <t>　××基地局</t>
    <rPh sb="3" eb="6">
      <t>キチキョク</t>
    </rPh>
    <phoneticPr fontId="4"/>
  </si>
  <si>
    <t>・△△基地局</t>
    <rPh sb="3" eb="6">
      <t>キチキョク</t>
    </rPh>
    <phoneticPr fontId="4"/>
  </si>
  <si>
    <t>（凡例）
補助対象設備：赤枠</t>
    <rPh sb="1" eb="3">
      <t>ハンレイ</t>
    </rPh>
    <rPh sb="5" eb="11">
      <t>ホジョタイショウセツビ</t>
    </rPh>
    <rPh sb="12" eb="14">
      <t>アカワク</t>
    </rPh>
    <phoneticPr fontId="4"/>
  </si>
  <si>
    <t>（凡例）
補助対象設備等：赤枠及び赤字</t>
    <rPh sb="1" eb="3">
      <t>ハンレイ</t>
    </rPh>
    <rPh sb="5" eb="11">
      <t>ホジョタイショウセツビ</t>
    </rPh>
    <rPh sb="11" eb="12">
      <t>トウ</t>
    </rPh>
    <rPh sb="13" eb="15">
      <t>アカワク</t>
    </rPh>
    <rPh sb="15" eb="16">
      <t>オヨ</t>
    </rPh>
    <rPh sb="17" eb="19">
      <t>アカジ</t>
    </rPh>
    <phoneticPr fontId="4"/>
  </si>
  <si>
    <t>・□□基地局</t>
    <rPh sb="3" eb="6">
      <t>キチキョク</t>
    </rPh>
    <phoneticPr fontId="4"/>
  </si>
  <si>
    <t>用地取得費上限（仮）</t>
    <rPh sb="0" eb="2">
      <t>ヨウチ</t>
    </rPh>
    <rPh sb="2" eb="5">
      <t>シュトクヒ</t>
    </rPh>
    <rPh sb="5" eb="7">
      <t>ジョウゲン</t>
    </rPh>
    <rPh sb="8" eb="9">
      <t>カリ</t>
    </rPh>
    <phoneticPr fontId="4"/>
  </si>
  <si>
    <t>用地費上限</t>
    <rPh sb="0" eb="3">
      <t>ヨウチヒ</t>
    </rPh>
    <rPh sb="3" eb="5">
      <t>ジョウゲン</t>
    </rPh>
    <phoneticPr fontId="4"/>
  </si>
  <si>
    <t>補助金上限</t>
    <rPh sb="0" eb="3">
      <t>ホジョキン</t>
    </rPh>
    <rPh sb="3" eb="5">
      <t>ジョウゲン</t>
    </rPh>
    <phoneticPr fontId="4"/>
  </si>
  <si>
    <t>写真</t>
    <rPh sb="0" eb="2">
      <t>シャシン</t>
    </rPh>
    <phoneticPr fontId="4"/>
  </si>
  <si>
    <t>（蓄電池）</t>
    <rPh sb="1" eb="4">
      <t>チクデンチ</t>
    </rPh>
    <phoneticPr fontId="4"/>
  </si>
  <si>
    <t>（発電機）</t>
    <rPh sb="1" eb="4">
      <t>ハツデンキ</t>
    </rPh>
    <phoneticPr fontId="4"/>
  </si>
  <si>
    <t>その他設備関係</t>
    <rPh sb="2" eb="3">
      <t>タ</t>
    </rPh>
    <rPh sb="3" eb="5">
      <t>セツビ</t>
    </rPh>
    <rPh sb="5" eb="7">
      <t>カンケイ</t>
    </rPh>
    <phoneticPr fontId="4"/>
  </si>
  <si>
    <t>（予備送受信機）</t>
    <rPh sb="1" eb="3">
      <t>ヨビ</t>
    </rPh>
    <rPh sb="3" eb="6">
      <t>ソウジュシン</t>
    </rPh>
    <rPh sb="6" eb="7">
      <t>キ</t>
    </rPh>
    <phoneticPr fontId="4"/>
  </si>
  <si>
    <t>内訳</t>
    <rPh sb="0" eb="2">
      <t>ウチワケ</t>
    </rPh>
    <phoneticPr fontId="4"/>
  </si>
  <si>
    <t>確定額①</t>
    <rPh sb="0" eb="3">
      <t>カクテイガク</t>
    </rPh>
    <phoneticPr fontId="4"/>
  </si>
  <si>
    <t>施設・設備費</t>
    <rPh sb="0" eb="2">
      <t>シセツ</t>
    </rPh>
    <rPh sb="3" eb="6">
      <t>セツビヒ</t>
    </rPh>
    <phoneticPr fontId="4"/>
  </si>
  <si>
    <t>合　　　計</t>
    <rPh sb="0" eb="1">
      <t>ゴウ</t>
    </rPh>
    <rPh sb="4" eb="5">
      <t>ケイ</t>
    </rPh>
    <phoneticPr fontId="4"/>
  </si>
  <si>
    <t>幡多土木事務所(中村合同庁舎)
（四万十市古津賀4-61）</t>
  </si>
  <si>
    <t>伊野合同庁舎
（いの町1381）</t>
  </si>
  <si>
    <t>通信回線の冗長化</t>
  </si>
  <si>
    <t>中央東土木事務所
（南国市大そね甲1592）</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</si>
</sst>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6" formatCode="&quot;¥&quot;#,##0;[Red]&quot;¥&quot;\-#,##0"/>
    <numFmt numFmtId="176" formatCode=";;"/>
    <numFmt numFmtId="177" formatCode="#&quot;局&quot;"/>
    <numFmt numFmtId="178" formatCode="#,##0_ "/>
    <numFmt numFmtId="179" formatCode="#,##0_);[Red]\(#,##0\)"/>
    <numFmt numFmtId="180" formatCode="#&quot;時間&quot;"/>
    <numFmt numFmtId="181" formatCode="#\ ????/????"/>
    <numFmt numFmtId="182" formatCode="[DBNum3]&quot;交付を受けようとする補助金の額　金&quot;#,###&quot;千円&quot;"/>
    <numFmt numFmtId="183" formatCode="#"/>
    <numFmt numFmtId="184" formatCode="[DBNum3][$-411]#,##0"/>
    <numFmt numFmtId="185" formatCode="[DBNum3][$-411]0"/>
    <numFmt numFmtId="186" formatCode="0_);[Red]\(0\)"/>
    <numFmt numFmtId="187" formatCode="#,###"/>
    <numFmt numFmtId="188" formatCode="&quot;（&quot;#,###&quot;）&quot;"/>
    <numFmt numFmtId="189" formatCode="[DBNum3]######"/>
    <numFmt numFmtId="190" formatCode="[DBNum3]&quot;請求金額　金&quot;#,###&quot;千円也&quot;"/>
  </numFmts>
  <fonts count="62">
    <font>
      <sz val="11"/>
      <color theme="1"/>
      <name val="ＭＳ Ｐゴシック"/>
      <family val="3"/>
      <scheme val="minor"/>
    </font>
    <font>
      <sz val="11"/>
      <color auto="1"/>
      <name val="ＭＳ Ｐゴシック"/>
      <family val="3"/>
    </font>
    <font>
      <sz val="11"/>
      <color indexed="8"/>
      <name val="ＭＳ Ｐゴシック"/>
      <family val="3"/>
    </font>
    <font>
      <sz val="11"/>
      <color theme="1"/>
      <name val="ＭＳ Ｐゴシック"/>
      <family val="3"/>
      <scheme val="minor"/>
    </font>
    <font>
      <sz val="6"/>
      <color auto="1"/>
      <name val="ＭＳ Ｐゴシック"/>
      <family val="3"/>
    </font>
    <font>
      <sz val="14"/>
      <color auto="1"/>
      <name val="ＭＳ Ｐゴシック"/>
      <family val="3"/>
    </font>
    <font>
      <sz val="12"/>
      <color indexed="8"/>
      <name val="HGS創英角ｺﾞｼｯｸUB"/>
      <family val="3"/>
    </font>
    <font>
      <sz val="12"/>
      <color indexed="8"/>
      <name val="ＭＳ ゴシック"/>
      <family val="3"/>
    </font>
    <font>
      <sz val="12"/>
      <color auto="1"/>
      <name val="ＭＳ ゴシック"/>
      <family val="3"/>
    </font>
    <font>
      <sz val="12"/>
      <color theme="1"/>
      <name val="ＭＳ ゴシック"/>
      <family val="3"/>
    </font>
    <font>
      <sz val="11"/>
      <color indexed="8"/>
      <name val="HGP創英角ｺﾞｼｯｸUB"/>
      <family val="3"/>
    </font>
    <font>
      <b/>
      <sz val="12"/>
      <color indexed="8"/>
      <name val="ＭＳ Ｐゴシック"/>
      <family val="3"/>
    </font>
    <font>
      <sz val="12"/>
      <color indexed="8"/>
      <name val="HGP創英角ｺﾞｼｯｸUB"/>
      <family val="3"/>
    </font>
    <font>
      <b/>
      <sz val="11"/>
      <color auto="1"/>
      <name val="ＭＳ Ｐゴシック"/>
      <family val="3"/>
    </font>
    <font>
      <b/>
      <sz val="11"/>
      <color indexed="8"/>
      <name val="ＭＳ Ｐゴシック"/>
      <family val="3"/>
    </font>
    <font>
      <sz val="12"/>
      <color indexed="8"/>
      <name val="Meiryo UI"/>
      <family val="3"/>
    </font>
    <font>
      <b/>
      <sz val="12"/>
      <color indexed="8"/>
      <name val="Meiryo UI"/>
      <family val="3"/>
    </font>
    <font>
      <b/>
      <sz val="14"/>
      <color indexed="8"/>
      <name val="Meiryo UI"/>
      <family val="3"/>
    </font>
    <font>
      <b/>
      <sz val="14"/>
      <color rgb="FFFF0000"/>
      <name val="Meiryo UI"/>
      <family val="3"/>
    </font>
    <font>
      <sz val="14"/>
      <color indexed="8"/>
      <name val="Meiryo UI"/>
      <family val="3"/>
    </font>
    <font>
      <b/>
      <sz val="12"/>
      <color rgb="FFFF0000"/>
      <name val="Meiryo UI"/>
      <family val="3"/>
    </font>
    <font>
      <sz val="22"/>
      <color rgb="FF000000"/>
      <name val="HGP創英角ｺﾞｼｯｸUB"/>
      <family val="3"/>
    </font>
    <font>
      <b/>
      <sz val="22"/>
      <color indexed="8"/>
      <name val="Meiryo UI"/>
      <family val="3"/>
    </font>
    <font>
      <b/>
      <sz val="12"/>
      <color theme="1"/>
      <name val="Meiryo UI"/>
      <family val="3"/>
    </font>
    <font>
      <sz val="14"/>
      <color theme="1"/>
      <name val="Meiryo UI"/>
      <family val="3"/>
    </font>
    <font>
      <b/>
      <sz val="11"/>
      <color indexed="8"/>
      <name val="Meiryo UI"/>
      <family val="3"/>
    </font>
    <font>
      <b/>
      <sz val="12"/>
      <color auto="1"/>
      <name val="Meiryo UI"/>
      <family val="3"/>
    </font>
    <font>
      <sz val="12"/>
      <color auto="1"/>
      <name val="Meiryo UI"/>
      <family val="3"/>
    </font>
    <font>
      <sz val="24"/>
      <color indexed="10"/>
      <name val="Meiryo UI"/>
      <family val="3"/>
    </font>
    <font>
      <sz val="11"/>
      <color theme="1"/>
      <name val="Meiryo UI"/>
      <family val="3"/>
    </font>
    <font>
      <sz val="14"/>
      <color theme="1"/>
      <name val="ＭＳ Ｐゴシック"/>
      <family val="3"/>
      <scheme val="minor"/>
    </font>
    <font>
      <sz val="20"/>
      <color theme="1"/>
      <name val="ＭＳ Ｐゴシック"/>
      <family val="3"/>
      <scheme val="minor"/>
    </font>
    <font>
      <b/>
      <sz val="16"/>
      <color theme="1"/>
      <name val="ＭＳ Ｐゴシック"/>
      <family val="3"/>
      <scheme val="minor"/>
    </font>
    <font>
      <b/>
      <sz val="14"/>
      <color auto="1"/>
      <name val="ＭＳ Ｐゴシック"/>
      <family val="3"/>
      <scheme val="minor"/>
    </font>
    <font>
      <sz val="12"/>
      <color indexed="8"/>
      <name val="HGS創英角ﾎﾟｯﾌﾟ体"/>
      <family val="3"/>
    </font>
    <font>
      <sz val="12"/>
      <color indexed="8"/>
      <name val="ＭＳ 明朝"/>
      <family val="1"/>
    </font>
    <font>
      <sz val="12"/>
      <color indexed="8"/>
      <name val="ＭＳ Ｐゴシック"/>
      <family val="3"/>
    </font>
    <font>
      <sz val="11"/>
      <color indexed="8"/>
      <name val="ＭＳ 明朝"/>
      <family val="1"/>
    </font>
    <font>
      <sz val="12"/>
      <color auto="1"/>
      <name val="ＭＳ 明朝"/>
      <family val="1"/>
    </font>
    <font>
      <sz val="12"/>
      <color theme="1"/>
      <name val="Meiryo UI"/>
      <family val="3"/>
    </font>
    <font>
      <sz val="16"/>
      <color theme="1"/>
      <name val="Meiryo UI"/>
      <family val="3"/>
    </font>
    <font>
      <b/>
      <sz val="20"/>
      <color rgb="FFFF0000"/>
      <name val="Meiryo UI"/>
      <family val="3"/>
    </font>
    <font>
      <sz val="24"/>
      <color rgb="FFFF0000"/>
      <name val="Meiryo UI"/>
      <family val="3"/>
    </font>
    <font>
      <b/>
      <sz val="11"/>
      <color theme="1"/>
      <name val="Meiryo UI"/>
      <family val="3"/>
    </font>
    <font>
      <b/>
      <sz val="11"/>
      <color auto="1"/>
      <name val="Meiryo UI"/>
      <family val="3"/>
    </font>
    <font>
      <b/>
      <sz val="10"/>
      <color theme="1"/>
      <name val="Meiryo UI"/>
      <family val="3"/>
    </font>
    <font>
      <b/>
      <sz val="12"/>
      <color auto="1"/>
      <name val="ＭＳ ゴシック"/>
      <family val="3"/>
    </font>
    <font>
      <b/>
      <sz val="11"/>
      <color theme="1"/>
      <name val="ＭＳ Ｐゴシック"/>
      <family val="3"/>
      <scheme val="minor"/>
    </font>
    <font>
      <b/>
      <sz val="12"/>
      <color theme="1"/>
      <name val="ＭＳ ゴシック"/>
      <family val="3"/>
    </font>
    <font>
      <b/>
      <sz val="22"/>
      <color rgb="FFFF0000"/>
      <name val="ＭＳ ゴシック"/>
      <family val="3"/>
    </font>
    <font>
      <sz val="18"/>
      <color theme="1"/>
      <name val="ＭＳ Ｐゴシック"/>
      <family val="3"/>
      <scheme val="minor"/>
    </font>
    <font>
      <sz val="16"/>
      <color theme="1"/>
      <name val="ＭＳ Ｐゴシック"/>
      <family val="3"/>
      <scheme val="minor"/>
    </font>
    <font>
      <b/>
      <sz val="14"/>
      <color theme="1"/>
      <name val="ＭＳ Ｐゴシック"/>
      <family val="3"/>
      <scheme val="minor"/>
    </font>
    <font>
      <sz val="12"/>
      <color theme="1"/>
      <name val="ＭＳ 明朝"/>
      <family val="1"/>
    </font>
    <font>
      <sz val="11"/>
      <color theme="1"/>
      <name val="ＭＳ 明朝"/>
      <family val="1"/>
    </font>
    <font>
      <sz val="10"/>
      <color theme="1"/>
      <name val="ＭＳ 明朝"/>
      <family val="1"/>
    </font>
    <font>
      <sz val="9"/>
      <color theme="1"/>
      <name val="ＭＳ Ｐゴシック"/>
      <family val="3"/>
      <scheme val="minor"/>
    </font>
    <font>
      <sz val="10"/>
      <color theme="1"/>
      <name val="ＭＳ Ｐゴシック"/>
      <family val="3"/>
      <scheme val="minor"/>
    </font>
    <font>
      <sz val="12"/>
      <color theme="1"/>
      <name val="ＭＳ Ｐゴシック"/>
      <family val="3"/>
      <scheme val="minor"/>
    </font>
    <font>
      <sz val="12"/>
      <color theme="1"/>
      <name val="HGS創英角ﾎﾟｯﾌﾟ体"/>
      <family val="3"/>
    </font>
    <font>
      <sz val="11"/>
      <color theme="1"/>
      <name val="ＭＳ ゴシック"/>
      <family val="3"/>
    </font>
    <font>
      <b/>
      <sz val="18"/>
      <color indexed="56"/>
      <name val="ＭＳ Ｐゴシック"/>
      <family val="3"/>
    </font>
  </fonts>
  <fills count="18">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theme="1" tint="0.35"/>
        <bgColor indexed="64"/>
      </patternFill>
    </fill>
    <fill>
      <patternFill patternType="solid">
        <fgColor rgb="FFCCFFCC"/>
        <bgColor indexed="64"/>
      </patternFill>
    </fill>
    <fill>
      <patternFill patternType="solid">
        <fgColor rgb="FFCDF3FB"/>
        <bgColor indexed="64"/>
      </patternFill>
    </fill>
    <fill>
      <patternFill patternType="solid">
        <fgColor rgb="FFFFD5F1"/>
        <bgColor indexed="64"/>
      </patternFill>
    </fill>
    <fill>
      <patternFill patternType="solid">
        <fgColor theme="0" tint="-0.25"/>
        <bgColor indexed="64"/>
      </patternFill>
    </fill>
    <fill>
      <patternFill patternType="solid">
        <fgColor indexed="22"/>
        <bgColor indexed="64"/>
      </patternFill>
    </fill>
    <fill>
      <patternFill patternType="solid">
        <fgColor theme="9" tint="0.8"/>
        <bgColor indexed="64"/>
      </patternFill>
    </fill>
    <fill>
      <patternFill patternType="solid">
        <fgColor theme="1" tint="0.5"/>
        <bgColor indexed="64"/>
      </patternFill>
    </fill>
    <fill>
      <patternFill patternType="solid">
        <fgColor theme="7" tint="0.8"/>
        <bgColor indexed="64"/>
      </patternFill>
    </fill>
    <fill>
      <patternFill patternType="solid">
        <fgColor rgb="FF66FF66"/>
        <bgColor indexed="64"/>
      </patternFill>
    </fill>
    <fill>
      <patternFill patternType="solid">
        <fgColor theme="4" tint="0.8"/>
        <bgColor indexed="64"/>
      </patternFill>
    </fill>
    <fill>
      <patternFill patternType="solid">
        <fgColor theme="5" tint="0.8"/>
        <bgColor indexed="64"/>
      </patternFill>
    </fill>
    <fill>
      <patternFill patternType="solid">
        <fgColor theme="0" tint="-0.15"/>
        <bgColor indexed="64"/>
      </patternFill>
    </fill>
    <fill>
      <patternFill patternType="solid">
        <fgColor rgb="FFFFC000"/>
        <bgColor indexed="64"/>
      </patternFill>
    </fill>
  </fills>
  <borders count="118">
    <border>
      <left/>
      <right/>
      <top/>
      <bottom/>
      <diagonal/>
    </border>
    <border>
      <left style="medium">
        <color indexed="64"/>
      </left>
      <right style="medium">
        <color indexed="64"/>
      </right>
      <top style="medium">
        <color indexed="64"/>
      </top>
      <bottom style="thin">
        <color indexed="64"/>
      </bottom>
      <diagonal/>
    </border>
    <border diagonalDown="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Down="1">
      <left style="medium">
        <color indexed="64"/>
      </left>
      <right style="medium">
        <color indexed="64"/>
      </right>
      <top style="medium">
        <color indexed="64"/>
      </top>
      <bottom style="thin">
        <color indexed="64"/>
      </bottom>
      <diagonal style="thin">
        <color indexed="64"/>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diagonalDown="1">
      <left style="medium">
        <color indexed="64"/>
      </left>
      <right/>
      <top style="thin">
        <color indexed="64"/>
      </top>
      <bottom style="thin">
        <color indexed="64"/>
      </bottom>
      <diagonal style="thin">
        <color indexed="64"/>
      </diagonal>
    </border>
    <border>
      <left style="medium">
        <color indexed="64"/>
      </left>
      <right/>
      <top/>
      <bottom style="medium">
        <color indexed="64"/>
      </bottom>
      <diagonal/>
    </border>
    <border diagonalDown="1">
      <left style="medium">
        <color indexed="64"/>
      </left>
      <right style="medium">
        <color indexed="64"/>
      </right>
      <top/>
      <bottom/>
      <diagonal style="thin">
        <color indexed="64"/>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diagonalDown="1">
      <left style="thin">
        <color indexed="64"/>
      </left>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top style="medium">
        <color indexed="64"/>
      </top>
      <bottom/>
      <diagonal/>
    </border>
    <border>
      <left style="thin">
        <color indexed="8"/>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diagonal/>
    </border>
    <border>
      <left style="medium">
        <color indexed="64"/>
      </left>
      <right style="thin">
        <color indexed="64"/>
      </right>
      <top/>
      <bottom style="dotted">
        <color indexed="64"/>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left/>
      <right style="medium">
        <color indexed="64"/>
      </right>
      <top/>
      <bottom/>
      <diagonal/>
    </border>
    <border>
      <left/>
      <right style="medium">
        <color indexed="64"/>
      </right>
      <top/>
      <bottom style="dotted">
        <color indexed="64"/>
      </bottom>
      <diagonal/>
    </border>
    <border>
      <left style="medium">
        <color rgb="FFFF0000"/>
      </left>
      <right style="medium">
        <color rgb="FFFF0000"/>
      </right>
      <top/>
      <bottom style="thin">
        <color rgb="FFFF0000"/>
      </bottom>
      <diagonal/>
    </border>
    <border>
      <left style="medium">
        <color rgb="FFFF0000"/>
      </left>
      <right style="medium">
        <color rgb="FFFF0000"/>
      </right>
      <top style="thin">
        <color rgb="FFFF0000"/>
      </top>
      <bottom style="thin">
        <color rgb="FFFF0000"/>
      </bottom>
      <diagonal/>
    </border>
    <border>
      <left style="medium">
        <color rgb="FFFF0000"/>
      </left>
      <right style="medium">
        <color rgb="FFFF0000"/>
      </right>
      <top style="thin">
        <color rgb="FFFF0000"/>
      </top>
      <bottom style="medium">
        <color rgb="FFFF0000"/>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diagonal/>
    </border>
    <border>
      <left style="medium">
        <color indexed="64"/>
      </left>
      <right style="medium">
        <color indexed="64"/>
      </right>
      <top style="thin">
        <color indexed="64"/>
      </top>
      <bottom/>
      <diagonal/>
    </border>
    <border>
      <left style="medium">
        <color rgb="FFFF0000"/>
      </left>
      <right style="medium">
        <color rgb="FFFF0000"/>
      </right>
      <top style="medium">
        <color rgb="FFFF0000"/>
      </top>
      <bottom style="thin">
        <color rgb="FFFF0000"/>
      </bottom>
      <diagonal/>
    </border>
    <border>
      <left style="medium">
        <color indexed="64"/>
      </left>
      <right/>
      <top style="thin">
        <color indexed="64"/>
      </top>
      <bottom/>
      <diagonal/>
    </border>
    <border>
      <left style="thin">
        <color indexed="64"/>
      </left>
      <right style="thin">
        <color indexed="64"/>
      </right>
      <top/>
      <bottom style="double">
        <color indexed="64"/>
      </bottom>
      <diagonal/>
    </border>
    <border>
      <left/>
      <right style="thin">
        <color indexed="64"/>
      </right>
      <top style="medium">
        <color indexed="64"/>
      </top>
      <bottom style="dotted">
        <color indexed="64"/>
      </bottom>
      <diagonal/>
    </border>
    <border>
      <left/>
      <right style="thin">
        <color indexed="64"/>
      </right>
      <top/>
      <bottom style="dott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style="thin">
        <color indexed="64"/>
      </top>
      <bottom style="thin">
        <color indexed="64"/>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bottom style="dotted">
        <color indexed="64"/>
      </bottom>
      <diagonal/>
    </border>
    <border>
      <left style="thin">
        <color indexed="64"/>
      </left>
      <right style="thin">
        <color indexed="64"/>
      </right>
      <top style="medium">
        <color indexed="64"/>
      </top>
      <bottom style="medium">
        <color indexed="64"/>
      </bottom>
      <diagonal/>
    </border>
  </borders>
  <cellStyleXfs count="11">
    <xf numFmtId="0" fontId="0" fillId="0" borderId="0">
      <alignment vertical="center"/>
    </xf>
    <xf numFmtId="0" fontId="1" fillId="0" borderId="0"/>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1" fillId="0" borderId="0"/>
    <xf numFmtId="0" fontId="1" fillId="0" borderId="0">
      <alignment vertical="center"/>
    </xf>
    <xf numFmtId="38" fontId="3" fillId="0" borderId="0" applyFont="0" applyFill="0" applyBorder="0" applyAlignment="0" applyProtection="0">
      <alignment vertical="center"/>
    </xf>
  </cellStyleXfs>
  <cellXfs count="1020">
    <xf numFmtId="0" fontId="0" fillId="0" borderId="0" xfId="0">
      <alignment vertical="center"/>
    </xf>
    <xf numFmtId="0" fontId="1" fillId="0" borderId="0" xfId="8"/>
    <xf numFmtId="0" fontId="2" fillId="0" borderId="0" xfId="8" applyFont="1"/>
    <xf numFmtId="0" fontId="5" fillId="0" borderId="0" xfId="8" applyFont="1"/>
    <xf numFmtId="0" fontId="6" fillId="2" borderId="1" xfId="7" applyFont="1" applyFill="1" applyBorder="1" applyAlignment="1">
      <alignment horizontal="center" vertical="center"/>
    </xf>
    <xf numFmtId="0" fontId="7" fillId="0" borderId="2" xfId="7" applyFont="1" applyBorder="1" applyAlignment="1">
      <alignment vertical="center" shrinkToFit="1"/>
    </xf>
    <xf numFmtId="0" fontId="7" fillId="0" borderId="3" xfId="7" applyFont="1" applyBorder="1" applyAlignment="1">
      <alignment vertical="center" shrinkToFit="1"/>
    </xf>
    <xf numFmtId="0" fontId="7" fillId="0" borderId="3" xfId="7" applyFont="1" applyBorder="1" applyAlignment="1">
      <alignment horizontal="left" vertical="center" shrinkToFit="1"/>
    </xf>
    <xf numFmtId="0" fontId="8" fillId="0" borderId="3" xfId="7" applyFont="1" applyBorder="1" applyAlignment="1">
      <alignment vertical="center" shrinkToFit="1"/>
    </xf>
    <xf numFmtId="0" fontId="7" fillId="0" borderId="4" xfId="7" applyFont="1" applyBorder="1" applyAlignment="1">
      <alignment vertical="center" shrinkToFit="1"/>
    </xf>
    <xf numFmtId="0" fontId="7" fillId="0" borderId="5" xfId="7" applyFont="1" applyBorder="1" applyAlignment="1">
      <alignment vertical="center" shrinkToFit="1"/>
    </xf>
    <xf numFmtId="0" fontId="9" fillId="0" borderId="0" xfId="0" applyFont="1" applyAlignment="1">
      <alignment horizontal="center" vertical="center"/>
    </xf>
    <xf numFmtId="0" fontId="7" fillId="0" borderId="6" xfId="7" applyFont="1" applyBorder="1" applyAlignment="1">
      <alignment vertical="center" shrinkToFit="1"/>
    </xf>
    <xf numFmtId="0" fontId="2" fillId="0" borderId="5" xfId="7" applyFont="1" applyBorder="1" applyAlignment="1">
      <alignment horizontal="center" vertical="center"/>
    </xf>
    <xf numFmtId="0" fontId="10" fillId="2" borderId="7" xfId="7" applyFont="1" applyFill="1" applyBorder="1" applyAlignment="1">
      <alignment horizontal="center" vertical="center"/>
    </xf>
    <xf numFmtId="0" fontId="10" fillId="2" borderId="8" xfId="7" applyFont="1" applyFill="1" applyBorder="1" applyAlignment="1">
      <alignment horizontal="center" vertical="center"/>
    </xf>
    <xf numFmtId="0" fontId="7" fillId="0" borderId="9" xfId="7" applyFont="1" applyBorder="1" applyAlignment="1">
      <alignment vertical="center" shrinkToFit="1"/>
    </xf>
    <xf numFmtId="0" fontId="3" fillId="0" borderId="8" xfId="7" applyBorder="1">
      <alignment vertical="center"/>
    </xf>
    <xf numFmtId="0" fontId="2" fillId="0" borderId="10" xfId="8" applyFont="1" applyBorder="1"/>
    <xf numFmtId="0" fontId="7" fillId="0" borderId="11" xfId="7" applyFont="1" applyBorder="1" applyAlignment="1">
      <alignment vertical="center" shrinkToFit="1"/>
    </xf>
    <xf numFmtId="0" fontId="10" fillId="2" borderId="12" xfId="7" applyFont="1" applyFill="1" applyBorder="1" applyAlignment="1">
      <alignment horizontal="center" vertical="center"/>
    </xf>
    <xf numFmtId="0" fontId="10" fillId="2" borderId="10" xfId="7" applyFont="1" applyFill="1" applyBorder="1" applyAlignment="1">
      <alignment horizontal="center" vertical="center"/>
    </xf>
    <xf numFmtId="0" fontId="7" fillId="0" borderId="13" xfId="7" applyFont="1" applyBorder="1" applyAlignment="1">
      <alignment vertical="center" shrinkToFit="1"/>
    </xf>
    <xf numFmtId="0" fontId="3" fillId="0" borderId="10" xfId="7" applyBorder="1">
      <alignment vertical="center"/>
    </xf>
    <xf numFmtId="0" fontId="3" fillId="0" borderId="14" xfId="7" applyBorder="1">
      <alignment vertical="center"/>
    </xf>
    <xf numFmtId="0" fontId="3" fillId="0" borderId="15" xfId="7" applyBorder="1">
      <alignment vertical="center"/>
    </xf>
    <xf numFmtId="0" fontId="10" fillId="2" borderId="16" xfId="7" applyFont="1" applyFill="1" applyBorder="1" applyAlignment="1">
      <alignment horizontal="center" vertical="center"/>
    </xf>
    <xf numFmtId="0" fontId="10" fillId="2" borderId="17" xfId="7" applyFont="1" applyFill="1" applyBorder="1" applyAlignment="1">
      <alignment horizontal="center" vertical="center"/>
    </xf>
    <xf numFmtId="0" fontId="7" fillId="0" borderId="18" xfId="7" applyFont="1" applyBorder="1" applyAlignment="1">
      <alignment vertical="center" shrinkToFit="1"/>
    </xf>
    <xf numFmtId="0" fontId="3" fillId="0" borderId="17" xfId="7" applyBorder="1">
      <alignment vertical="center"/>
    </xf>
    <xf numFmtId="0" fontId="3" fillId="0" borderId="19" xfId="7" applyBorder="1">
      <alignment vertical="center"/>
    </xf>
    <xf numFmtId="0" fontId="10" fillId="2" borderId="1" xfId="7" applyFont="1" applyFill="1" applyBorder="1" applyAlignment="1">
      <alignment horizontal="center" vertical="center"/>
    </xf>
    <xf numFmtId="0" fontId="2" fillId="0" borderId="3" xfId="7" applyFont="1" applyBorder="1">
      <alignment vertical="center"/>
    </xf>
    <xf numFmtId="0" fontId="2" fillId="0" borderId="3" xfId="7" applyFont="1" applyBorder="1" applyAlignment="1">
      <alignment horizontal="left" vertical="center"/>
    </xf>
    <xf numFmtId="0" fontId="2" fillId="0" borderId="3" xfId="7" applyFont="1" applyBorder="1" applyAlignment="1">
      <alignment horizontal="left" vertical="center" wrapText="1"/>
    </xf>
    <xf numFmtId="0" fontId="2" fillId="0" borderId="3" xfId="7" applyFont="1" applyBorder="1" applyAlignment="1">
      <alignment horizontal="justify" vertical="center" wrapText="1"/>
    </xf>
    <xf numFmtId="0" fontId="2" fillId="0" borderId="5" xfId="7" applyFont="1" applyBorder="1">
      <alignment vertical="center"/>
    </xf>
    <xf numFmtId="0" fontId="11" fillId="3" borderId="20" xfId="8" applyFont="1" applyFill="1" applyBorder="1" applyAlignment="1">
      <alignment horizontal="center"/>
    </xf>
    <xf numFmtId="0" fontId="2" fillId="0" borderId="8" xfId="8" applyFont="1" applyBorder="1"/>
    <xf numFmtId="0" fontId="2" fillId="0" borderId="21" xfId="8" applyFont="1" applyBorder="1"/>
    <xf numFmtId="0" fontId="12" fillId="2" borderId="20" xfId="7" applyFont="1" applyFill="1" applyBorder="1" applyAlignment="1">
      <alignment horizontal="center" vertical="center"/>
    </xf>
    <xf numFmtId="0" fontId="7" fillId="0" borderId="8" xfId="7" applyFont="1" applyBorder="1">
      <alignment vertical="center"/>
    </xf>
    <xf numFmtId="0" fontId="3" fillId="0" borderId="22" xfId="7" applyBorder="1">
      <alignment vertical="center"/>
    </xf>
    <xf numFmtId="0" fontId="3" fillId="0" borderId="21" xfId="7" applyBorder="1">
      <alignment vertical="center"/>
    </xf>
    <xf numFmtId="0" fontId="13" fillId="3" borderId="23" xfId="8" applyFont="1" applyFill="1" applyBorder="1" applyAlignment="1">
      <alignment horizontal="center"/>
    </xf>
    <xf numFmtId="0" fontId="7" fillId="0" borderId="24" xfId="7" applyFont="1" applyBorder="1" applyAlignment="1">
      <alignment vertical="center" shrinkToFit="1"/>
    </xf>
    <xf numFmtId="0" fontId="9" fillId="0" borderId="11" xfId="0" applyFont="1" applyBorder="1">
      <alignment vertical="center"/>
    </xf>
    <xf numFmtId="0" fontId="9" fillId="0" borderId="25" xfId="0" applyFont="1" applyBorder="1">
      <alignment vertical="center"/>
    </xf>
    <xf numFmtId="0" fontId="9" fillId="0" borderId="0" xfId="0" applyFont="1">
      <alignment vertical="center"/>
    </xf>
    <xf numFmtId="0" fontId="9" fillId="0" borderId="26" xfId="0" applyFont="1" applyBorder="1">
      <alignment vertical="center"/>
    </xf>
    <xf numFmtId="0" fontId="2" fillId="0" borderId="27" xfId="8" applyFont="1" applyBorder="1" applyAlignment="1">
      <alignment wrapText="1"/>
    </xf>
    <xf numFmtId="0" fontId="11" fillId="3" borderId="28" xfId="8" applyFont="1" applyFill="1" applyBorder="1" applyAlignment="1">
      <alignment horizontal="center"/>
    </xf>
    <xf numFmtId="0" fontId="7" fillId="0" borderId="29" xfId="7" applyFont="1" applyBorder="1" applyAlignment="1">
      <alignment vertical="center" shrinkToFit="1"/>
    </xf>
    <xf numFmtId="0" fontId="2" fillId="0" borderId="30" xfId="8" applyFont="1" applyBorder="1"/>
    <xf numFmtId="0" fontId="1" fillId="0" borderId="31" xfId="8" applyBorder="1"/>
    <xf numFmtId="0" fontId="10" fillId="2" borderId="28" xfId="7" applyFont="1" applyFill="1" applyBorder="1" applyAlignment="1">
      <alignment horizontal="center" vertical="center"/>
    </xf>
    <xf numFmtId="0" fontId="7" fillId="0" borderId="30" xfId="7" applyFont="1" applyBorder="1" applyAlignment="1">
      <alignment horizontal="left" vertical="center" shrinkToFit="1"/>
    </xf>
    <xf numFmtId="0" fontId="7" fillId="0" borderId="30" xfId="7" applyFont="1" applyBorder="1" applyAlignment="1">
      <alignment horizontal="justify" vertical="center" shrinkToFit="1"/>
    </xf>
    <xf numFmtId="0" fontId="7" fillId="0" borderId="32" xfId="7" applyFont="1" applyBorder="1" applyAlignment="1">
      <alignment vertical="center" shrinkToFit="1"/>
    </xf>
    <xf numFmtId="0" fontId="7" fillId="0" borderId="19" xfId="7" applyFont="1" applyBorder="1">
      <alignment vertical="center"/>
    </xf>
    <xf numFmtId="0" fontId="13" fillId="3" borderId="33" xfId="8" applyFont="1" applyFill="1" applyBorder="1" applyAlignment="1">
      <alignment horizontal="center"/>
    </xf>
    <xf numFmtId="0" fontId="1" fillId="0" borderId="34" xfId="8" applyBorder="1"/>
    <xf numFmtId="176" fontId="2" fillId="0" borderId="34" xfId="8" applyNumberFormat="1" applyFont="1" applyBorder="1"/>
    <xf numFmtId="0" fontId="2" fillId="0" borderId="27" xfId="8" applyFont="1" applyBorder="1"/>
    <xf numFmtId="0" fontId="14" fillId="3" borderId="1" xfId="8" applyFont="1" applyFill="1" applyBorder="1" applyAlignment="1">
      <alignment horizontal="center"/>
    </xf>
    <xf numFmtId="0" fontId="2" fillId="0" borderId="3" xfId="8" applyFont="1" applyBorder="1"/>
    <xf numFmtId="176" fontId="2" fillId="0" borderId="3" xfId="8" applyNumberFormat="1" applyFont="1" applyBorder="1"/>
    <xf numFmtId="176" fontId="2" fillId="0" borderId="5" xfId="8" applyNumberFormat="1" applyFont="1" applyBorder="1"/>
    <xf numFmtId="176" fontId="2" fillId="0" borderId="0" xfId="8" applyNumberFormat="1" applyFont="1"/>
    <xf numFmtId="0" fontId="0" fillId="4" borderId="0" xfId="0" applyFill="1">
      <alignment vertical="center"/>
    </xf>
    <xf numFmtId="0" fontId="15" fillId="0" borderId="0" xfId="0" applyFont="1" applyAlignment="1">
      <alignment horizontal="center" vertical="center"/>
    </xf>
    <xf numFmtId="0" fontId="15" fillId="0" borderId="0" xfId="0" applyFont="1">
      <alignment vertical="center"/>
    </xf>
    <xf numFmtId="0" fontId="16" fillId="0" borderId="0" xfId="0" applyFont="1" applyAlignment="1">
      <alignment horizontal="center" vertical="center" wrapText="1"/>
    </xf>
    <xf numFmtId="0" fontId="16" fillId="0" borderId="0" xfId="0" applyFont="1" applyAlignment="1">
      <alignment vertical="center" wrapText="1"/>
    </xf>
    <xf numFmtId="0" fontId="16" fillId="0" borderId="35"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37" xfId="0" applyFont="1" applyBorder="1" applyAlignment="1">
      <alignment horizontal="center" vertical="center" wrapText="1"/>
    </xf>
    <xf numFmtId="0" fontId="16" fillId="2" borderId="30" xfId="0" applyFont="1" applyFill="1" applyBorder="1" applyAlignment="1">
      <alignment horizontal="center" vertical="center" wrapText="1"/>
    </xf>
    <xf numFmtId="0" fontId="15" fillId="0" borderId="30" xfId="0" applyFont="1" applyBorder="1" applyAlignment="1">
      <alignment horizontal="center" vertical="center"/>
    </xf>
    <xf numFmtId="0" fontId="17" fillId="5" borderId="38" xfId="0" applyFont="1" applyFill="1" applyBorder="1" applyAlignment="1">
      <alignment horizontal="center" vertical="center" wrapText="1"/>
    </xf>
    <xf numFmtId="0" fontId="16" fillId="0" borderId="0" xfId="0" applyFont="1">
      <alignment vertical="center"/>
    </xf>
    <xf numFmtId="0" fontId="18" fillId="0" borderId="0" xfId="0" applyFont="1" applyAlignment="1">
      <alignment horizontal="center" vertical="center" wrapText="1"/>
    </xf>
    <xf numFmtId="0" fontId="19" fillId="0" borderId="0" xfId="0" applyFont="1">
      <alignment vertical="center"/>
    </xf>
    <xf numFmtId="0" fontId="16" fillId="0" borderId="39"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41" xfId="0" applyFont="1" applyBorder="1" applyAlignment="1">
      <alignment horizontal="center" vertical="center" wrapText="1"/>
    </xf>
    <xf numFmtId="49" fontId="16" fillId="2" borderId="42" xfId="0" applyNumberFormat="1" applyFont="1" applyFill="1" applyBorder="1" applyAlignment="1">
      <alignment horizontal="right" vertical="center" wrapText="1"/>
    </xf>
    <xf numFmtId="49" fontId="15" fillId="0" borderId="10" xfId="0" applyNumberFormat="1" applyFont="1" applyBorder="1" applyAlignment="1">
      <alignment horizontal="right" vertical="center"/>
    </xf>
    <xf numFmtId="0" fontId="16" fillId="0" borderId="43" xfId="0" applyFont="1" applyBorder="1" applyAlignment="1">
      <alignment horizontal="center" vertical="center"/>
    </xf>
    <xf numFmtId="0" fontId="16" fillId="6" borderId="44" xfId="0" applyFont="1" applyFill="1" applyBorder="1" applyAlignment="1">
      <alignment horizontal="center" vertical="center" wrapText="1"/>
    </xf>
    <xf numFmtId="0" fontId="19" fillId="0" borderId="45" xfId="0" applyFont="1" applyBorder="1" applyAlignment="1">
      <alignment horizontal="center" vertical="center"/>
    </xf>
    <xf numFmtId="0" fontId="16" fillId="7" borderId="20" xfId="0" applyFont="1" applyFill="1" applyBorder="1" applyAlignment="1">
      <alignment horizontal="center" vertical="center" wrapText="1"/>
    </xf>
    <xf numFmtId="0" fontId="15" fillId="0" borderId="21" xfId="0" applyFont="1" applyBorder="1" applyAlignment="1">
      <alignment horizontal="center" vertical="center"/>
    </xf>
    <xf numFmtId="0" fontId="16" fillId="0" borderId="0" xfId="0" applyFont="1" applyAlignment="1">
      <alignment horizontal="center" vertical="center"/>
    </xf>
    <xf numFmtId="0" fontId="16" fillId="0" borderId="46"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48" xfId="0" applyFont="1" applyBorder="1" applyAlignment="1">
      <alignment horizontal="center" vertical="center" wrapText="1"/>
    </xf>
    <xf numFmtId="49" fontId="16" fillId="2" borderId="49" xfId="0" applyNumberFormat="1" applyFont="1" applyFill="1" applyBorder="1" applyAlignment="1">
      <alignment horizontal="left" vertical="center" wrapText="1"/>
    </xf>
    <xf numFmtId="49" fontId="15" fillId="0" borderId="10" xfId="0" applyNumberFormat="1" applyFont="1" applyBorder="1" applyAlignment="1">
      <alignment horizontal="left" vertical="center"/>
    </xf>
    <xf numFmtId="0" fontId="17" fillId="0" borderId="50" xfId="0" applyFont="1" applyBorder="1" applyAlignment="1">
      <alignment horizontal="left" vertical="center"/>
    </xf>
    <xf numFmtId="0" fontId="16" fillId="7" borderId="44" xfId="0" applyFont="1" applyFill="1" applyBorder="1" applyAlignment="1">
      <alignment horizontal="center" vertical="center" wrapText="1"/>
    </xf>
    <xf numFmtId="0" fontId="15" fillId="0" borderId="15" xfId="0" applyFont="1" applyBorder="1" applyAlignment="1">
      <alignment horizontal="center" vertical="center"/>
    </xf>
    <xf numFmtId="0" fontId="16" fillId="2" borderId="45" xfId="0" applyFont="1" applyFill="1" applyBorder="1" applyAlignment="1">
      <alignment vertical="center" wrapText="1"/>
    </xf>
    <xf numFmtId="0" fontId="15" fillId="0" borderId="10" xfId="0" applyFont="1" applyBorder="1">
      <alignment vertical="center"/>
    </xf>
    <xf numFmtId="0" fontId="17" fillId="0" borderId="51" xfId="0" applyFont="1" applyBorder="1" applyAlignment="1">
      <alignment horizontal="left" vertical="center"/>
    </xf>
    <xf numFmtId="0" fontId="20" fillId="5" borderId="43" xfId="0" applyFont="1" applyFill="1" applyBorder="1" applyAlignment="1">
      <alignment horizontal="center" vertical="center" wrapText="1"/>
    </xf>
    <xf numFmtId="0" fontId="16" fillId="0" borderId="30" xfId="0" applyFont="1" applyBorder="1" applyAlignment="1">
      <alignment horizontal="center" vertical="center"/>
    </xf>
    <xf numFmtId="0" fontId="16" fillId="0" borderId="45" xfId="0" applyFont="1" applyBorder="1" applyAlignment="1">
      <alignment horizontal="center" vertical="center" wrapText="1"/>
    </xf>
    <xf numFmtId="0" fontId="16" fillId="2" borderId="45" xfId="0" applyFont="1" applyFill="1" applyBorder="1">
      <alignment vertical="center"/>
    </xf>
    <xf numFmtId="0" fontId="21" fillId="0" borderId="50" xfId="0" applyFont="1" applyBorder="1" applyAlignment="1">
      <alignment horizontal="center" vertical="center"/>
    </xf>
    <xf numFmtId="0" fontId="15" fillId="0" borderId="15" xfId="0" applyFont="1" applyBorder="1" applyAlignment="1">
      <alignment horizontal="center" vertical="center" wrapText="1"/>
    </xf>
    <xf numFmtId="0" fontId="16" fillId="0" borderId="52" xfId="0" applyFont="1" applyBorder="1" applyAlignment="1">
      <alignment horizontal="center" vertical="center"/>
    </xf>
    <xf numFmtId="0" fontId="22" fillId="0" borderId="53" xfId="0" applyFont="1" applyBorder="1" applyAlignment="1">
      <alignment horizontal="center" vertical="center"/>
    </xf>
    <xf numFmtId="0" fontId="23" fillId="6" borderId="28" xfId="0" applyFont="1" applyFill="1" applyBorder="1" applyAlignment="1">
      <alignment horizontal="center" vertical="center" wrapText="1"/>
    </xf>
    <xf numFmtId="0" fontId="24" fillId="0" borderId="31" xfId="0" applyFont="1" applyBorder="1" applyAlignment="1">
      <alignment horizontal="center" vertical="center"/>
    </xf>
    <xf numFmtId="0" fontId="16" fillId="0" borderId="14" xfId="0" applyFont="1" applyBorder="1" applyAlignment="1">
      <alignment horizontal="center" vertical="center"/>
    </xf>
    <xf numFmtId="0" fontId="22" fillId="0" borderId="51" xfId="0" applyFont="1" applyBorder="1" applyAlignment="1">
      <alignment horizontal="center" vertical="center"/>
    </xf>
    <xf numFmtId="0" fontId="23" fillId="6" borderId="12" xfId="0" applyFont="1" applyFill="1" applyBorder="1" applyAlignment="1">
      <alignment horizontal="center" vertical="center" wrapText="1"/>
    </xf>
    <xf numFmtId="0" fontId="24" fillId="0" borderId="54" xfId="0" applyFont="1" applyBorder="1" applyAlignment="1">
      <alignment horizontal="center" vertical="center"/>
    </xf>
    <xf numFmtId="0" fontId="16" fillId="8" borderId="45" xfId="0" applyFont="1" applyFill="1" applyBorder="1" applyAlignment="1">
      <alignment horizontal="center" vertical="center" wrapText="1"/>
    </xf>
    <xf numFmtId="0" fontId="25" fillId="8" borderId="47" xfId="0" applyFont="1" applyFill="1" applyBorder="1" applyAlignment="1">
      <alignment horizontal="center" vertical="center" wrapText="1"/>
    </xf>
    <xf numFmtId="0" fontId="25" fillId="8" borderId="48" xfId="0" applyFont="1" applyFill="1" applyBorder="1" applyAlignment="1">
      <alignment horizontal="center" vertical="center" wrapText="1"/>
    </xf>
    <xf numFmtId="38" fontId="16" fillId="2" borderId="45" xfId="6" applyFont="1" applyFill="1" applyBorder="1">
      <alignment vertical="center"/>
    </xf>
    <xf numFmtId="38" fontId="15" fillId="8" borderId="10" xfId="6" applyFont="1" applyFill="1" applyBorder="1">
      <alignment vertical="center"/>
    </xf>
    <xf numFmtId="0" fontId="20" fillId="5" borderId="55" xfId="0" applyFont="1" applyFill="1" applyBorder="1" applyAlignment="1">
      <alignment horizontal="center" vertical="center" wrapText="1"/>
    </xf>
    <xf numFmtId="0" fontId="23" fillId="6" borderId="56" xfId="0" applyFont="1" applyFill="1" applyBorder="1" applyAlignment="1">
      <alignment horizontal="center" vertical="center" wrapText="1"/>
    </xf>
    <xf numFmtId="0" fontId="24" fillId="0" borderId="57" xfId="0" applyFont="1" applyBorder="1" applyAlignment="1">
      <alignment horizontal="center" vertical="center"/>
    </xf>
    <xf numFmtId="0" fontId="16" fillId="7" borderId="58" xfId="0" applyFont="1" applyFill="1" applyBorder="1" applyAlignment="1">
      <alignment horizontal="center" vertical="center" wrapText="1"/>
    </xf>
    <xf numFmtId="0" fontId="15" fillId="0" borderId="19" xfId="0" applyFont="1" applyBorder="1" applyAlignment="1">
      <alignment horizontal="center" vertical="center"/>
    </xf>
    <xf numFmtId="0" fontId="25" fillId="0" borderId="59" xfId="0" applyFont="1" applyBorder="1" applyAlignment="1">
      <alignment horizontal="center" vertical="center" wrapText="1"/>
    </xf>
    <xf numFmtId="38" fontId="16" fillId="2" borderId="35" xfId="6" applyFont="1" applyFill="1" applyBorder="1">
      <alignment vertical="center"/>
    </xf>
    <xf numFmtId="0" fontId="20" fillId="5" borderId="53" xfId="0" applyFont="1" applyFill="1" applyBorder="1" applyAlignment="1">
      <alignment horizontal="center" vertical="center" wrapText="1"/>
    </xf>
    <xf numFmtId="0" fontId="24" fillId="0" borderId="15" xfId="0" applyFont="1" applyBorder="1">
      <alignment vertical="center"/>
    </xf>
    <xf numFmtId="0" fontId="16" fillId="0" borderId="60" xfId="0" applyFont="1" applyBorder="1" applyAlignment="1">
      <alignment vertical="center" wrapText="1"/>
    </xf>
    <xf numFmtId="0" fontId="25" fillId="0" borderId="49" xfId="0" applyFont="1" applyBorder="1" applyAlignment="1">
      <alignment horizontal="center" vertical="center" wrapText="1"/>
    </xf>
    <xf numFmtId="0" fontId="16" fillId="9" borderId="45" xfId="0" applyFont="1" applyFill="1" applyBorder="1" applyAlignment="1">
      <alignment horizontal="center" vertical="center" wrapText="1"/>
    </xf>
    <xf numFmtId="0" fontId="25" fillId="0" borderId="47" xfId="0" applyFont="1" applyBorder="1" applyAlignment="1">
      <alignment horizontal="center" vertical="center" wrapText="1"/>
    </xf>
    <xf numFmtId="0" fontId="25" fillId="0" borderId="48" xfId="0" applyFont="1" applyBorder="1" applyAlignment="1">
      <alignment horizontal="center" vertical="center" wrapText="1"/>
    </xf>
    <xf numFmtId="38" fontId="16" fillId="2" borderId="61" xfId="6" applyFont="1" applyFill="1" applyBorder="1">
      <alignment vertical="center"/>
    </xf>
    <xf numFmtId="38" fontId="15" fillId="9" borderId="14" xfId="6" applyFont="1" applyFill="1" applyBorder="1">
      <alignment vertical="center"/>
    </xf>
    <xf numFmtId="0" fontId="20" fillId="5" borderId="51" xfId="0" applyFont="1" applyFill="1" applyBorder="1" applyAlignment="1">
      <alignment horizontal="center" vertical="center" wrapText="1"/>
    </xf>
    <xf numFmtId="0" fontId="23" fillId="6" borderId="12" xfId="0" applyFont="1" applyFill="1" applyBorder="1" applyAlignment="1">
      <alignment horizontal="center" vertical="center"/>
    </xf>
    <xf numFmtId="0" fontId="24" fillId="0" borderId="57" xfId="0" applyFont="1" applyBorder="1">
      <alignment vertical="center"/>
    </xf>
    <xf numFmtId="38" fontId="26" fillId="8" borderId="46" xfId="4" applyFont="1" applyFill="1" applyBorder="1" applyAlignment="1">
      <alignment horizontal="center" vertical="center" wrapText="1" shrinkToFit="1"/>
    </xf>
    <xf numFmtId="38" fontId="26" fillId="8" borderId="47" xfId="4" applyFont="1" applyFill="1" applyBorder="1" applyAlignment="1">
      <alignment horizontal="center" vertical="center" wrapText="1" shrinkToFit="1"/>
    </xf>
    <xf numFmtId="38" fontId="26" fillId="8" borderId="48" xfId="4" applyFont="1" applyFill="1" applyBorder="1" applyAlignment="1">
      <alignment horizontal="center" vertical="center" wrapText="1" shrinkToFit="1"/>
    </xf>
    <xf numFmtId="12" fontId="16" fillId="2" borderId="45" xfId="0" applyNumberFormat="1" applyFont="1" applyFill="1" applyBorder="1" applyAlignment="1">
      <alignment horizontal="center" vertical="center" wrapText="1"/>
    </xf>
    <xf numFmtId="12" fontId="27" fillId="8" borderId="10" xfId="4" applyNumberFormat="1" applyFont="1" applyFill="1" applyBorder="1" applyAlignment="1">
      <alignment horizontal="center" vertical="center" shrinkToFit="1"/>
    </xf>
    <xf numFmtId="0" fontId="21" fillId="0" borderId="55" xfId="0" applyFont="1" applyBorder="1" applyAlignment="1">
      <alignment horizontal="center" vertical="center"/>
    </xf>
    <xf numFmtId="0" fontId="23" fillId="6" borderId="16" xfId="0" applyFont="1" applyFill="1" applyBorder="1" applyAlignment="1">
      <alignment horizontal="center" vertical="center"/>
    </xf>
    <xf numFmtId="0" fontId="24" fillId="0" borderId="19" xfId="0" applyFont="1" applyBorder="1">
      <alignment vertical="center"/>
    </xf>
    <xf numFmtId="0" fontId="16" fillId="0" borderId="30" xfId="0" applyFont="1" applyBorder="1" applyAlignment="1">
      <alignment horizontal="center" vertical="center" wrapText="1"/>
    </xf>
    <xf numFmtId="0" fontId="16" fillId="8" borderId="47" xfId="0" applyFont="1" applyFill="1" applyBorder="1" applyAlignment="1">
      <alignment horizontal="center" vertical="center" wrapText="1"/>
    </xf>
    <xf numFmtId="0" fontId="16" fillId="8" borderId="48" xfId="0" applyFont="1" applyFill="1" applyBorder="1" applyAlignment="1">
      <alignment horizontal="center" vertical="center" wrapText="1"/>
    </xf>
    <xf numFmtId="38" fontId="16" fillId="2" borderId="14" xfId="6" applyFont="1" applyFill="1" applyBorder="1" applyAlignment="1">
      <alignment vertical="center" wrapText="1"/>
    </xf>
    <xf numFmtId="38" fontId="15" fillId="8" borderId="14" xfId="6" applyFont="1" applyFill="1" applyBorder="1" applyAlignment="1">
      <alignment vertical="center" wrapText="1"/>
    </xf>
    <xf numFmtId="0" fontId="21" fillId="0" borderId="53" xfId="0" applyFont="1" applyBorder="1" applyAlignment="1">
      <alignment horizontal="center" vertical="center"/>
    </xf>
    <xf numFmtId="0" fontId="26" fillId="6" borderId="7" xfId="0" applyFont="1" applyFill="1" applyBorder="1" applyAlignment="1">
      <alignment horizontal="center" vertical="center"/>
    </xf>
    <xf numFmtId="0" fontId="24" fillId="0" borderId="62" xfId="0" applyFont="1" applyBorder="1" applyAlignment="1">
      <alignment horizontal="center" vertical="center"/>
    </xf>
    <xf numFmtId="0" fontId="16" fillId="0" borderId="52" xfId="0" applyFont="1" applyBorder="1" applyAlignment="1">
      <alignment horizontal="center" vertical="center" wrapText="1"/>
    </xf>
    <xf numFmtId="38" fontId="15" fillId="0" borderId="10" xfId="6" applyFont="1" applyFill="1" applyBorder="1" applyAlignment="1">
      <alignment vertical="center" wrapText="1"/>
    </xf>
    <xf numFmtId="0" fontId="21" fillId="0" borderId="51" xfId="0" applyFont="1" applyBorder="1" applyAlignment="1">
      <alignment horizontal="center" vertical="center"/>
    </xf>
    <xf numFmtId="0" fontId="26" fillId="6" borderId="12" xfId="0" applyFont="1" applyFill="1" applyBorder="1" applyAlignment="1">
      <alignment horizontal="center" vertical="center"/>
    </xf>
    <xf numFmtId="38" fontId="16" fillId="2" borderId="10" xfId="6" applyFont="1" applyFill="1" applyBorder="1" applyAlignment="1">
      <alignment vertical="center" wrapText="1"/>
    </xf>
    <xf numFmtId="0" fontId="26" fillId="6" borderId="16" xfId="0" applyFont="1" applyFill="1" applyBorder="1" applyAlignment="1">
      <alignment horizontal="center" vertical="center"/>
    </xf>
    <xf numFmtId="0" fontId="24" fillId="0" borderId="63" xfId="0" applyFont="1" applyBorder="1" applyAlignment="1">
      <alignment horizontal="center" vertical="center"/>
    </xf>
    <xf numFmtId="0" fontId="16" fillId="9" borderId="47" xfId="0" applyFont="1" applyFill="1" applyBorder="1" applyAlignment="1">
      <alignment horizontal="center" vertical="center" wrapText="1"/>
    </xf>
    <xf numFmtId="0" fontId="16" fillId="9" borderId="48" xfId="0" applyFont="1" applyFill="1" applyBorder="1" applyAlignment="1">
      <alignment horizontal="center" vertical="center" wrapText="1"/>
    </xf>
    <xf numFmtId="38" fontId="15" fillId="9" borderId="10" xfId="6" applyFont="1" applyFill="1" applyBorder="1" applyAlignment="1">
      <alignment vertical="center" wrapText="1"/>
    </xf>
    <xf numFmtId="0" fontId="23" fillId="0" borderId="0" xfId="0" applyFont="1" applyAlignment="1">
      <alignment horizontal="center" vertical="center"/>
    </xf>
    <xf numFmtId="0" fontId="24" fillId="0" borderId="0" xfId="0" applyFont="1" applyAlignment="1">
      <alignment horizontal="center" vertical="center"/>
    </xf>
    <xf numFmtId="0" fontId="16" fillId="0" borderId="14" xfId="0" applyFont="1" applyBorder="1" applyAlignment="1">
      <alignment horizontal="center" vertical="center" wrapText="1"/>
    </xf>
    <xf numFmtId="0" fontId="16" fillId="9" borderId="45" xfId="0" applyFont="1" applyFill="1" applyBorder="1" applyAlignment="1">
      <alignment horizontal="center" vertical="center" textRotation="255" wrapText="1"/>
    </xf>
    <xf numFmtId="0" fontId="16" fillId="9" borderId="47" xfId="0" applyFont="1" applyFill="1" applyBorder="1" applyAlignment="1">
      <alignment horizontal="center" vertical="center" textRotation="255" wrapText="1"/>
    </xf>
    <xf numFmtId="0" fontId="16" fillId="9" borderId="48" xfId="0" applyFont="1" applyFill="1" applyBorder="1" applyAlignment="1">
      <alignment horizontal="center" vertical="center" textRotation="255" wrapText="1"/>
    </xf>
    <xf numFmtId="38" fontId="16" fillId="2" borderId="10" xfId="6" applyFont="1" applyFill="1" applyBorder="1" applyAlignment="1">
      <alignment horizontal="center" vertical="center" wrapText="1"/>
    </xf>
    <xf numFmtId="38" fontId="16" fillId="9" borderId="10" xfId="6" applyFont="1" applyFill="1" applyBorder="1" applyAlignment="1">
      <alignment horizontal="center" vertical="center" wrapText="1"/>
    </xf>
    <xf numFmtId="0" fontId="28" fillId="0" borderId="64" xfId="0" applyFont="1" applyBorder="1" applyAlignment="1">
      <alignment horizontal="center" vertical="center"/>
    </xf>
    <xf numFmtId="0" fontId="28" fillId="0" borderId="65" xfId="0" applyFont="1" applyBorder="1" applyAlignment="1">
      <alignment horizontal="center" vertical="center"/>
    </xf>
    <xf numFmtId="0" fontId="16" fillId="9" borderId="30" xfId="0" applyFont="1" applyFill="1" applyBorder="1" applyAlignment="1">
      <alignment horizontal="center" vertical="center" wrapText="1"/>
    </xf>
    <xf numFmtId="38" fontId="16" fillId="9" borderId="45" xfId="6" applyFont="1" applyFill="1" applyBorder="1" applyAlignment="1">
      <alignment horizontal="center" vertical="center" wrapText="1"/>
    </xf>
    <xf numFmtId="0" fontId="25" fillId="9" borderId="47" xfId="0" applyFont="1" applyFill="1" applyBorder="1" applyAlignment="1">
      <alignment horizontal="center" vertical="center" wrapText="1"/>
    </xf>
    <xf numFmtId="0" fontId="25" fillId="9" borderId="48" xfId="0" applyFont="1" applyFill="1" applyBorder="1" applyAlignment="1">
      <alignment horizontal="center" vertical="center" wrapText="1"/>
    </xf>
    <xf numFmtId="38" fontId="16" fillId="2" borderId="10" xfId="6" applyFont="1" applyFill="1" applyBorder="1">
      <alignment vertical="center"/>
    </xf>
    <xf numFmtId="38" fontId="15" fillId="9" borderId="10" xfId="6" applyFont="1" applyFill="1" applyBorder="1">
      <alignment vertical="center"/>
    </xf>
    <xf numFmtId="0" fontId="25" fillId="9" borderId="52" xfId="0" applyFont="1" applyFill="1" applyBorder="1" applyAlignment="1">
      <alignment horizontal="center" vertical="center" wrapText="1"/>
    </xf>
    <xf numFmtId="0" fontId="28" fillId="0" borderId="66" xfId="0" applyFont="1" applyBorder="1" applyAlignment="1">
      <alignment horizontal="center" vertical="center"/>
    </xf>
    <xf numFmtId="0" fontId="25" fillId="9" borderId="14" xfId="0" applyFont="1" applyFill="1" applyBorder="1" applyAlignment="1">
      <alignment horizontal="center" vertical="center" wrapText="1"/>
    </xf>
    <xf numFmtId="0" fontId="28" fillId="0" borderId="67" xfId="0" applyFont="1" applyBorder="1">
      <alignment vertical="center"/>
    </xf>
    <xf numFmtId="38" fontId="16" fillId="9" borderId="45" xfId="6" applyFont="1" applyFill="1" applyBorder="1" applyAlignment="1">
      <alignment horizontal="center" vertical="center" textRotation="255" wrapText="1"/>
    </xf>
    <xf numFmtId="0" fontId="25" fillId="9" borderId="47" xfId="0" applyFont="1" applyFill="1" applyBorder="1" applyAlignment="1">
      <alignment horizontal="center" vertical="center" textRotation="255" wrapText="1"/>
    </xf>
    <xf numFmtId="38" fontId="16" fillId="2" borderId="10" xfId="6" applyFont="1" applyFill="1" applyBorder="1" applyAlignment="1">
      <alignment horizontal="center" vertical="center"/>
    </xf>
    <xf numFmtId="38" fontId="15" fillId="9" borderId="10" xfId="6" applyFont="1" applyFill="1" applyBorder="1" applyAlignment="1">
      <alignment horizontal="center" vertical="center"/>
    </xf>
    <xf numFmtId="0" fontId="28" fillId="0" borderId="0" xfId="0" applyFont="1">
      <alignment vertical="center"/>
    </xf>
    <xf numFmtId="0" fontId="16" fillId="0" borderId="45" xfId="0" applyFont="1" applyBorder="1" applyAlignment="1">
      <alignment horizontal="center" vertical="center" textRotation="255" wrapText="1"/>
    </xf>
    <xf numFmtId="0" fontId="16" fillId="0" borderId="45" xfId="0" applyFont="1" applyBorder="1" applyAlignment="1">
      <alignment horizontal="center" vertical="top" wrapText="1"/>
    </xf>
    <xf numFmtId="0" fontId="29" fillId="0" borderId="48" xfId="0" applyFont="1" applyBorder="1" applyAlignment="1">
      <alignment horizontal="center" vertical="top" wrapText="1"/>
    </xf>
    <xf numFmtId="38" fontId="27" fillId="0" borderId="10" xfId="4" applyFont="1" applyFill="1" applyBorder="1" applyAlignment="1">
      <alignment horizontal="center" vertical="center" shrinkToFit="1"/>
    </xf>
    <xf numFmtId="0" fontId="16" fillId="2" borderId="10" xfId="0" applyFont="1" applyFill="1" applyBorder="1" applyAlignment="1">
      <alignment horizontal="center" vertical="center" wrapText="1"/>
    </xf>
    <xf numFmtId="0" fontId="16" fillId="0" borderId="10" xfId="0" applyFont="1" applyBorder="1" applyAlignment="1">
      <alignment horizontal="center" vertical="center" wrapText="1"/>
    </xf>
    <xf numFmtId="0" fontId="16" fillId="3" borderId="10" xfId="0" applyFont="1" applyFill="1" applyBorder="1" applyAlignment="1">
      <alignment vertical="center" wrapText="1"/>
    </xf>
    <xf numFmtId="0" fontId="30" fillId="0" borderId="0" xfId="0" applyFont="1">
      <alignment vertical="center"/>
    </xf>
    <xf numFmtId="0" fontId="31" fillId="0" borderId="0" xfId="0" applyFont="1" applyAlignment="1">
      <alignment horizontal="center" vertical="center"/>
    </xf>
    <xf numFmtId="0" fontId="5" fillId="0" borderId="68" xfId="0" applyFont="1" applyBorder="1" applyAlignment="1">
      <alignment horizontal="left" vertical="center"/>
    </xf>
    <xf numFmtId="0" fontId="30" fillId="10" borderId="69" xfId="0" applyFont="1" applyFill="1" applyBorder="1" applyAlignment="1">
      <alignment horizontal="center" vertical="center"/>
    </xf>
    <xf numFmtId="0" fontId="30" fillId="10" borderId="70" xfId="0" applyFont="1" applyFill="1" applyBorder="1" applyAlignment="1">
      <alignment horizontal="center" vertical="center"/>
    </xf>
    <xf numFmtId="0" fontId="30" fillId="0" borderId="69" xfId="0" applyFont="1" applyBorder="1" applyAlignment="1">
      <alignment horizontal="center" vertical="center"/>
    </xf>
    <xf numFmtId="0" fontId="30" fillId="0" borderId="70" xfId="0" applyFont="1" applyBorder="1" applyAlignment="1">
      <alignment horizontal="center" vertical="center"/>
    </xf>
    <xf numFmtId="0" fontId="30" fillId="0" borderId="71" xfId="0" applyFont="1" applyBorder="1" applyAlignment="1">
      <alignment horizontal="center" vertical="center"/>
    </xf>
    <xf numFmtId="0" fontId="30" fillId="0" borderId="72" xfId="0" applyFont="1" applyBorder="1" applyAlignment="1">
      <alignment horizontal="center" vertical="center"/>
    </xf>
    <xf numFmtId="0" fontId="30" fillId="0" borderId="8" xfId="0" applyFont="1" applyBorder="1" applyAlignment="1">
      <alignment horizontal="center" vertical="center"/>
    </xf>
    <xf numFmtId="0" fontId="30" fillId="0" borderId="21" xfId="0" applyFont="1" applyBorder="1" applyAlignment="1">
      <alignment horizontal="center" vertical="center"/>
    </xf>
    <xf numFmtId="0" fontId="30" fillId="0" borderId="0" xfId="0" applyFont="1" applyAlignment="1">
      <alignment horizontal="left" vertical="center" wrapText="1"/>
    </xf>
    <xf numFmtId="0" fontId="30" fillId="10" borderId="73" xfId="0" applyFont="1" applyFill="1" applyBorder="1" applyAlignment="1">
      <alignment horizontal="center" vertical="center" wrapText="1"/>
    </xf>
    <xf numFmtId="0" fontId="30" fillId="10" borderId="47" xfId="0" applyFont="1" applyFill="1" applyBorder="1" applyAlignment="1">
      <alignment horizontal="center" vertical="center"/>
    </xf>
    <xf numFmtId="0" fontId="30" fillId="0" borderId="73"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74" xfId="0" applyFont="1" applyBorder="1" applyAlignment="1">
      <alignment horizontal="center" vertical="center" wrapText="1"/>
    </xf>
    <xf numFmtId="0" fontId="30" fillId="0" borderId="73" xfId="0" applyFont="1" applyBorder="1" applyAlignment="1">
      <alignment horizontal="center" vertical="center"/>
    </xf>
    <xf numFmtId="0" fontId="30" fillId="0" borderId="47" xfId="0" applyFont="1" applyBorder="1" applyAlignment="1">
      <alignment horizontal="center" vertical="center"/>
    </xf>
    <xf numFmtId="0" fontId="30" fillId="0" borderId="74" xfId="0" applyFont="1" applyBorder="1" applyAlignment="1">
      <alignment horizontal="center" vertical="center"/>
    </xf>
    <xf numFmtId="177" fontId="30" fillId="0" borderId="48"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5" xfId="0" applyNumberFormat="1" applyFont="1" applyBorder="1" applyAlignment="1">
      <alignment horizontal="center" vertical="center"/>
    </xf>
    <xf numFmtId="0" fontId="30" fillId="10" borderId="75" xfId="0" applyFont="1" applyFill="1" applyBorder="1" applyAlignment="1">
      <alignment horizontal="center" vertical="center" wrapText="1"/>
    </xf>
    <xf numFmtId="0" fontId="30" fillId="10" borderId="36" xfId="0" applyFont="1" applyFill="1" applyBorder="1" applyAlignment="1">
      <alignment horizontal="center" vertical="center"/>
    </xf>
    <xf numFmtId="0" fontId="30" fillId="11" borderId="48" xfId="0" applyFont="1" applyFill="1" applyBorder="1" applyAlignment="1">
      <alignment horizontal="center" vertical="center"/>
    </xf>
    <xf numFmtId="0" fontId="30" fillId="11" borderId="10" xfId="0" applyFont="1" applyFill="1" applyBorder="1" applyAlignment="1">
      <alignment horizontal="center" vertical="center"/>
    </xf>
    <xf numFmtId="0" fontId="30" fillId="11" borderId="15" xfId="0" applyFont="1" applyFill="1" applyBorder="1" applyAlignment="1">
      <alignment horizontal="center" vertical="center"/>
    </xf>
    <xf numFmtId="0" fontId="32" fillId="0" borderId="0" xfId="0" applyFont="1" applyAlignment="1">
      <alignment horizontal="left" vertical="center"/>
    </xf>
    <xf numFmtId="0" fontId="30" fillId="10" borderId="47" xfId="0" applyFont="1" applyFill="1" applyBorder="1" applyAlignment="1">
      <alignment horizontal="center" vertical="center" wrapText="1"/>
    </xf>
    <xf numFmtId="0" fontId="30" fillId="11" borderId="47" xfId="0" applyFont="1" applyFill="1" applyBorder="1" applyAlignment="1">
      <alignment horizontal="center" vertical="center"/>
    </xf>
    <xf numFmtId="0" fontId="30" fillId="11" borderId="74" xfId="0" applyFont="1" applyFill="1" applyBorder="1" applyAlignment="1">
      <alignment horizontal="center" vertical="center"/>
    </xf>
    <xf numFmtId="0" fontId="30" fillId="0" borderId="0" xfId="0" applyFont="1" applyAlignment="1">
      <alignment horizontal="right" vertical="center"/>
    </xf>
    <xf numFmtId="0" fontId="30" fillId="10" borderId="28" xfId="0" applyFont="1" applyFill="1" applyBorder="1" applyAlignment="1">
      <alignment horizontal="center" vertical="center"/>
    </xf>
    <xf numFmtId="0" fontId="30" fillId="10" borderId="10" xfId="0" applyFont="1" applyFill="1" applyBorder="1" applyAlignment="1">
      <alignment horizontal="center" vertical="center" wrapText="1"/>
    </xf>
    <xf numFmtId="0" fontId="30" fillId="10" borderId="10" xfId="0" applyFont="1" applyFill="1" applyBorder="1" applyAlignment="1">
      <alignment horizontal="center" vertical="center"/>
    </xf>
    <xf numFmtId="0" fontId="30" fillId="10" borderId="45" xfId="0" applyFont="1" applyFill="1" applyBorder="1" applyAlignment="1">
      <alignment horizontal="center" vertical="center"/>
    </xf>
    <xf numFmtId="0" fontId="30" fillId="0" borderId="76" xfId="0" applyFont="1" applyBorder="1" applyAlignment="1">
      <alignment horizontal="left" vertical="center"/>
    </xf>
    <xf numFmtId="0" fontId="30" fillId="0" borderId="0" xfId="0" applyFont="1" applyAlignment="1">
      <alignment horizontal="center" vertical="center"/>
    </xf>
    <xf numFmtId="0" fontId="30" fillId="0" borderId="59" xfId="0" applyFont="1" applyBorder="1" applyAlignment="1">
      <alignment horizontal="left" vertical="center"/>
    </xf>
    <xf numFmtId="0" fontId="30" fillId="0" borderId="77" xfId="0" applyFont="1" applyBorder="1" applyAlignment="1">
      <alignment horizontal="center" vertical="center"/>
    </xf>
    <xf numFmtId="0" fontId="30" fillId="0" borderId="77" xfId="0" applyFont="1" applyBorder="1">
      <alignment vertical="center"/>
    </xf>
    <xf numFmtId="0" fontId="30" fillId="0" borderId="78" xfId="0" applyFont="1" applyBorder="1" applyAlignment="1">
      <alignment horizontal="left" vertical="center"/>
    </xf>
    <xf numFmtId="0" fontId="30" fillId="0" borderId="14" xfId="0" applyFont="1" applyBorder="1" applyAlignment="1">
      <alignment horizontal="left" vertical="center"/>
    </xf>
    <xf numFmtId="0" fontId="30" fillId="0" borderId="0" xfId="0" applyFont="1" applyAlignment="1">
      <alignment horizontal="left" vertical="center"/>
    </xf>
    <xf numFmtId="0" fontId="30" fillId="0" borderId="30" xfId="0" applyFont="1" applyBorder="1" applyAlignment="1">
      <alignment horizontal="left" vertical="center"/>
    </xf>
    <xf numFmtId="0" fontId="30" fillId="12" borderId="30" xfId="7" applyFont="1" applyFill="1" applyBorder="1" applyAlignment="1">
      <alignment horizontal="center" vertical="center"/>
    </xf>
    <xf numFmtId="0" fontId="30" fillId="12" borderId="31" xfId="7" applyFont="1" applyFill="1" applyBorder="1" applyAlignment="1">
      <alignment horizontal="center" vertical="center"/>
    </xf>
    <xf numFmtId="0" fontId="30" fillId="0" borderId="77" xfId="0" applyFont="1" applyBorder="1" applyAlignment="1">
      <alignment horizontal="left" vertical="center"/>
    </xf>
    <xf numFmtId="0" fontId="30" fillId="12" borderId="35" xfId="7" applyFont="1" applyFill="1" applyBorder="1" applyAlignment="1">
      <alignment horizontal="center" vertical="center"/>
    </xf>
    <xf numFmtId="0" fontId="30" fillId="0" borderId="48" xfId="7" applyFont="1" applyBorder="1" applyAlignment="1">
      <alignment horizontal="center" vertical="center"/>
    </xf>
    <xf numFmtId="0" fontId="30" fillId="0" borderId="10" xfId="7" applyFont="1" applyBorder="1" applyAlignment="1">
      <alignment horizontal="center" vertical="center"/>
    </xf>
    <xf numFmtId="0" fontId="30" fillId="0" borderId="15" xfId="0" applyFont="1" applyBorder="1" applyAlignment="1">
      <alignment horizontal="center" vertical="center"/>
    </xf>
    <xf numFmtId="0" fontId="30" fillId="10" borderId="12" xfId="0" applyFont="1" applyFill="1" applyBorder="1" applyAlignment="1">
      <alignment horizontal="center" vertical="center"/>
    </xf>
    <xf numFmtId="0" fontId="30" fillId="10" borderId="30" xfId="0" applyFont="1" applyFill="1" applyBorder="1" applyAlignment="1">
      <alignment horizontal="center" vertical="center"/>
    </xf>
    <xf numFmtId="0" fontId="30" fillId="10" borderId="35" xfId="0" applyFont="1" applyFill="1" applyBorder="1" applyAlignment="1">
      <alignment horizontal="center" vertical="center"/>
    </xf>
    <xf numFmtId="0" fontId="30" fillId="0" borderId="28" xfId="0" applyFont="1" applyBorder="1" applyAlignment="1">
      <alignment horizontal="left" vertical="center"/>
    </xf>
    <xf numFmtId="0" fontId="30" fillId="0" borderId="35" xfId="0" applyFont="1" applyBorder="1">
      <alignment vertical="center"/>
    </xf>
    <xf numFmtId="0" fontId="30" fillId="0" borderId="36" xfId="0" applyFont="1" applyBorder="1">
      <alignment vertical="center"/>
    </xf>
    <xf numFmtId="0" fontId="30" fillId="0" borderId="37" xfId="0" applyFont="1" applyBorder="1">
      <alignment vertical="center"/>
    </xf>
    <xf numFmtId="0" fontId="30" fillId="0" borderId="52" xfId="0" applyFont="1" applyBorder="1" applyAlignment="1">
      <alignment horizontal="left" vertical="center"/>
    </xf>
    <xf numFmtId="0" fontId="30" fillId="0" borderId="30" xfId="0" applyFont="1" applyBorder="1">
      <alignment vertical="center"/>
    </xf>
    <xf numFmtId="0" fontId="30" fillId="0" borderId="79" xfId="0" applyFont="1" applyBorder="1" applyAlignment="1">
      <alignment horizontal="left" vertical="center"/>
    </xf>
    <xf numFmtId="0" fontId="30" fillId="12" borderId="52" xfId="7" applyFont="1" applyFill="1" applyBorder="1" applyAlignment="1">
      <alignment horizontal="center" vertical="center"/>
    </xf>
    <xf numFmtId="0" fontId="30" fillId="12" borderId="54" xfId="7" applyFont="1" applyFill="1" applyBorder="1" applyAlignment="1">
      <alignment horizontal="center" vertical="center"/>
    </xf>
    <xf numFmtId="0" fontId="30" fillId="0" borderId="37" xfId="0" applyFont="1" applyBorder="1" applyAlignment="1">
      <alignment horizontal="left" vertical="center"/>
    </xf>
    <xf numFmtId="0" fontId="30" fillId="12" borderId="59" xfId="7" applyFont="1" applyFill="1" applyBorder="1" applyAlignment="1">
      <alignment horizontal="center" vertical="center"/>
    </xf>
    <xf numFmtId="0" fontId="30" fillId="0" borderId="37" xfId="7" applyFont="1" applyBorder="1" applyAlignment="1">
      <alignment horizontal="center" vertical="center"/>
    </xf>
    <xf numFmtId="0" fontId="30" fillId="0" borderId="30" xfId="7" applyFont="1" applyBorder="1" applyAlignment="1">
      <alignment horizontal="center" vertical="center"/>
    </xf>
    <xf numFmtId="0" fontId="30" fillId="0" borderId="31" xfId="0" applyFont="1" applyBorder="1" applyAlignment="1">
      <alignment horizontal="center" vertical="center"/>
    </xf>
    <xf numFmtId="0" fontId="30" fillId="10" borderId="60" xfId="0" applyFont="1" applyFill="1" applyBorder="1" applyAlignment="1">
      <alignment horizontal="center" vertical="center"/>
    </xf>
    <xf numFmtId="0" fontId="30" fillId="10" borderId="20" xfId="0" applyFont="1" applyFill="1" applyBorder="1" applyAlignment="1">
      <alignment horizontal="center" vertical="center"/>
    </xf>
    <xf numFmtId="0" fontId="30" fillId="10" borderId="8" xfId="0" applyFont="1" applyFill="1" applyBorder="1" applyAlignment="1">
      <alignment horizontal="center" vertical="center"/>
    </xf>
    <xf numFmtId="0" fontId="30" fillId="10" borderId="22" xfId="0" applyFont="1" applyFill="1" applyBorder="1" applyAlignment="1">
      <alignment horizontal="center" vertical="center"/>
    </xf>
    <xf numFmtId="178" fontId="30" fillId="0" borderId="80" xfId="0" applyNumberFormat="1" applyFont="1" applyBorder="1">
      <alignment vertical="center"/>
    </xf>
    <xf numFmtId="178" fontId="30" fillId="0" borderId="81" xfId="0" applyNumberFormat="1" applyFont="1" applyBorder="1">
      <alignment vertical="center"/>
    </xf>
    <xf numFmtId="178" fontId="5" fillId="0" borderId="81" xfId="0" applyNumberFormat="1" applyFont="1" applyBorder="1">
      <alignment vertical="center"/>
    </xf>
    <xf numFmtId="178" fontId="30" fillId="0" borderId="82" xfId="0" applyNumberFormat="1" applyFont="1" applyBorder="1">
      <alignment vertical="center"/>
    </xf>
    <xf numFmtId="178" fontId="30" fillId="12" borderId="8" xfId="7" applyNumberFormat="1" applyFont="1" applyFill="1" applyBorder="1">
      <alignment vertical="center"/>
    </xf>
    <xf numFmtId="178" fontId="30" fillId="0" borderId="70" xfId="0" applyNumberFormat="1" applyFont="1" applyBorder="1">
      <alignment vertical="center"/>
    </xf>
    <xf numFmtId="178" fontId="30" fillId="12" borderId="21" xfId="7" applyNumberFormat="1" applyFont="1" applyFill="1" applyBorder="1">
      <alignment vertical="center"/>
    </xf>
    <xf numFmtId="178" fontId="30" fillId="0" borderId="83" xfId="0" applyNumberFormat="1" applyFont="1" applyBorder="1">
      <alignment vertical="center"/>
    </xf>
    <xf numFmtId="178" fontId="30" fillId="12" borderId="22" xfId="7" applyNumberFormat="1" applyFont="1" applyFill="1" applyBorder="1">
      <alignment vertical="center"/>
    </xf>
    <xf numFmtId="178" fontId="30" fillId="0" borderId="84" xfId="7" applyNumberFormat="1" applyFont="1" applyBorder="1">
      <alignment vertical="center"/>
    </xf>
    <xf numFmtId="178" fontId="30" fillId="0" borderId="4" xfId="7" applyNumberFormat="1" applyFont="1" applyBorder="1">
      <alignment vertical="center"/>
    </xf>
    <xf numFmtId="179" fontId="30" fillId="0" borderId="62" xfId="0" applyNumberFormat="1" applyFont="1" applyBorder="1">
      <alignment vertical="center"/>
    </xf>
    <xf numFmtId="0" fontId="30" fillId="10" borderId="58" xfId="0" applyFont="1" applyFill="1" applyBorder="1" applyAlignment="1">
      <alignment horizontal="center" vertical="center"/>
    </xf>
    <xf numFmtId="0" fontId="30" fillId="10" borderId="17" xfId="0" applyFont="1" applyFill="1" applyBorder="1" applyAlignment="1">
      <alignment horizontal="center" vertical="center"/>
    </xf>
    <xf numFmtId="0" fontId="30" fillId="10" borderId="85" xfId="0" applyFont="1" applyFill="1" applyBorder="1" applyAlignment="1">
      <alignment horizontal="center" vertical="center" wrapText="1"/>
    </xf>
    <xf numFmtId="178" fontId="30" fillId="11" borderId="86" xfId="0" applyNumberFormat="1" applyFont="1" applyFill="1" applyBorder="1">
      <alignment vertical="center"/>
    </xf>
    <xf numFmtId="178" fontId="30" fillId="11" borderId="87" xfId="0" applyNumberFormat="1" applyFont="1" applyFill="1" applyBorder="1">
      <alignment vertical="center"/>
    </xf>
    <xf numFmtId="178" fontId="30" fillId="11" borderId="88" xfId="0" applyNumberFormat="1" applyFont="1" applyFill="1" applyBorder="1">
      <alignment vertical="center"/>
    </xf>
    <xf numFmtId="178" fontId="30" fillId="12" borderId="79" xfId="7" applyNumberFormat="1" applyFont="1" applyFill="1" applyBorder="1">
      <alignment vertical="center"/>
    </xf>
    <xf numFmtId="178" fontId="30" fillId="11" borderId="89" xfId="0" applyNumberFormat="1" applyFont="1" applyFill="1" applyBorder="1">
      <alignment vertical="center"/>
    </xf>
    <xf numFmtId="178" fontId="30" fillId="12" borderId="63" xfId="7" applyNumberFormat="1" applyFont="1" applyFill="1" applyBorder="1">
      <alignment vertical="center"/>
    </xf>
    <xf numFmtId="178" fontId="30" fillId="11" borderId="90" xfId="0" applyNumberFormat="1" applyFont="1" applyFill="1" applyBorder="1">
      <alignment vertical="center"/>
    </xf>
    <xf numFmtId="178" fontId="30" fillId="12" borderId="85" xfId="7" applyNumberFormat="1" applyFont="1" applyFill="1" applyBorder="1">
      <alignment vertical="center"/>
    </xf>
    <xf numFmtId="178" fontId="33" fillId="10" borderId="91" xfId="7" applyNumberFormat="1" applyFont="1" applyFill="1" applyBorder="1">
      <alignment vertical="center"/>
    </xf>
    <xf numFmtId="178" fontId="33" fillId="10" borderId="92" xfId="7" applyNumberFormat="1" applyFont="1" applyFill="1" applyBorder="1">
      <alignment vertical="center"/>
    </xf>
    <xf numFmtId="179" fontId="33" fillId="10" borderId="93" xfId="0" applyNumberFormat="1" applyFont="1" applyFill="1" applyBorder="1">
      <alignment vertical="center"/>
    </xf>
    <xf numFmtId="0" fontId="30" fillId="10" borderId="77" xfId="0" applyFont="1" applyFill="1" applyBorder="1" applyAlignment="1">
      <alignment horizontal="center" vertical="center"/>
    </xf>
    <xf numFmtId="0" fontId="5" fillId="0" borderId="76" xfId="0" applyFont="1" applyBorder="1" applyAlignment="1">
      <alignment horizontal="left" vertical="top" wrapText="1"/>
    </xf>
    <xf numFmtId="0" fontId="5" fillId="0" borderId="77" xfId="0" applyFont="1" applyBorder="1" applyAlignment="1">
      <alignment horizontal="left" vertical="top"/>
    </xf>
    <xf numFmtId="0" fontId="5" fillId="0" borderId="94" xfId="0" applyFont="1" applyBorder="1" applyAlignment="1">
      <alignment horizontal="left" vertical="top"/>
    </xf>
    <xf numFmtId="0" fontId="5" fillId="0" borderId="77" xfId="0" applyFont="1" applyBorder="1" applyAlignment="1">
      <alignment horizontal="left" vertical="top" wrapText="1"/>
    </xf>
    <xf numFmtId="0" fontId="5" fillId="0" borderId="94" xfId="0" applyFont="1" applyBorder="1" applyAlignment="1">
      <alignment horizontal="left" vertical="top" wrapText="1"/>
    </xf>
    <xf numFmtId="0" fontId="30" fillId="11" borderId="77" xfId="0" applyFont="1" applyFill="1" applyBorder="1" applyAlignment="1">
      <alignment horizontal="center" vertical="top" wrapText="1"/>
    </xf>
    <xf numFmtId="0" fontId="30" fillId="11" borderId="94" xfId="0" applyFont="1" applyFill="1" applyBorder="1" applyAlignment="1">
      <alignment horizontal="center" vertical="top" wrapText="1"/>
    </xf>
    <xf numFmtId="0" fontId="5" fillId="8" borderId="44" xfId="0" applyFont="1" applyFill="1" applyBorder="1" applyAlignment="1">
      <alignment horizontal="center" vertical="center"/>
    </xf>
    <xf numFmtId="0" fontId="5" fillId="8" borderId="10" xfId="0" applyFont="1" applyFill="1" applyBorder="1" applyAlignment="1">
      <alignment horizontal="center" vertical="center"/>
    </xf>
    <xf numFmtId="0" fontId="5" fillId="0" borderId="10" xfId="0" applyFont="1" applyBorder="1" applyAlignment="1">
      <alignment horizontal="left" vertical="top"/>
    </xf>
    <xf numFmtId="0" fontId="5" fillId="0" borderId="15" xfId="0" applyFont="1" applyBorder="1" applyAlignment="1">
      <alignment horizontal="left" vertical="top"/>
    </xf>
    <xf numFmtId="0" fontId="5" fillId="8" borderId="48" xfId="0" applyFont="1" applyFill="1" applyBorder="1" applyAlignment="1">
      <alignment horizontal="center" vertical="center"/>
    </xf>
    <xf numFmtId="0" fontId="5" fillId="0" borderId="45" xfId="0" applyFont="1" applyBorder="1" applyAlignment="1">
      <alignment horizontal="left" vertical="top"/>
    </xf>
    <xf numFmtId="0" fontId="5" fillId="0" borderId="10" xfId="0" applyFont="1" applyBorder="1" applyAlignment="1">
      <alignment horizontal="left" vertical="top" wrapText="1"/>
    </xf>
    <xf numFmtId="0" fontId="30" fillId="13" borderId="28" xfId="0" applyFont="1" applyFill="1" applyBorder="1" applyAlignment="1">
      <alignment horizontal="center" vertical="center"/>
    </xf>
    <xf numFmtId="0" fontId="30" fillId="13" borderId="35" xfId="0" applyFont="1" applyFill="1" applyBorder="1" applyAlignment="1">
      <alignment horizontal="center" vertical="center" wrapText="1"/>
    </xf>
    <xf numFmtId="0" fontId="30" fillId="13" borderId="37" xfId="0" applyFont="1" applyFill="1" applyBorder="1" applyAlignment="1">
      <alignment horizontal="center" vertical="center"/>
    </xf>
    <xf numFmtId="0" fontId="30" fillId="13" borderId="45" xfId="0" applyFont="1" applyFill="1" applyBorder="1" applyAlignment="1">
      <alignment horizontal="center" vertical="center"/>
    </xf>
    <xf numFmtId="180" fontId="30" fillId="0" borderId="73" xfId="0" applyNumberFormat="1" applyFont="1" applyBorder="1" applyAlignment="1">
      <alignment horizontal="center" vertical="center"/>
    </xf>
    <xf numFmtId="180" fontId="30" fillId="0" borderId="47" xfId="0" applyNumberFormat="1" applyFont="1" applyBorder="1" applyAlignment="1">
      <alignment horizontal="center" vertical="center"/>
    </xf>
    <xf numFmtId="180" fontId="30" fillId="0" borderId="74" xfId="0" applyNumberFormat="1" applyFont="1" applyBorder="1" applyAlignment="1">
      <alignment horizontal="center" vertical="center"/>
    </xf>
    <xf numFmtId="180" fontId="30" fillId="11" borderId="47" xfId="0" applyNumberFormat="1" applyFont="1" applyFill="1" applyBorder="1" applyAlignment="1">
      <alignment horizontal="center" vertical="center"/>
    </xf>
    <xf numFmtId="180" fontId="30" fillId="11" borderId="74" xfId="0" applyNumberFormat="1" applyFont="1" applyFill="1" applyBorder="1" applyAlignment="1">
      <alignment horizontal="center" vertical="center"/>
    </xf>
    <xf numFmtId="0" fontId="30" fillId="13" borderId="12" xfId="0" applyFont="1" applyFill="1" applyBorder="1" applyAlignment="1">
      <alignment horizontal="center" vertical="center"/>
    </xf>
    <xf numFmtId="0" fontId="30" fillId="13" borderId="49" xfId="0" applyFont="1" applyFill="1" applyBorder="1" applyAlignment="1">
      <alignment horizontal="center" vertical="center"/>
    </xf>
    <xf numFmtId="0" fontId="30" fillId="13" borderId="78" xfId="0" applyFont="1" applyFill="1" applyBorder="1" applyAlignment="1">
      <alignment horizontal="center" vertical="center"/>
    </xf>
    <xf numFmtId="0" fontId="30" fillId="13" borderId="10" xfId="0" applyFont="1" applyFill="1" applyBorder="1" applyAlignment="1">
      <alignment horizontal="center" vertical="center" wrapText="1"/>
    </xf>
    <xf numFmtId="0" fontId="30" fillId="13" borderId="10" xfId="0" applyFont="1" applyFill="1" applyBorder="1" applyAlignment="1">
      <alignment horizontal="center" vertical="center"/>
    </xf>
    <xf numFmtId="0" fontId="30" fillId="0" borderId="44"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48" xfId="0" applyFont="1" applyBorder="1" applyAlignment="1">
      <alignment horizontal="center" vertical="center" wrapText="1"/>
    </xf>
    <xf numFmtId="0" fontId="30" fillId="0" borderId="45" xfId="0" applyFont="1" applyBorder="1" applyAlignment="1">
      <alignment horizontal="center" vertical="center" wrapText="1"/>
    </xf>
    <xf numFmtId="181" fontId="30" fillId="11" borderId="95" xfId="7" applyNumberFormat="1" applyFont="1" applyFill="1" applyBorder="1" applyAlignment="1">
      <alignment horizontal="center" vertical="center"/>
    </xf>
    <xf numFmtId="181" fontId="30" fillId="11" borderId="96" xfId="7" applyNumberFormat="1" applyFont="1" applyFill="1" applyBorder="1" applyAlignment="1">
      <alignment horizontal="center" vertical="center"/>
    </xf>
    <xf numFmtId="49" fontId="30" fillId="0" borderId="0" xfId="0" applyNumberFormat="1" applyFont="1" applyAlignment="1">
      <alignment horizontal="right" vertical="center"/>
    </xf>
    <xf numFmtId="0" fontId="30" fillId="13" borderId="59" xfId="7" applyFont="1" applyFill="1" applyBorder="1" applyAlignment="1">
      <alignment horizontal="center" vertical="center" wrapText="1"/>
    </xf>
    <xf numFmtId="0" fontId="30" fillId="13" borderId="0" xfId="7" applyFont="1" applyFill="1" applyBorder="1" applyAlignment="1">
      <alignment horizontal="center" vertical="center"/>
    </xf>
    <xf numFmtId="181" fontId="30" fillId="0" borderId="97" xfId="7" applyNumberFormat="1" applyFont="1" applyBorder="1" applyAlignment="1">
      <alignment horizontal="center" vertical="center"/>
    </xf>
    <xf numFmtId="181" fontId="30" fillId="0" borderId="95" xfId="7" applyNumberFormat="1" applyFont="1" applyBorder="1" applyAlignment="1">
      <alignment horizontal="center" vertical="center"/>
    </xf>
    <xf numFmtId="181" fontId="30" fillId="0" borderId="96" xfId="7" applyNumberFormat="1" applyFont="1" applyBorder="1" applyAlignment="1">
      <alignment horizontal="center" vertical="center"/>
    </xf>
    <xf numFmtId="181" fontId="30" fillId="0" borderId="58" xfId="7" applyNumberFormat="1" applyFont="1" applyBorder="1" applyAlignment="1">
      <alignment horizontal="center" vertical="center"/>
    </xf>
    <xf numFmtId="181" fontId="30" fillId="0" borderId="17" xfId="7" applyNumberFormat="1" applyFont="1" applyBorder="1" applyAlignment="1">
      <alignment horizontal="center" vertical="center"/>
    </xf>
    <xf numFmtId="181" fontId="30" fillId="0" borderId="19" xfId="7" applyNumberFormat="1" applyFont="1" applyBorder="1" applyAlignment="1">
      <alignment horizontal="center" vertical="center"/>
    </xf>
    <xf numFmtId="0" fontId="30" fillId="0" borderId="98" xfId="0" applyFont="1" applyBorder="1" applyAlignment="1">
      <alignment horizontal="left" vertical="center"/>
    </xf>
    <xf numFmtId="0" fontId="30" fillId="0" borderId="10" xfId="0" applyFont="1" applyBorder="1">
      <alignment vertical="center"/>
    </xf>
    <xf numFmtId="0" fontId="30" fillId="0" borderId="10" xfId="0" applyFont="1" applyBorder="1" applyAlignment="1">
      <alignment vertical="center" wrapText="1"/>
    </xf>
    <xf numFmtId="0" fontId="30" fillId="0" borderId="99" xfId="0" applyFont="1" applyBorder="1" applyAlignment="1">
      <alignment vertical="center" wrapText="1"/>
    </xf>
    <xf numFmtId="0" fontId="30" fillId="0" borderId="48" xfId="0" applyFont="1" applyBorder="1">
      <alignment vertical="center"/>
    </xf>
    <xf numFmtId="0" fontId="30" fillId="10" borderId="71" xfId="0" applyFont="1" applyFill="1" applyBorder="1" applyAlignment="1">
      <alignment horizontal="center" vertical="center"/>
    </xf>
    <xf numFmtId="38" fontId="30" fillId="0" borderId="30" xfId="10" applyFont="1" applyBorder="1" applyAlignment="1">
      <alignment horizontal="center" vertical="center"/>
    </xf>
    <xf numFmtId="38" fontId="30" fillId="0" borderId="100" xfId="10" applyFont="1" applyBorder="1" applyAlignment="1">
      <alignment horizontal="center" vertical="center"/>
    </xf>
    <xf numFmtId="38" fontId="30" fillId="0" borderId="48" xfId="10" applyFont="1" applyBorder="1" applyAlignment="1">
      <alignment horizontal="center" vertical="center"/>
    </xf>
    <xf numFmtId="38" fontId="30" fillId="0" borderId="0" xfId="10" applyFont="1" applyBorder="1" applyAlignment="1">
      <alignment horizontal="center" vertical="center"/>
    </xf>
    <xf numFmtId="0" fontId="30" fillId="10" borderId="74" xfId="0" applyFont="1" applyFill="1" applyBorder="1" applyAlignment="1">
      <alignment horizontal="center" vertical="center"/>
    </xf>
    <xf numFmtId="0" fontId="30" fillId="0" borderId="14" xfId="0" applyFont="1" applyBorder="1" applyAlignment="1">
      <alignment horizontal="center" vertical="center"/>
    </xf>
    <xf numFmtId="38" fontId="30" fillId="0" borderId="14" xfId="10" applyFont="1" applyBorder="1" applyAlignment="1">
      <alignment horizontal="center" vertical="center"/>
    </xf>
    <xf numFmtId="38" fontId="30" fillId="0" borderId="101" xfId="10" applyFont="1" applyBorder="1" applyAlignment="1">
      <alignment horizontal="center" vertical="center"/>
    </xf>
    <xf numFmtId="0" fontId="30" fillId="10" borderId="102" xfId="0" applyFont="1" applyFill="1" applyBorder="1" applyAlignment="1">
      <alignment horizontal="center" vertical="center"/>
    </xf>
    <xf numFmtId="0" fontId="30" fillId="0" borderId="99" xfId="0" applyFont="1" applyBorder="1" applyAlignment="1">
      <alignment horizontal="center" vertical="center" wrapText="1"/>
    </xf>
    <xf numFmtId="0" fontId="30" fillId="0" borderId="99" xfId="0" applyFont="1" applyBorder="1" applyAlignment="1">
      <alignment horizontal="center" vertical="center"/>
    </xf>
    <xf numFmtId="0" fontId="30" fillId="0" borderId="68" xfId="0" applyFont="1" applyBorder="1" applyAlignment="1">
      <alignment horizontal="left" vertical="center"/>
    </xf>
    <xf numFmtId="0" fontId="30" fillId="10" borderId="15" xfId="0" applyFont="1" applyFill="1" applyBorder="1" applyAlignment="1">
      <alignment horizontal="center" vertical="center"/>
    </xf>
    <xf numFmtId="0" fontId="30" fillId="10" borderId="31" xfId="0" applyFont="1" applyFill="1" applyBorder="1" applyAlignment="1">
      <alignment horizontal="center" vertical="center"/>
    </xf>
    <xf numFmtId="0" fontId="30" fillId="10" borderId="1" xfId="0" applyFont="1" applyFill="1" applyBorder="1" applyAlignment="1">
      <alignment horizontal="center" vertical="center"/>
    </xf>
    <xf numFmtId="0" fontId="30" fillId="10" borderId="3" xfId="0" applyFont="1" applyFill="1" applyBorder="1" applyAlignment="1">
      <alignment horizontal="center" vertical="center"/>
    </xf>
    <xf numFmtId="0" fontId="30" fillId="10" borderId="5" xfId="0" applyFont="1" applyFill="1" applyBorder="1" applyAlignment="1">
      <alignment horizontal="center" vertical="center"/>
    </xf>
    <xf numFmtId="178" fontId="30" fillId="0" borderId="103" xfId="0" applyNumberFormat="1" applyFont="1" applyBorder="1">
      <alignment vertical="center"/>
    </xf>
    <xf numFmtId="178" fontId="30" fillId="0" borderId="104" xfId="0" applyNumberFormat="1" applyFont="1" applyBorder="1">
      <alignment vertical="center"/>
    </xf>
    <xf numFmtId="178" fontId="30" fillId="12" borderId="3" xfId="7" applyNumberFormat="1" applyFont="1" applyFill="1" applyBorder="1">
      <alignment vertical="center"/>
    </xf>
    <xf numFmtId="178" fontId="30" fillId="0" borderId="34" xfId="0" applyNumberFormat="1" applyFont="1" applyBorder="1">
      <alignment vertical="center"/>
    </xf>
    <xf numFmtId="178" fontId="30" fillId="12" borderId="5" xfId="7" applyNumberFormat="1" applyFont="1" applyFill="1" applyBorder="1">
      <alignment vertical="center"/>
    </xf>
    <xf numFmtId="178" fontId="30" fillId="12" borderId="105" xfId="7" applyNumberFormat="1" applyFont="1" applyFill="1" applyBorder="1">
      <alignment vertical="center"/>
    </xf>
    <xf numFmtId="178" fontId="33" fillId="10" borderId="106" xfId="7" applyNumberFormat="1" applyFont="1" applyFill="1" applyBorder="1">
      <alignment vertical="center"/>
    </xf>
    <xf numFmtId="0" fontId="30" fillId="10" borderId="94" xfId="0" applyFont="1" applyFill="1" applyBorder="1" applyAlignment="1">
      <alignment horizontal="center" vertical="center"/>
    </xf>
    <xf numFmtId="0" fontId="30" fillId="10" borderId="74" xfId="0" applyFont="1" applyFill="1" applyBorder="1" applyAlignment="1">
      <alignment horizontal="center" vertical="center" wrapText="1"/>
    </xf>
    <xf numFmtId="0" fontId="5" fillId="8" borderId="73" xfId="0" applyFont="1" applyFill="1" applyBorder="1" applyAlignment="1">
      <alignment horizontal="center" vertical="center"/>
    </xf>
    <xf numFmtId="0" fontId="5" fillId="8" borderId="47" xfId="0" applyFont="1" applyFill="1" applyBorder="1" applyAlignment="1">
      <alignment horizontal="center" vertical="center"/>
    </xf>
    <xf numFmtId="0" fontId="5" fillId="0" borderId="45" xfId="0" applyFont="1" applyBorder="1" applyAlignment="1">
      <alignment horizontal="left" vertical="top" wrapText="1"/>
    </xf>
    <xf numFmtId="0" fontId="5" fillId="0" borderId="47" xfId="0" applyFont="1" applyBorder="1" applyAlignment="1">
      <alignment horizontal="left" vertical="top"/>
    </xf>
    <xf numFmtId="0" fontId="5" fillId="0" borderId="74" xfId="0" applyFont="1" applyBorder="1" applyAlignment="1">
      <alignment horizontal="left" vertical="top"/>
    </xf>
    <xf numFmtId="0" fontId="30" fillId="0" borderId="0" xfId="0" applyFont="1" applyAlignment="1">
      <alignment vertical="center" wrapText="1"/>
    </xf>
    <xf numFmtId="0" fontId="34" fillId="0" borderId="0" xfId="0" applyFont="1">
      <alignment vertical="center"/>
    </xf>
    <xf numFmtId="0" fontId="35" fillId="0" borderId="0" xfId="0" applyFont="1">
      <alignment vertical="center"/>
    </xf>
    <xf numFmtId="0" fontId="35" fillId="0" borderId="0" xfId="0" applyFont="1" applyAlignment="1">
      <alignment horizontal="right" vertical="center"/>
    </xf>
    <xf numFmtId="0" fontId="35" fillId="0" borderId="0" xfId="0" applyFont="1" applyAlignment="1">
      <alignment horizontal="center" vertical="center"/>
    </xf>
    <xf numFmtId="0" fontId="35" fillId="0" borderId="0" xfId="0" applyFont="1" applyAlignment="1">
      <alignment horizontal="left" vertical="top" wrapText="1"/>
    </xf>
    <xf numFmtId="0" fontId="36" fillId="0" borderId="0" xfId="0" applyFont="1" applyAlignment="1">
      <alignment horizontal="left" vertical="center"/>
    </xf>
    <xf numFmtId="0" fontId="36" fillId="0" borderId="0" xfId="0" applyFont="1">
      <alignment vertical="center"/>
    </xf>
    <xf numFmtId="0" fontId="36" fillId="0" borderId="0" xfId="0" applyFont="1" applyAlignment="1">
      <alignment vertical="center" wrapText="1"/>
    </xf>
    <xf numFmtId="0" fontId="36" fillId="0" borderId="0" xfId="0" applyFont="1" applyAlignment="1">
      <alignment vertical="center" shrinkToFit="1"/>
    </xf>
    <xf numFmtId="0" fontId="35" fillId="0" borderId="0" xfId="0" quotePrefix="1" applyFont="1">
      <alignment vertical="center"/>
    </xf>
    <xf numFmtId="0" fontId="35" fillId="0" borderId="0" xfId="0" applyFont="1" applyAlignment="1">
      <alignment vertical="center"/>
    </xf>
    <xf numFmtId="0" fontId="37" fillId="0" borderId="45" xfId="0" applyFont="1" applyBorder="1" applyAlignment="1">
      <alignment horizontal="center" wrapText="1"/>
    </xf>
    <xf numFmtId="0" fontId="37" fillId="0" borderId="47" xfId="0" applyFont="1" applyBorder="1" applyAlignment="1">
      <alignment horizontal="center" wrapText="1"/>
    </xf>
    <xf numFmtId="0" fontId="35" fillId="0" borderId="47" xfId="0" applyFont="1" applyBorder="1" applyAlignment="1">
      <alignment horizontal="center" vertical="top"/>
    </xf>
    <xf numFmtId="0" fontId="35" fillId="0" borderId="48" xfId="0" applyFont="1" applyBorder="1" applyAlignment="1">
      <alignment horizontal="center" vertical="top"/>
    </xf>
    <xf numFmtId="0" fontId="35" fillId="0" borderId="10" xfId="0" applyFont="1" applyBorder="1" applyAlignment="1">
      <alignment horizontal="center" vertical="center"/>
    </xf>
    <xf numFmtId="0" fontId="35" fillId="0" borderId="0" xfId="0" applyFont="1" applyAlignment="1">
      <alignment vertical="center" shrinkToFit="1"/>
    </xf>
    <xf numFmtId="0" fontId="35" fillId="0" borderId="35" xfId="0" applyFont="1" applyBorder="1" applyAlignment="1">
      <alignment horizontal="center" vertical="center" wrapText="1"/>
    </xf>
    <xf numFmtId="0" fontId="35" fillId="0" borderId="36"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10" xfId="0" applyFont="1" applyBorder="1" applyAlignment="1">
      <alignment horizontal="center" vertical="center" textRotation="255" shrinkToFit="1"/>
    </xf>
    <xf numFmtId="0" fontId="35" fillId="0" borderId="35" xfId="0" applyFont="1" applyBorder="1" applyAlignment="1">
      <alignment horizontal="left" vertical="center"/>
    </xf>
    <xf numFmtId="0" fontId="35" fillId="0" borderId="36" xfId="0" applyFont="1" applyBorder="1" applyAlignment="1">
      <alignment horizontal="left" vertical="top" wrapText="1"/>
    </xf>
    <xf numFmtId="0" fontId="35" fillId="0" borderId="36" xfId="0" applyFont="1" applyBorder="1" applyAlignment="1">
      <alignment horizontal="center" vertical="top" wrapText="1"/>
    </xf>
    <xf numFmtId="0" fontId="35" fillId="0" borderId="37" xfId="0" applyFont="1" applyBorder="1" applyAlignment="1">
      <alignment horizontal="center" vertical="top" wrapText="1"/>
    </xf>
    <xf numFmtId="0" fontId="35" fillId="0" borderId="0" xfId="0" applyFont="1" applyAlignment="1">
      <alignment vertical="top"/>
    </xf>
    <xf numFmtId="0" fontId="35" fillId="0" borderId="0" xfId="0" quotePrefix="1" applyFont="1" applyAlignment="1">
      <alignment horizontal="left" vertical="center"/>
    </xf>
    <xf numFmtId="0" fontId="35" fillId="0" borderId="59" xfId="0" applyFont="1" applyBorder="1" applyAlignment="1">
      <alignment horizontal="center" vertical="center" wrapText="1"/>
    </xf>
    <xf numFmtId="0" fontId="35" fillId="0" borderId="0" xfId="0" applyFont="1" applyAlignment="1">
      <alignment horizontal="center" vertical="center" wrapText="1"/>
    </xf>
    <xf numFmtId="0" fontId="35" fillId="0" borderId="98" xfId="0" applyFont="1" applyBorder="1" applyAlignment="1">
      <alignment horizontal="center" vertical="center" wrapText="1"/>
    </xf>
    <xf numFmtId="0" fontId="35" fillId="0" borderId="59" xfId="0" applyFont="1" applyBorder="1" applyAlignment="1">
      <alignment horizontal="left" vertical="center"/>
    </xf>
    <xf numFmtId="0" fontId="35" fillId="0" borderId="98" xfId="0" applyFont="1" applyBorder="1" applyAlignment="1">
      <alignment horizontal="center" vertical="top" wrapText="1"/>
    </xf>
    <xf numFmtId="0" fontId="35" fillId="0" borderId="0" xfId="0" applyFont="1" applyAlignment="1">
      <alignment horizontal="center" vertical="top" wrapText="1"/>
    </xf>
    <xf numFmtId="0" fontId="38" fillId="0" borderId="0" xfId="0" applyFont="1" applyAlignment="1">
      <alignment horizontal="left" vertical="top" wrapText="1"/>
    </xf>
    <xf numFmtId="182" fontId="35" fillId="0" borderId="0" xfId="0" applyNumberFormat="1" applyFont="1" applyAlignment="1">
      <alignment horizontal="left" vertical="center"/>
    </xf>
    <xf numFmtId="0" fontId="36" fillId="0" borderId="0" xfId="0" applyFont="1" applyAlignment="1">
      <alignment horizontal="center" vertical="center"/>
    </xf>
    <xf numFmtId="182" fontId="36" fillId="0" borderId="0" xfId="0" applyNumberFormat="1" applyFont="1" applyAlignment="1">
      <alignment horizontal="left" vertical="center"/>
    </xf>
    <xf numFmtId="0" fontId="35" fillId="0" borderId="0" xfId="0" applyFont="1" applyAlignment="1">
      <alignment horizontal="left" vertical="center"/>
    </xf>
    <xf numFmtId="0" fontId="35" fillId="0" borderId="0" xfId="0" applyFont="1" applyAlignment="1">
      <alignment vertical="center" wrapText="1"/>
    </xf>
    <xf numFmtId="0" fontId="35" fillId="0" borderId="0" xfId="0" applyFont="1" applyAlignment="1">
      <alignment vertical="top" wrapText="1"/>
    </xf>
    <xf numFmtId="0" fontId="35" fillId="0" borderId="0" xfId="0" applyFont="1" applyAlignment="1">
      <alignment horizontal="left" vertical="center" wrapText="1"/>
    </xf>
    <xf numFmtId="0" fontId="35" fillId="0" borderId="59" xfId="0" applyFont="1" applyBorder="1">
      <alignment vertical="center"/>
    </xf>
    <xf numFmtId="176" fontId="35" fillId="0" borderId="0" xfId="0" applyNumberFormat="1" applyFont="1" applyAlignment="1">
      <alignment horizontal="left" vertical="center" wrapText="1"/>
    </xf>
    <xf numFmtId="176" fontId="35" fillId="0" borderId="0" xfId="0" applyNumberFormat="1" applyFont="1">
      <alignment vertical="center"/>
    </xf>
    <xf numFmtId="0" fontId="0" fillId="0" borderId="0" xfId="0" applyAlignment="1">
      <alignment vertical="center" wrapText="1"/>
    </xf>
    <xf numFmtId="0" fontId="35" fillId="0" borderId="45" xfId="0" applyFont="1" applyBorder="1" applyAlignment="1">
      <alignment horizontal="left"/>
    </xf>
    <xf numFmtId="0" fontId="35" fillId="0" borderId="47" xfId="0" applyFont="1" applyBorder="1" applyAlignment="1">
      <alignment horizontal="left"/>
    </xf>
    <xf numFmtId="0" fontId="35" fillId="0" borderId="47" xfId="0" applyFont="1" applyBorder="1" applyAlignment="1">
      <alignment horizontal="left" vertical="top"/>
    </xf>
    <xf numFmtId="0" fontId="35" fillId="0" borderId="48" xfId="0" applyFont="1" applyBorder="1" applyAlignment="1">
      <alignment horizontal="left" vertical="top"/>
    </xf>
    <xf numFmtId="0" fontId="35" fillId="0" borderId="10" xfId="0" applyFont="1" applyBorder="1" applyAlignment="1">
      <alignment horizontal="left" vertical="center" wrapText="1"/>
    </xf>
    <xf numFmtId="183" fontId="35" fillId="0" borderId="10" xfId="0" applyNumberFormat="1" applyFont="1" applyBorder="1" applyAlignment="1">
      <alignment horizontal="left" vertical="center" wrapText="1"/>
    </xf>
    <xf numFmtId="184" fontId="35" fillId="0" borderId="35" xfId="6" applyNumberFormat="1" applyFont="1" applyBorder="1" applyAlignment="1">
      <alignment horizontal="center" vertical="center" shrinkToFit="1"/>
    </xf>
    <xf numFmtId="184" fontId="35" fillId="0" borderId="37" xfId="6" applyNumberFormat="1" applyFont="1" applyBorder="1" applyAlignment="1">
      <alignment horizontal="center" vertical="center" shrinkToFit="1"/>
    </xf>
    <xf numFmtId="0" fontId="0" fillId="0" borderId="0" xfId="0">
      <alignment vertical="center"/>
    </xf>
    <xf numFmtId="184" fontId="35" fillId="0" borderId="59" xfId="6" applyNumberFormat="1" applyFont="1" applyBorder="1" applyAlignment="1">
      <alignment horizontal="center" vertical="center" shrinkToFit="1"/>
    </xf>
    <xf numFmtId="184" fontId="35" fillId="0" borderId="98" xfId="6" applyNumberFormat="1" applyFont="1" applyBorder="1" applyAlignment="1">
      <alignment horizontal="center" vertical="center" shrinkToFit="1"/>
    </xf>
    <xf numFmtId="0" fontId="35" fillId="0" borderId="49" xfId="0" applyFont="1" applyBorder="1" applyAlignment="1">
      <alignment horizontal="center" vertical="center" wrapText="1"/>
    </xf>
    <xf numFmtId="184" fontId="35" fillId="0" borderId="49" xfId="6" applyNumberFormat="1" applyFont="1" applyBorder="1" applyAlignment="1">
      <alignment horizontal="center" vertical="center" shrinkToFit="1"/>
    </xf>
    <xf numFmtId="184" fontId="35" fillId="0" borderId="78" xfId="6" applyNumberFormat="1" applyFont="1" applyBorder="1" applyAlignment="1">
      <alignment horizontal="center" vertical="center" shrinkToFit="1"/>
    </xf>
    <xf numFmtId="185" fontId="35" fillId="0" borderId="0" xfId="0" applyNumberFormat="1" applyFont="1" applyAlignment="1">
      <alignment horizontal="right" vertical="center"/>
    </xf>
    <xf numFmtId="0" fontId="36" fillId="0" borderId="0" xfId="0" applyFont="1" applyAlignment="1">
      <alignment horizontal="right" vertical="center"/>
    </xf>
    <xf numFmtId="176" fontId="35" fillId="0" borderId="0" xfId="0" applyNumberFormat="1" applyFont="1" applyAlignment="1">
      <alignment vertical="center" shrinkToFit="1"/>
    </xf>
    <xf numFmtId="0" fontId="35" fillId="0" borderId="77" xfId="0" applyFont="1" applyBorder="1" applyAlignment="1">
      <alignment horizontal="center" vertical="center" wrapText="1"/>
    </xf>
    <xf numFmtId="0" fontId="35" fillId="0" borderId="78" xfId="0" applyFont="1" applyBorder="1" applyAlignment="1">
      <alignment horizontal="center" vertical="center" wrapText="1"/>
    </xf>
    <xf numFmtId="0" fontId="35" fillId="0" borderId="52" xfId="0" applyFont="1" applyBorder="1" applyAlignment="1">
      <alignment horizontal="center" vertical="center" wrapText="1"/>
    </xf>
    <xf numFmtId="0" fontId="35" fillId="0" borderId="0" xfId="0" applyFont="1" applyAlignment="1">
      <alignment horizontal="distributed" vertical="center"/>
    </xf>
    <xf numFmtId="0" fontId="35" fillId="0" borderId="0" xfId="0" applyFont="1" applyAlignment="1">
      <alignment horizontal="distributed" vertical="center" shrinkToFit="1"/>
    </xf>
    <xf numFmtId="0" fontId="36" fillId="0" borderId="0" xfId="0" applyFont="1" applyAlignment="1">
      <alignment horizontal="distributed" vertical="center"/>
    </xf>
    <xf numFmtId="0" fontId="36" fillId="0" borderId="0" xfId="0" applyFont="1" applyAlignment="1">
      <alignment horizontal="distributed" vertical="center" shrinkToFit="1"/>
    </xf>
    <xf numFmtId="0" fontId="35" fillId="0" borderId="98" xfId="0" applyFont="1" applyBorder="1" applyAlignment="1">
      <alignment horizontal="right" vertical="center"/>
    </xf>
    <xf numFmtId="49" fontId="35" fillId="0" borderId="0" xfId="0" applyNumberFormat="1" applyFont="1" applyAlignment="1">
      <alignment horizontal="left" vertical="center"/>
    </xf>
    <xf numFmtId="0" fontId="35" fillId="0" borderId="14" xfId="0" applyFont="1" applyBorder="1" applyAlignment="1">
      <alignment horizontal="center" vertical="center" wrapText="1"/>
    </xf>
    <xf numFmtId="0" fontId="35" fillId="0" borderId="49" xfId="0" applyFont="1" applyBorder="1">
      <alignment vertical="center"/>
    </xf>
    <xf numFmtId="0" fontId="35" fillId="0" borderId="77" xfId="0" applyFont="1" applyBorder="1" applyAlignment="1">
      <alignment horizontal="left" vertical="top" wrapText="1"/>
    </xf>
    <xf numFmtId="0" fontId="35" fillId="0" borderId="77" xfId="0" applyFont="1" applyBorder="1" applyAlignment="1">
      <alignment horizontal="center" vertical="top" wrapText="1"/>
    </xf>
    <xf numFmtId="0" fontId="35" fillId="0" borderId="78" xfId="0" applyFont="1" applyBorder="1" applyAlignment="1">
      <alignment horizontal="center" vertical="top" wrapText="1"/>
    </xf>
    <xf numFmtId="0" fontId="36" fillId="0" borderId="0" xfId="0" applyFont="1" applyAlignment="1">
      <alignment vertical="top"/>
    </xf>
    <xf numFmtId="0" fontId="36" fillId="0" borderId="0" xfId="0" applyFont="1" applyAlignment="1">
      <alignment horizontal="left" vertical="top" wrapText="1"/>
    </xf>
    <xf numFmtId="0" fontId="36" fillId="0" borderId="0" xfId="0" applyFont="1" applyAlignment="1">
      <alignment horizontal="left" vertical="center" wrapText="1"/>
    </xf>
    <xf numFmtId="0" fontId="36" fillId="0" borderId="0" xfId="0" applyFont="1" applyAlignment="1">
      <alignment horizontal="center" vertical="center" wrapText="1" shrinkToFit="1"/>
    </xf>
    <xf numFmtId="38" fontId="36" fillId="0" borderId="0" xfId="6" applyFont="1" applyBorder="1" applyAlignment="1">
      <alignment horizontal="right" vertical="center"/>
    </xf>
    <xf numFmtId="38" fontId="35" fillId="0" borderId="0" xfId="6" applyFont="1" applyBorder="1" applyAlignment="1">
      <alignment horizontal="right" vertical="center"/>
    </xf>
    <xf numFmtId="0" fontId="36" fillId="0" borderId="0" xfId="0" applyFont="1" applyAlignment="1">
      <alignment horizontal="center" vertical="center" shrinkToFit="1"/>
    </xf>
    <xf numFmtId="0" fontId="39" fillId="0" borderId="0" xfId="0" applyFont="1" applyAlignment="1">
      <alignment horizontal="center" vertical="center"/>
    </xf>
    <xf numFmtId="0" fontId="39" fillId="0" borderId="0" xfId="0" applyFont="1">
      <alignment vertical="center"/>
    </xf>
    <xf numFmtId="12" fontId="39" fillId="0" borderId="0" xfId="0" applyNumberFormat="1" applyFont="1" applyAlignment="1">
      <alignment horizontal="center" vertical="center"/>
    </xf>
    <xf numFmtId="0" fontId="23" fillId="0" borderId="0" xfId="0" applyFont="1" applyAlignment="1">
      <alignment horizontal="center" vertical="center" wrapText="1"/>
    </xf>
    <xf numFmtId="0" fontId="23" fillId="0" borderId="0" xfId="0" applyFont="1" applyAlignment="1">
      <alignment vertical="center" wrapText="1"/>
    </xf>
    <xf numFmtId="0" fontId="40" fillId="5" borderId="23" xfId="0" applyFont="1" applyFill="1" applyBorder="1" applyAlignment="1">
      <alignment horizontal="center" vertical="center"/>
    </xf>
    <xf numFmtId="0" fontId="40" fillId="5" borderId="84" xfId="0" applyFont="1" applyFill="1" applyBorder="1" applyAlignment="1">
      <alignment horizontal="center" vertical="center"/>
    </xf>
    <xf numFmtId="0" fontId="40" fillId="6" borderId="107" xfId="0" applyFont="1" applyFill="1" applyBorder="1" applyAlignment="1">
      <alignment horizontal="center" vertical="center" wrapText="1"/>
    </xf>
    <xf numFmtId="0" fontId="40" fillId="6" borderId="84" xfId="0" applyFont="1" applyFill="1" applyBorder="1" applyAlignment="1">
      <alignment horizontal="center" vertical="center" wrapText="1"/>
    </xf>
    <xf numFmtId="0" fontId="39" fillId="7" borderId="35" xfId="0" applyFont="1" applyFill="1" applyBorder="1" applyAlignment="1">
      <alignment horizontal="center" vertical="center" wrapText="1"/>
    </xf>
    <xf numFmtId="0" fontId="39" fillId="7" borderId="37" xfId="0" applyFont="1" applyFill="1" applyBorder="1" applyAlignment="1">
      <alignment horizontal="center" vertical="center" wrapText="1"/>
    </xf>
    <xf numFmtId="0" fontId="23" fillId="0" borderId="45"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48" xfId="0" applyFont="1" applyBorder="1" applyAlignment="1">
      <alignment horizontal="center" vertical="center" wrapText="1"/>
    </xf>
    <xf numFmtId="0" fontId="23" fillId="3" borderId="10" xfId="0" applyFont="1" applyFill="1" applyBorder="1" applyAlignment="1">
      <alignment horizontal="center" vertical="center" wrapText="1"/>
    </xf>
    <xf numFmtId="0" fontId="39" fillId="0" borderId="10" xfId="0" applyFont="1" applyBorder="1" applyAlignment="1">
      <alignment horizontal="center" vertical="center"/>
    </xf>
    <xf numFmtId="0" fontId="40" fillId="5" borderId="76" xfId="0" applyFont="1" applyFill="1" applyBorder="1" applyAlignment="1">
      <alignment horizontal="center" vertical="center"/>
    </xf>
    <xf numFmtId="0" fontId="40" fillId="5" borderId="78" xfId="0" applyFont="1" applyFill="1" applyBorder="1" applyAlignment="1">
      <alignment horizontal="center" vertical="center"/>
    </xf>
    <xf numFmtId="0" fontId="40" fillId="6" borderId="49" xfId="0" applyFont="1" applyFill="1" applyBorder="1" applyAlignment="1">
      <alignment horizontal="center" vertical="center" wrapText="1"/>
    </xf>
    <xf numFmtId="0" fontId="40" fillId="6" borderId="78" xfId="0" applyFont="1" applyFill="1" applyBorder="1" applyAlignment="1">
      <alignment horizontal="center" vertical="center" wrapText="1"/>
    </xf>
    <xf numFmtId="0" fontId="39" fillId="7" borderId="49" xfId="0" applyFont="1" applyFill="1" applyBorder="1" applyAlignment="1">
      <alignment horizontal="center" vertical="center" wrapText="1"/>
    </xf>
    <xf numFmtId="0" fontId="39" fillId="7" borderId="78" xfId="0" applyFont="1" applyFill="1" applyBorder="1" applyAlignment="1">
      <alignment horizontal="center" vertical="center" wrapText="1"/>
    </xf>
    <xf numFmtId="0" fontId="23" fillId="8" borderId="45" xfId="0" applyFont="1" applyFill="1" applyBorder="1" applyAlignment="1">
      <alignment horizontal="center" vertical="center" wrapText="1"/>
    </xf>
    <xf numFmtId="0" fontId="23" fillId="8" borderId="47" xfId="0" applyFont="1" applyFill="1" applyBorder="1" applyAlignment="1">
      <alignment horizontal="center" vertical="center" wrapText="1"/>
    </xf>
    <xf numFmtId="0" fontId="23" fillId="8" borderId="48" xfId="0" applyFont="1" applyFill="1" applyBorder="1" applyAlignment="1">
      <alignment horizontal="center" vertical="center" wrapText="1"/>
    </xf>
    <xf numFmtId="0" fontId="23" fillId="3" borderId="10" xfId="0" applyFont="1" applyFill="1" applyBorder="1" applyAlignment="1">
      <alignment vertical="center" wrapText="1"/>
    </xf>
    <xf numFmtId="49" fontId="39" fillId="8" borderId="10" xfId="0" applyNumberFormat="1" applyFont="1" applyFill="1" applyBorder="1" applyAlignment="1">
      <alignment horizontal="right" vertical="center"/>
    </xf>
    <xf numFmtId="0" fontId="40" fillId="5" borderId="28" xfId="0" applyFont="1" applyFill="1" applyBorder="1" applyAlignment="1">
      <alignment horizontal="center" vertical="center"/>
    </xf>
    <xf numFmtId="0" fontId="40" fillId="0" borderId="30" xfId="0" applyFont="1" applyBorder="1" applyAlignment="1">
      <alignment horizontal="center" vertical="center"/>
    </xf>
    <xf numFmtId="0" fontId="40" fillId="6" borderId="30" xfId="0" applyFont="1" applyFill="1" applyBorder="1" applyAlignment="1">
      <alignment horizontal="center" vertical="center"/>
    </xf>
    <xf numFmtId="49" fontId="40" fillId="0" borderId="30" xfId="0" applyNumberFormat="1" applyFont="1" applyBorder="1" applyAlignment="1">
      <alignment horizontal="center" vertical="center"/>
    </xf>
    <xf numFmtId="0" fontId="39" fillId="7" borderId="30" xfId="0" applyFont="1" applyFill="1" applyBorder="1" applyAlignment="1">
      <alignment horizontal="center" vertical="center"/>
    </xf>
    <xf numFmtId="0" fontId="39" fillId="0" borderId="30" xfId="0" applyFont="1" applyBorder="1" applyAlignment="1">
      <alignment horizontal="center" vertical="center"/>
    </xf>
    <xf numFmtId="0" fontId="23" fillId="0" borderId="30" xfId="0" applyFont="1" applyBorder="1" applyAlignment="1">
      <alignment horizontal="center" vertical="center" wrapText="1"/>
    </xf>
    <xf numFmtId="0" fontId="23" fillId="3" borderId="10" xfId="0" applyFont="1" applyFill="1" applyBorder="1" applyAlignment="1">
      <alignment horizontal="center" vertical="center"/>
    </xf>
    <xf numFmtId="0" fontId="40" fillId="5" borderId="56" xfId="0" applyFont="1" applyFill="1" applyBorder="1" applyAlignment="1">
      <alignment horizontal="center" vertical="center"/>
    </xf>
    <xf numFmtId="0" fontId="40" fillId="0" borderId="14" xfId="0" applyFont="1" applyBorder="1" applyAlignment="1">
      <alignment horizontal="center" vertical="center"/>
    </xf>
    <xf numFmtId="0" fontId="40" fillId="6" borderId="14" xfId="0" applyFont="1" applyFill="1" applyBorder="1" applyAlignment="1">
      <alignment horizontal="center" vertical="center"/>
    </xf>
    <xf numFmtId="49" fontId="40" fillId="0" borderId="14" xfId="0" applyNumberFormat="1" applyFont="1" applyBorder="1" applyAlignment="1">
      <alignment horizontal="center" vertical="center"/>
    </xf>
    <xf numFmtId="0" fontId="39" fillId="7" borderId="14" xfId="0" applyFont="1" applyFill="1" applyBorder="1" applyAlignment="1">
      <alignment horizontal="center" vertical="center"/>
    </xf>
    <xf numFmtId="0" fontId="39" fillId="0" borderId="14" xfId="0" applyFont="1" applyBorder="1" applyAlignment="1">
      <alignment horizontal="center" vertical="center"/>
    </xf>
    <xf numFmtId="0" fontId="23" fillId="0" borderId="52" xfId="0" applyFont="1" applyBorder="1" applyAlignment="1">
      <alignment horizontal="center" vertical="center" wrapText="1"/>
    </xf>
    <xf numFmtId="0" fontId="24" fillId="0" borderId="30" xfId="0" applyFont="1" applyBorder="1" applyAlignment="1">
      <alignment horizontal="center" vertical="center"/>
    </xf>
    <xf numFmtId="0" fontId="40" fillId="6" borderId="30" xfId="0" applyFont="1" applyFill="1" applyBorder="1" applyAlignment="1">
      <alignment horizontal="center" vertical="center" wrapText="1"/>
    </xf>
    <xf numFmtId="0" fontId="23" fillId="0" borderId="14" xfId="0" applyFont="1" applyBorder="1" applyAlignment="1">
      <alignment horizontal="center" vertical="center" wrapText="1"/>
    </xf>
    <xf numFmtId="0" fontId="40" fillId="5" borderId="12" xfId="0" applyFont="1" applyFill="1" applyBorder="1" applyAlignment="1">
      <alignment horizontal="center" vertical="center"/>
    </xf>
    <xf numFmtId="0" fontId="24" fillId="0" borderId="52" xfId="0" applyFont="1" applyBorder="1" applyAlignment="1">
      <alignment horizontal="center" vertical="center"/>
    </xf>
    <xf numFmtId="0" fontId="40" fillId="6" borderId="52" xfId="0" applyFont="1" applyFill="1" applyBorder="1" applyAlignment="1">
      <alignment horizontal="center" vertical="center" wrapText="1"/>
    </xf>
    <xf numFmtId="0" fontId="40" fillId="0" borderId="52" xfId="0" applyFont="1" applyBorder="1" applyAlignment="1">
      <alignment horizontal="center" vertical="center"/>
    </xf>
    <xf numFmtId="0" fontId="39" fillId="7" borderId="52" xfId="0" applyFont="1" applyFill="1" applyBorder="1" applyAlignment="1">
      <alignment horizontal="center" vertical="center"/>
    </xf>
    <xf numFmtId="0" fontId="39" fillId="0" borderId="52" xfId="0" applyFont="1" applyBorder="1" applyAlignment="1">
      <alignment horizontal="center" vertical="center"/>
    </xf>
    <xf numFmtId="0" fontId="23" fillId="0" borderId="35"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37" xfId="0" applyFont="1" applyBorder="1" applyAlignment="1">
      <alignment horizontal="center" vertical="center" wrapText="1"/>
    </xf>
    <xf numFmtId="0" fontId="23" fillId="3" borderId="30" xfId="0" applyFont="1" applyFill="1" applyBorder="1" applyAlignment="1">
      <alignment horizontal="center" vertical="center"/>
    </xf>
    <xf numFmtId="0" fontId="40" fillId="0" borderId="14" xfId="0" applyFont="1" applyBorder="1">
      <alignment vertical="center"/>
    </xf>
    <xf numFmtId="0" fontId="40" fillId="6" borderId="14" xfId="0" applyFont="1" applyFill="1" applyBorder="1" applyAlignment="1">
      <alignment horizontal="center" vertical="center" wrapText="1"/>
    </xf>
    <xf numFmtId="0" fontId="23" fillId="0" borderId="59" xfId="0" applyFont="1" applyBorder="1" applyAlignment="1">
      <alignment horizontal="center" vertical="center" wrapText="1"/>
    </xf>
    <xf numFmtId="0" fontId="23" fillId="0" borderId="98" xfId="0" applyFont="1" applyBorder="1" applyAlignment="1">
      <alignment horizontal="center" vertical="center" wrapText="1"/>
    </xf>
    <xf numFmtId="0" fontId="23" fillId="3" borderId="52" xfId="0" applyFont="1" applyFill="1" applyBorder="1" applyAlignment="1">
      <alignment horizontal="center" vertical="center"/>
    </xf>
    <xf numFmtId="0" fontId="23" fillId="0" borderId="49" xfId="0" applyFont="1" applyBorder="1" applyAlignment="1">
      <alignment horizontal="center" vertical="center" wrapText="1"/>
    </xf>
    <xf numFmtId="0" fontId="23" fillId="0" borderId="77" xfId="0" applyFont="1" applyBorder="1" applyAlignment="1">
      <alignment horizontal="center" vertical="center" wrapText="1"/>
    </xf>
    <xf numFmtId="0" fontId="23" fillId="0" borderId="78" xfId="0" applyFont="1" applyBorder="1" applyAlignment="1">
      <alignment horizontal="center" vertical="center" wrapText="1"/>
    </xf>
    <xf numFmtId="0" fontId="23" fillId="3" borderId="14" xfId="0" applyFont="1" applyFill="1" applyBorder="1" applyAlignment="1">
      <alignment horizontal="center" vertical="center"/>
    </xf>
    <xf numFmtId="0" fontId="23" fillId="3" borderId="10" xfId="0" applyFont="1" applyFill="1" applyBorder="1">
      <alignment vertical="center"/>
    </xf>
    <xf numFmtId="0" fontId="40" fillId="6" borderId="79" xfId="0" applyFont="1" applyFill="1" applyBorder="1" applyAlignment="1">
      <alignment horizontal="center" vertical="center" wrapText="1"/>
    </xf>
    <xf numFmtId="0" fontId="40" fillId="5" borderId="16" xfId="0" applyFont="1" applyFill="1" applyBorder="1" applyAlignment="1">
      <alignment horizontal="center" vertical="center"/>
    </xf>
    <xf numFmtId="0" fontId="40" fillId="0" borderId="79" xfId="0" applyFont="1" applyBorder="1" applyAlignment="1">
      <alignment horizontal="center" vertical="center"/>
    </xf>
    <xf numFmtId="0" fontId="41" fillId="0" borderId="0" xfId="0" applyFont="1">
      <alignment vertical="center"/>
    </xf>
    <xf numFmtId="0" fontId="42" fillId="0" borderId="0" xfId="0" applyFont="1">
      <alignment vertical="center"/>
    </xf>
    <xf numFmtId="38" fontId="26" fillId="0" borderId="30" xfId="4" applyFont="1" applyFill="1" applyBorder="1" applyAlignment="1">
      <alignment horizontal="center" vertical="center" wrapText="1"/>
    </xf>
    <xf numFmtId="0" fontId="43" fillId="0" borderId="35" xfId="0" applyFont="1" applyBorder="1" applyAlignment="1">
      <alignment horizontal="center" vertical="center" wrapText="1"/>
    </xf>
    <xf numFmtId="0" fontId="43" fillId="0" borderId="37" xfId="0" applyFont="1" applyBorder="1" applyAlignment="1">
      <alignment horizontal="center" vertical="center" wrapText="1"/>
    </xf>
    <xf numFmtId="0" fontId="43" fillId="8" borderId="10" xfId="0" applyFont="1" applyFill="1" applyBorder="1" applyAlignment="1">
      <alignment horizontal="center" vertical="center" wrapText="1"/>
    </xf>
    <xf numFmtId="38" fontId="26" fillId="3" borderId="10" xfId="4" applyFont="1" applyFill="1" applyBorder="1" applyAlignment="1">
      <alignment horizontal="right" vertical="center" wrapText="1"/>
    </xf>
    <xf numFmtId="38" fontId="27" fillId="8" borderId="10" xfId="4" applyFont="1" applyFill="1" applyBorder="1" applyAlignment="1">
      <alignment vertical="center" wrapText="1"/>
    </xf>
    <xf numFmtId="0" fontId="39" fillId="10" borderId="10" xfId="0" applyFont="1" applyFill="1" applyBorder="1" applyAlignment="1">
      <alignment horizontal="center" vertical="center"/>
    </xf>
    <xf numFmtId="38" fontId="26" fillId="0" borderId="52" xfId="4" applyFont="1" applyFill="1" applyBorder="1" applyAlignment="1">
      <alignment horizontal="center" vertical="center" wrapText="1"/>
    </xf>
    <xf numFmtId="0" fontId="43" fillId="0" borderId="59" xfId="0" applyFont="1" applyBorder="1" applyAlignment="1">
      <alignment horizontal="center" vertical="center" wrapText="1"/>
    </xf>
    <xf numFmtId="0" fontId="43" fillId="0" borderId="98" xfId="0" applyFont="1" applyBorder="1" applyAlignment="1">
      <alignment horizontal="center" vertical="center" wrapText="1"/>
    </xf>
    <xf numFmtId="0" fontId="44" fillId="8" borderId="10" xfId="0" applyFont="1" applyFill="1" applyBorder="1" applyAlignment="1">
      <alignment horizontal="center" vertical="center" wrapText="1"/>
    </xf>
    <xf numFmtId="0" fontId="29" fillId="0" borderId="0" xfId="0" applyFont="1">
      <alignment vertical="center"/>
    </xf>
    <xf numFmtId="0" fontId="43" fillId="0" borderId="49" xfId="0" applyFont="1" applyBorder="1" applyAlignment="1">
      <alignment horizontal="center" vertical="center" wrapText="1"/>
    </xf>
    <xf numFmtId="0" fontId="43" fillId="0" borderId="78" xfId="0" applyFont="1" applyBorder="1" applyAlignment="1">
      <alignment horizontal="center" vertical="center" wrapText="1"/>
    </xf>
    <xf numFmtId="38" fontId="26" fillId="0" borderId="14" xfId="4" applyFont="1" applyFill="1" applyBorder="1" applyAlignment="1">
      <alignment horizontal="center" vertical="center" wrapText="1"/>
    </xf>
    <xf numFmtId="12" fontId="23" fillId="8" borderId="45" xfId="0" applyNumberFormat="1" applyFont="1" applyFill="1" applyBorder="1" applyAlignment="1">
      <alignment horizontal="center" vertical="center" wrapText="1"/>
    </xf>
    <xf numFmtId="12" fontId="23" fillId="8" borderId="47" xfId="0" applyNumberFormat="1" applyFont="1" applyFill="1" applyBorder="1" applyAlignment="1">
      <alignment horizontal="center" vertical="center" wrapText="1"/>
    </xf>
    <xf numFmtId="12" fontId="23" fillId="8" borderId="48" xfId="0" applyNumberFormat="1" applyFont="1" applyFill="1" applyBorder="1" applyAlignment="1">
      <alignment horizontal="center" vertical="center" wrapText="1"/>
    </xf>
    <xf numFmtId="12" fontId="23" fillId="3" borderId="10" xfId="10" applyNumberFormat="1" applyFont="1" applyFill="1" applyBorder="1" applyAlignment="1">
      <alignment horizontal="center" vertical="center"/>
    </xf>
    <xf numFmtId="12" fontId="39" fillId="8" borderId="10" xfId="10" applyNumberFormat="1" applyFont="1" applyFill="1" applyBorder="1" applyAlignment="1">
      <alignment horizontal="center" vertical="center"/>
    </xf>
    <xf numFmtId="0" fontId="43" fillId="0" borderId="30" xfId="0" applyFont="1" applyBorder="1" applyAlignment="1">
      <alignment horizontal="center" vertical="center" wrapText="1"/>
    </xf>
    <xf numFmtId="0" fontId="23" fillId="0" borderId="10" xfId="0" applyFont="1" applyBorder="1" applyAlignment="1">
      <alignment horizontal="center" vertical="center" wrapText="1"/>
    </xf>
    <xf numFmtId="0" fontId="43" fillId="0" borderId="52" xfId="0" applyFont="1" applyBorder="1" applyAlignment="1">
      <alignment horizontal="center" vertical="center" wrapText="1"/>
    </xf>
    <xf numFmtId="49" fontId="39" fillId="0" borderId="10" xfId="0" applyNumberFormat="1" applyFont="1" applyBorder="1">
      <alignment vertical="center"/>
    </xf>
    <xf numFmtId="38" fontId="23" fillId="3" borderId="10" xfId="10" applyFont="1" applyFill="1" applyBorder="1">
      <alignment vertical="center"/>
    </xf>
    <xf numFmtId="0" fontId="43" fillId="0" borderId="14" xfId="0" applyFont="1" applyBorder="1" applyAlignment="1">
      <alignment horizontal="center" vertical="center" wrapText="1"/>
    </xf>
    <xf numFmtId="0" fontId="23" fillId="0" borderId="10" xfId="0" applyFont="1" applyBorder="1" applyAlignment="1">
      <alignment vertical="center" wrapText="1"/>
    </xf>
    <xf numFmtId="12" fontId="39" fillId="0" borderId="0" xfId="0" applyNumberFormat="1" applyFont="1">
      <alignment vertical="center"/>
    </xf>
    <xf numFmtId="0" fontId="43" fillId="0" borderId="10" xfId="0" applyFont="1" applyBorder="1" applyAlignment="1">
      <alignment horizontal="center" vertical="center" wrapText="1"/>
    </xf>
    <xf numFmtId="38" fontId="23" fillId="3" borderId="10" xfId="10" applyFont="1" applyFill="1" applyBorder="1" applyAlignment="1">
      <alignment horizontal="right" vertical="center"/>
    </xf>
    <xf numFmtId="38" fontId="39" fillId="0" borderId="10" xfId="10" applyFont="1" applyFill="1" applyBorder="1" applyAlignment="1">
      <alignment horizontal="right" vertical="center"/>
    </xf>
    <xf numFmtId="38" fontId="27" fillId="8" borderId="10" xfId="10" applyFont="1" applyFill="1" applyBorder="1" applyAlignment="1">
      <alignment horizontal="right" vertical="center" wrapText="1"/>
    </xf>
    <xf numFmtId="38" fontId="39" fillId="8" borderId="10" xfId="10" applyFont="1" applyFill="1" applyBorder="1" applyAlignment="1">
      <alignment horizontal="right" vertical="center"/>
    </xf>
    <xf numFmtId="38" fontId="23" fillId="3" borderId="10" xfId="10" applyFont="1" applyFill="1" applyBorder="1" applyAlignment="1">
      <alignment horizontal="right" vertical="center" wrapText="1"/>
    </xf>
    <xf numFmtId="38" fontId="39" fillId="8" borderId="10" xfId="10" applyFont="1" applyFill="1" applyBorder="1" applyAlignment="1">
      <alignment horizontal="right" vertical="center" wrapText="1"/>
    </xf>
    <xf numFmtId="38" fontId="39" fillId="8" borderId="10" xfId="10" applyFont="1" applyFill="1" applyBorder="1" applyAlignment="1">
      <alignment horizontal="center" vertical="center"/>
    </xf>
    <xf numFmtId="0" fontId="23" fillId="0" borderId="10" xfId="0" applyFont="1" applyBorder="1" applyAlignment="1">
      <alignment horizontal="center" vertical="center" textRotation="255" wrapText="1"/>
    </xf>
    <xf numFmtId="0" fontId="45" fillId="0" borderId="45" xfId="0" applyFont="1" applyBorder="1" applyAlignment="1">
      <alignment horizontal="center" vertical="top" wrapText="1"/>
    </xf>
    <xf numFmtId="0" fontId="45" fillId="0" borderId="48" xfId="0" applyFont="1" applyBorder="1" applyAlignment="1">
      <alignment horizontal="center" vertical="top" wrapText="1"/>
    </xf>
    <xf numFmtId="38" fontId="39" fillId="0" borderId="10" xfId="10" applyFont="1" applyFill="1" applyBorder="1" applyAlignment="1">
      <alignment horizontal="center" vertical="center"/>
    </xf>
    <xf numFmtId="38" fontId="46" fillId="14" borderId="30" xfId="4" applyFont="1" applyFill="1" applyBorder="1" applyAlignment="1">
      <alignment horizontal="center" vertical="center" wrapText="1"/>
    </xf>
    <xf numFmtId="0" fontId="47" fillId="14" borderId="30" xfId="0" applyFont="1" applyFill="1" applyBorder="1" applyAlignment="1">
      <alignment horizontal="center" vertical="center" wrapText="1"/>
    </xf>
    <xf numFmtId="0" fontId="48" fillId="14" borderId="10" xfId="0" applyFont="1" applyFill="1" applyBorder="1" applyAlignment="1">
      <alignment horizontal="center" vertical="center" wrapText="1"/>
    </xf>
    <xf numFmtId="0" fontId="48" fillId="3" borderId="10" xfId="0" applyFont="1" applyFill="1" applyBorder="1">
      <alignment vertical="center"/>
    </xf>
    <xf numFmtId="38" fontId="46" fillId="14" borderId="52" xfId="4"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14" xfId="0" applyFont="1" applyFill="1" applyBorder="1" applyAlignment="1">
      <alignment horizontal="center" vertical="center" wrapText="1"/>
    </xf>
    <xf numFmtId="38" fontId="47" fillId="14" borderId="10" xfId="10" applyFont="1" applyFill="1" applyBorder="1" applyAlignment="1">
      <alignment horizontal="center" vertical="center" wrapText="1"/>
    </xf>
    <xf numFmtId="38" fontId="46" fillId="3" borderId="10" xfId="10" applyFont="1" applyFill="1" applyBorder="1" applyAlignment="1">
      <alignment horizontal="right" vertical="center" wrapText="1"/>
    </xf>
    <xf numFmtId="38" fontId="8" fillId="8" borderId="10" xfId="10" applyFont="1" applyFill="1" applyBorder="1" applyAlignment="1">
      <alignment horizontal="right" vertical="center" wrapText="1"/>
    </xf>
    <xf numFmtId="0" fontId="47" fillId="14" borderId="10" xfId="0" applyFont="1" applyFill="1" applyBorder="1" applyAlignment="1">
      <alignment horizontal="center" vertical="center" wrapText="1"/>
    </xf>
    <xf numFmtId="38" fontId="8" fillId="0" borderId="10" xfId="4" applyFont="1" applyFill="1" applyBorder="1" applyAlignment="1">
      <alignment horizontal="right" vertical="center" wrapText="1"/>
    </xf>
    <xf numFmtId="0" fontId="9" fillId="0" borderId="10" xfId="0" applyFont="1" applyBorder="1">
      <alignment vertical="center"/>
    </xf>
    <xf numFmtId="38" fontId="46" fillId="14" borderId="14" xfId="4" applyFont="1" applyFill="1" applyBorder="1" applyAlignment="1">
      <alignment horizontal="center" vertical="center" wrapText="1"/>
    </xf>
    <xf numFmtId="0" fontId="47" fillId="14" borderId="45" xfId="0" applyFont="1" applyFill="1" applyBorder="1" applyAlignment="1">
      <alignment horizontal="center" vertical="center" wrapText="1"/>
    </xf>
    <xf numFmtId="0" fontId="47" fillId="14" borderId="47" xfId="0" applyFont="1" applyFill="1" applyBorder="1" applyAlignment="1">
      <alignment horizontal="center" vertical="center" wrapText="1"/>
    </xf>
    <xf numFmtId="0" fontId="47" fillId="14" borderId="48" xfId="0" applyFont="1" applyFill="1" applyBorder="1" applyAlignment="1">
      <alignment horizontal="center" vertical="center" wrapText="1"/>
    </xf>
    <xf numFmtId="38" fontId="46" fillId="3" borderId="10" xfId="4" applyFont="1" applyFill="1" applyBorder="1" applyAlignment="1">
      <alignment horizontal="center" vertical="center" wrapText="1"/>
    </xf>
    <xf numFmtId="38" fontId="8" fillId="0" borderId="10" xfId="4" applyFont="1" applyFill="1" applyBorder="1" applyAlignment="1">
      <alignment horizontal="center" vertical="center" wrapText="1"/>
    </xf>
    <xf numFmtId="38" fontId="8" fillId="0" borderId="10" xfId="4" applyFont="1" applyFill="1" applyBorder="1" applyAlignment="1">
      <alignment vertical="center" wrapText="1"/>
    </xf>
    <xf numFmtId="0" fontId="49" fillId="15" borderId="35" xfId="0" applyFont="1" applyFill="1" applyBorder="1" applyAlignment="1">
      <alignment horizontal="center" vertical="center" wrapText="1"/>
    </xf>
    <xf numFmtId="0" fontId="49" fillId="15" borderId="37" xfId="0" applyFont="1" applyFill="1" applyBorder="1" applyAlignment="1">
      <alignment horizontal="center" vertical="center" wrapText="1"/>
    </xf>
    <xf numFmtId="0" fontId="48" fillId="15" borderId="30" xfId="0" applyFont="1" applyFill="1" applyBorder="1" applyAlignment="1">
      <alignment horizontal="center" vertical="center" wrapText="1"/>
    </xf>
    <xf numFmtId="0" fontId="48" fillId="15" borderId="10" xfId="0" applyFont="1" applyFill="1" applyBorder="1" applyAlignment="1">
      <alignment horizontal="center" vertical="center" wrapText="1"/>
    </xf>
    <xf numFmtId="0" fontId="48" fillId="3" borderId="10" xfId="0" applyFont="1" applyFill="1" applyBorder="1" applyAlignment="1">
      <alignment horizontal="center" vertical="center"/>
    </xf>
    <xf numFmtId="0" fontId="49" fillId="15" borderId="59" xfId="0" applyFont="1" applyFill="1" applyBorder="1" applyAlignment="1">
      <alignment horizontal="center" vertical="center" wrapText="1"/>
    </xf>
    <xf numFmtId="0" fontId="49" fillId="15" borderId="98" xfId="0" applyFont="1" applyFill="1" applyBorder="1" applyAlignment="1">
      <alignment horizontal="center" vertical="center" wrapText="1"/>
    </xf>
    <xf numFmtId="0" fontId="48" fillId="15" borderId="52" xfId="0" applyFont="1" applyFill="1" applyBorder="1" applyAlignment="1">
      <alignment horizontal="center" vertical="center" wrapText="1"/>
    </xf>
    <xf numFmtId="0" fontId="48" fillId="15" borderId="14" xfId="0" applyFont="1" applyFill="1" applyBorder="1" applyAlignment="1">
      <alignment horizontal="center" vertical="center" wrapText="1"/>
    </xf>
    <xf numFmtId="0" fontId="9" fillId="0" borderId="10" xfId="0" applyFont="1" applyBorder="1" applyAlignment="1">
      <alignment horizontal="center" vertical="center"/>
    </xf>
    <xf numFmtId="49" fontId="48" fillId="3" borderId="10" xfId="0" applyNumberFormat="1" applyFont="1" applyFill="1" applyBorder="1" applyAlignment="1">
      <alignment horizontal="center" vertical="center"/>
    </xf>
    <xf numFmtId="49" fontId="9" fillId="0" borderId="10" xfId="0" applyNumberFormat="1" applyFont="1" applyBorder="1" applyAlignment="1">
      <alignment horizontal="center" vertical="center"/>
    </xf>
    <xf numFmtId="0" fontId="47" fillId="15" borderId="30" xfId="0" applyFont="1" applyFill="1" applyBorder="1" applyAlignment="1">
      <alignment horizontal="center" vertical="center" wrapText="1"/>
    </xf>
    <xf numFmtId="0" fontId="47" fillId="8" borderId="10" xfId="0" applyFont="1" applyFill="1" applyBorder="1" applyAlignment="1">
      <alignment horizontal="center" vertical="center" wrapText="1"/>
    </xf>
    <xf numFmtId="38" fontId="9" fillId="8" borderId="10" xfId="10" applyFont="1" applyFill="1" applyBorder="1" applyAlignment="1">
      <alignment horizontal="right" vertical="center"/>
    </xf>
    <xf numFmtId="0" fontId="47" fillId="15" borderId="52" xfId="0" applyFont="1" applyFill="1" applyBorder="1" applyAlignment="1">
      <alignment horizontal="center" vertical="center" wrapText="1"/>
    </xf>
    <xf numFmtId="0" fontId="49" fillId="15" borderId="49" xfId="0" applyFont="1" applyFill="1" applyBorder="1" applyAlignment="1">
      <alignment horizontal="center" vertical="center" wrapText="1"/>
    </xf>
    <xf numFmtId="0" fontId="49" fillId="15" borderId="78" xfId="0" applyFont="1" applyFill="1" applyBorder="1" applyAlignment="1">
      <alignment horizontal="center" vertical="center" wrapText="1"/>
    </xf>
    <xf numFmtId="0" fontId="47" fillId="15" borderId="14" xfId="0" applyFont="1" applyFill="1" applyBorder="1" applyAlignment="1">
      <alignment horizontal="center" vertical="center" wrapText="1"/>
    </xf>
    <xf numFmtId="0" fontId="48" fillId="3" borderId="10" xfId="0" applyFont="1" applyFill="1" applyBorder="1" applyAlignment="1">
      <alignment horizontal="right" vertical="center"/>
    </xf>
    <xf numFmtId="179" fontId="0" fillId="0" borderId="0" xfId="0" applyNumberFormat="1">
      <alignment vertical="center"/>
    </xf>
    <xf numFmtId="0" fontId="50" fillId="0" borderId="0" xfId="0" applyFont="1" applyAlignment="1">
      <alignment horizontal="center" vertical="center"/>
    </xf>
    <xf numFmtId="0" fontId="30" fillId="0" borderId="20" xfId="0" applyFont="1" applyBorder="1" applyAlignment="1">
      <alignment horizontal="center" vertical="center"/>
    </xf>
    <xf numFmtId="0" fontId="50" fillId="0" borderId="0" xfId="0" applyFont="1">
      <alignment vertical="center"/>
    </xf>
    <xf numFmtId="0" fontId="30" fillId="10" borderId="20" xfId="0" applyFont="1" applyFill="1" applyBorder="1">
      <alignment vertical="center"/>
    </xf>
    <xf numFmtId="0" fontId="30" fillId="0" borderId="8" xfId="0" applyFont="1" applyBorder="1">
      <alignment vertical="center"/>
    </xf>
    <xf numFmtId="0" fontId="30" fillId="0" borderId="22" xfId="0" applyFont="1" applyBorder="1">
      <alignment vertical="center"/>
    </xf>
    <xf numFmtId="0" fontId="30" fillId="0" borderId="38" xfId="0" applyFont="1" applyBorder="1" applyAlignment="1">
      <alignment horizontal="center" vertical="center"/>
    </xf>
    <xf numFmtId="0" fontId="30" fillId="0" borderId="30" xfId="0" applyFont="1" applyBorder="1" applyAlignment="1">
      <alignment horizontal="center" vertical="center" wrapText="1"/>
    </xf>
    <xf numFmtId="38" fontId="30" fillId="0" borderId="10" xfId="10" applyFont="1" applyBorder="1">
      <alignment vertical="center"/>
    </xf>
    <xf numFmtId="38" fontId="30" fillId="0" borderId="99" xfId="10" applyFont="1" applyBorder="1">
      <alignment vertical="center"/>
    </xf>
    <xf numFmtId="38" fontId="30" fillId="0" borderId="48" xfId="10" applyFont="1" applyBorder="1">
      <alignment vertical="center"/>
    </xf>
    <xf numFmtId="177" fontId="30" fillId="0" borderId="73" xfId="0" applyNumberFormat="1" applyFont="1" applyBorder="1" applyAlignment="1">
      <alignment horizontal="center" vertical="center"/>
    </xf>
    <xf numFmtId="177" fontId="30" fillId="0" borderId="47" xfId="0" applyNumberFormat="1" applyFont="1" applyBorder="1" applyAlignment="1">
      <alignment horizontal="center" vertical="center"/>
    </xf>
    <xf numFmtId="177" fontId="30" fillId="0" borderId="74" xfId="0" applyNumberFormat="1" applyFont="1" applyBorder="1" applyAlignment="1">
      <alignment horizontal="center" vertical="center"/>
    </xf>
    <xf numFmtId="0" fontId="0" fillId="0" borderId="0" xfId="0" applyAlignment="1">
      <alignment horizontal="left" vertical="center" wrapText="1"/>
    </xf>
    <xf numFmtId="0" fontId="30" fillId="0" borderId="35" xfId="0" applyFont="1" applyBorder="1" applyAlignment="1">
      <alignment horizontal="center" vertical="center"/>
    </xf>
    <xf numFmtId="0" fontId="30" fillId="0" borderId="50" xfId="0" applyFont="1" applyBorder="1" applyAlignment="1">
      <alignment horizontal="center" vertical="center"/>
    </xf>
    <xf numFmtId="0" fontId="51" fillId="0" borderId="0" xfId="0" applyFont="1">
      <alignment vertical="center"/>
    </xf>
    <xf numFmtId="38" fontId="30" fillId="0" borderId="14" xfId="10" applyFont="1" applyBorder="1">
      <alignment vertical="center"/>
    </xf>
    <xf numFmtId="38" fontId="30" fillId="0" borderId="101" xfId="10" applyFont="1" applyBorder="1">
      <alignment vertical="center"/>
    </xf>
    <xf numFmtId="0" fontId="30" fillId="10" borderId="36" xfId="0" applyFont="1" applyFill="1" applyBorder="1" applyAlignment="1">
      <alignment horizontal="center" vertical="center" wrapText="1"/>
    </xf>
    <xf numFmtId="0" fontId="30" fillId="10" borderId="102" xfId="0" applyFont="1" applyFill="1" applyBorder="1" applyAlignment="1">
      <alignment horizontal="center" vertical="center" wrapText="1"/>
    </xf>
    <xf numFmtId="0" fontId="30" fillId="0" borderId="75"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102" xfId="0" applyFont="1" applyBorder="1" applyAlignment="1">
      <alignment horizontal="center" vertical="center" wrapText="1"/>
    </xf>
    <xf numFmtId="0" fontId="30" fillId="11" borderId="75" xfId="0" applyFont="1" applyFill="1" applyBorder="1" applyAlignment="1">
      <alignment horizontal="center" vertical="center" wrapText="1"/>
    </xf>
    <xf numFmtId="0" fontId="30" fillId="11" borderId="36" xfId="0" applyFont="1" applyFill="1" applyBorder="1" applyAlignment="1">
      <alignment horizontal="center" vertical="center" wrapText="1"/>
    </xf>
    <xf numFmtId="0" fontId="30" fillId="11" borderId="102" xfId="0" applyFont="1" applyFill="1" applyBorder="1" applyAlignment="1">
      <alignment horizontal="center" vertical="center" wrapText="1"/>
    </xf>
    <xf numFmtId="0" fontId="30" fillId="10" borderId="16" xfId="0" applyFont="1" applyFill="1" applyBorder="1" applyAlignment="1">
      <alignment horizontal="center" vertical="center"/>
    </xf>
    <xf numFmtId="0" fontId="30" fillId="0" borderId="79" xfId="0" applyFont="1" applyBorder="1" applyAlignment="1">
      <alignment horizontal="center" vertical="center"/>
    </xf>
    <xf numFmtId="0" fontId="30" fillId="0" borderId="85" xfId="0" applyFont="1" applyBorder="1" applyAlignment="1">
      <alignment horizontal="center" vertical="center"/>
    </xf>
    <xf numFmtId="0" fontId="30" fillId="0" borderId="51" xfId="0" applyFont="1" applyBorder="1" applyAlignment="1">
      <alignment horizontal="center" vertical="center"/>
    </xf>
    <xf numFmtId="0" fontId="5" fillId="0" borderId="0" xfId="0" applyFont="1" applyAlignment="1">
      <alignment horizontal="left" vertical="center"/>
    </xf>
    <xf numFmtId="0" fontId="30" fillId="10" borderId="76" xfId="0" applyFont="1" applyFill="1" applyBorder="1" applyAlignment="1">
      <alignment horizontal="center" vertical="center" wrapText="1"/>
    </xf>
    <xf numFmtId="0" fontId="30" fillId="10" borderId="7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0" borderId="76" xfId="0" applyFont="1" applyBorder="1" applyAlignment="1">
      <alignment horizontal="center" vertical="center" wrapText="1"/>
    </xf>
    <xf numFmtId="0" fontId="30" fillId="0" borderId="77" xfId="0" applyFont="1" applyBorder="1" applyAlignment="1">
      <alignment horizontal="center" vertical="center" wrapText="1"/>
    </xf>
    <xf numFmtId="0" fontId="30" fillId="0" borderId="94" xfId="0" applyFont="1" applyBorder="1" applyAlignment="1">
      <alignment horizontal="center" vertical="center" wrapText="1"/>
    </xf>
    <xf numFmtId="0" fontId="30" fillId="11" borderId="76" xfId="0" applyFont="1" applyFill="1" applyBorder="1" applyAlignment="1">
      <alignment horizontal="center" vertical="center" wrapText="1"/>
    </xf>
    <xf numFmtId="0" fontId="30" fillId="11" borderId="77" xfId="0" applyFont="1" applyFill="1" applyBorder="1" applyAlignment="1">
      <alignment horizontal="center" vertical="center" wrapText="1"/>
    </xf>
    <xf numFmtId="0" fontId="30" fillId="11" borderId="94" xfId="0" applyFont="1" applyFill="1" applyBorder="1" applyAlignment="1">
      <alignment horizontal="center" vertical="center" wrapText="1"/>
    </xf>
    <xf numFmtId="0" fontId="30" fillId="0" borderId="108" xfId="0" applyFont="1" applyBorder="1" applyAlignment="1">
      <alignment horizontal="center" vertical="center" wrapText="1"/>
    </xf>
    <xf numFmtId="178" fontId="30" fillId="0" borderId="0" xfId="0" applyNumberFormat="1" applyFont="1" applyAlignment="1">
      <alignment horizontal="right" vertical="center"/>
    </xf>
    <xf numFmtId="0" fontId="30" fillId="0" borderId="99" xfId="0" applyFont="1" applyBorder="1">
      <alignment vertical="center"/>
    </xf>
    <xf numFmtId="0" fontId="30" fillId="10" borderId="44" xfId="0" applyFont="1" applyFill="1" applyBorder="1" applyAlignment="1">
      <alignment horizontal="center" vertical="center"/>
    </xf>
    <xf numFmtId="0" fontId="30" fillId="0" borderId="45" xfId="0" applyFont="1" applyBorder="1" applyAlignment="1">
      <alignment horizontal="left" vertical="center"/>
    </xf>
    <xf numFmtId="0" fontId="30" fillId="0" borderId="75" xfId="7" applyFont="1" applyBorder="1" applyAlignment="1">
      <alignment horizontal="center" vertical="center"/>
    </xf>
    <xf numFmtId="0" fontId="30" fillId="0" borderId="102" xfId="0" applyFont="1" applyBorder="1" applyAlignment="1">
      <alignment horizontal="center" vertical="center"/>
    </xf>
    <xf numFmtId="0" fontId="30" fillId="10" borderId="73" xfId="0" applyFont="1" applyFill="1" applyBorder="1" applyAlignment="1">
      <alignment horizontal="center" vertical="center"/>
    </xf>
    <xf numFmtId="179" fontId="30" fillId="10" borderId="22" xfId="0" applyNumberFormat="1" applyFont="1" applyFill="1" applyBorder="1" applyAlignment="1">
      <alignment horizontal="center" vertical="center" wrapText="1"/>
    </xf>
    <xf numFmtId="179" fontId="30" fillId="0" borderId="80" xfId="0" applyNumberFormat="1" applyFont="1" applyBorder="1" applyAlignment="1">
      <alignment horizontal="right" vertical="center"/>
    </xf>
    <xf numFmtId="179" fontId="30" fillId="0" borderId="83" xfId="0" applyNumberFormat="1" applyFont="1" applyBorder="1" applyAlignment="1">
      <alignment horizontal="right" vertical="center"/>
    </xf>
    <xf numFmtId="179" fontId="30" fillId="12" borderId="8" xfId="0" applyNumberFormat="1" applyFont="1" applyFill="1" applyBorder="1" applyAlignment="1">
      <alignment horizontal="right" vertical="center"/>
    </xf>
    <xf numFmtId="179" fontId="30" fillId="0" borderId="70" xfId="0" applyNumberFormat="1" applyFont="1" applyBorder="1" applyAlignment="1">
      <alignment horizontal="right" vertical="center"/>
    </xf>
    <xf numFmtId="179" fontId="30" fillId="12" borderId="21" xfId="0" applyNumberFormat="1" applyFont="1" applyFill="1" applyBorder="1" applyAlignment="1">
      <alignment horizontal="right" vertical="center"/>
    </xf>
    <xf numFmtId="179" fontId="30" fillId="12" borderId="22" xfId="0" applyNumberFormat="1" applyFont="1" applyFill="1" applyBorder="1" applyAlignment="1">
      <alignment horizontal="right" vertical="center"/>
    </xf>
    <xf numFmtId="179" fontId="30" fillId="0" borderId="69" xfId="7" applyNumberFormat="1" applyFont="1" applyBorder="1" applyAlignment="1">
      <alignment horizontal="right" vertical="center"/>
    </xf>
    <xf numFmtId="179" fontId="30" fillId="0" borderId="8" xfId="7" applyNumberFormat="1" applyFont="1" applyBorder="1" applyAlignment="1">
      <alignment horizontal="right" vertical="center"/>
    </xf>
    <xf numFmtId="179" fontId="30" fillId="0" borderId="71" xfId="7" applyNumberFormat="1" applyFont="1" applyBorder="1">
      <alignment vertical="center"/>
    </xf>
    <xf numFmtId="179" fontId="30" fillId="0" borderId="0" xfId="0" applyNumberFormat="1" applyFont="1">
      <alignment vertical="center"/>
    </xf>
    <xf numFmtId="0" fontId="30" fillId="10" borderId="59" xfId="0" applyFont="1" applyFill="1" applyBorder="1" applyAlignment="1">
      <alignment horizontal="center" vertical="center" wrapText="1"/>
    </xf>
    <xf numFmtId="179" fontId="30" fillId="11" borderId="109" xfId="0" applyNumberFormat="1" applyFont="1" applyFill="1" applyBorder="1" applyAlignment="1">
      <alignment horizontal="right" vertical="center"/>
    </xf>
    <xf numFmtId="179" fontId="30" fillId="11" borderId="110" xfId="0" applyNumberFormat="1" applyFont="1" applyFill="1" applyBorder="1" applyAlignment="1">
      <alignment horizontal="right" vertical="center"/>
    </xf>
    <xf numFmtId="179" fontId="30" fillId="12" borderId="14" xfId="0" applyNumberFormat="1" applyFont="1" applyFill="1" applyBorder="1" applyAlignment="1">
      <alignment horizontal="right" vertical="center"/>
    </xf>
    <xf numFmtId="178" fontId="30" fillId="11" borderId="0" xfId="0" applyNumberFormat="1" applyFont="1" applyFill="1">
      <alignment vertical="center"/>
    </xf>
    <xf numFmtId="179" fontId="30" fillId="12" borderId="57" xfId="0" applyNumberFormat="1" applyFont="1" applyFill="1" applyBorder="1" applyAlignment="1">
      <alignment horizontal="right" vertical="center"/>
    </xf>
    <xf numFmtId="178" fontId="30" fillId="0" borderId="111" xfId="7" applyNumberFormat="1" applyFont="1" applyBorder="1">
      <alignment vertical="center"/>
    </xf>
    <xf numFmtId="178" fontId="30" fillId="0" borderId="79" xfId="7" applyNumberFormat="1" applyFont="1" applyBorder="1">
      <alignment vertical="center"/>
    </xf>
    <xf numFmtId="179" fontId="30" fillId="0" borderId="112" xfId="0" applyNumberFormat="1" applyFont="1" applyBorder="1">
      <alignment vertical="center"/>
    </xf>
    <xf numFmtId="0" fontId="30" fillId="10" borderId="22" xfId="0" applyFont="1" applyFill="1" applyBorder="1" applyAlignment="1">
      <alignment horizontal="center" vertical="center" wrapText="1"/>
    </xf>
    <xf numFmtId="179" fontId="30" fillId="0" borderId="23" xfId="7" applyNumberFormat="1" applyFont="1" applyBorder="1" applyAlignment="1">
      <alignment horizontal="right" vertical="center"/>
    </xf>
    <xf numFmtId="179" fontId="30" fillId="0" borderId="4" xfId="7" applyNumberFormat="1" applyFont="1" applyBorder="1" applyAlignment="1">
      <alignment horizontal="right" vertical="center"/>
    </xf>
    <xf numFmtId="179" fontId="30" fillId="0" borderId="25" xfId="0" applyNumberFormat="1" applyFont="1" applyBorder="1">
      <alignment vertical="center"/>
    </xf>
    <xf numFmtId="178" fontId="30" fillId="10" borderId="113" xfId="7" applyNumberFormat="1" applyFont="1" applyFill="1" applyBorder="1">
      <alignment vertical="center"/>
    </xf>
    <xf numFmtId="178" fontId="30" fillId="10" borderId="114" xfId="7" applyNumberFormat="1" applyFont="1" applyFill="1" applyBorder="1">
      <alignment vertical="center"/>
    </xf>
    <xf numFmtId="179" fontId="52" fillId="10" borderId="93" xfId="0" applyNumberFormat="1" applyFont="1" applyFill="1" applyBorder="1">
      <alignment vertical="center"/>
    </xf>
    <xf numFmtId="0" fontId="30" fillId="10" borderId="44" xfId="0" applyFont="1" applyFill="1" applyBorder="1" applyAlignment="1">
      <alignment horizontal="center" vertical="center" wrapText="1"/>
    </xf>
    <xf numFmtId="0" fontId="30" fillId="10" borderId="49" xfId="0" applyFont="1" applyFill="1" applyBorder="1" applyAlignment="1">
      <alignment horizontal="center" vertical="center"/>
    </xf>
    <xf numFmtId="9" fontId="5" fillId="0" borderId="76" xfId="0" applyNumberFormat="1" applyFont="1" applyBorder="1" applyAlignment="1">
      <alignment horizontal="center" vertical="center" wrapText="1"/>
    </xf>
    <xf numFmtId="9" fontId="5" fillId="0" borderId="77" xfId="0" applyNumberFormat="1" applyFont="1" applyBorder="1" applyAlignment="1">
      <alignment horizontal="center" vertical="center" wrapText="1"/>
    </xf>
    <xf numFmtId="9" fontId="5" fillId="0" borderId="94" xfId="0" applyNumberFormat="1" applyFont="1" applyBorder="1" applyAlignment="1">
      <alignment horizontal="center" vertical="center" wrapText="1"/>
    </xf>
    <xf numFmtId="9" fontId="5" fillId="11" borderId="76" xfId="0" applyNumberFormat="1" applyFont="1" applyFill="1" applyBorder="1" applyAlignment="1">
      <alignment horizontal="center" vertical="center" wrapText="1"/>
    </xf>
    <xf numFmtId="9" fontId="5" fillId="11" borderId="77" xfId="0" applyNumberFormat="1" applyFont="1" applyFill="1" applyBorder="1" applyAlignment="1">
      <alignment horizontal="center" vertical="center" wrapText="1"/>
    </xf>
    <xf numFmtId="9" fontId="5" fillId="11" borderId="94" xfId="0" applyNumberFormat="1" applyFont="1" applyFill="1" applyBorder="1" applyAlignment="1">
      <alignment horizontal="center" vertical="center" wrapText="1"/>
    </xf>
    <xf numFmtId="0" fontId="30" fillId="0" borderId="73" xfId="0" applyFont="1" applyBorder="1" applyAlignment="1">
      <alignment horizontal="left" vertical="center" wrapText="1"/>
    </xf>
    <xf numFmtId="0" fontId="30" fillId="0" borderId="47" xfId="0" applyFont="1" applyBorder="1" applyAlignment="1">
      <alignment horizontal="left" vertical="center" wrapText="1"/>
    </xf>
    <xf numFmtId="0" fontId="30" fillId="0" borderId="74" xfId="0" applyFont="1" applyBorder="1" applyAlignment="1">
      <alignment horizontal="left" vertical="center" wrapText="1"/>
    </xf>
    <xf numFmtId="0" fontId="30" fillId="11" borderId="73" xfId="0" applyFont="1" applyFill="1" applyBorder="1" applyAlignment="1">
      <alignment horizontal="center" vertical="center"/>
    </xf>
    <xf numFmtId="0" fontId="30" fillId="10" borderId="75" xfId="0" applyFont="1" applyFill="1" applyBorder="1" applyAlignment="1">
      <alignment horizontal="center" vertical="center"/>
    </xf>
    <xf numFmtId="0" fontId="30" fillId="11" borderId="73" xfId="0" applyFont="1" applyFill="1" applyBorder="1" applyAlignment="1">
      <alignment horizontal="center" vertical="center" wrapText="1"/>
    </xf>
    <xf numFmtId="0" fontId="30" fillId="11" borderId="47" xfId="0" applyFont="1" applyFill="1" applyBorder="1" applyAlignment="1">
      <alignment horizontal="center" vertical="center" wrapText="1"/>
    </xf>
    <xf numFmtId="0" fontId="30" fillId="11" borderId="74" xfId="0" applyFont="1" applyFill="1" applyBorder="1" applyAlignment="1">
      <alignment horizontal="center" vertical="center" wrapText="1"/>
    </xf>
    <xf numFmtId="0" fontId="30" fillId="10" borderId="45" xfId="0" applyFont="1" applyFill="1" applyBorder="1" applyAlignment="1">
      <alignment horizontal="center" vertical="center" wrapText="1"/>
    </xf>
    <xf numFmtId="0" fontId="5" fillId="16" borderId="73" xfId="0" applyFont="1" applyFill="1" applyBorder="1" applyAlignment="1">
      <alignment horizontal="center" vertical="center"/>
    </xf>
    <xf numFmtId="0" fontId="5" fillId="16" borderId="47" xfId="0" applyFont="1" applyFill="1" applyBorder="1" applyAlignment="1">
      <alignment horizontal="center" vertical="center"/>
    </xf>
    <xf numFmtId="0" fontId="5" fillId="16" borderId="48" xfId="0" applyFont="1" applyFill="1" applyBorder="1" applyAlignment="1">
      <alignment horizontal="center" vertical="center"/>
    </xf>
    <xf numFmtId="0" fontId="5" fillId="0" borderId="47" xfId="0" applyFont="1" applyBorder="1" applyAlignment="1">
      <alignment horizontal="left" vertical="top" wrapText="1"/>
    </xf>
    <xf numFmtId="180" fontId="30" fillId="11" borderId="73" xfId="0" applyNumberFormat="1" applyFont="1" applyFill="1" applyBorder="1" applyAlignment="1">
      <alignment horizontal="center" vertical="center"/>
    </xf>
    <xf numFmtId="178" fontId="30" fillId="0" borderId="0" xfId="0" applyNumberFormat="1" applyFont="1">
      <alignment vertical="center"/>
    </xf>
    <xf numFmtId="0" fontId="30" fillId="10" borderId="76" xfId="0" applyFont="1" applyFill="1" applyBorder="1" applyAlignment="1">
      <alignment horizontal="center" vertical="center"/>
    </xf>
    <xf numFmtId="181" fontId="30" fillId="0" borderId="44" xfId="0" applyNumberFormat="1" applyFont="1" applyBorder="1" applyAlignment="1">
      <alignment horizontal="center" vertical="center" wrapText="1"/>
    </xf>
    <xf numFmtId="181" fontId="30" fillId="0" borderId="48" xfId="0" applyNumberFormat="1" applyFont="1" applyBorder="1" applyAlignment="1">
      <alignment horizontal="center" vertical="center" wrapText="1"/>
    </xf>
    <xf numFmtId="181" fontId="30" fillId="0" borderId="10" xfId="0" applyNumberFormat="1" applyFont="1" applyBorder="1" applyAlignment="1">
      <alignment horizontal="center" vertical="center" wrapText="1"/>
    </xf>
    <xf numFmtId="181" fontId="30" fillId="0" borderId="15" xfId="0" applyNumberFormat="1" applyFont="1" applyBorder="1" applyAlignment="1">
      <alignment horizontal="center" vertical="center" wrapText="1"/>
    </xf>
    <xf numFmtId="181" fontId="30" fillId="0" borderId="45" xfId="0" applyNumberFormat="1" applyFont="1" applyBorder="1" applyAlignment="1">
      <alignment horizontal="center" vertical="center" wrapText="1"/>
    </xf>
    <xf numFmtId="181" fontId="30" fillId="11" borderId="44" xfId="0" applyNumberFormat="1" applyFont="1" applyFill="1" applyBorder="1" applyAlignment="1">
      <alignment horizontal="center" vertical="center" wrapText="1"/>
    </xf>
    <xf numFmtId="181" fontId="30" fillId="11" borderId="10" xfId="0" applyNumberFormat="1" applyFont="1" applyFill="1" applyBorder="1" applyAlignment="1">
      <alignment horizontal="center" vertical="center" wrapText="1"/>
    </xf>
    <xf numFmtId="181" fontId="30" fillId="11" borderId="15" xfId="0" applyNumberFormat="1"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10" borderId="89" xfId="0" applyFont="1" applyFill="1" applyBorder="1" applyAlignment="1">
      <alignment horizontal="center" vertical="center" wrapText="1"/>
    </xf>
    <xf numFmtId="0" fontId="30" fillId="10" borderId="89" xfId="0" applyFont="1" applyFill="1" applyBorder="1" applyAlignment="1">
      <alignment horizontal="center" vertical="center"/>
    </xf>
    <xf numFmtId="0" fontId="30" fillId="0" borderId="97" xfId="0" applyFont="1" applyBorder="1" applyAlignment="1">
      <alignment vertical="top" wrapText="1"/>
    </xf>
    <xf numFmtId="0" fontId="30" fillId="0" borderId="95" xfId="0" applyFont="1" applyBorder="1" applyAlignment="1">
      <alignment vertical="top" wrapText="1"/>
    </xf>
    <xf numFmtId="0" fontId="30" fillId="0" borderId="96" xfId="0" applyFont="1" applyBorder="1" applyAlignment="1">
      <alignment vertical="top" wrapText="1"/>
    </xf>
    <xf numFmtId="0" fontId="30" fillId="11" borderId="111" xfId="0" applyFont="1" applyFill="1" applyBorder="1" applyAlignment="1">
      <alignment horizontal="center" vertical="top" wrapText="1"/>
    </xf>
    <xf numFmtId="0" fontId="30" fillId="11" borderId="89" xfId="0" applyFont="1" applyFill="1" applyBorder="1" applyAlignment="1">
      <alignment horizontal="center" vertical="top" wrapText="1"/>
    </xf>
    <xf numFmtId="0" fontId="30" fillId="11" borderId="112" xfId="0" applyFont="1" applyFill="1" applyBorder="1" applyAlignment="1">
      <alignment horizontal="center" vertical="top" wrapText="1"/>
    </xf>
    <xf numFmtId="0" fontId="30" fillId="0" borderId="44" xfId="0" applyFont="1" applyBorder="1" applyAlignment="1">
      <alignment horizontal="center" vertical="center"/>
    </xf>
    <xf numFmtId="0" fontId="30" fillId="0" borderId="56" xfId="0" applyFont="1" applyBorder="1" applyAlignment="1">
      <alignment horizontal="left" vertical="center"/>
    </xf>
    <xf numFmtId="0" fontId="30" fillId="0" borderId="58" xfId="0" applyFont="1" applyBorder="1" applyAlignment="1">
      <alignment horizontal="left" vertical="center"/>
    </xf>
    <xf numFmtId="0" fontId="30" fillId="0" borderId="89" xfId="0" applyFont="1" applyBorder="1" applyAlignment="1">
      <alignment horizontal="left" vertical="center" wrapText="1"/>
    </xf>
    <xf numFmtId="0" fontId="30" fillId="12" borderId="79" xfId="7" applyFont="1" applyFill="1" applyBorder="1" applyAlignment="1">
      <alignment horizontal="center" vertical="center"/>
    </xf>
    <xf numFmtId="0" fontId="30" fillId="0" borderId="85" xfId="0" applyFont="1" applyBorder="1" applyAlignment="1">
      <alignment horizontal="left" vertical="center"/>
    </xf>
    <xf numFmtId="0" fontId="30" fillId="12" borderId="63" xfId="7" applyFont="1" applyFill="1" applyBorder="1" applyAlignment="1">
      <alignment horizontal="center" vertical="center"/>
    </xf>
    <xf numFmtId="0" fontId="30" fillId="0" borderId="100" xfId="0" applyFont="1" applyBorder="1" applyAlignment="1">
      <alignment horizontal="center" vertical="center"/>
    </xf>
    <xf numFmtId="0" fontId="30" fillId="10" borderId="105" xfId="0" applyFont="1" applyFill="1" applyBorder="1" applyAlignment="1">
      <alignment horizontal="center" vertical="center"/>
    </xf>
    <xf numFmtId="178" fontId="30" fillId="0" borderId="115" xfId="0" applyNumberFormat="1" applyFont="1" applyBorder="1">
      <alignment vertical="center"/>
    </xf>
    <xf numFmtId="178" fontId="30" fillId="0" borderId="116" xfId="0" applyNumberFormat="1" applyFont="1" applyBorder="1">
      <alignment vertical="center"/>
    </xf>
    <xf numFmtId="178" fontId="5" fillId="0" borderId="10" xfId="7" applyNumberFormat="1" applyFont="1" applyBorder="1">
      <alignment vertical="center"/>
    </xf>
    <xf numFmtId="179" fontId="5" fillId="0" borderId="10" xfId="0" applyNumberFormat="1" applyFont="1" applyBorder="1">
      <alignment vertical="center"/>
    </xf>
    <xf numFmtId="0" fontId="30" fillId="0" borderId="101" xfId="0" applyFont="1" applyBorder="1" applyAlignment="1">
      <alignment horizontal="center" vertical="center"/>
    </xf>
    <xf numFmtId="0" fontId="30" fillId="0" borderId="78" xfId="0" applyFont="1" applyBorder="1" applyAlignment="1">
      <alignment horizontal="center" vertical="center"/>
    </xf>
    <xf numFmtId="178" fontId="5" fillId="0" borderId="37" xfId="7" applyNumberFormat="1" applyFont="1" applyBorder="1">
      <alignment vertical="center"/>
    </xf>
    <xf numFmtId="178" fontId="5" fillId="0" borderId="30" xfId="7" applyNumberFormat="1" applyFont="1" applyBorder="1">
      <alignment vertical="center"/>
    </xf>
    <xf numFmtId="179" fontId="5" fillId="0" borderId="30" xfId="0" applyNumberFormat="1" applyFont="1" applyBorder="1">
      <alignment vertical="center"/>
    </xf>
    <xf numFmtId="0" fontId="5" fillId="0" borderId="69" xfId="0" applyFont="1" applyBorder="1" applyAlignment="1">
      <alignment horizontal="center" vertical="center" wrapText="1"/>
    </xf>
    <xf numFmtId="0" fontId="5" fillId="0" borderId="70" xfId="0" applyFont="1" applyBorder="1" applyAlignment="1">
      <alignment horizontal="center" vertical="center"/>
    </xf>
    <xf numFmtId="0" fontId="5" fillId="0" borderId="71" xfId="0" applyFont="1" applyBorder="1" applyAlignment="1">
      <alignment horizontal="center" vertical="center"/>
    </xf>
    <xf numFmtId="0" fontId="5" fillId="0" borderId="77" xfId="0" applyFont="1" applyBorder="1" applyAlignment="1">
      <alignment horizontal="center" vertical="center" wrapText="1"/>
    </xf>
    <xf numFmtId="0" fontId="5" fillId="0" borderId="77" xfId="0" applyFont="1" applyBorder="1" applyAlignment="1">
      <alignment horizontal="center" vertical="center"/>
    </xf>
    <xf numFmtId="0" fontId="5" fillId="0" borderId="94" xfId="0" applyFont="1" applyBorder="1" applyAlignment="1">
      <alignment horizontal="center" vertical="center"/>
    </xf>
    <xf numFmtId="0" fontId="5" fillId="0" borderId="73" xfId="0" applyFont="1" applyBorder="1" applyAlignment="1">
      <alignment horizontal="left" vertical="center" wrapText="1"/>
    </xf>
    <xf numFmtId="0" fontId="5" fillId="0" borderId="47" xfId="0" applyFont="1" applyBorder="1" applyAlignment="1">
      <alignment horizontal="left" vertical="center" wrapText="1"/>
    </xf>
    <xf numFmtId="0" fontId="5" fillId="0" borderId="74" xfId="0" applyFont="1" applyBorder="1" applyAlignment="1">
      <alignment horizontal="left" vertical="center" wrapText="1"/>
    </xf>
    <xf numFmtId="0" fontId="5" fillId="0" borderId="68" xfId="0" applyFont="1" applyBorder="1">
      <alignment vertical="center"/>
    </xf>
    <xf numFmtId="0" fontId="5" fillId="0" borderId="0" xfId="0" applyFont="1">
      <alignment vertical="center"/>
    </xf>
    <xf numFmtId="0" fontId="53" fillId="0" borderId="0" xfId="0" applyFont="1">
      <alignment vertical="center"/>
    </xf>
    <xf numFmtId="0" fontId="53" fillId="0" borderId="0" xfId="0" applyFont="1" applyAlignment="1">
      <alignment horizontal="right" vertical="center"/>
    </xf>
    <xf numFmtId="0" fontId="53" fillId="0" borderId="0" xfId="0" applyFont="1" applyAlignment="1">
      <alignment horizontal="left" vertical="top" wrapText="1"/>
    </xf>
    <xf numFmtId="0" fontId="53" fillId="0" borderId="0" xfId="0" applyFont="1" applyAlignment="1">
      <alignment horizontal="left" vertical="center"/>
    </xf>
    <xf numFmtId="0" fontId="53" fillId="0" borderId="0" xfId="0" applyFont="1" applyAlignment="1">
      <alignment vertical="center" wrapText="1"/>
    </xf>
    <xf numFmtId="0" fontId="53" fillId="0" borderId="0" xfId="0" applyFont="1" applyAlignment="1">
      <alignment vertical="center" shrinkToFit="1"/>
    </xf>
    <xf numFmtId="0" fontId="53" fillId="0" borderId="0" xfId="0" applyFont="1" applyAlignment="1">
      <alignment horizontal="center" vertical="center"/>
    </xf>
    <xf numFmtId="0" fontId="53" fillId="0" borderId="0" xfId="0" quotePrefix="1" applyFont="1">
      <alignment vertical="center"/>
    </xf>
    <xf numFmtId="0" fontId="53" fillId="0" borderId="0" xfId="0" applyFont="1" applyAlignment="1">
      <alignment vertical="center"/>
    </xf>
    <xf numFmtId="0" fontId="53" fillId="0" borderId="35" xfId="0" applyFont="1" applyBorder="1" applyAlignment="1">
      <alignment horizontal="center" vertical="center"/>
    </xf>
    <xf numFmtId="0" fontId="53" fillId="0" borderId="37" xfId="0" applyFont="1" applyBorder="1" applyAlignment="1">
      <alignment horizontal="center" vertical="center"/>
    </xf>
    <xf numFmtId="0" fontId="53" fillId="0" borderId="36" xfId="0" applyFont="1" applyBorder="1" applyAlignment="1">
      <alignment horizontal="left" vertical="center"/>
    </xf>
    <xf numFmtId="0" fontId="53" fillId="0" borderId="36" xfId="0" applyFont="1" applyBorder="1" applyAlignment="1">
      <alignment horizontal="right" vertical="center"/>
    </xf>
    <xf numFmtId="0" fontId="53" fillId="0" borderId="36" xfId="0" applyFont="1" applyBorder="1" applyAlignment="1">
      <alignment horizontal="center" vertical="center"/>
    </xf>
    <xf numFmtId="0" fontId="53" fillId="0" borderId="37" xfId="0" applyFont="1" applyBorder="1" applyAlignment="1">
      <alignment horizontal="left" vertical="center"/>
    </xf>
    <xf numFmtId="0" fontId="53" fillId="0" borderId="45" xfId="0" applyFont="1" applyBorder="1" applyAlignment="1">
      <alignment horizontal="center" wrapText="1"/>
    </xf>
    <xf numFmtId="0" fontId="53" fillId="0" borderId="47" xfId="0" applyFont="1" applyBorder="1" applyAlignment="1">
      <alignment horizontal="center" wrapText="1"/>
    </xf>
    <xf numFmtId="0" fontId="53" fillId="0" borderId="36" xfId="0" applyFont="1" applyBorder="1" applyAlignment="1">
      <alignment horizontal="center" vertical="top" wrapText="1"/>
    </xf>
    <xf numFmtId="0" fontId="53" fillId="0" borderId="37" xfId="0" applyFont="1" applyBorder="1" applyAlignment="1">
      <alignment horizontal="center" vertical="top" wrapText="1"/>
    </xf>
    <xf numFmtId="0" fontId="53" fillId="0" borderId="10" xfId="0" applyFont="1" applyBorder="1" applyAlignment="1">
      <alignment horizontal="center" vertical="center"/>
    </xf>
    <xf numFmtId="0" fontId="53" fillId="0" borderId="30" xfId="0" applyFont="1" applyBorder="1" applyAlignment="1">
      <alignment horizontal="center" vertical="center"/>
    </xf>
    <xf numFmtId="176" fontId="53" fillId="0" borderId="35" xfId="0" applyNumberFormat="1" applyFont="1" applyBorder="1" applyAlignment="1">
      <alignment horizontal="center" vertical="center" wrapText="1"/>
    </xf>
    <xf numFmtId="176" fontId="53" fillId="0" borderId="36" xfId="0" applyNumberFormat="1" applyFont="1" applyBorder="1" applyAlignment="1">
      <alignment horizontal="distributed" vertical="center"/>
    </xf>
    <xf numFmtId="176" fontId="53" fillId="0" borderId="36" xfId="0" applyNumberFormat="1" applyFont="1" applyBorder="1" applyAlignment="1">
      <alignment horizontal="left" vertical="center"/>
    </xf>
    <xf numFmtId="0" fontId="53" fillId="0" borderId="30" xfId="0" applyFont="1" applyBorder="1" applyAlignment="1">
      <alignment horizontal="center" vertical="center" wrapText="1"/>
    </xf>
    <xf numFmtId="0" fontId="54" fillId="0" borderId="30" xfId="0" applyFont="1" applyBorder="1" applyAlignment="1">
      <alignment horizontal="center" vertical="center" shrinkToFit="1"/>
    </xf>
    <xf numFmtId="0" fontId="53" fillId="0" borderId="0" xfId="0" quotePrefix="1" applyFont="1" applyAlignment="1">
      <alignment horizontal="left" vertical="center"/>
    </xf>
    <xf numFmtId="0" fontId="53" fillId="0" borderId="59" xfId="0" applyFont="1" applyBorder="1" applyAlignment="1">
      <alignment horizontal="center" vertical="center"/>
    </xf>
    <xf numFmtId="0" fontId="53" fillId="0" borderId="98" xfId="0" applyFont="1" applyBorder="1" applyAlignment="1">
      <alignment horizontal="center" vertical="center"/>
    </xf>
    <xf numFmtId="0" fontId="53" fillId="0" borderId="35" xfId="0" applyFont="1" applyBorder="1" applyAlignment="1">
      <alignment horizontal="left" vertical="center"/>
    </xf>
    <xf numFmtId="0" fontId="53" fillId="0" borderId="47" xfId="0" applyFont="1" applyBorder="1" applyAlignment="1">
      <alignment horizontal="left" vertical="center"/>
    </xf>
    <xf numFmtId="0" fontId="53" fillId="0" borderId="48" xfId="0" applyFont="1" applyBorder="1">
      <alignment vertical="center"/>
    </xf>
    <xf numFmtId="0" fontId="53" fillId="0" borderId="98" xfId="0" applyFont="1" applyBorder="1" applyAlignment="1">
      <alignment horizontal="center" vertical="top" wrapText="1"/>
    </xf>
    <xf numFmtId="0" fontId="53" fillId="0" borderId="0" xfId="0" applyFont="1" applyAlignment="1">
      <alignment horizontal="center" vertical="top" wrapText="1"/>
    </xf>
    <xf numFmtId="0" fontId="53" fillId="0" borderId="52" xfId="0" applyFont="1" applyBorder="1" applyAlignment="1">
      <alignment horizontal="center" vertical="center"/>
    </xf>
    <xf numFmtId="176" fontId="53" fillId="0" borderId="59" xfId="0" applyNumberFormat="1" applyFont="1" applyBorder="1" applyAlignment="1">
      <alignment horizontal="center" vertical="center" wrapText="1"/>
    </xf>
    <xf numFmtId="176" fontId="53" fillId="0" borderId="30" xfId="0" applyNumberFormat="1" applyFont="1" applyBorder="1" applyAlignment="1">
      <alignment horizontal="left" vertical="center" shrinkToFit="1"/>
    </xf>
    <xf numFmtId="0" fontId="53" fillId="0" borderId="52" xfId="0" applyFont="1" applyBorder="1" applyAlignment="1">
      <alignment horizontal="center" vertical="center" wrapText="1"/>
    </xf>
    <xf numFmtId="0" fontId="54" fillId="0" borderId="52" xfId="0" applyFont="1" applyBorder="1" applyAlignment="1">
      <alignment horizontal="center" vertical="center" shrinkToFit="1"/>
    </xf>
    <xf numFmtId="0" fontId="53" fillId="0" borderId="0" xfId="0" applyFont="1" applyAlignment="1">
      <alignment vertical="top" wrapText="1"/>
    </xf>
    <xf numFmtId="182" fontId="53" fillId="0" borderId="0" xfId="0" applyNumberFormat="1" applyFont="1" applyAlignment="1">
      <alignment horizontal="left" vertical="center"/>
    </xf>
    <xf numFmtId="0" fontId="53" fillId="0" borderId="59" xfId="0" applyFont="1" applyBorder="1">
      <alignment vertical="center"/>
    </xf>
    <xf numFmtId="0" fontId="53" fillId="0" borderId="98" xfId="0" applyFont="1" applyBorder="1">
      <alignment vertical="center"/>
    </xf>
    <xf numFmtId="176" fontId="53" fillId="0" borderId="52" xfId="0" applyNumberFormat="1" applyFont="1" applyBorder="1" applyAlignment="1">
      <alignment horizontal="left" vertical="center" shrinkToFit="1"/>
    </xf>
    <xf numFmtId="0" fontId="53" fillId="0" borderId="0" xfId="0" applyFont="1" applyAlignment="1">
      <alignment horizontal="left" vertical="center" wrapText="1"/>
    </xf>
    <xf numFmtId="0" fontId="53" fillId="0" borderId="0" xfId="0" applyFont="1" applyAlignment="1">
      <alignment vertical="top"/>
    </xf>
    <xf numFmtId="176" fontId="53" fillId="0" borderId="0" xfId="0" applyNumberFormat="1" applyFont="1" applyAlignment="1">
      <alignment horizontal="left" vertical="center" wrapText="1"/>
    </xf>
    <xf numFmtId="176" fontId="53" fillId="0" borderId="0" xfId="0" applyNumberFormat="1" applyFont="1">
      <alignment vertical="center"/>
    </xf>
    <xf numFmtId="0" fontId="54" fillId="0" borderId="0" xfId="0" applyFont="1" applyAlignment="1">
      <alignment vertical="center" wrapText="1"/>
    </xf>
    <xf numFmtId="0" fontId="53" fillId="0" borderId="49" xfId="0" applyFont="1" applyBorder="1" applyAlignment="1">
      <alignment horizontal="center" vertical="center"/>
    </xf>
    <xf numFmtId="0" fontId="53" fillId="0" borderId="78" xfId="0" applyFont="1" applyBorder="1" applyAlignment="1">
      <alignment horizontal="center" vertical="center"/>
    </xf>
    <xf numFmtId="0" fontId="53" fillId="0" borderId="77" xfId="0" applyFont="1" applyBorder="1" applyAlignment="1">
      <alignment horizontal="center" vertical="center"/>
    </xf>
    <xf numFmtId="0" fontId="53" fillId="0" borderId="77" xfId="0" applyFont="1" applyBorder="1" applyAlignment="1">
      <alignment horizontal="right" vertical="center"/>
    </xf>
    <xf numFmtId="0" fontId="53" fillId="0" borderId="49" xfId="0" applyFont="1" applyBorder="1" applyAlignment="1">
      <alignment horizontal="right" vertical="center"/>
    </xf>
    <xf numFmtId="0" fontId="53" fillId="0" borderId="78" xfId="0" applyFont="1" applyBorder="1" applyAlignment="1">
      <alignment horizontal="right" vertical="center"/>
    </xf>
    <xf numFmtId="176" fontId="53" fillId="0" borderId="0" xfId="0" applyNumberFormat="1" applyFont="1" applyAlignment="1">
      <alignment horizontal="left" vertical="center"/>
    </xf>
    <xf numFmtId="176" fontId="53" fillId="0" borderId="49" xfId="0" applyNumberFormat="1" applyFont="1" applyBorder="1" applyAlignment="1">
      <alignment horizontal="center" vertical="center" wrapText="1"/>
    </xf>
    <xf numFmtId="176" fontId="53" fillId="0" borderId="14" xfId="0" applyNumberFormat="1" applyFont="1" applyBorder="1" applyAlignment="1">
      <alignment horizontal="left" vertical="center" shrinkToFit="1"/>
    </xf>
    <xf numFmtId="0" fontId="53" fillId="0" borderId="14" xfId="0" applyFont="1" applyBorder="1" applyAlignment="1">
      <alignment horizontal="center" vertical="center"/>
    </xf>
    <xf numFmtId="0" fontId="53" fillId="0" borderId="14" xfId="0" applyFont="1" applyBorder="1" applyAlignment="1">
      <alignment horizontal="center" vertical="center" wrapText="1"/>
    </xf>
    <xf numFmtId="0" fontId="54" fillId="0" borderId="14" xfId="0" applyFont="1" applyBorder="1" applyAlignment="1">
      <alignment horizontal="center" vertical="center" shrinkToFit="1"/>
    </xf>
    <xf numFmtId="0" fontId="53" fillId="0" borderId="35" xfId="0" applyFont="1" applyBorder="1" applyAlignment="1">
      <alignment horizontal="center"/>
    </xf>
    <xf numFmtId="0" fontId="53" fillId="0" borderId="37" xfId="0" applyFont="1" applyBorder="1" applyAlignment="1">
      <alignment horizontal="center" vertical="top"/>
    </xf>
    <xf numFmtId="58" fontId="53" fillId="0" borderId="35" xfId="0" applyNumberFormat="1" applyFont="1" applyBorder="1" applyAlignment="1">
      <alignment horizontal="center" vertical="center"/>
    </xf>
    <xf numFmtId="38" fontId="53" fillId="0" borderId="37" xfId="10" applyFont="1" applyFill="1" applyBorder="1" applyAlignment="1">
      <alignment horizontal="right" vertical="center"/>
    </xf>
    <xf numFmtId="186" fontId="53" fillId="0" borderId="37" xfId="10" applyNumberFormat="1" applyFont="1" applyFill="1" applyBorder="1" applyAlignment="1">
      <alignment horizontal="right" vertical="center"/>
    </xf>
    <xf numFmtId="58" fontId="53" fillId="0" borderId="35" xfId="0" applyNumberFormat="1" applyFont="1" applyBorder="1" applyAlignment="1">
      <alignment horizontal="center" vertical="center" shrinkToFit="1"/>
    </xf>
    <xf numFmtId="0" fontId="53" fillId="0" borderId="59" xfId="0" applyFont="1" applyBorder="1" applyAlignment="1">
      <alignment horizontal="left" vertical="center" wrapText="1"/>
    </xf>
    <xf numFmtId="187" fontId="53" fillId="0" borderId="30" xfId="0" applyNumberFormat="1" applyFont="1" applyBorder="1" applyAlignment="1">
      <alignment horizontal="center" vertical="center"/>
    </xf>
    <xf numFmtId="38" fontId="53" fillId="0" borderId="30" xfId="10" applyFont="1" applyFill="1" applyBorder="1" applyAlignment="1">
      <alignment horizontal="right" vertical="center"/>
    </xf>
    <xf numFmtId="38" fontId="53" fillId="0" borderId="30" xfId="0" applyNumberFormat="1" applyFont="1" applyBorder="1" applyAlignment="1">
      <alignment horizontal="right" vertical="center" wrapText="1"/>
    </xf>
    <xf numFmtId="0" fontId="53" fillId="0" borderId="59" xfId="0" applyFont="1" applyBorder="1" applyAlignment="1">
      <alignment horizontal="center"/>
    </xf>
    <xf numFmtId="0" fontId="53" fillId="0" borderId="98" xfId="0" applyFont="1" applyBorder="1" applyAlignment="1">
      <alignment horizontal="center" vertical="top"/>
    </xf>
    <xf numFmtId="58" fontId="53" fillId="0" borderId="59" xfId="0" applyNumberFormat="1" applyFont="1" applyBorder="1" applyAlignment="1">
      <alignment horizontal="center" vertical="center"/>
    </xf>
    <xf numFmtId="38" fontId="53" fillId="0" borderId="98" xfId="10" applyFont="1" applyFill="1" applyBorder="1" applyAlignment="1">
      <alignment horizontal="right" vertical="center"/>
    </xf>
    <xf numFmtId="186" fontId="53" fillId="0" borderId="98" xfId="10" applyNumberFormat="1" applyFont="1" applyFill="1" applyBorder="1" applyAlignment="1">
      <alignment horizontal="right" vertical="center"/>
    </xf>
    <xf numFmtId="58" fontId="53" fillId="0" borderId="59" xfId="0" applyNumberFormat="1" applyFont="1" applyBorder="1" applyAlignment="1">
      <alignment horizontal="center" vertical="center" shrinkToFit="1"/>
    </xf>
    <xf numFmtId="187" fontId="53" fillId="0" borderId="52" xfId="0" applyNumberFormat="1" applyFont="1" applyBorder="1" applyAlignment="1">
      <alignment horizontal="center" vertical="center"/>
    </xf>
    <xf numFmtId="38" fontId="53" fillId="0" borderId="52" xfId="10" applyFont="1" applyFill="1" applyBorder="1" applyAlignment="1">
      <alignment horizontal="right" vertical="center"/>
    </xf>
    <xf numFmtId="38" fontId="53" fillId="0" borderId="52" xfId="0" applyNumberFormat="1" applyFont="1" applyBorder="1" applyAlignment="1">
      <alignment horizontal="right" vertical="center" wrapText="1"/>
    </xf>
    <xf numFmtId="0" fontId="53" fillId="0" borderId="77" xfId="0" applyFont="1" applyBorder="1" applyAlignment="1">
      <alignment horizontal="center" vertical="top" wrapText="1"/>
    </xf>
    <xf numFmtId="0" fontId="53" fillId="0" borderId="78" xfId="0" applyFont="1" applyBorder="1" applyAlignment="1">
      <alignment horizontal="center" vertical="top" wrapText="1"/>
    </xf>
    <xf numFmtId="184" fontId="53" fillId="0" borderId="0" xfId="0" applyNumberFormat="1" applyFont="1" applyAlignment="1">
      <alignment horizontal="right" vertical="center"/>
    </xf>
    <xf numFmtId="0" fontId="53" fillId="0" borderId="45" xfId="0" applyFont="1" applyBorder="1" applyAlignment="1">
      <alignment horizontal="left"/>
    </xf>
    <xf numFmtId="0" fontId="53" fillId="0" borderId="47" xfId="0" applyFont="1" applyBorder="1" applyAlignment="1">
      <alignment horizontal="left"/>
    </xf>
    <xf numFmtId="0" fontId="53" fillId="0" borderId="36" xfId="0" applyFont="1" applyBorder="1" applyAlignment="1">
      <alignment horizontal="left" vertical="top"/>
    </xf>
    <xf numFmtId="0" fontId="53" fillId="0" borderId="37" xfId="0" applyFont="1" applyBorder="1" applyAlignment="1">
      <alignment horizontal="left" vertical="top"/>
    </xf>
    <xf numFmtId="176" fontId="53" fillId="0" borderId="10" xfId="0" applyNumberFormat="1" applyFont="1" applyBorder="1" applyAlignment="1">
      <alignment horizontal="left" vertical="center"/>
    </xf>
    <xf numFmtId="58" fontId="53" fillId="0" borderId="10" xfId="0" applyNumberFormat="1" applyFont="1" applyBorder="1" applyAlignment="1">
      <alignment horizontal="left" vertical="center"/>
    </xf>
    <xf numFmtId="0" fontId="53" fillId="0" borderId="98" xfId="0" applyFont="1" applyBorder="1" applyAlignment="1">
      <alignment horizontal="left" vertical="top"/>
    </xf>
    <xf numFmtId="0" fontId="53" fillId="0" borderId="0" xfId="0" applyFont="1" applyAlignment="1">
      <alignment horizontal="left" vertical="top"/>
    </xf>
    <xf numFmtId="187" fontId="53" fillId="0" borderId="98" xfId="10" applyNumberFormat="1" applyFont="1" applyFill="1" applyBorder="1" applyAlignment="1">
      <alignment vertical="center"/>
    </xf>
    <xf numFmtId="187" fontId="53" fillId="0" borderId="98" xfId="10" applyNumberFormat="1" applyFont="1" applyFill="1" applyBorder="1" applyAlignment="1">
      <alignment horizontal="right" vertical="center"/>
    </xf>
    <xf numFmtId="188" fontId="53" fillId="0" borderId="98" xfId="10" applyNumberFormat="1" applyFont="1" applyFill="1" applyBorder="1" applyAlignment="1">
      <alignment vertical="center"/>
    </xf>
    <xf numFmtId="38" fontId="53" fillId="0" borderId="98" xfId="10" applyFont="1" applyFill="1" applyBorder="1" applyAlignment="1">
      <alignment horizontal="right" vertical="center" wrapText="1"/>
    </xf>
    <xf numFmtId="38" fontId="53" fillId="0" borderId="52" xfId="10" applyFont="1" applyFill="1" applyBorder="1" applyAlignment="1">
      <alignment vertical="center"/>
    </xf>
    <xf numFmtId="185" fontId="53" fillId="0" borderId="0" xfId="0" applyNumberFormat="1" applyFont="1" applyAlignment="1">
      <alignment horizontal="right" vertical="center"/>
    </xf>
    <xf numFmtId="176" fontId="53" fillId="0" borderId="0" xfId="0" applyNumberFormat="1" applyFont="1" applyAlignment="1">
      <alignment vertical="center" shrinkToFit="1"/>
    </xf>
    <xf numFmtId="0" fontId="53" fillId="0" borderId="49" xfId="0" applyFont="1" applyBorder="1" applyAlignment="1">
      <alignment horizontal="center"/>
    </xf>
    <xf numFmtId="0" fontId="53" fillId="0" borderId="78" xfId="0" applyFont="1" applyBorder="1" applyAlignment="1">
      <alignment horizontal="center" vertical="top"/>
    </xf>
    <xf numFmtId="58" fontId="53" fillId="0" borderId="49" xfId="0" applyNumberFormat="1" applyFont="1" applyBorder="1" applyAlignment="1">
      <alignment horizontal="center" vertical="center"/>
    </xf>
    <xf numFmtId="187" fontId="53" fillId="0" borderId="78" xfId="10" applyNumberFormat="1" applyFont="1" applyFill="1" applyBorder="1" applyAlignment="1">
      <alignment vertical="center"/>
    </xf>
    <xf numFmtId="58" fontId="53" fillId="0" borderId="49" xfId="0" applyNumberFormat="1" applyFont="1" applyBorder="1" applyAlignment="1">
      <alignment horizontal="center" vertical="center" shrinkToFit="1"/>
    </xf>
    <xf numFmtId="187" fontId="53" fillId="0" borderId="78" xfId="10" applyNumberFormat="1" applyFont="1" applyFill="1" applyBorder="1" applyAlignment="1">
      <alignment horizontal="right" vertical="center"/>
    </xf>
    <xf numFmtId="188" fontId="53" fillId="0" borderId="78" xfId="10" applyNumberFormat="1" applyFont="1" applyFill="1" applyBorder="1" applyAlignment="1">
      <alignment vertical="center"/>
    </xf>
    <xf numFmtId="187" fontId="53" fillId="0" borderId="14" xfId="0" applyNumberFormat="1" applyFont="1" applyBorder="1" applyAlignment="1">
      <alignment horizontal="center" vertical="center"/>
    </xf>
    <xf numFmtId="0" fontId="55" fillId="0" borderId="35" xfId="0" applyFont="1" applyBorder="1" applyAlignment="1">
      <alignment horizontal="center" vertical="center"/>
    </xf>
    <xf numFmtId="0" fontId="55" fillId="0" borderId="37" xfId="0" applyFont="1" applyBorder="1" applyAlignment="1">
      <alignment horizontal="center" vertical="top"/>
    </xf>
    <xf numFmtId="0" fontId="55" fillId="0" borderId="0" xfId="0" applyFont="1" applyAlignment="1">
      <alignment horizontal="center" vertical="top"/>
    </xf>
    <xf numFmtId="0" fontId="53" fillId="0" borderId="59" xfId="0" applyFont="1" applyBorder="1" applyAlignment="1">
      <alignment horizontal="right" vertical="center"/>
    </xf>
    <xf numFmtId="0" fontId="53" fillId="0" borderId="98" xfId="0" applyFont="1" applyBorder="1" applyAlignment="1">
      <alignment horizontal="left" vertical="center" wrapText="1"/>
    </xf>
    <xf numFmtId="0" fontId="55" fillId="0" borderId="35" xfId="0" applyFont="1" applyBorder="1" applyAlignment="1">
      <alignment horizontal="center" vertical="center" shrinkToFit="1"/>
    </xf>
    <xf numFmtId="0" fontId="55" fillId="0" borderId="37" xfId="0" applyFont="1" applyBorder="1" applyAlignment="1">
      <alignment horizontal="center" vertical="top" shrinkToFit="1"/>
    </xf>
    <xf numFmtId="0" fontId="53" fillId="0" borderId="35" xfId="0" applyFont="1" applyBorder="1" applyAlignment="1">
      <alignment horizontal="center" vertical="top"/>
    </xf>
    <xf numFmtId="0" fontId="55" fillId="0" borderId="59" xfId="0" applyFont="1" applyBorder="1" applyAlignment="1">
      <alignment horizontal="center" vertical="center"/>
    </xf>
    <xf numFmtId="0" fontId="55" fillId="0" borderId="98" xfId="0" applyFont="1" applyBorder="1" applyAlignment="1">
      <alignment horizontal="center" vertical="top"/>
    </xf>
    <xf numFmtId="0" fontId="55" fillId="0" borderId="59" xfId="0" applyFont="1" applyBorder="1" applyAlignment="1">
      <alignment horizontal="center" vertical="center" shrinkToFit="1"/>
    </xf>
    <xf numFmtId="0" fontId="55" fillId="0" borderId="98" xfId="0" applyFont="1" applyBorder="1" applyAlignment="1">
      <alignment horizontal="center" vertical="top" shrinkToFit="1"/>
    </xf>
    <xf numFmtId="0" fontId="53" fillId="0" borderId="59" xfId="0" applyFont="1" applyBorder="1" applyAlignment="1">
      <alignment horizontal="center" vertical="top"/>
    </xf>
    <xf numFmtId="0" fontId="53" fillId="0" borderId="98" xfId="0" applyFont="1" applyBorder="1" applyAlignment="1">
      <alignment horizontal="left" vertical="center"/>
    </xf>
    <xf numFmtId="189" fontId="54" fillId="0" borderId="0" xfId="0" applyNumberFormat="1" applyFont="1" applyAlignment="1">
      <alignment horizontal="distributed" vertical="center"/>
    </xf>
    <xf numFmtId="0" fontId="54" fillId="0" borderId="0" xfId="0" applyFont="1" applyAlignment="1">
      <alignment horizontal="distributed" vertical="center" shrinkToFit="1"/>
    </xf>
    <xf numFmtId="0" fontId="55" fillId="0" borderId="49" xfId="0" applyFont="1" applyBorder="1" applyAlignment="1">
      <alignment horizontal="center" vertical="center"/>
    </xf>
    <xf numFmtId="0" fontId="55" fillId="0" borderId="78" xfId="0" applyFont="1" applyBorder="1" applyAlignment="1">
      <alignment horizontal="center" vertical="top"/>
    </xf>
    <xf numFmtId="0" fontId="55" fillId="0" borderId="77" xfId="0" applyFont="1" applyBorder="1" applyAlignment="1">
      <alignment horizontal="center" vertical="top"/>
    </xf>
    <xf numFmtId="0" fontId="53" fillId="0" borderId="77" xfId="0" applyFont="1" applyBorder="1">
      <alignment vertical="center"/>
    </xf>
    <xf numFmtId="0" fontId="53" fillId="0" borderId="49" xfId="0" applyFont="1" applyBorder="1" applyAlignment="1">
      <alignment horizontal="left" vertical="center" wrapText="1"/>
    </xf>
    <xf numFmtId="0" fontId="53" fillId="0" borderId="78" xfId="0" applyFont="1" applyBorder="1" applyAlignment="1">
      <alignment horizontal="left" vertical="center" wrapText="1"/>
    </xf>
    <xf numFmtId="0" fontId="55" fillId="0" borderId="49" xfId="0" applyFont="1" applyBorder="1" applyAlignment="1">
      <alignment horizontal="center" vertical="center" shrinkToFit="1"/>
    </xf>
    <xf numFmtId="0" fontId="55" fillId="0" borderId="78" xfId="0" applyFont="1" applyBorder="1" applyAlignment="1">
      <alignment horizontal="center" vertical="top" shrinkToFit="1"/>
    </xf>
    <xf numFmtId="0" fontId="53" fillId="0" borderId="49" xfId="0" applyFont="1" applyBorder="1" applyAlignment="1">
      <alignment horizontal="center" vertical="top"/>
    </xf>
    <xf numFmtId="0" fontId="53" fillId="0" borderId="77" xfId="0" applyFont="1" applyBorder="1" applyAlignment="1">
      <alignment horizontal="left" vertical="center"/>
    </xf>
    <xf numFmtId="0" fontId="53" fillId="0" borderId="78" xfId="0" applyFont="1" applyBorder="1" applyAlignment="1">
      <alignment horizontal="left" vertical="center"/>
    </xf>
    <xf numFmtId="178" fontId="53" fillId="0" borderId="35" xfId="0" quotePrefix="1" applyNumberFormat="1" applyFont="1" applyBorder="1" applyAlignment="1">
      <alignment horizontal="center" vertical="center" wrapText="1"/>
    </xf>
    <xf numFmtId="178" fontId="53" fillId="0" borderId="37" xfId="0" quotePrefix="1" applyNumberFormat="1" applyFont="1" applyBorder="1" applyAlignment="1">
      <alignment horizontal="center" vertical="center" wrapText="1"/>
    </xf>
    <xf numFmtId="0" fontId="53" fillId="0" borderId="35" xfId="0" applyFont="1" applyBorder="1" applyAlignment="1">
      <alignment horizontal="center" vertical="top" wrapText="1"/>
    </xf>
    <xf numFmtId="178" fontId="53" fillId="0" borderId="59" xfId="0" quotePrefix="1" applyNumberFormat="1" applyFont="1" applyBorder="1" applyAlignment="1">
      <alignment horizontal="center" vertical="center" wrapText="1"/>
    </xf>
    <xf numFmtId="178" fontId="53" fillId="0" borderId="98" xfId="0" quotePrefix="1" applyNumberFormat="1" applyFont="1" applyBorder="1" applyAlignment="1">
      <alignment horizontal="center" vertical="center" wrapText="1"/>
    </xf>
    <xf numFmtId="0" fontId="53" fillId="0" borderId="59" xfId="0" applyFont="1" applyBorder="1" applyAlignment="1">
      <alignment horizontal="center" vertical="top" wrapText="1"/>
    </xf>
    <xf numFmtId="0" fontId="53" fillId="0" borderId="98" xfId="0" applyFont="1" applyBorder="1" applyAlignment="1">
      <alignment horizontal="right"/>
    </xf>
    <xf numFmtId="0" fontId="53" fillId="0" borderId="98" xfId="0" applyFont="1" applyBorder="1" applyAlignment="1">
      <alignment horizontal="right" vertical="top" wrapText="1"/>
    </xf>
    <xf numFmtId="49" fontId="9" fillId="0" borderId="0" xfId="0" applyNumberFormat="1" applyFont="1" applyAlignment="1">
      <alignment horizontal="left" vertical="center"/>
    </xf>
    <xf numFmtId="49" fontId="53" fillId="0" borderId="0" xfId="0" applyNumberFormat="1" applyFont="1" applyAlignment="1">
      <alignment horizontal="left" vertical="center"/>
    </xf>
    <xf numFmtId="0" fontId="9" fillId="0" borderId="0" xfId="0" applyFont="1" applyAlignment="1">
      <alignment horizontal="left" vertical="center"/>
    </xf>
    <xf numFmtId="178" fontId="53" fillId="0" borderId="49" xfId="0" quotePrefix="1" applyNumberFormat="1" applyFont="1" applyBorder="1" applyAlignment="1">
      <alignment horizontal="center" vertical="center" wrapText="1"/>
    </xf>
    <xf numFmtId="178" fontId="53" fillId="0" borderId="78" xfId="0" quotePrefix="1" applyNumberFormat="1" applyFont="1" applyBorder="1" applyAlignment="1">
      <alignment horizontal="center" vertical="center" wrapText="1"/>
    </xf>
    <xf numFmtId="0" fontId="53" fillId="0" borderId="77" xfId="0" applyFont="1" applyBorder="1" applyAlignment="1">
      <alignment horizontal="left" vertical="top"/>
    </xf>
    <xf numFmtId="0" fontId="53" fillId="0" borderId="78" xfId="0" applyFont="1" applyBorder="1" applyAlignment="1">
      <alignment horizontal="left" vertical="top"/>
    </xf>
    <xf numFmtId="0" fontId="53" fillId="0" borderId="49" xfId="0" applyFont="1" applyBorder="1" applyAlignment="1">
      <alignment horizontal="center" vertical="top" wrapText="1"/>
    </xf>
    <xf numFmtId="38" fontId="53" fillId="0" borderId="78" xfId="0" applyNumberFormat="1" applyFont="1" applyBorder="1" applyAlignment="1">
      <alignment horizontal="right" vertical="center"/>
    </xf>
    <xf numFmtId="38" fontId="53" fillId="0" borderId="14" xfId="10" applyFont="1" applyFill="1" applyBorder="1" applyAlignment="1">
      <alignment horizontal="right" vertical="center"/>
    </xf>
    <xf numFmtId="38" fontId="53" fillId="0" borderId="14" xfId="0" applyNumberFormat="1" applyFont="1" applyBorder="1" applyAlignment="1">
      <alignment horizontal="right" vertical="center" wrapText="1"/>
    </xf>
    <xf numFmtId="38" fontId="53" fillId="0" borderId="0" xfId="10" applyFont="1" applyFill="1" applyBorder="1" applyAlignment="1">
      <alignment horizontal="right" vertical="center"/>
    </xf>
    <xf numFmtId="0" fontId="53" fillId="0" borderId="23" xfId="0" applyFont="1" applyBorder="1">
      <alignment vertical="center"/>
    </xf>
    <xf numFmtId="0" fontId="53" fillId="0" borderId="11" xfId="0" applyFont="1" applyBorder="1">
      <alignment vertical="center"/>
    </xf>
    <xf numFmtId="0" fontId="53" fillId="0" borderId="25" xfId="0" applyFont="1" applyBorder="1">
      <alignment vertical="center"/>
    </xf>
    <xf numFmtId="0" fontId="53" fillId="0" borderId="111" xfId="0" applyFont="1" applyBorder="1">
      <alignment vertical="center"/>
    </xf>
    <xf numFmtId="0" fontId="53" fillId="0" borderId="89" xfId="0" applyFont="1" applyBorder="1">
      <alignment vertical="center"/>
    </xf>
    <xf numFmtId="0" fontId="53" fillId="0" borderId="112" xfId="0" applyFont="1"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59" xfId="0" applyBorder="1">
      <alignment vertical="center"/>
    </xf>
    <xf numFmtId="0" fontId="56" fillId="0" borderId="33" xfId="0" applyFont="1" applyBorder="1">
      <alignment vertical="center"/>
    </xf>
    <xf numFmtId="0" fontId="56" fillId="0" borderId="34" xfId="0" applyFont="1" applyBorder="1">
      <alignment vertical="center"/>
    </xf>
    <xf numFmtId="0" fontId="0" fillId="0" borderId="27" xfId="0" applyBorder="1">
      <alignment vertical="center"/>
    </xf>
    <xf numFmtId="0" fontId="56" fillId="0" borderId="55" xfId="0" applyFont="1" applyBorder="1" applyAlignment="1">
      <alignment horizontal="center" vertical="center"/>
    </xf>
    <xf numFmtId="0" fontId="56" fillId="0" borderId="23" xfId="0" applyFont="1" applyBorder="1" applyAlignment="1">
      <alignment horizontal="center" vertical="center"/>
    </xf>
    <xf numFmtId="0" fontId="56" fillId="0" borderId="11" xfId="0" applyFont="1" applyBorder="1" applyAlignment="1">
      <alignment horizontal="center" vertical="center"/>
    </xf>
    <xf numFmtId="0" fontId="56" fillId="0" borderId="25" xfId="0" applyFont="1" applyBorder="1" applyAlignment="1">
      <alignment horizontal="center" vertical="center"/>
    </xf>
    <xf numFmtId="0" fontId="57" fillId="0" borderId="35" xfId="0" applyFont="1" applyBorder="1">
      <alignment vertical="center"/>
    </xf>
    <xf numFmtId="0" fontId="57" fillId="0" borderId="36" xfId="0" applyFont="1" applyBorder="1">
      <alignment vertical="center"/>
    </xf>
    <xf numFmtId="0" fontId="57" fillId="0" borderId="37" xfId="0" applyFont="1" applyBorder="1">
      <alignment vertical="center"/>
    </xf>
    <xf numFmtId="0" fontId="0" fillId="0" borderId="98" xfId="0" applyBorder="1">
      <alignment vertical="center"/>
    </xf>
    <xf numFmtId="0" fontId="30" fillId="0" borderId="0" xfId="0" applyFont="1" applyAlignment="1">
      <alignment horizontal="distributed" vertical="center"/>
    </xf>
    <xf numFmtId="6" fontId="51" fillId="0" borderId="23" xfId="0" applyNumberFormat="1" applyFont="1" applyBorder="1" applyAlignment="1">
      <alignment horizontal="center" vertical="center"/>
    </xf>
    <xf numFmtId="0" fontId="51" fillId="0" borderId="11" xfId="0" applyFont="1" applyBorder="1" applyAlignment="1">
      <alignment horizontal="center" vertical="center"/>
    </xf>
    <xf numFmtId="0" fontId="51" fillId="0" borderId="25" xfId="0" applyFont="1" applyBorder="1" applyAlignment="1">
      <alignment horizontal="center" vertical="center"/>
    </xf>
    <xf numFmtId="0" fontId="56" fillId="0" borderId="43" xfId="0" applyFont="1" applyBorder="1" applyAlignment="1">
      <alignment horizontal="center" vertical="center"/>
    </xf>
    <xf numFmtId="0" fontId="56" fillId="0" borderId="76" xfId="0" applyFont="1" applyBorder="1" applyAlignment="1">
      <alignment horizontal="center" vertical="center"/>
    </xf>
    <xf numFmtId="0" fontId="56" fillId="0" borderId="77" xfId="0" applyFont="1" applyBorder="1" applyAlignment="1">
      <alignment horizontal="center" vertical="center"/>
    </xf>
    <xf numFmtId="0" fontId="56" fillId="0" borderId="94" xfId="0" applyFont="1" applyBorder="1" applyAlignment="1">
      <alignment horizontal="center" vertical="center"/>
    </xf>
    <xf numFmtId="0" fontId="0" fillId="0" borderId="49" xfId="0" applyBorder="1">
      <alignment vertical="center"/>
    </xf>
    <xf numFmtId="38" fontId="57" fillId="0" borderId="77" xfId="10" applyFont="1" applyBorder="1">
      <alignment vertical="center"/>
    </xf>
    <xf numFmtId="0" fontId="0" fillId="0" borderId="77" xfId="0" applyBorder="1">
      <alignment vertical="center"/>
    </xf>
    <xf numFmtId="0" fontId="0" fillId="0" borderId="78" xfId="0" applyBorder="1">
      <alignment vertical="center"/>
    </xf>
    <xf numFmtId="0" fontId="51" fillId="0" borderId="60" xfId="0" applyFont="1" applyBorder="1" applyAlignment="1">
      <alignment horizontal="center" vertical="center"/>
    </xf>
    <xf numFmtId="0" fontId="51" fillId="0" borderId="0" xfId="0" applyFont="1" applyAlignment="1">
      <alignment horizontal="center" vertical="center"/>
    </xf>
    <xf numFmtId="0" fontId="51" fillId="0" borderId="68" xfId="0" applyFont="1" applyBorder="1" applyAlignment="1">
      <alignment horizontal="center" vertical="center"/>
    </xf>
    <xf numFmtId="0" fontId="56" fillId="0" borderId="117" xfId="0" applyFont="1" applyBorder="1" applyAlignment="1">
      <alignment horizontal="center" vertical="center"/>
    </xf>
    <xf numFmtId="38" fontId="56" fillId="0" borderId="73" xfId="10" applyFont="1" applyBorder="1">
      <alignment vertical="center"/>
    </xf>
    <xf numFmtId="38" fontId="56" fillId="0" borderId="47" xfId="10" applyFont="1" applyBorder="1">
      <alignment vertical="center"/>
    </xf>
    <xf numFmtId="38" fontId="56" fillId="0" borderId="74" xfId="10" applyFont="1" applyBorder="1">
      <alignment vertical="center"/>
    </xf>
    <xf numFmtId="0" fontId="56" fillId="0" borderId="73" xfId="0" applyFont="1" applyBorder="1">
      <alignment vertical="center"/>
    </xf>
    <xf numFmtId="0" fontId="56" fillId="0" borderId="47" xfId="0" applyFont="1" applyBorder="1">
      <alignment vertical="center"/>
    </xf>
    <xf numFmtId="0" fontId="56" fillId="0" borderId="74" xfId="0" applyFont="1" applyBorder="1">
      <alignment vertical="center"/>
    </xf>
    <xf numFmtId="0" fontId="0" fillId="0" borderId="0" xfId="0" applyAlignment="1">
      <alignment horizontal="center" vertical="center"/>
    </xf>
    <xf numFmtId="0" fontId="51" fillId="0" borderId="111" xfId="0" applyFont="1" applyBorder="1" applyAlignment="1">
      <alignment horizontal="center" vertical="center"/>
    </xf>
    <xf numFmtId="0" fontId="51" fillId="0" borderId="89" xfId="0" applyFont="1" applyBorder="1" applyAlignment="1">
      <alignment horizontal="center" vertical="center"/>
    </xf>
    <xf numFmtId="0" fontId="51" fillId="0" borderId="112" xfId="0" applyFont="1" applyBorder="1" applyAlignment="1">
      <alignment horizontal="center" vertical="center"/>
    </xf>
    <xf numFmtId="0" fontId="56" fillId="0" borderId="51" xfId="0" applyFont="1" applyBorder="1" applyAlignment="1">
      <alignment horizontal="center" vertical="center"/>
    </xf>
    <xf numFmtId="38" fontId="56" fillId="0" borderId="111" xfId="10" applyFont="1" applyBorder="1">
      <alignment vertical="center"/>
    </xf>
    <xf numFmtId="38" fontId="56" fillId="0" borderId="89" xfId="10" applyFont="1" applyBorder="1">
      <alignment vertical="center"/>
    </xf>
    <xf numFmtId="38" fontId="56" fillId="0" borderId="112" xfId="10" applyFont="1" applyBorder="1">
      <alignment vertical="center"/>
    </xf>
    <xf numFmtId="3" fontId="57" fillId="0" borderId="0" xfId="0" applyNumberFormat="1" applyFont="1">
      <alignment vertical="center"/>
    </xf>
    <xf numFmtId="0" fontId="0" fillId="0" borderId="77" xfId="0" applyBorder="1" applyAlignment="1">
      <alignment horizontal="center" vertical="center"/>
    </xf>
    <xf numFmtId="0" fontId="57" fillId="0" borderId="23" xfId="0" applyFont="1" applyBorder="1" applyAlignment="1">
      <alignment horizontal="left" vertical="center" wrapText="1"/>
    </xf>
    <xf numFmtId="0" fontId="57" fillId="0" borderId="25" xfId="0" applyFont="1" applyBorder="1" applyAlignment="1">
      <alignment horizontal="left" vertical="center"/>
    </xf>
    <xf numFmtId="0" fontId="57" fillId="0" borderId="111" xfId="0" applyFont="1" applyBorder="1" applyAlignment="1">
      <alignment horizontal="left" vertical="center"/>
    </xf>
    <xf numFmtId="0" fontId="57" fillId="0" borderId="112" xfId="0" applyFont="1" applyBorder="1" applyAlignment="1">
      <alignment horizontal="left" vertical="center"/>
    </xf>
    <xf numFmtId="0" fontId="57" fillId="0" borderId="25" xfId="0" applyFont="1" applyBorder="1" applyAlignment="1">
      <alignment horizontal="left" vertical="center" wrapText="1"/>
    </xf>
    <xf numFmtId="0" fontId="57" fillId="0" borderId="60" xfId="0" applyFont="1" applyBorder="1" applyAlignment="1">
      <alignment horizontal="left" vertical="center" wrapText="1"/>
    </xf>
    <xf numFmtId="0" fontId="57" fillId="0" borderId="68" xfId="0" applyFont="1" applyBorder="1" applyAlignment="1">
      <alignment horizontal="left" vertical="center" wrapText="1"/>
    </xf>
    <xf numFmtId="0" fontId="57" fillId="0" borderId="111" xfId="0" applyFont="1" applyBorder="1" applyAlignment="1">
      <alignment horizontal="left" vertical="center" wrapText="1"/>
    </xf>
    <xf numFmtId="0" fontId="57" fillId="0" borderId="112" xfId="0" applyFont="1" applyBorder="1" applyAlignment="1">
      <alignment horizontal="left" vertical="center" wrapText="1"/>
    </xf>
    <xf numFmtId="0" fontId="9" fillId="17" borderId="0" xfId="0" applyFont="1" applyFill="1">
      <alignment vertical="center"/>
    </xf>
    <xf numFmtId="186" fontId="0" fillId="0" borderId="0" xfId="0" applyNumberFormat="1">
      <alignment vertical="center"/>
    </xf>
    <xf numFmtId="0" fontId="9" fillId="17" borderId="0" xfId="0" applyFont="1" applyFill="1" applyAlignment="1">
      <alignment horizontal="center" vertical="center"/>
    </xf>
    <xf numFmtId="0" fontId="52" fillId="0" borderId="0" xfId="0" applyFont="1">
      <alignment vertical="center"/>
    </xf>
    <xf numFmtId="0" fontId="30" fillId="0" borderId="23" xfId="0" applyFont="1" applyBorder="1">
      <alignment vertical="center"/>
    </xf>
    <xf numFmtId="0" fontId="58" fillId="0" borderId="11" xfId="0" applyFont="1" applyBorder="1">
      <alignment vertical="center"/>
    </xf>
    <xf numFmtId="0" fontId="0" fillId="0" borderId="11" xfId="0" applyBorder="1">
      <alignment vertical="center"/>
    </xf>
    <xf numFmtId="0" fontId="0" fillId="0" borderId="25" xfId="0" applyBorder="1">
      <alignment vertical="center"/>
    </xf>
    <xf numFmtId="0" fontId="0" fillId="0" borderId="60" xfId="0" applyBorder="1">
      <alignment vertical="center"/>
    </xf>
    <xf numFmtId="0" fontId="0" fillId="0" borderId="68" xfId="0" applyBorder="1">
      <alignment vertical="center"/>
    </xf>
    <xf numFmtId="0" fontId="0" fillId="0" borderId="23" xfId="0" applyBorder="1" applyAlignment="1">
      <alignment horizontal="center" vertical="center"/>
    </xf>
    <xf numFmtId="0" fontId="0" fillId="0" borderId="11" xfId="0" applyBorder="1" applyAlignment="1">
      <alignment horizontal="center" vertical="center"/>
    </xf>
    <xf numFmtId="0" fontId="0" fillId="0" borderId="25" xfId="0" applyBorder="1" applyAlignment="1">
      <alignment horizontal="center" vertical="center"/>
    </xf>
    <xf numFmtId="0" fontId="0" fillId="0" borderId="60" xfId="0" applyBorder="1" applyAlignment="1">
      <alignment horizontal="center" vertical="center"/>
    </xf>
    <xf numFmtId="0" fontId="0" fillId="0" borderId="68" xfId="0" applyBorder="1" applyAlignment="1">
      <alignment horizontal="center" vertical="center"/>
    </xf>
    <xf numFmtId="0" fontId="0" fillId="0" borderId="111" xfId="0" applyBorder="1" applyAlignment="1">
      <alignment horizontal="center" vertical="center"/>
    </xf>
    <xf numFmtId="0" fontId="0" fillId="0" borderId="89" xfId="0" applyBorder="1" applyAlignment="1">
      <alignment horizontal="center" vertical="center"/>
    </xf>
    <xf numFmtId="0" fontId="0" fillId="0" borderId="112" xfId="0" applyBorder="1" applyAlignment="1">
      <alignment horizontal="center" vertical="center"/>
    </xf>
    <xf numFmtId="0" fontId="0" fillId="0" borderId="111" xfId="0" applyBorder="1">
      <alignment vertical="center"/>
    </xf>
    <xf numFmtId="0" fontId="0" fillId="0" borderId="89" xfId="0" applyBorder="1">
      <alignment vertical="center"/>
    </xf>
    <xf numFmtId="0" fontId="0" fillId="0" borderId="112" xfId="0" applyBorder="1">
      <alignment vertical="center"/>
    </xf>
    <xf numFmtId="0" fontId="59" fillId="0" borderId="0" xfId="0" applyFont="1">
      <alignment vertical="center"/>
    </xf>
    <xf numFmtId="0" fontId="9" fillId="0" borderId="0" xfId="0" applyFont="1" applyAlignment="1">
      <alignment horizontal="left" vertical="top" wrapText="1"/>
    </xf>
    <xf numFmtId="0" fontId="9" fillId="0" borderId="0" xfId="0" applyFont="1" applyAlignment="1">
      <alignment vertical="center" wrapText="1"/>
    </xf>
    <xf numFmtId="0" fontId="9" fillId="0" borderId="0" xfId="0" applyFont="1" applyAlignment="1">
      <alignment vertical="center" shrinkToFit="1"/>
    </xf>
    <xf numFmtId="0" fontId="9" fillId="0" borderId="0" xfId="0" quotePrefix="1" applyFont="1">
      <alignment vertical="center"/>
    </xf>
    <xf numFmtId="0" fontId="9" fillId="0" borderId="0" xfId="0" applyFont="1" applyAlignment="1">
      <alignment horizontal="right" vertical="center"/>
    </xf>
    <xf numFmtId="190" fontId="9" fillId="0" borderId="0" xfId="0" applyNumberFormat="1" applyFont="1" applyAlignment="1">
      <alignment horizontal="left" vertical="center"/>
    </xf>
    <xf numFmtId="38" fontId="9" fillId="0" borderId="10" xfId="10" applyFont="1" applyFill="1" applyBorder="1" applyAlignment="1">
      <alignment horizontal="right" vertical="center"/>
    </xf>
    <xf numFmtId="38" fontId="9" fillId="0" borderId="30" xfId="10" applyFont="1" applyFill="1" applyBorder="1" applyAlignment="1">
      <alignment horizontal="right" vertical="center"/>
    </xf>
    <xf numFmtId="38" fontId="60" fillId="0" borderId="10" xfId="10" applyFont="1" applyFill="1" applyBorder="1" applyAlignment="1">
      <alignment horizontal="right" vertical="center"/>
    </xf>
    <xf numFmtId="38" fontId="9" fillId="0" borderId="52" xfId="10" applyFont="1" applyFill="1" applyBorder="1" applyAlignment="1">
      <alignment horizontal="right" vertical="center"/>
    </xf>
    <xf numFmtId="0" fontId="60" fillId="0" borderId="0" xfId="0" applyFont="1">
      <alignment vertical="center"/>
    </xf>
    <xf numFmtId="38" fontId="9" fillId="0" borderId="14" xfId="10" applyFont="1" applyFill="1" applyBorder="1" applyAlignment="1">
      <alignment horizontal="right" vertical="center"/>
    </xf>
    <xf numFmtId="185" fontId="9" fillId="0" borderId="0" xfId="0" applyNumberFormat="1" applyFont="1" applyAlignment="1">
      <alignment horizontal="right" vertical="center"/>
    </xf>
    <xf numFmtId="0" fontId="60" fillId="0" borderId="0" xfId="0" applyFont="1" applyAlignment="1">
      <alignment horizontal="distributed" vertical="center"/>
    </xf>
    <xf numFmtId="0" fontId="60" fillId="0" borderId="0" xfId="0" applyFont="1" applyAlignment="1">
      <alignment horizontal="distributed" vertical="center" shrinkToFit="1"/>
    </xf>
    <xf numFmtId="0" fontId="9" fillId="0" borderId="98" xfId="0" applyFont="1" applyBorder="1" applyAlignment="1">
      <alignment horizontal="right" vertical="center"/>
    </xf>
    <xf numFmtId="49" fontId="9" fillId="0" borderId="0" xfId="0" applyNumberFormat="1" applyFont="1" applyAlignment="1">
      <alignment vertical="center"/>
    </xf>
    <xf numFmtId="0" fontId="9" fillId="0" borderId="0" xfId="0" applyFont="1" applyAlignment="1">
      <alignment vertical="center"/>
    </xf>
  </cellXfs>
  <cellStyles count="11">
    <cellStyle name="_x000a_shell=progma" xfId="1"/>
    <cellStyle name="パーセント 2" xfId="2"/>
    <cellStyle name="桁区切り 2" xfId="3"/>
    <cellStyle name="桁区切り 2 2" xfId="4"/>
    <cellStyle name="桁区切り 3" xfId="5"/>
    <cellStyle name="桁区切り 4" xfId="6"/>
    <cellStyle name="標準" xfId="0" builtinId="0"/>
    <cellStyle name="標準 2" xfId="7"/>
    <cellStyle name="標準 3" xfId="8"/>
    <cellStyle name="標準 4" xfId="9"/>
    <cellStyle name="桁区切り" xfId="10" builtinId="6"/>
  </cellStyles>
  <dxfs count="3">
    <dxf>
      <fill>
        <patternFill patternType="solid">
          <bgColor theme="1" tint="0.15"/>
        </patternFill>
      </fill>
    </dxf>
    <dxf>
      <fill>
        <patternFill patternType="solid">
          <bgColor theme="0" tint="-0.25"/>
        </patternFill>
      </fill>
    </dxf>
    <dxf>
      <fill>
        <patternFill patternType="solid">
          <bgColor theme="1" tint="0.15"/>
        </patternFill>
      </fill>
    </dxf>
  </dxfs>
  <tableStyles count="0" defaultTableStyle="TableStyleMedium9" defaultPivotStyle="PivotStyleLight16"/>
  <colors>
    <mruColors>
      <color rgb="FFCCFFCC"/>
      <color rgb="FF66FF66"/>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customXml" Target="../customXml/item3.xml" /><Relationship Id="rId18" Type="http://schemas.openxmlformats.org/officeDocument/2006/relationships/customXml" Target="../customXml/item2.xml" /><Relationship Id="rId19" Type="http://schemas.openxmlformats.org/officeDocument/2006/relationships/customXml" Target="../customXml/item1.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 Id="rId23" Type="http://schemas.openxmlformats.org/officeDocument/2006/relationships/sheetMetadata" Target="metadata.xml" /></Relationships>
</file>

<file path=xl/ctrlProps/ctrlProp1.xml><?xml version="1.0" encoding="utf-8"?>
<formControlPr xmlns="http://schemas.microsoft.com/office/spreadsheetml/2009/9/main" objectType="Drop" dx="31" sel="0" val="0"/>
</file>

<file path=xl/drawings/_rels/drawing6.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0</xdr:colOff>
          <xdr:row>9</xdr:row>
          <xdr:rowOff>0</xdr:rowOff>
        </xdr:from>
        <xdr:to xmlns:xdr="http://schemas.openxmlformats.org/drawingml/2006/spreadsheetDrawing">
          <xdr:col>6</xdr:col>
          <xdr:colOff>0</xdr:colOff>
          <xdr:row>10</xdr:row>
          <xdr:rowOff>0</xdr:rowOff>
        </xdr:to>
        <xdr:sp textlink="">
          <xdr:nvSpPr>
            <xdr:cNvPr id="48142" name="ドロップ 14" hidden="1">
              <a:extLst>
                <a:ext uri="{63B3BB69-23CF-44E3-9099-C40C66FF867C}">
                  <a14:compatExt spid="_x0000_s48142"/>
                </a:ext>
              </a:extLst>
            </xdr:cNvPr>
            <xdr:cNvSpPr>
              <a:spLocks noRot="1" noChangeShapeType="1" noTextEdit="1"/>
            </xdr:cNvSpPr>
          </xdr:nvSpPr>
          <xdr:spPr>
            <a:xfrm>
              <a:off x="12071350" y="3679825"/>
              <a:ext cx="2600960" cy="202565"/>
            </a:xfrm>
            <a:prstGeom prst="rec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mlns:xdr="http://schemas.openxmlformats.org/drawingml/2006/spreadsheetDrawing">
      <xdr:col>1</xdr:col>
      <xdr:colOff>554990</xdr:colOff>
      <xdr:row>91</xdr:row>
      <xdr:rowOff>73660</xdr:rowOff>
    </xdr:from>
    <xdr:ext cx="17060545" cy="446405"/>
    <xdr:sp macro="" textlink="">
      <xdr:nvSpPr>
        <xdr:cNvPr id="2" name="テキスト ボックス 1"/>
        <xdr:cNvSpPr txBox="1"/>
      </xdr:nvSpPr>
      <xdr:spPr>
        <a:xfrm>
          <a:off x="1229360" y="20798155"/>
          <a:ext cx="17060545" cy="4464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lIns="0" tIns="0" rIns="0" bIns="0" rtlCol="0" anchor="t">
          <a:spAutoFit/>
        </a:bodyPr>
        <a:lstStyle/>
        <a:p>
          <a:r>
            <a:rPr kumimoji="1" lang="ja-JP" altLang="en-US" sz="1400"/>
            <a:t>取替の場合の按分率　</a:t>
          </a:r>
          <a:r>
            <a:rPr kumimoji="1" lang="ja-JP" altLang="en-US" sz="1400" i="0">
              <a:latin typeface="Cambria Math"/>
            </a:rPr>
            <a:t>＝　</a:t>
          </a:r>
          <a:r>
            <a:rPr kumimoji="1" lang="en-US" altLang="ja-JP" sz="1400" i="0">
              <a:latin typeface="Cambria Math"/>
            </a:rPr>
            <a:t>(</a:t>
          </a:r>
          <a:r>
            <a:rPr kumimoji="1" lang="ja-JP" altLang="en-US" sz="1400" i="0">
              <a:solidFill>
                <a:schemeClr val="tx1"/>
              </a:solidFill>
              <a:effectLst/>
              <a:latin typeface="Cambria Math"/>
              <a:ea typeface="+mn-ea"/>
              <a:cs typeface="+mn-cs"/>
            </a:rPr>
            <a:t>（事業完了後持続時間）</a:t>
          </a:r>
          <a:r>
            <a:rPr kumimoji="1" lang="en-US" altLang="ja-JP" sz="1400" b="0" i="0">
              <a:latin typeface="Cambria Math"/>
            </a:rPr>
            <a:t>−  </a:t>
          </a:r>
          <a:r>
            <a:rPr kumimoji="1" lang="ja-JP" altLang="en-US" sz="1400" b="0" i="0">
              <a:latin typeface="Cambria Math"/>
            </a:rPr>
            <a:t>２４</a:t>
          </a:r>
          <a:r>
            <a:rPr kumimoji="1" lang="en-US" altLang="ja-JP" sz="1400" b="0" i="0">
              <a:latin typeface="Cambria Math"/>
            </a:rPr>
            <a:t>)/(</a:t>
          </a:r>
          <a:r>
            <a:rPr kumimoji="1" lang="ja-JP" altLang="en-US" sz="1400" i="0">
              <a:solidFill>
                <a:schemeClr val="tx1"/>
              </a:solidFill>
              <a:effectLst/>
              <a:latin typeface="Cambria Math"/>
              <a:ea typeface="+mn-ea"/>
              <a:cs typeface="+mn-cs"/>
            </a:rPr>
            <a:t>（事業完了後持続時間）</a:t>
          </a:r>
          <a:r>
            <a:rPr kumimoji="1" lang="en-US" altLang="ja-JP" sz="1400" i="0">
              <a:solidFill>
                <a:schemeClr val="tx1"/>
              </a:solidFill>
              <a:effectLst/>
              <a:latin typeface="Cambria Math"/>
              <a:ea typeface="+mn-ea"/>
              <a:cs typeface="+mn-cs"/>
            </a:rPr>
            <a:t>)</a:t>
          </a:r>
          <a:r>
            <a:rPr kumimoji="1" lang="ja-JP" altLang="en-US" sz="1100"/>
            <a:t>　　　　　　　　</a:t>
          </a:r>
          <a:r>
            <a:rPr kumimoji="1" lang="ja-JP" altLang="en-US" sz="1400"/>
            <a:t>追加の場合の按分率　</a:t>
          </a:r>
          <a:r>
            <a:rPr kumimoji="1" lang="ja-JP" altLang="en-US" sz="1100"/>
            <a:t>＝</a:t>
          </a:r>
          <a:r>
            <a:rPr kumimoji="1" lang="ja-JP" altLang="en-US" sz="1400"/>
            <a:t>　</a:t>
          </a:r>
          <a:r>
            <a:rPr kumimoji="1" lang="en-US" altLang="ja-JP" sz="1400" i="0">
              <a:solidFill>
                <a:schemeClr val="tx1"/>
              </a:solidFill>
              <a:effectLst/>
              <a:latin typeface="Cambria Math"/>
              <a:ea typeface="+mn-ea"/>
              <a:cs typeface="+mn-cs"/>
            </a:rPr>
            <a:t>(</a:t>
          </a:r>
          <a:r>
            <a:rPr kumimoji="1" lang="ja-JP" altLang="en-US" sz="1400" i="0">
              <a:solidFill>
                <a:schemeClr val="tx1"/>
              </a:solidFill>
              <a:effectLst/>
              <a:latin typeface="Cambria Math"/>
              <a:ea typeface="+mn-ea"/>
              <a:cs typeface="+mn-cs"/>
            </a:rPr>
            <a:t>（事業完了後持続時間）</a:t>
          </a:r>
          <a:r>
            <a:rPr kumimoji="1" lang="en-US" altLang="ja-JP" sz="1400" i="0">
              <a:solidFill>
                <a:schemeClr val="tx1"/>
              </a:solidFill>
              <a:effectLst/>
              <a:latin typeface="Cambria Math"/>
              <a:ea typeface="+mn-ea"/>
              <a:cs typeface="+mn-cs"/>
            </a:rPr>
            <a:t>−</a:t>
          </a:r>
          <a:r>
            <a:rPr kumimoji="1" lang="en-US" altLang="ja-JP" sz="1400" b="0" i="0">
              <a:solidFill>
                <a:schemeClr val="tx1"/>
              </a:solidFill>
              <a:effectLst/>
              <a:latin typeface="Cambria Math"/>
              <a:ea typeface="+mn-ea"/>
              <a:cs typeface="+mn-cs"/>
            </a:rPr>
            <a:t>  </a:t>
          </a:r>
          <a:r>
            <a:rPr kumimoji="1" lang="ja-JP" altLang="en-US" sz="1400" b="0" i="0">
              <a:solidFill>
                <a:schemeClr val="tx1"/>
              </a:solidFill>
              <a:effectLst/>
              <a:latin typeface="Cambria Math"/>
              <a:ea typeface="+mn-ea"/>
              <a:cs typeface="+mn-cs"/>
            </a:rPr>
            <a:t>２４</a:t>
          </a:r>
          <a:r>
            <a:rPr kumimoji="1" lang="en-US" altLang="ja-JP" sz="1400" b="0" i="0">
              <a:solidFill>
                <a:schemeClr val="tx1"/>
              </a:solidFill>
              <a:effectLst/>
              <a:latin typeface="Cambria Math"/>
              <a:ea typeface="+mn-ea"/>
              <a:cs typeface="+mn-cs"/>
            </a:rPr>
            <a:t>)/(</a:t>
          </a:r>
          <a:r>
            <a:rPr kumimoji="1" lang="ja-JP" altLang="en-US" sz="1400" i="0">
              <a:solidFill>
                <a:schemeClr val="tx1"/>
              </a:solidFill>
              <a:effectLst/>
              <a:latin typeface="Cambria Math"/>
              <a:ea typeface="+mn-ea"/>
              <a:cs typeface="+mn-cs"/>
            </a:rPr>
            <a:t>（事業完了後持続時間）</a:t>
          </a:r>
          <a:r>
            <a:rPr kumimoji="1" lang="en-US" altLang="ja-JP" sz="1400" b="0" i="0">
              <a:solidFill>
                <a:schemeClr val="tx1"/>
              </a:solidFill>
              <a:effectLst/>
              <a:latin typeface="Cambria Math"/>
              <a:ea typeface="+mn-ea"/>
              <a:cs typeface="+mn-cs"/>
            </a:rPr>
            <a:t>−  </a:t>
          </a:r>
          <a:r>
            <a:rPr kumimoji="1" lang="ja-JP" altLang="en-US" sz="1400" b="0" i="0">
              <a:solidFill>
                <a:schemeClr val="tx1"/>
              </a:solidFill>
              <a:effectLst/>
              <a:latin typeface="Cambria Math"/>
              <a:ea typeface="+mn-ea"/>
              <a:cs typeface="+mn-cs"/>
            </a:rPr>
            <a:t>（対策前持続時間）</a:t>
          </a:r>
          <a:r>
            <a:rPr kumimoji="1" lang="en-US" altLang="ja-JP" sz="1400" b="0" i="0">
              <a:solidFill>
                <a:schemeClr val="tx1"/>
              </a:solidFill>
              <a:effectLst/>
              <a:latin typeface="Cambria Math"/>
              <a:ea typeface="+mn-ea"/>
              <a:cs typeface="+mn-cs"/>
            </a:rPr>
            <a:t>)</a:t>
          </a:r>
          <a:r>
            <a:rPr kumimoji="1" lang="ja-JP" altLang="en-US" sz="1400"/>
            <a:t>　　</a:t>
          </a:r>
          <a:r>
            <a:rPr kumimoji="1" lang="ja-JP" altLang="en-US" sz="1200"/>
            <a:t>（１を超える場合の按分率は１とする）</a:t>
          </a:r>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43</xdr:col>
      <xdr:colOff>568960</xdr:colOff>
      <xdr:row>1</xdr:row>
      <xdr:rowOff>367665</xdr:rowOff>
    </xdr:from>
    <xdr:to xmlns:xdr="http://schemas.openxmlformats.org/drawingml/2006/spreadsheetDrawing">
      <xdr:col>51</xdr:col>
      <xdr:colOff>0</xdr:colOff>
      <xdr:row>4</xdr:row>
      <xdr:rowOff>361950</xdr:rowOff>
    </xdr:to>
    <xdr:sp macro="" textlink="">
      <xdr:nvSpPr>
        <xdr:cNvPr id="3" name="正方形/長方形 2"/>
        <xdr:cNvSpPr/>
      </xdr:nvSpPr>
      <xdr:spPr>
        <a:xfrm>
          <a:off x="76832460" y="855980"/>
          <a:ext cx="11882120" cy="145923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t"/>
        <a:lstStyle/>
        <a:p>
          <a:pPr algn="l">
            <a:lnSpc>
              <a:spcPts val="2000"/>
            </a:lnSpc>
          </a:pPr>
          <a:r>
            <a:rPr kumimoji="1" lang="ja-JP" altLang="en-US" sz="1600" b="1">
              <a:solidFill>
                <a:srgbClr val="FF0000"/>
              </a:solidFill>
              <a:latin typeface="Meiryo UI"/>
              <a:ea typeface="Meiryo UI"/>
              <a:cs typeface="+mn-cs"/>
            </a:rPr>
            <a:t>事業費合計金額から算出した補助金（記載例：</a:t>
          </a:r>
          <a:r>
            <a:rPr kumimoji="1" lang="en-US" sz="1600" b="1">
              <a:solidFill>
                <a:srgbClr val="FF0000"/>
              </a:solidFill>
              <a:latin typeface="Meiryo UI"/>
              <a:ea typeface="Meiryo UI"/>
              <a:cs typeface="+mn-cs"/>
            </a:rPr>
            <a:t>16,540</a:t>
          </a:r>
          <a:r>
            <a:rPr kumimoji="1" lang="ja-JP" altLang="en-US" sz="1600" b="1">
              <a:solidFill>
                <a:srgbClr val="FF0000"/>
              </a:solidFill>
              <a:latin typeface="Meiryo UI"/>
              <a:ea typeface="Meiryo UI"/>
              <a:cs typeface="+mn-cs"/>
            </a:rPr>
            <a:t>千円）と経費区分ごとに算出した補助金合計額（記載例：</a:t>
          </a:r>
          <a:r>
            <a:rPr kumimoji="1" lang="en-US" sz="1600" b="1">
              <a:solidFill>
                <a:srgbClr val="FF0000"/>
              </a:solidFill>
              <a:latin typeface="Meiryo UI"/>
              <a:ea typeface="Meiryo UI"/>
              <a:cs typeface="+mn-cs"/>
            </a:rPr>
            <a:t>16,529</a:t>
          </a:r>
          <a:r>
            <a:rPr kumimoji="1" lang="ja-JP" altLang="en-US" sz="1600" b="1">
              <a:solidFill>
                <a:srgbClr val="FF0000"/>
              </a:solidFill>
              <a:latin typeface="Meiryo UI"/>
              <a:ea typeface="Meiryo UI"/>
              <a:cs typeface="+mn-cs"/>
            </a:rPr>
            <a:t>千円</a:t>
          </a:r>
          <a:r>
            <a:rPr kumimoji="1" lang="en-US" sz="1600" b="1">
              <a:solidFill>
                <a:srgbClr val="FF0000"/>
              </a:solidFill>
              <a:latin typeface="Meiryo UI"/>
              <a:ea typeface="Meiryo UI"/>
              <a:cs typeface="+mn-cs"/>
            </a:rPr>
            <a:t>(=24,794</a:t>
          </a:r>
          <a:r>
            <a:rPr kumimoji="1" lang="ja-JP" altLang="en-US" sz="1600" b="1">
              <a:solidFill>
                <a:srgbClr val="FF0000"/>
              </a:solidFill>
              <a:latin typeface="Meiryo UI"/>
              <a:ea typeface="Meiryo UI"/>
              <a:cs typeface="+mn-cs"/>
            </a:rPr>
            <a:t>千円</a:t>
          </a:r>
          <a:r>
            <a:rPr kumimoji="1" lang="en-US" sz="1600" b="1">
              <a:solidFill>
                <a:srgbClr val="FF0000"/>
              </a:solidFill>
              <a:latin typeface="Meiryo UI"/>
              <a:ea typeface="Meiryo UI"/>
              <a:cs typeface="+mn-cs"/>
            </a:rPr>
            <a:t>×2/3)</a:t>
          </a:r>
          <a:r>
            <a:rPr kumimoji="1" lang="ja-JP" altLang="en-US" sz="1600" b="1">
              <a:solidFill>
                <a:srgbClr val="FF0000"/>
              </a:solidFill>
              <a:latin typeface="Meiryo UI"/>
              <a:ea typeface="Meiryo UI"/>
              <a:cs typeface="+mn-cs"/>
            </a:rPr>
            <a:t>＋</a:t>
          </a:r>
          <a:r>
            <a:rPr kumimoji="1" lang="en-US" sz="1600" b="1">
              <a:solidFill>
                <a:srgbClr val="FF0000"/>
              </a:solidFill>
              <a:latin typeface="Meiryo UI"/>
              <a:ea typeface="Meiryo UI"/>
              <a:cs typeface="+mn-cs"/>
            </a:rPr>
            <a:t>10</a:t>
          </a:r>
          <a:r>
            <a:rPr kumimoji="1" lang="ja-JP" altLang="en-US" sz="1600" b="1">
              <a:solidFill>
                <a:srgbClr val="FF0000"/>
              </a:solidFill>
              <a:latin typeface="Meiryo UI"/>
              <a:ea typeface="Meiryo UI"/>
              <a:cs typeface="+mn-cs"/>
            </a:rPr>
            <a:t>千円</a:t>
          </a:r>
          <a:r>
            <a:rPr kumimoji="1" lang="en-US" sz="1600" b="1">
              <a:solidFill>
                <a:srgbClr val="FF0000"/>
              </a:solidFill>
              <a:latin typeface="Meiryo UI"/>
              <a:ea typeface="Meiryo UI"/>
              <a:cs typeface="+mn-cs"/>
            </a:rPr>
            <a:t>(=16</a:t>
          </a:r>
          <a:r>
            <a:rPr kumimoji="1" lang="ja-JP" altLang="en-US" sz="1600" b="1">
              <a:solidFill>
                <a:srgbClr val="FF0000"/>
              </a:solidFill>
              <a:latin typeface="Meiryo UI"/>
              <a:ea typeface="Meiryo UI"/>
              <a:cs typeface="+mn-cs"/>
            </a:rPr>
            <a:t>千円</a:t>
          </a:r>
          <a:r>
            <a:rPr kumimoji="1" lang="en-US" sz="1600" b="1">
              <a:solidFill>
                <a:srgbClr val="FF0000"/>
              </a:solidFill>
              <a:latin typeface="Meiryo UI"/>
              <a:ea typeface="Meiryo UI"/>
              <a:cs typeface="+mn-cs"/>
            </a:rPr>
            <a:t>×2/3)</a:t>
          </a:r>
          <a:r>
            <a:rPr kumimoji="1" lang="ja-JP" altLang="en-US" sz="1600" b="1">
              <a:solidFill>
                <a:srgbClr val="FF0000"/>
              </a:solidFill>
              <a:latin typeface="Meiryo UI"/>
              <a:ea typeface="Meiryo UI"/>
              <a:cs typeface="+mn-cs"/>
            </a:rPr>
            <a:t>＝</a:t>
          </a:r>
          <a:r>
            <a:rPr kumimoji="1" lang="en-US" sz="1600" b="1">
              <a:solidFill>
                <a:srgbClr val="FF0000"/>
              </a:solidFill>
              <a:latin typeface="Meiryo UI"/>
              <a:ea typeface="Meiryo UI"/>
              <a:cs typeface="+mn-cs"/>
            </a:rPr>
            <a:t>16,539</a:t>
          </a:r>
          <a:r>
            <a:rPr kumimoji="1" lang="ja-JP" altLang="en-US" sz="1600" b="1">
              <a:solidFill>
                <a:srgbClr val="FF0000"/>
              </a:solidFill>
              <a:latin typeface="Meiryo UI"/>
              <a:ea typeface="Meiryo UI"/>
              <a:cs typeface="+mn-cs"/>
            </a:rPr>
            <a:t>千円）に相違が発生した場合、「再検算」が「</a:t>
          </a:r>
          <a:r>
            <a:rPr kumimoji="1" lang="en-US" altLang="ja-JP" sz="1600" b="1">
              <a:solidFill>
                <a:srgbClr val="FF0000"/>
              </a:solidFill>
              <a:latin typeface="Meiryo UI"/>
              <a:ea typeface="Meiryo UI"/>
              <a:cs typeface="+mn-cs"/>
            </a:rPr>
            <a:t>×</a:t>
          </a:r>
          <a:r>
            <a:rPr kumimoji="1" lang="ja-JP" altLang="en-US" sz="1600" b="1">
              <a:solidFill>
                <a:srgbClr val="FF0000"/>
              </a:solidFill>
              <a:latin typeface="Meiryo UI"/>
              <a:ea typeface="Meiryo UI"/>
              <a:cs typeface="+mn-cs"/>
            </a:rPr>
            <a:t>」になります。</a:t>
          </a:r>
          <a:endParaRPr kumimoji="1" lang="en-US" altLang="ja-JP" sz="1600" b="1">
            <a:solidFill>
              <a:srgbClr val="FF0000"/>
            </a:solidFill>
            <a:latin typeface="Meiryo UI"/>
            <a:ea typeface="Meiryo UI"/>
            <a:cs typeface="+mn-cs"/>
          </a:endParaRPr>
        </a:p>
        <a:p>
          <a:pPr algn="l"/>
          <a:r>
            <a:rPr kumimoji="1" lang="ja-JP" altLang="en-US" sz="1600" b="1">
              <a:solidFill>
                <a:srgbClr val="FF0000"/>
              </a:solidFill>
              <a:latin typeface="Meiryo UI"/>
              <a:ea typeface="Meiryo UI"/>
              <a:cs typeface="+mn-cs"/>
            </a:rPr>
            <a:t>端数処理として、「施設・設備費」に補助金の配分を傾斜させるときは、補正フラグ１の欄「○」を選択。「用地取得費・道路費」に補助金の配分を傾斜させるときは、補正フラグ２の欄「○」を選択して下さい。選択した経費区分に端数が傾斜され、自動で修正されます。</a:t>
          </a:r>
          <a:endParaRPr kumimoji="1" lang="ja-JP" altLang="en-US" sz="1600" b="1">
            <a:solidFill>
              <a:srgbClr val="FF0000"/>
            </a:solidFill>
            <a:latin typeface="Meiryo UI"/>
            <a:ea typeface="Meiryo UI"/>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mlns:xdr="http://schemas.openxmlformats.org/drawingml/2006/spreadsheetDrawing">
      <xdr:col>10</xdr:col>
      <xdr:colOff>190500</xdr:colOff>
      <xdr:row>97</xdr:row>
      <xdr:rowOff>64770</xdr:rowOff>
    </xdr:from>
    <xdr:ext cx="17061815" cy="426720"/>
    <xdr:sp macro="" textlink="">
      <xdr:nvSpPr>
        <xdr:cNvPr id="2" name="テキスト ボックス 1"/>
        <xdr:cNvSpPr txBox="1"/>
      </xdr:nvSpPr>
      <xdr:spPr>
        <a:xfrm>
          <a:off x="14435455" y="24363680"/>
          <a:ext cx="17061815" cy="4267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lIns="0" tIns="0" rIns="0" bIns="0" rtlCol="0" anchor="t">
          <a:spAutoFit/>
        </a:bodyPr>
        <a:lstStyle/>
        <a:p>
          <a:r>
            <a:rPr kumimoji="1" lang="ja-JP" altLang="en-US" sz="1400"/>
            <a:t>取替の場合の按分率　</a:t>
          </a:r>
          <a:r>
            <a:rPr kumimoji="1" lang="ja-JP" altLang="en-US" sz="1400" i="0">
              <a:latin typeface="Cambria Math"/>
            </a:rPr>
            <a:t>＝　</a:t>
          </a:r>
          <a:r>
            <a:rPr kumimoji="1" lang="en-US" altLang="ja-JP" sz="1400" i="0">
              <a:latin typeface="Cambria Math"/>
            </a:rPr>
            <a:t>(</a:t>
          </a:r>
          <a:r>
            <a:rPr kumimoji="1" lang="ja-JP" altLang="en-US" sz="1400" i="0">
              <a:solidFill>
                <a:schemeClr val="tx1"/>
              </a:solidFill>
              <a:effectLst/>
              <a:latin typeface="Cambria Math"/>
              <a:ea typeface="+mn-ea"/>
              <a:cs typeface="+mn-cs"/>
            </a:rPr>
            <a:t>（事業完了後持続時間）</a:t>
          </a:r>
          <a:r>
            <a:rPr kumimoji="1" lang="en-US" altLang="ja-JP" sz="1400" b="0" i="0">
              <a:latin typeface="Cambria Math"/>
            </a:rPr>
            <a:t>−  </a:t>
          </a:r>
          <a:r>
            <a:rPr kumimoji="1" lang="ja-JP" altLang="en-US" sz="1400" b="0" i="0">
              <a:latin typeface="Cambria Math"/>
            </a:rPr>
            <a:t>２４</a:t>
          </a:r>
          <a:r>
            <a:rPr kumimoji="1" lang="en-US" altLang="ja-JP" sz="1400" b="0" i="0">
              <a:latin typeface="Cambria Math"/>
            </a:rPr>
            <a:t>)/(</a:t>
          </a:r>
          <a:r>
            <a:rPr kumimoji="1" lang="ja-JP" altLang="en-US" sz="1400" i="0">
              <a:solidFill>
                <a:schemeClr val="tx1"/>
              </a:solidFill>
              <a:effectLst/>
              <a:latin typeface="Cambria Math"/>
              <a:ea typeface="+mn-ea"/>
              <a:cs typeface="+mn-cs"/>
            </a:rPr>
            <a:t>（事業完了後持続時間）</a:t>
          </a:r>
          <a:r>
            <a:rPr kumimoji="1" lang="en-US" altLang="ja-JP" sz="1400" i="0">
              <a:solidFill>
                <a:schemeClr val="tx1"/>
              </a:solidFill>
              <a:effectLst/>
              <a:latin typeface="Cambria Math"/>
              <a:ea typeface="+mn-ea"/>
              <a:cs typeface="+mn-cs"/>
            </a:rPr>
            <a:t>)</a:t>
          </a:r>
          <a:r>
            <a:rPr kumimoji="1" lang="ja-JP" altLang="en-US" sz="1100"/>
            <a:t>　　　　　　　　</a:t>
          </a:r>
          <a:r>
            <a:rPr kumimoji="1" lang="ja-JP" altLang="en-US" sz="1400"/>
            <a:t>追加の場合の按分率　</a:t>
          </a:r>
          <a:r>
            <a:rPr kumimoji="1" lang="ja-JP" altLang="en-US" sz="1100"/>
            <a:t>＝</a:t>
          </a:r>
          <a:r>
            <a:rPr kumimoji="1" lang="ja-JP" altLang="en-US" sz="1400"/>
            <a:t>　</a:t>
          </a:r>
          <a:r>
            <a:rPr kumimoji="1" lang="en-US" altLang="ja-JP" sz="1400" i="0">
              <a:solidFill>
                <a:schemeClr val="tx1"/>
              </a:solidFill>
              <a:effectLst/>
              <a:latin typeface="Cambria Math"/>
              <a:ea typeface="+mn-ea"/>
              <a:cs typeface="+mn-cs"/>
            </a:rPr>
            <a:t>(</a:t>
          </a:r>
          <a:r>
            <a:rPr kumimoji="1" lang="ja-JP" altLang="en-US" sz="1400" i="0">
              <a:solidFill>
                <a:schemeClr val="tx1"/>
              </a:solidFill>
              <a:effectLst/>
              <a:latin typeface="Cambria Math"/>
              <a:ea typeface="+mn-ea"/>
              <a:cs typeface="+mn-cs"/>
            </a:rPr>
            <a:t>（事業完了後持続時間）</a:t>
          </a:r>
          <a:r>
            <a:rPr kumimoji="1" lang="en-US" altLang="ja-JP" sz="1400" i="0">
              <a:solidFill>
                <a:schemeClr val="tx1"/>
              </a:solidFill>
              <a:effectLst/>
              <a:latin typeface="Cambria Math"/>
              <a:ea typeface="+mn-ea"/>
              <a:cs typeface="+mn-cs"/>
            </a:rPr>
            <a:t>−</a:t>
          </a:r>
          <a:r>
            <a:rPr kumimoji="1" lang="en-US" altLang="ja-JP" sz="1400" b="0" i="0">
              <a:solidFill>
                <a:schemeClr val="tx1"/>
              </a:solidFill>
              <a:effectLst/>
              <a:latin typeface="Cambria Math"/>
              <a:ea typeface="+mn-ea"/>
              <a:cs typeface="+mn-cs"/>
            </a:rPr>
            <a:t>  </a:t>
          </a:r>
          <a:r>
            <a:rPr kumimoji="1" lang="ja-JP" altLang="en-US" sz="1400" b="0" i="0">
              <a:solidFill>
                <a:schemeClr val="tx1"/>
              </a:solidFill>
              <a:effectLst/>
              <a:latin typeface="Cambria Math"/>
              <a:ea typeface="+mn-ea"/>
              <a:cs typeface="+mn-cs"/>
            </a:rPr>
            <a:t>２４</a:t>
          </a:r>
          <a:r>
            <a:rPr kumimoji="1" lang="en-US" altLang="ja-JP" sz="1400" b="0" i="0">
              <a:solidFill>
                <a:schemeClr val="tx1"/>
              </a:solidFill>
              <a:effectLst/>
              <a:latin typeface="Cambria Math"/>
              <a:ea typeface="+mn-ea"/>
              <a:cs typeface="+mn-cs"/>
            </a:rPr>
            <a:t>)/(</a:t>
          </a:r>
          <a:r>
            <a:rPr kumimoji="1" lang="ja-JP" altLang="en-US" sz="1400" i="0">
              <a:solidFill>
                <a:schemeClr val="tx1"/>
              </a:solidFill>
              <a:effectLst/>
              <a:latin typeface="Cambria Math"/>
              <a:ea typeface="+mn-ea"/>
              <a:cs typeface="+mn-cs"/>
            </a:rPr>
            <a:t>（事業完了後持続時間）</a:t>
          </a:r>
          <a:r>
            <a:rPr kumimoji="1" lang="en-US" altLang="ja-JP" sz="1400" b="0" i="0">
              <a:solidFill>
                <a:schemeClr val="tx1"/>
              </a:solidFill>
              <a:effectLst/>
              <a:latin typeface="Cambria Math"/>
              <a:ea typeface="+mn-ea"/>
              <a:cs typeface="+mn-cs"/>
            </a:rPr>
            <a:t>−  </a:t>
          </a:r>
          <a:r>
            <a:rPr kumimoji="1" lang="ja-JP" altLang="en-US" sz="1400" b="0" i="0">
              <a:solidFill>
                <a:schemeClr val="tx1"/>
              </a:solidFill>
              <a:effectLst/>
              <a:latin typeface="Cambria Math"/>
              <a:ea typeface="+mn-ea"/>
              <a:cs typeface="+mn-cs"/>
            </a:rPr>
            <a:t>（対策前持続時間）</a:t>
          </a:r>
          <a:r>
            <a:rPr kumimoji="1" lang="en-US" altLang="ja-JP" sz="1400" b="0" i="0">
              <a:solidFill>
                <a:schemeClr val="tx1"/>
              </a:solidFill>
              <a:effectLst/>
              <a:latin typeface="Cambria Math"/>
              <a:ea typeface="+mn-ea"/>
              <a:cs typeface="+mn-cs"/>
            </a:rPr>
            <a:t>)</a:t>
          </a:r>
          <a:r>
            <a:rPr kumimoji="1" lang="ja-JP" altLang="en-US" sz="1400"/>
            <a:t>　　</a:t>
          </a:r>
          <a:r>
            <a:rPr kumimoji="1" lang="ja-JP" altLang="en-US" sz="1200"/>
            <a:t>（１を超える場合の按分率は１とする）</a:t>
          </a:r>
          <a:endParaRPr kumimoji="1" lang="ja-JP" alt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xdr:col>
      <xdr:colOff>116205</xdr:colOff>
      <xdr:row>6</xdr:row>
      <xdr:rowOff>66040</xdr:rowOff>
    </xdr:from>
    <xdr:to xmlns:xdr="http://schemas.openxmlformats.org/drawingml/2006/spreadsheetDrawing">
      <xdr:col>4</xdr:col>
      <xdr:colOff>370840</xdr:colOff>
      <xdr:row>10</xdr:row>
      <xdr:rowOff>124460</xdr:rowOff>
    </xdr:to>
    <xdr:grpSp>
      <xdr:nvGrpSpPr>
        <xdr:cNvPr id="2" name="グループ化 1"/>
        <xdr:cNvGrpSpPr/>
      </xdr:nvGrpSpPr>
      <xdr:grpSpPr>
        <a:xfrm>
          <a:off x="802005" y="1143000"/>
          <a:ext cx="2388235" cy="716280"/>
          <a:chOff x="725557" y="1145761"/>
          <a:chExt cx="2172733" cy="718551"/>
        </a:xfrm>
      </xdr:grpSpPr>
      <xdr:sp macro="" textlink="">
        <xdr:nvSpPr>
          <xdr:cNvPr id="4" name="吹き出し: 折線 3"/>
          <xdr:cNvSpPr/>
        </xdr:nvSpPr>
        <xdr:spPr>
          <a:xfrm>
            <a:off x="725557" y="1145761"/>
            <a:ext cx="2160656" cy="368852"/>
          </a:xfrm>
          <a:prstGeom prst="borderCallout2">
            <a:avLst>
              <a:gd name="adj1" fmla="val 121736"/>
              <a:gd name="adj2" fmla="val 15196"/>
              <a:gd name="adj3" fmla="val 163526"/>
              <a:gd name="adj4" fmla="val 19697"/>
              <a:gd name="adj5" fmla="val 163246"/>
              <a:gd name="adj6" fmla="val 37290"/>
            </a:avLst>
          </a:prstGeom>
          <a:no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overflow" wrap="square" lIns="18288" tIns="0" rIns="0" bIns="0" rtlCol="0" anchor="ctr" upright="1"/>
          <a:lstStyle/>
          <a:p>
            <a:pPr algn="l"/>
            <a:endParaRPr kumimoji="1" lang="ja-JP" altLang="en-US" sz="1100"/>
          </a:p>
        </xdr:txBody>
      </xdr:sp>
      <xdr:sp macro="" textlink="">
        <xdr:nvSpPr>
          <xdr:cNvPr id="5" name="テキスト ボックス 4"/>
          <xdr:cNvSpPr txBox="1"/>
        </xdr:nvSpPr>
        <xdr:spPr>
          <a:xfrm>
            <a:off x="1489075" y="1610864"/>
            <a:ext cx="1409215" cy="2534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solidFill>
                  <a:schemeClr val="accent2"/>
                </a:solidFill>
              </a:rPr>
              <a:t>事業実施主体宛て</a:t>
            </a:r>
          </a:p>
        </xdr:txBody>
      </xdr:sp>
    </xdr:grpSp>
    <xdr:clientData/>
  </xdr:twoCellAnchor>
  <xdr:twoCellAnchor>
    <xdr:from xmlns:xdr="http://schemas.openxmlformats.org/drawingml/2006/spreadsheetDrawing">
      <xdr:col>1</xdr:col>
      <xdr:colOff>527050</xdr:colOff>
      <xdr:row>23</xdr:row>
      <xdr:rowOff>81915</xdr:rowOff>
    </xdr:from>
    <xdr:to xmlns:xdr="http://schemas.openxmlformats.org/drawingml/2006/spreadsheetDrawing">
      <xdr:col>7</xdr:col>
      <xdr:colOff>247650</xdr:colOff>
      <xdr:row>31</xdr:row>
      <xdr:rowOff>31750</xdr:rowOff>
    </xdr:to>
    <xdr:grpSp>
      <xdr:nvGrpSpPr>
        <xdr:cNvPr id="3" name="グループ化 2"/>
        <xdr:cNvGrpSpPr/>
      </xdr:nvGrpSpPr>
      <xdr:grpSpPr>
        <a:xfrm>
          <a:off x="1212850" y="3989705"/>
          <a:ext cx="4064000" cy="1265555"/>
          <a:chOff x="-927100" y="882628"/>
          <a:chExt cx="3644900" cy="1270022"/>
        </a:xfrm>
      </xdr:grpSpPr>
      <xdr:sp macro="" textlink="">
        <xdr:nvSpPr>
          <xdr:cNvPr id="6" name="吹き出し: 折線 5"/>
          <xdr:cNvSpPr/>
        </xdr:nvSpPr>
        <xdr:spPr>
          <a:xfrm>
            <a:off x="-927100" y="882628"/>
            <a:ext cx="1459520" cy="1155720"/>
          </a:xfrm>
          <a:prstGeom prst="borderCallout2">
            <a:avLst>
              <a:gd name="adj1" fmla="val 22540"/>
              <a:gd name="adj2" fmla="val 102156"/>
              <a:gd name="adj3" fmla="val 22699"/>
              <a:gd name="adj4" fmla="val 116768"/>
              <a:gd name="adj5" fmla="val 36296"/>
              <a:gd name="adj6" fmla="val 123901"/>
            </a:avLst>
          </a:prstGeom>
          <a:no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overflow" wrap="square" lIns="18288" tIns="0" rIns="0" bIns="0" rtlCol="0" anchor="ctr" upright="1"/>
          <a:lstStyle/>
          <a:p>
            <a:pPr algn="l"/>
            <a:endParaRPr kumimoji="1" lang="ja-JP" altLang="en-US" sz="1100"/>
          </a:p>
        </xdr:txBody>
      </xdr:sp>
      <xdr:sp macro="" textlink="">
        <xdr:nvSpPr>
          <xdr:cNvPr id="7" name="テキスト ボックス 6"/>
          <xdr:cNvSpPr txBox="1"/>
        </xdr:nvSpPr>
        <xdr:spPr>
          <a:xfrm>
            <a:off x="650875" y="1306064"/>
            <a:ext cx="2066925" cy="84658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solidFill>
                  <a:schemeClr val="accent2"/>
                </a:solidFill>
              </a:rPr>
              <a:t>請求金額に補助対象外経費が含まれる場合は、内訳を記載。</a:t>
            </a:r>
            <a:endParaRPr kumimoji="1" lang="en-US" altLang="ja-JP" sz="1100">
              <a:solidFill>
                <a:schemeClr val="accent2"/>
              </a:solidFill>
            </a:endParaRPr>
          </a:p>
          <a:p>
            <a:pPr algn="l"/>
            <a:r>
              <a:rPr kumimoji="1" lang="en-US" altLang="ja-JP" sz="1100">
                <a:solidFill>
                  <a:schemeClr val="accent2"/>
                </a:solidFill>
              </a:rPr>
              <a:t>※</a:t>
            </a:r>
            <a:r>
              <a:rPr kumimoji="1" lang="ja-JP" altLang="en-US" sz="1100">
                <a:solidFill>
                  <a:schemeClr val="accent2"/>
                </a:solidFill>
              </a:rPr>
              <a:t>別紙可・様式適宜</a:t>
            </a:r>
          </a:p>
        </xdr:txBody>
      </xdr:sp>
    </xdr:grpSp>
    <xdr:clientData/>
  </xdr:twoCellAnchor>
  <xdr:twoCellAnchor>
    <xdr:from xmlns:xdr="http://schemas.openxmlformats.org/drawingml/2006/spreadsheetDrawing">
      <xdr:col>1</xdr:col>
      <xdr:colOff>208915</xdr:colOff>
      <xdr:row>1</xdr:row>
      <xdr:rowOff>154305</xdr:rowOff>
    </xdr:from>
    <xdr:to xmlns:xdr="http://schemas.openxmlformats.org/drawingml/2006/spreadsheetDrawing">
      <xdr:col>2</xdr:col>
      <xdr:colOff>127000</xdr:colOff>
      <xdr:row>3</xdr:row>
      <xdr:rowOff>72390</xdr:rowOff>
    </xdr:to>
    <xdr:sp macro="" textlink="">
      <xdr:nvSpPr>
        <xdr:cNvPr id="8" name="テキスト ボックス 7"/>
        <xdr:cNvSpPr txBox="1"/>
      </xdr:nvSpPr>
      <xdr:spPr>
        <a:xfrm>
          <a:off x="894715" y="318770"/>
          <a:ext cx="603885" cy="2921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a:t>（例）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xdr:col>
      <xdr:colOff>259715</xdr:colOff>
      <xdr:row>7</xdr:row>
      <xdr:rowOff>132715</xdr:rowOff>
    </xdr:from>
    <xdr:to xmlns:xdr="http://schemas.openxmlformats.org/drawingml/2006/spreadsheetDrawing">
      <xdr:col>2</xdr:col>
      <xdr:colOff>585470</xdr:colOff>
      <xdr:row>12</xdr:row>
      <xdr:rowOff>164465</xdr:rowOff>
    </xdr:to>
    <xdr:sp macro="" textlink="">
      <xdr:nvSpPr>
        <xdr:cNvPr id="36" name="テキスト ボックス 9"/>
        <xdr:cNvSpPr txBox="1"/>
      </xdr:nvSpPr>
      <xdr:spPr>
        <a:xfrm>
          <a:off x="945515" y="1343025"/>
          <a:ext cx="1011555" cy="8540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000">
              <a:solidFill>
                <a:schemeClr val="accent2"/>
              </a:solidFill>
            </a:rPr>
            <a:t>複数基地局</a:t>
          </a:r>
          <a:endParaRPr kumimoji="1" lang="en-US" altLang="ja-JP" sz="1000">
            <a:solidFill>
              <a:schemeClr val="accent2"/>
            </a:solidFill>
          </a:endParaRPr>
        </a:p>
        <a:p>
          <a:pPr algn="l"/>
          <a:r>
            <a:rPr kumimoji="1" lang="ja-JP" altLang="en-US" sz="1000">
              <a:solidFill>
                <a:schemeClr val="accent2"/>
              </a:solidFill>
            </a:rPr>
            <a:t>まとめて、</a:t>
          </a:r>
          <a:br>
            <a:rPr kumimoji="1" lang="en-US" altLang="ja-JP" sz="1000">
              <a:solidFill>
                <a:schemeClr val="accent2"/>
              </a:solidFill>
            </a:rPr>
          </a:br>
          <a:r>
            <a:rPr kumimoji="1" lang="ja-JP" altLang="en-US" sz="1000">
              <a:solidFill>
                <a:schemeClr val="accent2"/>
              </a:solidFill>
            </a:rPr>
            <a:t>パターン化</a:t>
          </a:r>
          <a:endParaRPr kumimoji="1" lang="en-US" altLang="ja-JP" sz="1000">
            <a:solidFill>
              <a:schemeClr val="accent2"/>
            </a:solidFill>
          </a:endParaRPr>
        </a:p>
        <a:p>
          <a:pPr algn="l"/>
          <a:r>
            <a:rPr kumimoji="1" lang="ja-JP" altLang="en-US" sz="1000">
              <a:solidFill>
                <a:schemeClr val="accent2"/>
              </a:solidFill>
            </a:rPr>
            <a:t>しても</a:t>
          </a:r>
          <a:r>
            <a:rPr kumimoji="1" lang="en-US" altLang="ja-JP" sz="1000">
              <a:solidFill>
                <a:schemeClr val="accent2"/>
              </a:solidFill>
            </a:rPr>
            <a:t>OK</a:t>
          </a:r>
        </a:p>
      </xdr:txBody>
    </xdr:sp>
    <xdr:clientData/>
  </xdr:twoCellAnchor>
  <xdr:twoCellAnchor>
    <xdr:from xmlns:xdr="http://schemas.openxmlformats.org/drawingml/2006/spreadsheetDrawing">
      <xdr:col>1</xdr:col>
      <xdr:colOff>63500</xdr:colOff>
      <xdr:row>22</xdr:row>
      <xdr:rowOff>45085</xdr:rowOff>
    </xdr:from>
    <xdr:to xmlns:xdr="http://schemas.openxmlformats.org/drawingml/2006/spreadsheetDrawing">
      <xdr:col>7</xdr:col>
      <xdr:colOff>553085</xdr:colOff>
      <xdr:row>31</xdr:row>
      <xdr:rowOff>54610</xdr:rowOff>
    </xdr:to>
    <xdr:sp macro="" textlink="">
      <xdr:nvSpPr>
        <xdr:cNvPr id="3" name="平行四辺形 2"/>
        <xdr:cNvSpPr/>
      </xdr:nvSpPr>
      <xdr:spPr>
        <a:xfrm>
          <a:off x="749300" y="3722370"/>
          <a:ext cx="4604385" cy="1489710"/>
        </a:xfrm>
        <a:prstGeom prst="parallelogram">
          <a:avLst>
            <a:gd name="adj" fmla="val 68275"/>
          </a:avLst>
        </a:prstGeom>
        <a:noFill/>
        <a:ln w="3810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editAs="oneCell">
    <xdr:from xmlns:xdr="http://schemas.openxmlformats.org/drawingml/2006/spreadsheetDrawing">
      <xdr:col>2</xdr:col>
      <xdr:colOff>46990</xdr:colOff>
      <xdr:row>3</xdr:row>
      <xdr:rowOff>30480</xdr:rowOff>
    </xdr:from>
    <xdr:to xmlns:xdr="http://schemas.openxmlformats.org/drawingml/2006/spreadsheetDrawing">
      <xdr:col>5</xdr:col>
      <xdr:colOff>31750</xdr:colOff>
      <xdr:row>30</xdr:row>
      <xdr:rowOff>50800</xdr:rowOff>
    </xdr:to>
    <xdr:pic macro="">
      <xdr:nvPicPr>
        <xdr:cNvPr id="2" name="図 1" descr="【無料素材】携帯の基地局タワーのイラスト"/>
        <xdr:cNvPicPr>
          <a:picLocks noChangeAspect="1" noChangeArrowheads="1"/>
        </xdr:cNvPicPr>
      </xdr:nvPicPr>
      <xdr:blipFill>
        <a:blip xmlns:r="http://schemas.openxmlformats.org/officeDocument/2006/relationships" r:embed="rId1"/>
        <a:stretch>
          <a:fillRect/>
        </a:stretch>
      </xdr:blipFill>
      <xdr:spPr>
        <a:xfrm>
          <a:off x="1418590" y="568960"/>
          <a:ext cx="2042160" cy="4474845"/>
        </a:xfrm>
        <a:prstGeom prst="rect">
          <a:avLst/>
        </a:prstGeom>
        <a:noFill/>
      </xdr:spPr>
    </xdr:pic>
    <xdr:clientData/>
  </xdr:twoCellAnchor>
  <xdr:twoCellAnchor>
    <xdr:from xmlns:xdr="http://schemas.openxmlformats.org/drawingml/2006/spreadsheetDrawing">
      <xdr:col>4</xdr:col>
      <xdr:colOff>351155</xdr:colOff>
      <xdr:row>21</xdr:row>
      <xdr:rowOff>45085</xdr:rowOff>
    </xdr:from>
    <xdr:to xmlns:xdr="http://schemas.openxmlformats.org/drawingml/2006/spreadsheetDrawing">
      <xdr:col>5</xdr:col>
      <xdr:colOff>299085</xdr:colOff>
      <xdr:row>26</xdr:row>
      <xdr:rowOff>111760</xdr:rowOff>
    </xdr:to>
    <xdr:sp macro="" textlink="">
      <xdr:nvSpPr>
        <xdr:cNvPr id="4" name="直方体 3"/>
        <xdr:cNvSpPr/>
      </xdr:nvSpPr>
      <xdr:spPr>
        <a:xfrm>
          <a:off x="3094355" y="3557905"/>
          <a:ext cx="633730" cy="889000"/>
        </a:xfrm>
        <a:prstGeom prst="cube">
          <a:avLst/>
        </a:prstGeom>
        <a:solidFill>
          <a:schemeClr val="bg1">
            <a:lumMod val="85000"/>
          </a:schemeClr>
        </a:solidFill>
        <a:ln w="1905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5</xdr:col>
      <xdr:colOff>279400</xdr:colOff>
      <xdr:row>21</xdr:row>
      <xdr:rowOff>47625</xdr:rowOff>
    </xdr:from>
    <xdr:to xmlns:xdr="http://schemas.openxmlformats.org/drawingml/2006/spreadsheetDrawing">
      <xdr:col>6</xdr:col>
      <xdr:colOff>227330</xdr:colOff>
      <xdr:row>26</xdr:row>
      <xdr:rowOff>114935</xdr:rowOff>
    </xdr:to>
    <xdr:sp macro="" textlink="">
      <xdr:nvSpPr>
        <xdr:cNvPr id="5" name="直方体 4"/>
        <xdr:cNvSpPr/>
      </xdr:nvSpPr>
      <xdr:spPr>
        <a:xfrm>
          <a:off x="3708400" y="3560445"/>
          <a:ext cx="633730" cy="889635"/>
        </a:xfrm>
        <a:prstGeom prst="cube">
          <a:avLst/>
        </a:prstGeom>
        <a:solidFill>
          <a:schemeClr val="bg1">
            <a:lumMod val="85000"/>
          </a:schemeClr>
        </a:solidFill>
        <a:ln w="1905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3</xdr:col>
      <xdr:colOff>419100</xdr:colOff>
      <xdr:row>10</xdr:row>
      <xdr:rowOff>3810</xdr:rowOff>
    </xdr:from>
    <xdr:to xmlns:xdr="http://schemas.openxmlformats.org/drawingml/2006/spreadsheetDrawing">
      <xdr:col>4</xdr:col>
      <xdr:colOff>248285</xdr:colOff>
      <xdr:row>14</xdr:row>
      <xdr:rowOff>91440</xdr:rowOff>
    </xdr:to>
    <xdr:grpSp>
      <xdr:nvGrpSpPr>
        <xdr:cNvPr id="20" name="グループ化 19"/>
        <xdr:cNvGrpSpPr/>
      </xdr:nvGrpSpPr>
      <xdr:grpSpPr>
        <a:xfrm rot="15969905" flipV="1">
          <a:off x="2476500" y="1707515"/>
          <a:ext cx="514985" cy="745490"/>
          <a:chOff x="3347355" y="2464709"/>
          <a:chExt cx="1046844" cy="586920"/>
        </a:xfrm>
      </xdr:grpSpPr>
      <xdr:sp macro="" textlink="">
        <xdr:nvSpPr>
          <xdr:cNvPr id="8" name="二等辺三角形 7"/>
          <xdr:cNvSpPr/>
        </xdr:nvSpPr>
        <xdr:spPr>
          <a:xfrm rot="10800000">
            <a:off x="3411760" y="2721428"/>
            <a:ext cx="937989" cy="330201"/>
          </a:xfrm>
          <a:prstGeom prst="triangle">
            <a:avLst>
              <a:gd name="adj" fmla="val 38889"/>
            </a:avLst>
          </a:prstGeom>
          <a:solidFill>
            <a:schemeClr val="bg1">
              <a:lumMod val="85000"/>
            </a:schemeClr>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9" name="楕円 8"/>
          <xdr:cNvSpPr/>
        </xdr:nvSpPr>
        <xdr:spPr>
          <a:xfrm>
            <a:off x="3347355" y="2464709"/>
            <a:ext cx="1046844" cy="357412"/>
          </a:xfrm>
          <a:prstGeom prst="ellipse">
            <a:avLst/>
          </a:prstGeom>
          <a:solidFill>
            <a:schemeClr val="bg1">
              <a:lumMod val="85000"/>
            </a:schemeClr>
          </a:solidFill>
          <a:ln w="1270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grpSp>
        <xdr:nvGrpSpPr>
          <xdr:cNvPr id="16" name="グループ化 15"/>
          <xdr:cNvGrpSpPr/>
        </xdr:nvGrpSpPr>
        <xdr:grpSpPr>
          <a:xfrm rot="21253333">
            <a:off x="3816350" y="2495550"/>
            <a:ext cx="171450" cy="228600"/>
            <a:chOff x="3599543" y="1557564"/>
            <a:chExt cx="343807" cy="436336"/>
          </a:xfrm>
        </xdr:grpSpPr>
        <xdr:cxnSp macro="">
          <xdr:nvCxnSpPr>
            <xdr:cNvPr id="12" name="直線コネクタ 11"/>
            <xdr:cNvCxnSpPr/>
          </xdr:nvCxnSpPr>
          <xdr:spPr>
            <a:xfrm flipH="1" flipV="1">
              <a:off x="3766457" y="1557564"/>
              <a:ext cx="176893" cy="436336"/>
            </a:xfrm>
            <a:prstGeom prst="straightConnector1">
              <a:avLst/>
            </a:prstGeom>
            <a:solidFill>
              <a:srgbClr val="FFFFE1"/>
            </a:solidFill>
            <a:ln w="9525" cap="flat" cmpd="sng" algn="ctr">
              <a:solidFill>
                <a:srgbClr val="000000"/>
              </a:solidFill>
              <a:prstDash val="solid"/>
              <a:round/>
              <a:headEnd type="none" w="med" len="med"/>
              <a:tailEnd type="none" w="med" len="med"/>
            </a:ln>
            <a:effectLst/>
          </xdr:spPr>
        </xdr:cxnSp>
        <xdr:cxnSp macro="">
          <xdr:nvCxnSpPr>
            <xdr:cNvPr id="13" name="直線コネクタ 12"/>
            <xdr:cNvCxnSpPr/>
          </xdr:nvCxnSpPr>
          <xdr:spPr>
            <a:xfrm flipV="1">
              <a:off x="3599543" y="1564821"/>
              <a:ext cx="165100" cy="420915"/>
            </a:xfrm>
            <a:prstGeom prst="straightConnector1">
              <a:avLst/>
            </a:prstGeom>
            <a:solidFill>
              <a:srgbClr val="FFFFE1"/>
            </a:solidFill>
            <a:ln w="9525" cap="flat" cmpd="sng" algn="ctr">
              <a:solidFill>
                <a:srgbClr val="000000"/>
              </a:solidFill>
              <a:prstDash val="solid"/>
              <a:round/>
              <a:headEnd type="none" w="med" len="med"/>
              <a:tailEnd type="none" w="med" len="med"/>
            </a:ln>
            <a:effectLst/>
          </xdr:spPr>
        </xdr:cxnSp>
      </xdr:grpSp>
      <xdr:grpSp>
        <xdr:nvGrpSpPr>
          <xdr:cNvPr id="17" name="グループ化 16"/>
          <xdr:cNvGrpSpPr/>
        </xdr:nvGrpSpPr>
        <xdr:grpSpPr>
          <a:xfrm rot="599669">
            <a:off x="3784601" y="2501899"/>
            <a:ext cx="171450" cy="228600"/>
            <a:chOff x="3599543" y="1557564"/>
            <a:chExt cx="343807" cy="436336"/>
          </a:xfrm>
        </xdr:grpSpPr>
        <xdr:cxnSp macro="">
          <xdr:nvCxnSpPr>
            <xdr:cNvPr id="18" name="直線コネクタ 17"/>
            <xdr:cNvCxnSpPr/>
          </xdr:nvCxnSpPr>
          <xdr:spPr>
            <a:xfrm flipH="1" flipV="1">
              <a:off x="3766457" y="1557564"/>
              <a:ext cx="176893" cy="436336"/>
            </a:xfrm>
            <a:prstGeom prst="straightConnector1">
              <a:avLst/>
            </a:prstGeom>
            <a:solidFill>
              <a:srgbClr val="FFFFE1"/>
            </a:solidFill>
            <a:ln w="9525" cap="flat" cmpd="sng" algn="ctr">
              <a:solidFill>
                <a:srgbClr val="000000"/>
              </a:solidFill>
              <a:prstDash val="solid"/>
              <a:round/>
              <a:headEnd type="none" w="med" len="med"/>
              <a:tailEnd type="none" w="med" len="med"/>
            </a:ln>
            <a:effectLst/>
          </xdr:spPr>
        </xdr:cxnSp>
        <xdr:cxnSp macro="">
          <xdr:nvCxnSpPr>
            <xdr:cNvPr id="19" name="直線コネクタ 18"/>
            <xdr:cNvCxnSpPr/>
          </xdr:nvCxnSpPr>
          <xdr:spPr>
            <a:xfrm flipV="1">
              <a:off x="3599543" y="1564821"/>
              <a:ext cx="165100" cy="420915"/>
            </a:xfrm>
            <a:prstGeom prst="straightConnector1">
              <a:avLst/>
            </a:prstGeom>
            <a:solidFill>
              <a:srgbClr val="FFFFE1"/>
            </a:solidFill>
            <a:ln w="9525" cap="flat" cmpd="sng" algn="ctr">
              <a:solidFill>
                <a:srgbClr val="000000"/>
              </a:solidFill>
              <a:prstDash val="solid"/>
              <a:round/>
              <a:headEnd type="none" w="med" len="med"/>
              <a:tailEnd type="none" w="med" len="med"/>
            </a:ln>
            <a:effectLst/>
          </xdr:spPr>
        </xdr:cxnSp>
      </xdr:grpSp>
    </xdr:grpSp>
    <xdr:clientData/>
  </xdr:twoCellAnchor>
  <xdr:twoCellAnchor>
    <xdr:from xmlns:xdr="http://schemas.openxmlformats.org/drawingml/2006/spreadsheetDrawing">
      <xdr:col>5</xdr:col>
      <xdr:colOff>212090</xdr:colOff>
      <xdr:row>20</xdr:row>
      <xdr:rowOff>107315</xdr:rowOff>
    </xdr:from>
    <xdr:to xmlns:xdr="http://schemas.openxmlformats.org/drawingml/2006/spreadsheetDrawing">
      <xdr:col>6</xdr:col>
      <xdr:colOff>331470</xdr:colOff>
      <xdr:row>27</xdr:row>
      <xdr:rowOff>29845</xdr:rowOff>
    </xdr:to>
    <xdr:sp macro="" textlink="">
      <xdr:nvSpPr>
        <xdr:cNvPr id="22" name="正方形/長方形 21"/>
        <xdr:cNvSpPr/>
      </xdr:nvSpPr>
      <xdr:spPr>
        <a:xfrm>
          <a:off x="3641090" y="3455670"/>
          <a:ext cx="805180" cy="1073785"/>
        </a:xfrm>
        <a:prstGeom prst="rect">
          <a:avLst/>
        </a:prstGeom>
        <a:noFill/>
        <a:ln w="571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5</xdr:col>
      <xdr:colOff>320040</xdr:colOff>
      <xdr:row>22</xdr:row>
      <xdr:rowOff>66040</xdr:rowOff>
    </xdr:from>
    <xdr:to xmlns:xdr="http://schemas.openxmlformats.org/drawingml/2006/spreadsheetDrawing">
      <xdr:col>5</xdr:col>
      <xdr:colOff>601980</xdr:colOff>
      <xdr:row>26</xdr:row>
      <xdr:rowOff>99695</xdr:rowOff>
    </xdr:to>
    <xdr:sp macro="" textlink="">
      <xdr:nvSpPr>
        <xdr:cNvPr id="23" name="テキスト ボックス 22"/>
        <xdr:cNvSpPr txBox="1"/>
      </xdr:nvSpPr>
      <xdr:spPr>
        <a:xfrm>
          <a:off x="3749040" y="3743325"/>
          <a:ext cx="281940" cy="691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蓄</a:t>
          </a:r>
          <a:endParaRPr kumimoji="1" lang="en-US" altLang="ja-JP" sz="1100"/>
        </a:p>
        <a:p>
          <a:r>
            <a:rPr kumimoji="1" lang="ja-JP" altLang="en-US" sz="1100"/>
            <a:t>電</a:t>
          </a:r>
          <a:endParaRPr kumimoji="1" lang="en-US" altLang="ja-JP" sz="1100"/>
        </a:p>
        <a:p>
          <a:r>
            <a:rPr kumimoji="1" lang="ja-JP" altLang="en-US" sz="1100"/>
            <a:t>池</a:t>
          </a:r>
        </a:p>
      </xdr:txBody>
    </xdr:sp>
    <xdr:clientData/>
  </xdr:twoCellAnchor>
  <xdr:twoCellAnchor>
    <xdr:from xmlns:xdr="http://schemas.openxmlformats.org/drawingml/2006/spreadsheetDrawing">
      <xdr:col>4</xdr:col>
      <xdr:colOff>398145</xdr:colOff>
      <xdr:row>22</xdr:row>
      <xdr:rowOff>52705</xdr:rowOff>
    </xdr:from>
    <xdr:to xmlns:xdr="http://schemas.openxmlformats.org/drawingml/2006/spreadsheetDrawing">
      <xdr:col>5</xdr:col>
      <xdr:colOff>69850</xdr:colOff>
      <xdr:row>26</xdr:row>
      <xdr:rowOff>85725</xdr:rowOff>
    </xdr:to>
    <xdr:sp macro="" textlink="">
      <xdr:nvSpPr>
        <xdr:cNvPr id="25" name="テキスト ボックス 24"/>
        <xdr:cNvSpPr txBox="1"/>
      </xdr:nvSpPr>
      <xdr:spPr>
        <a:xfrm>
          <a:off x="3141345" y="3729990"/>
          <a:ext cx="357505" cy="690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蓄</a:t>
          </a:r>
          <a:endParaRPr kumimoji="1" lang="en-US" altLang="ja-JP" sz="1100"/>
        </a:p>
        <a:p>
          <a:r>
            <a:rPr kumimoji="1" lang="ja-JP" altLang="en-US" sz="1100"/>
            <a:t>電</a:t>
          </a:r>
          <a:endParaRPr kumimoji="1" lang="en-US" altLang="ja-JP" sz="1100"/>
        </a:p>
        <a:p>
          <a:r>
            <a:rPr kumimoji="1" lang="ja-JP" altLang="en-US" sz="1100"/>
            <a:t>池</a:t>
          </a:r>
        </a:p>
      </xdr:txBody>
    </xdr:sp>
    <xdr:clientData/>
  </xdr:twoCellAnchor>
  <xdr:twoCellAnchor>
    <xdr:from xmlns:xdr="http://schemas.openxmlformats.org/drawingml/2006/spreadsheetDrawing">
      <xdr:col>1</xdr:col>
      <xdr:colOff>30480</xdr:colOff>
      <xdr:row>3</xdr:row>
      <xdr:rowOff>2540</xdr:rowOff>
    </xdr:from>
    <xdr:to xmlns:xdr="http://schemas.openxmlformats.org/drawingml/2006/spreadsheetDrawing">
      <xdr:col>2</xdr:col>
      <xdr:colOff>236855</xdr:colOff>
      <xdr:row>7</xdr:row>
      <xdr:rowOff>50800</xdr:rowOff>
    </xdr:to>
    <xdr:sp macro="" textlink="">
      <xdr:nvSpPr>
        <xdr:cNvPr id="7" name="吹き出し: 折線 6"/>
        <xdr:cNvSpPr/>
      </xdr:nvSpPr>
      <xdr:spPr>
        <a:xfrm>
          <a:off x="716280" y="541020"/>
          <a:ext cx="892175" cy="720090"/>
        </a:xfrm>
        <a:prstGeom prst="borderCallout2">
          <a:avLst>
            <a:gd name="adj1" fmla="val 105582"/>
            <a:gd name="adj2" fmla="val 13914"/>
            <a:gd name="adj3" fmla="val 129680"/>
            <a:gd name="adj4" fmla="val 20338"/>
            <a:gd name="adj5" fmla="val 130938"/>
            <a:gd name="adj6" fmla="val 30880"/>
          </a:avLst>
        </a:prstGeom>
        <a:no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5</xdr:col>
      <xdr:colOff>374015</xdr:colOff>
      <xdr:row>7</xdr:row>
      <xdr:rowOff>109855</xdr:rowOff>
    </xdr:from>
    <xdr:to xmlns:xdr="http://schemas.openxmlformats.org/drawingml/2006/spreadsheetDrawing">
      <xdr:col>7</xdr:col>
      <xdr:colOff>525145</xdr:colOff>
      <xdr:row>10</xdr:row>
      <xdr:rowOff>137795</xdr:rowOff>
    </xdr:to>
    <xdr:sp macro="" textlink="">
      <xdr:nvSpPr>
        <xdr:cNvPr id="35" name="テキスト ボックス 10"/>
        <xdr:cNvSpPr txBox="1"/>
      </xdr:nvSpPr>
      <xdr:spPr>
        <a:xfrm>
          <a:off x="3803015" y="1320165"/>
          <a:ext cx="1522730" cy="5213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000">
              <a:solidFill>
                <a:schemeClr val="accent2"/>
              </a:solidFill>
            </a:rPr>
            <a:t>凡例を忘れずに</a:t>
          </a:r>
          <a:endParaRPr kumimoji="1" lang="en-US" altLang="ja-JP" sz="1000">
            <a:solidFill>
              <a:schemeClr val="accent2"/>
            </a:solidFill>
          </a:endParaRPr>
        </a:p>
        <a:p>
          <a:pPr algn="l"/>
          <a:r>
            <a:rPr kumimoji="1" lang="ja-JP" altLang="en-US" sz="1000">
              <a:solidFill>
                <a:schemeClr val="accent2"/>
              </a:solidFill>
            </a:rPr>
            <a:t>記載ください</a:t>
          </a:r>
          <a:endParaRPr kumimoji="1" lang="en-US" altLang="ja-JP" sz="1000">
            <a:solidFill>
              <a:schemeClr val="accent2"/>
            </a:solidFill>
          </a:endParaRPr>
        </a:p>
      </xdr:txBody>
    </xdr:sp>
    <xdr:clientData/>
  </xdr:twoCellAnchor>
  <xdr:twoCellAnchor>
    <xdr:from xmlns:xdr="http://schemas.openxmlformats.org/drawingml/2006/spreadsheetDrawing">
      <xdr:col>4</xdr:col>
      <xdr:colOff>535940</xdr:colOff>
      <xdr:row>4</xdr:row>
      <xdr:rowOff>123825</xdr:rowOff>
    </xdr:from>
    <xdr:to xmlns:xdr="http://schemas.openxmlformats.org/drawingml/2006/spreadsheetDrawing">
      <xdr:col>7</xdr:col>
      <xdr:colOff>66675</xdr:colOff>
      <xdr:row>7</xdr:row>
      <xdr:rowOff>57785</xdr:rowOff>
    </xdr:to>
    <xdr:sp macro="" textlink="">
      <xdr:nvSpPr>
        <xdr:cNvPr id="14" name="吹き出し: 折線 13"/>
        <xdr:cNvSpPr/>
      </xdr:nvSpPr>
      <xdr:spPr>
        <a:xfrm>
          <a:off x="3279140" y="826770"/>
          <a:ext cx="1588135" cy="441325"/>
        </a:xfrm>
        <a:prstGeom prst="borderCallout2">
          <a:avLst>
            <a:gd name="adj1" fmla="val 105582"/>
            <a:gd name="adj2" fmla="val 13914"/>
            <a:gd name="adj3" fmla="val 129680"/>
            <a:gd name="adj4" fmla="val 20338"/>
            <a:gd name="adj5" fmla="val 130938"/>
            <a:gd name="adj6" fmla="val 30880"/>
          </a:avLst>
        </a:prstGeom>
        <a:no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8</xdr:col>
      <xdr:colOff>85725</xdr:colOff>
      <xdr:row>22</xdr:row>
      <xdr:rowOff>6350</xdr:rowOff>
    </xdr:from>
    <xdr:to xmlns:xdr="http://schemas.openxmlformats.org/drawingml/2006/spreadsheetDrawing">
      <xdr:col>13</xdr:col>
      <xdr:colOff>57785</xdr:colOff>
      <xdr:row>31</xdr:row>
      <xdr:rowOff>19050</xdr:rowOff>
    </xdr:to>
    <xdr:sp macro="" textlink="">
      <xdr:nvSpPr>
        <xdr:cNvPr id="15" name="平行四辺形 14"/>
        <xdr:cNvSpPr/>
      </xdr:nvSpPr>
      <xdr:spPr>
        <a:xfrm>
          <a:off x="5572125" y="3683635"/>
          <a:ext cx="3401060" cy="1492885"/>
        </a:xfrm>
        <a:prstGeom prst="parallelogram">
          <a:avLst>
            <a:gd name="adj" fmla="val 68275"/>
          </a:avLst>
        </a:prstGeom>
        <a:noFill/>
        <a:ln w="3810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editAs="oneCell">
    <xdr:from xmlns:xdr="http://schemas.openxmlformats.org/drawingml/2006/spreadsheetDrawing">
      <xdr:col>9</xdr:col>
      <xdr:colOff>66675</xdr:colOff>
      <xdr:row>2</xdr:row>
      <xdr:rowOff>201930</xdr:rowOff>
    </xdr:from>
    <xdr:to xmlns:xdr="http://schemas.openxmlformats.org/drawingml/2006/spreadsheetDrawing">
      <xdr:col>12</xdr:col>
      <xdr:colOff>47625</xdr:colOff>
      <xdr:row>30</xdr:row>
      <xdr:rowOff>12065</xdr:rowOff>
    </xdr:to>
    <xdr:pic macro="">
      <xdr:nvPicPr>
        <xdr:cNvPr id="24" name="図 23" descr="【無料素材】携帯の基地局タワーのイラスト"/>
        <xdr:cNvPicPr>
          <a:picLocks noChangeAspect="1" noChangeArrowheads="1"/>
        </xdr:cNvPicPr>
      </xdr:nvPicPr>
      <xdr:blipFill>
        <a:blip xmlns:r="http://schemas.openxmlformats.org/officeDocument/2006/relationships" r:embed="rId1"/>
        <a:stretch>
          <a:fillRect/>
        </a:stretch>
      </xdr:blipFill>
      <xdr:spPr>
        <a:xfrm>
          <a:off x="6238875" y="530860"/>
          <a:ext cx="2038350" cy="4474210"/>
        </a:xfrm>
        <a:prstGeom prst="rect">
          <a:avLst/>
        </a:prstGeom>
        <a:noFill/>
      </xdr:spPr>
    </xdr:pic>
    <xdr:clientData/>
  </xdr:twoCellAnchor>
  <xdr:twoCellAnchor>
    <xdr:from xmlns:xdr="http://schemas.openxmlformats.org/drawingml/2006/spreadsheetDrawing">
      <xdr:col>10</xdr:col>
      <xdr:colOff>432435</xdr:colOff>
      <xdr:row>9</xdr:row>
      <xdr:rowOff>137160</xdr:rowOff>
    </xdr:from>
    <xdr:to xmlns:xdr="http://schemas.openxmlformats.org/drawingml/2006/spreadsheetDrawing">
      <xdr:col>11</xdr:col>
      <xdr:colOff>261620</xdr:colOff>
      <xdr:row>14</xdr:row>
      <xdr:rowOff>49530</xdr:rowOff>
    </xdr:to>
    <xdr:grpSp>
      <xdr:nvGrpSpPr>
        <xdr:cNvPr id="26" name="グループ化 25"/>
        <xdr:cNvGrpSpPr/>
      </xdr:nvGrpSpPr>
      <xdr:grpSpPr>
        <a:xfrm rot="15969905" flipV="1">
          <a:off x="7290435" y="1676400"/>
          <a:ext cx="514985" cy="734695"/>
          <a:chOff x="3347355" y="2464709"/>
          <a:chExt cx="1046844" cy="586920"/>
        </a:xfrm>
      </xdr:grpSpPr>
      <xdr:sp macro="" textlink="">
        <xdr:nvSpPr>
          <xdr:cNvPr id="27" name="二等辺三角形 26"/>
          <xdr:cNvSpPr/>
        </xdr:nvSpPr>
        <xdr:spPr>
          <a:xfrm rot="10800000">
            <a:off x="3411760" y="2721428"/>
            <a:ext cx="937989" cy="330201"/>
          </a:xfrm>
          <a:prstGeom prst="triangle">
            <a:avLst>
              <a:gd name="adj" fmla="val 38889"/>
            </a:avLst>
          </a:prstGeom>
          <a:solidFill>
            <a:schemeClr val="bg1">
              <a:lumMod val="85000"/>
            </a:schemeClr>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28" name="楕円 27"/>
          <xdr:cNvSpPr/>
        </xdr:nvSpPr>
        <xdr:spPr>
          <a:xfrm>
            <a:off x="3347355" y="2464709"/>
            <a:ext cx="1046844" cy="357412"/>
          </a:xfrm>
          <a:prstGeom prst="ellipse">
            <a:avLst/>
          </a:prstGeom>
          <a:solidFill>
            <a:schemeClr val="bg1">
              <a:lumMod val="85000"/>
            </a:schemeClr>
          </a:solidFill>
          <a:ln w="1270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grpSp>
        <xdr:nvGrpSpPr>
          <xdr:cNvPr id="29" name="グループ化 28"/>
          <xdr:cNvGrpSpPr/>
        </xdr:nvGrpSpPr>
        <xdr:grpSpPr>
          <a:xfrm rot="21253333">
            <a:off x="3816350" y="2495550"/>
            <a:ext cx="171450" cy="228600"/>
            <a:chOff x="3599543" y="1557564"/>
            <a:chExt cx="343807" cy="436336"/>
          </a:xfrm>
        </xdr:grpSpPr>
        <xdr:cxnSp macro="">
          <xdr:nvCxnSpPr>
            <xdr:cNvPr id="33" name="直線コネクタ 32"/>
            <xdr:cNvCxnSpPr/>
          </xdr:nvCxnSpPr>
          <xdr:spPr>
            <a:xfrm flipH="1" flipV="1">
              <a:off x="3766457" y="1557564"/>
              <a:ext cx="176893" cy="436336"/>
            </a:xfrm>
            <a:prstGeom prst="straightConnector1">
              <a:avLst/>
            </a:prstGeom>
            <a:solidFill>
              <a:srgbClr val="FFFFE1"/>
            </a:solidFill>
            <a:ln w="9525" cap="flat" cmpd="sng" algn="ctr">
              <a:solidFill>
                <a:srgbClr val="000000"/>
              </a:solidFill>
              <a:prstDash val="solid"/>
              <a:round/>
              <a:headEnd type="none" w="med" len="med"/>
              <a:tailEnd type="none" w="med" len="med"/>
            </a:ln>
            <a:effectLst/>
          </xdr:spPr>
        </xdr:cxnSp>
        <xdr:cxnSp macro="">
          <xdr:nvCxnSpPr>
            <xdr:cNvPr id="34" name="直線コネクタ 33"/>
            <xdr:cNvCxnSpPr/>
          </xdr:nvCxnSpPr>
          <xdr:spPr>
            <a:xfrm flipV="1">
              <a:off x="3599543" y="1564821"/>
              <a:ext cx="165100" cy="420915"/>
            </a:xfrm>
            <a:prstGeom prst="straightConnector1">
              <a:avLst/>
            </a:prstGeom>
            <a:solidFill>
              <a:srgbClr val="FFFFE1"/>
            </a:solidFill>
            <a:ln w="9525" cap="flat" cmpd="sng" algn="ctr">
              <a:solidFill>
                <a:srgbClr val="000000"/>
              </a:solidFill>
              <a:prstDash val="solid"/>
              <a:round/>
              <a:headEnd type="none" w="med" len="med"/>
              <a:tailEnd type="none" w="med" len="med"/>
            </a:ln>
            <a:effectLst/>
          </xdr:spPr>
        </xdr:cxnSp>
      </xdr:grpSp>
      <xdr:grpSp>
        <xdr:nvGrpSpPr>
          <xdr:cNvPr id="30" name="グループ化 29"/>
          <xdr:cNvGrpSpPr/>
        </xdr:nvGrpSpPr>
        <xdr:grpSpPr>
          <a:xfrm rot="599669">
            <a:off x="3784601" y="2501899"/>
            <a:ext cx="171450" cy="228600"/>
            <a:chOff x="3599543" y="1557564"/>
            <a:chExt cx="343807" cy="436336"/>
          </a:xfrm>
        </xdr:grpSpPr>
        <xdr:cxnSp macro="">
          <xdr:nvCxnSpPr>
            <xdr:cNvPr id="31" name="直線コネクタ 30"/>
            <xdr:cNvCxnSpPr/>
          </xdr:nvCxnSpPr>
          <xdr:spPr>
            <a:xfrm flipH="1" flipV="1">
              <a:off x="3766457" y="1557564"/>
              <a:ext cx="176893" cy="436336"/>
            </a:xfrm>
            <a:prstGeom prst="straightConnector1">
              <a:avLst/>
            </a:prstGeom>
            <a:solidFill>
              <a:srgbClr val="FFFFE1"/>
            </a:solidFill>
            <a:ln w="9525" cap="flat" cmpd="sng" algn="ctr">
              <a:solidFill>
                <a:srgbClr val="000000"/>
              </a:solidFill>
              <a:prstDash val="solid"/>
              <a:round/>
              <a:headEnd type="none" w="med" len="med"/>
              <a:tailEnd type="none" w="med" len="med"/>
            </a:ln>
            <a:effectLst/>
          </xdr:spPr>
        </xdr:cxnSp>
        <xdr:cxnSp macro="">
          <xdr:nvCxnSpPr>
            <xdr:cNvPr id="32" name="直線コネクタ 31"/>
            <xdr:cNvCxnSpPr/>
          </xdr:nvCxnSpPr>
          <xdr:spPr>
            <a:xfrm flipV="1">
              <a:off x="3599543" y="1564821"/>
              <a:ext cx="165100" cy="420915"/>
            </a:xfrm>
            <a:prstGeom prst="straightConnector1">
              <a:avLst/>
            </a:prstGeom>
            <a:solidFill>
              <a:srgbClr val="FFFFE1"/>
            </a:solidFill>
            <a:ln w="9525" cap="flat" cmpd="sng" algn="ctr">
              <a:solidFill>
                <a:srgbClr val="000000"/>
              </a:solidFill>
              <a:prstDash val="solid"/>
              <a:round/>
              <a:headEnd type="none" w="med" len="med"/>
              <a:tailEnd type="none" w="med" len="med"/>
            </a:ln>
            <a:effectLst/>
          </xdr:spPr>
        </xdr:cxnSp>
      </xdr:grpSp>
    </xdr:grpSp>
    <xdr:clientData/>
  </xdr:twoCellAnchor>
  <xdr:twoCellAnchor>
    <xdr:from xmlns:xdr="http://schemas.openxmlformats.org/drawingml/2006/spreadsheetDrawing">
      <xdr:col>11</xdr:col>
      <xdr:colOff>273050</xdr:colOff>
      <xdr:row>22</xdr:row>
      <xdr:rowOff>9525</xdr:rowOff>
    </xdr:from>
    <xdr:to xmlns:xdr="http://schemas.openxmlformats.org/drawingml/2006/spreadsheetDrawing">
      <xdr:col>14</xdr:col>
      <xdr:colOff>572135</xdr:colOff>
      <xdr:row>31</xdr:row>
      <xdr:rowOff>29845</xdr:rowOff>
    </xdr:to>
    <xdr:sp macro="" textlink="">
      <xdr:nvSpPr>
        <xdr:cNvPr id="37" name="平行四辺形 36"/>
        <xdr:cNvSpPr/>
      </xdr:nvSpPr>
      <xdr:spPr>
        <a:xfrm>
          <a:off x="7816850" y="3686810"/>
          <a:ext cx="2356485" cy="1500505"/>
        </a:xfrm>
        <a:prstGeom prst="parallelogram">
          <a:avLst>
            <a:gd name="adj" fmla="val 68275"/>
          </a:avLst>
        </a:prstGeom>
        <a:noFill/>
        <a:ln w="38100" cap="flat" cmpd="sng" algn="ctr">
          <a:solidFill>
            <a:srgbClr val="FF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11</xdr:col>
      <xdr:colOff>545465</xdr:colOff>
      <xdr:row>19</xdr:row>
      <xdr:rowOff>160655</xdr:rowOff>
    </xdr:from>
    <xdr:to xmlns:xdr="http://schemas.openxmlformats.org/drawingml/2006/spreadsheetDrawing">
      <xdr:col>14</xdr:col>
      <xdr:colOff>102870</xdr:colOff>
      <xdr:row>26</xdr:row>
      <xdr:rowOff>48260</xdr:rowOff>
    </xdr:to>
    <xdr:grpSp>
      <xdr:nvGrpSpPr>
        <xdr:cNvPr id="49" name="グループ化 48"/>
        <xdr:cNvGrpSpPr/>
      </xdr:nvGrpSpPr>
      <xdr:grpSpPr>
        <a:xfrm>
          <a:off x="8089265" y="3344545"/>
          <a:ext cx="1614805" cy="1038860"/>
          <a:chOff x="10046808" y="1358348"/>
          <a:chExt cx="1395344" cy="1047475"/>
        </a:xfrm>
      </xdr:grpSpPr>
      <xdr:grpSp>
        <xdr:nvGrpSpPr>
          <xdr:cNvPr id="48" name="グループ化 47"/>
          <xdr:cNvGrpSpPr/>
        </xdr:nvGrpSpPr>
        <xdr:grpSpPr>
          <a:xfrm>
            <a:off x="10368585" y="1537389"/>
            <a:ext cx="826181" cy="865259"/>
            <a:chOff x="10368585" y="1537389"/>
            <a:chExt cx="826181" cy="865259"/>
          </a:xfrm>
        </xdr:grpSpPr>
        <xdr:sp macro="" textlink="">
          <xdr:nvSpPr>
            <xdr:cNvPr id="43" name="円柱 42"/>
            <xdr:cNvSpPr/>
          </xdr:nvSpPr>
          <xdr:spPr>
            <a:xfrm>
              <a:off x="10599806" y="1653348"/>
              <a:ext cx="54803" cy="749300"/>
            </a:xfrm>
            <a:prstGeom prst="can">
              <a:avLst/>
            </a:prstGeom>
            <a:solidFill>
              <a:schemeClr val="bg1">
                <a:lumMod val="75000"/>
              </a:schemeClr>
            </a:solidFill>
            <a:ln w="9525"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45" name="円柱 44"/>
            <xdr:cNvSpPr/>
          </xdr:nvSpPr>
          <xdr:spPr>
            <a:xfrm>
              <a:off x="10368585" y="1537389"/>
              <a:ext cx="57288" cy="752459"/>
            </a:xfrm>
            <a:prstGeom prst="can">
              <a:avLst/>
            </a:prstGeom>
            <a:solidFill>
              <a:schemeClr val="bg1">
                <a:lumMod val="75000"/>
              </a:schemeClr>
            </a:solidFill>
            <a:ln w="9525"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46" name="円柱 45"/>
            <xdr:cNvSpPr/>
          </xdr:nvSpPr>
          <xdr:spPr>
            <a:xfrm>
              <a:off x="10963001" y="1560305"/>
              <a:ext cx="44588" cy="746101"/>
            </a:xfrm>
            <a:prstGeom prst="can">
              <a:avLst/>
            </a:prstGeom>
            <a:solidFill>
              <a:schemeClr val="bg1">
                <a:lumMod val="75000"/>
              </a:schemeClr>
            </a:solidFill>
            <a:ln w="9525"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47" name="円柱 46"/>
            <xdr:cNvSpPr/>
          </xdr:nvSpPr>
          <xdr:spPr>
            <a:xfrm>
              <a:off x="11148392" y="1631674"/>
              <a:ext cx="46374" cy="755650"/>
            </a:xfrm>
            <a:prstGeom prst="can">
              <a:avLst/>
            </a:prstGeom>
            <a:solidFill>
              <a:schemeClr val="bg1">
                <a:lumMod val="75000"/>
              </a:schemeClr>
            </a:solidFill>
            <a:ln w="9525"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grpSp>
      <xdr:grpSp>
        <xdr:nvGrpSpPr>
          <xdr:cNvPr id="42" name="グループ化 41"/>
          <xdr:cNvGrpSpPr/>
        </xdr:nvGrpSpPr>
        <xdr:grpSpPr>
          <a:xfrm>
            <a:off x="10043633" y="1361523"/>
            <a:ext cx="1395344" cy="759023"/>
            <a:chOff x="10053155" y="1358348"/>
            <a:chExt cx="1389030" cy="762000"/>
          </a:xfrm>
        </xdr:grpSpPr>
        <xdr:sp macro="" textlink="">
          <xdr:nvSpPr>
            <xdr:cNvPr id="39" name="フローチャート: データ 38"/>
            <xdr:cNvSpPr/>
          </xdr:nvSpPr>
          <xdr:spPr>
            <a:xfrm flipH="1">
              <a:off x="10130873" y="1725958"/>
              <a:ext cx="727626" cy="394390"/>
            </a:xfrm>
            <a:prstGeom prst="flowChartInputOutput">
              <a:avLst/>
            </a:prstGeom>
            <a:solidFill>
              <a:schemeClr val="bg1">
                <a:lumMod val="95000"/>
              </a:schemeClr>
            </a:solidFill>
            <a:ln w="1905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40" name="フローチャート: データ 39"/>
            <xdr:cNvSpPr/>
          </xdr:nvSpPr>
          <xdr:spPr>
            <a:xfrm flipH="1">
              <a:off x="10714559" y="1706711"/>
              <a:ext cx="727626" cy="413440"/>
            </a:xfrm>
            <a:prstGeom prst="flowChartInputOutput">
              <a:avLst/>
            </a:prstGeom>
            <a:solidFill>
              <a:schemeClr val="bg1">
                <a:lumMod val="95000"/>
              </a:schemeClr>
            </a:solidFill>
            <a:ln w="1905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38" name="フローチャート: データ 37"/>
            <xdr:cNvSpPr/>
          </xdr:nvSpPr>
          <xdr:spPr>
            <a:xfrm flipH="1">
              <a:off x="10053155" y="1358348"/>
              <a:ext cx="727626" cy="400740"/>
            </a:xfrm>
            <a:prstGeom prst="flowChartInputOutput">
              <a:avLst/>
            </a:prstGeom>
            <a:solidFill>
              <a:schemeClr val="bg1">
                <a:lumMod val="95000"/>
              </a:schemeClr>
            </a:solidFill>
            <a:ln w="1905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41" name="フローチャート: データ 40"/>
            <xdr:cNvSpPr/>
          </xdr:nvSpPr>
          <xdr:spPr>
            <a:xfrm flipH="1">
              <a:off x="10646215" y="1358382"/>
              <a:ext cx="727626" cy="400740"/>
            </a:xfrm>
            <a:prstGeom prst="flowChartInputOutput">
              <a:avLst/>
            </a:prstGeom>
            <a:solidFill>
              <a:schemeClr val="bg1">
                <a:lumMod val="95000"/>
              </a:schemeClr>
            </a:solidFill>
            <a:ln w="19050" cap="flat" cmpd="sng" algn="ctr">
              <a:solidFill>
                <a:srgbClr val="000000"/>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grpSp>
    </xdr:grpSp>
    <xdr:clientData/>
  </xdr:twoCellAnchor>
  <xdr:twoCellAnchor>
    <xdr:from xmlns:xdr="http://schemas.openxmlformats.org/drawingml/2006/spreadsheetDrawing">
      <xdr:col>12</xdr:col>
      <xdr:colOff>156845</xdr:colOff>
      <xdr:row>22</xdr:row>
      <xdr:rowOff>82550</xdr:rowOff>
    </xdr:from>
    <xdr:to xmlns:xdr="http://schemas.openxmlformats.org/drawingml/2006/spreadsheetDrawing">
      <xdr:col>13</xdr:col>
      <xdr:colOff>581660</xdr:colOff>
      <xdr:row>24</xdr:row>
      <xdr:rowOff>19685</xdr:rowOff>
    </xdr:to>
    <xdr:sp macro="" textlink="">
      <xdr:nvSpPr>
        <xdr:cNvPr id="50" name="テキスト ボックス 49"/>
        <xdr:cNvSpPr txBox="1"/>
      </xdr:nvSpPr>
      <xdr:spPr>
        <a:xfrm>
          <a:off x="8386445" y="3759835"/>
          <a:ext cx="1110615" cy="2660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太陽光パネル</a:t>
          </a:r>
        </a:p>
      </xdr:txBody>
    </xdr:sp>
    <xdr:clientData/>
  </xdr:twoCellAnchor>
  <xdr:twoCellAnchor>
    <xdr:from xmlns:xdr="http://schemas.openxmlformats.org/drawingml/2006/spreadsheetDrawing">
      <xdr:col>3</xdr:col>
      <xdr:colOff>327660</xdr:colOff>
      <xdr:row>9</xdr:row>
      <xdr:rowOff>42545</xdr:rowOff>
    </xdr:from>
    <xdr:to xmlns:xdr="http://schemas.openxmlformats.org/drawingml/2006/spreadsheetDrawing">
      <xdr:col>4</xdr:col>
      <xdr:colOff>440690</xdr:colOff>
      <xdr:row>15</xdr:row>
      <xdr:rowOff>26035</xdr:rowOff>
    </xdr:to>
    <xdr:sp macro="" textlink="">
      <xdr:nvSpPr>
        <xdr:cNvPr id="51" name="正方形/長方形 50"/>
        <xdr:cNvSpPr/>
      </xdr:nvSpPr>
      <xdr:spPr>
        <a:xfrm>
          <a:off x="2385060" y="1581785"/>
          <a:ext cx="798830" cy="970280"/>
        </a:xfrm>
        <a:prstGeom prst="rect">
          <a:avLst/>
        </a:prstGeom>
        <a:noFill/>
        <a:ln w="571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11</xdr:col>
      <xdr:colOff>464185</xdr:colOff>
      <xdr:row>19</xdr:row>
      <xdr:rowOff>80645</xdr:rowOff>
    </xdr:from>
    <xdr:to xmlns:xdr="http://schemas.openxmlformats.org/drawingml/2006/spreadsheetDrawing">
      <xdr:col>14</xdr:col>
      <xdr:colOff>190500</xdr:colOff>
      <xdr:row>26</xdr:row>
      <xdr:rowOff>82550</xdr:rowOff>
    </xdr:to>
    <xdr:sp macro="" textlink="">
      <xdr:nvSpPr>
        <xdr:cNvPr id="21" name="正方形/長方形 20"/>
        <xdr:cNvSpPr/>
      </xdr:nvSpPr>
      <xdr:spPr>
        <a:xfrm>
          <a:off x="8007985" y="3264535"/>
          <a:ext cx="1783715" cy="1153160"/>
        </a:xfrm>
        <a:prstGeom prst="rect">
          <a:avLst/>
        </a:prstGeom>
        <a:noFill/>
        <a:ln w="571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11</xdr:col>
      <xdr:colOff>436880</xdr:colOff>
      <xdr:row>15</xdr:row>
      <xdr:rowOff>121920</xdr:rowOff>
    </xdr:from>
    <xdr:to xmlns:xdr="http://schemas.openxmlformats.org/drawingml/2006/spreadsheetDrawing">
      <xdr:col>14</xdr:col>
      <xdr:colOff>568325</xdr:colOff>
      <xdr:row>19</xdr:row>
      <xdr:rowOff>20955</xdr:rowOff>
    </xdr:to>
    <xdr:sp macro="" textlink="">
      <xdr:nvSpPr>
        <xdr:cNvPr id="54" name="テキスト ボックス 53"/>
        <xdr:cNvSpPr txBox="1"/>
      </xdr:nvSpPr>
      <xdr:spPr>
        <a:xfrm>
          <a:off x="7980680" y="2647950"/>
          <a:ext cx="2188845" cy="5568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solidFill>
                <a:srgbClr val="FF0000"/>
              </a:solidFill>
            </a:rPr>
            <a:t>用地取得・土地増強を</a:t>
          </a:r>
          <a:endParaRPr kumimoji="1" lang="en-US" altLang="ja-JP" sz="1100">
            <a:solidFill>
              <a:srgbClr val="FF0000"/>
            </a:solidFill>
          </a:endParaRPr>
        </a:p>
        <a:p>
          <a:pPr algn="l"/>
          <a:r>
            <a:rPr kumimoji="1" lang="ja-JP" altLang="en-US" sz="1100">
              <a:solidFill>
                <a:srgbClr val="FF0000"/>
              </a:solidFill>
            </a:rPr>
            <a:t>　　　　　　　補助対象に含む</a:t>
          </a:r>
          <a:endParaRPr kumimoji="1" lang="en-US" altLang="ja-JP" sz="1100">
            <a:solidFill>
              <a:srgbClr val="FF0000"/>
            </a:solidFill>
          </a:endParaRPr>
        </a:p>
      </xdr:txBody>
    </xdr:sp>
    <xdr:clientData/>
  </xdr:twoCellAnchor>
  <xdr:twoCellAnchor>
    <xdr:from xmlns:xdr="http://schemas.openxmlformats.org/drawingml/2006/spreadsheetDrawing">
      <xdr:col>12</xdr:col>
      <xdr:colOff>103505</xdr:colOff>
      <xdr:row>11</xdr:row>
      <xdr:rowOff>107315</xdr:rowOff>
    </xdr:from>
    <xdr:to xmlns:xdr="http://schemas.openxmlformats.org/drawingml/2006/spreadsheetDrawing">
      <xdr:col>14</xdr:col>
      <xdr:colOff>579120</xdr:colOff>
      <xdr:row>15</xdr:row>
      <xdr:rowOff>106680</xdr:rowOff>
    </xdr:to>
    <xdr:sp macro="" textlink="">
      <xdr:nvSpPr>
        <xdr:cNvPr id="52" name="テキスト ボックス 54"/>
        <xdr:cNvSpPr txBox="1"/>
      </xdr:nvSpPr>
      <xdr:spPr>
        <a:xfrm>
          <a:off x="8333105" y="1975485"/>
          <a:ext cx="1847215" cy="6572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000">
              <a:solidFill>
                <a:schemeClr val="accent2"/>
              </a:solidFill>
            </a:rPr>
            <a:t>図面から読み取りづらい</a:t>
          </a:r>
          <a:endParaRPr kumimoji="1" lang="en-US" altLang="ja-JP" sz="1000">
            <a:solidFill>
              <a:schemeClr val="accent2"/>
            </a:solidFill>
          </a:endParaRPr>
        </a:p>
        <a:p>
          <a:pPr algn="l"/>
          <a:r>
            <a:rPr kumimoji="1" lang="ja-JP" altLang="en-US" sz="1000">
              <a:solidFill>
                <a:schemeClr val="accent2"/>
              </a:solidFill>
            </a:rPr>
            <a:t>事項は、文面でも補足</a:t>
          </a:r>
          <a:endParaRPr kumimoji="1" lang="en-US" altLang="ja-JP" sz="1000">
            <a:solidFill>
              <a:schemeClr val="accent2"/>
            </a:solidFill>
          </a:endParaRPr>
        </a:p>
        <a:p>
          <a:pPr algn="l"/>
          <a:r>
            <a:rPr kumimoji="1" lang="ja-JP" altLang="en-US" sz="1000">
              <a:solidFill>
                <a:schemeClr val="accent2"/>
              </a:solidFill>
            </a:rPr>
            <a:t>いただけますと助かります。</a:t>
          </a:r>
          <a:endParaRPr kumimoji="1" lang="en-US" altLang="ja-JP" sz="1000">
            <a:solidFill>
              <a:schemeClr val="accent2"/>
            </a:solidFill>
          </a:endParaRPr>
        </a:p>
      </xdr:txBody>
    </xdr:sp>
    <xdr:clientData/>
  </xdr:twoCellAnchor>
  <xdr:twoCellAnchor>
    <xdr:from xmlns:xdr="http://schemas.openxmlformats.org/drawingml/2006/spreadsheetDrawing">
      <xdr:col>11</xdr:col>
      <xdr:colOff>394335</xdr:colOff>
      <xdr:row>15</xdr:row>
      <xdr:rowOff>67310</xdr:rowOff>
    </xdr:from>
    <xdr:to xmlns:xdr="http://schemas.openxmlformats.org/drawingml/2006/spreadsheetDrawing">
      <xdr:col>14</xdr:col>
      <xdr:colOff>539115</xdr:colOff>
      <xdr:row>18</xdr:row>
      <xdr:rowOff>87630</xdr:rowOff>
    </xdr:to>
    <xdr:sp macro="" textlink="">
      <xdr:nvSpPr>
        <xdr:cNvPr id="59" name="吹き出し: 折線 55"/>
        <xdr:cNvSpPr/>
      </xdr:nvSpPr>
      <xdr:spPr>
        <a:xfrm>
          <a:off x="7938135" y="2593340"/>
          <a:ext cx="2202180" cy="513715"/>
        </a:xfrm>
        <a:prstGeom prst="borderCallout2">
          <a:avLst>
            <a:gd name="adj1" fmla="val -6840"/>
            <a:gd name="adj2" fmla="val 7354"/>
            <a:gd name="adj3" fmla="val -63830"/>
            <a:gd name="adj4" fmla="val 9679"/>
            <a:gd name="adj5" fmla="val -64400"/>
            <a:gd name="adj6" fmla="val 14891"/>
          </a:avLst>
        </a:prstGeom>
        <a:no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overflow"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5.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6.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2.vml" /><Relationship Id="rId3" Type="http://schemas.openxmlformats.org/officeDocument/2006/relationships/comments" Target="../comments1.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2.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I57"/>
  <sheetViews>
    <sheetView view="pageBreakPreview" zoomScale="70" zoomScaleNormal="85" zoomScaleSheetLayoutView="70" workbookViewId="0">
      <selection activeCell="F30" sqref="F30"/>
    </sheetView>
  </sheetViews>
  <sheetFormatPr defaultColWidth="9" defaultRowHeight="12.95"/>
  <cols>
    <col min="1" max="2" width="15.42578125" style="1" customWidth="1"/>
    <col min="3" max="3" width="16.85546875" style="1" customWidth="1"/>
    <col min="4" max="5" width="9" style="1"/>
    <col min="6" max="6" width="34.42578125" style="1" customWidth="1"/>
    <col min="7" max="7" width="36.140625" style="1" customWidth="1"/>
    <col min="8" max="8" width="33.85546875" style="1" customWidth="1"/>
    <col min="9" max="9" width="27.85546875" style="1" customWidth="1"/>
    <col min="10" max="16384" width="9" style="1"/>
  </cols>
  <sheetData>
    <row r="1" spans="1:9" ht="17.100000000000001">
      <c r="A1" s="3" t="s">
        <v>1</v>
      </c>
    </row>
    <row r="2" spans="1:9" s="2" customFormat="1" ht="15" customHeight="1">
      <c r="A2" s="4" t="s">
        <v>2</v>
      </c>
      <c r="B2" s="14" t="s">
        <v>3</v>
      </c>
      <c r="C2" s="20"/>
      <c r="D2" s="26"/>
      <c r="E2" s="31" t="s">
        <v>5</v>
      </c>
      <c r="F2" s="37" t="s">
        <v>10</v>
      </c>
      <c r="G2" s="51" t="s">
        <v>13</v>
      </c>
      <c r="H2" s="64" t="s">
        <v>6</v>
      </c>
    </row>
    <row r="3" spans="1:9" s="2" customFormat="1" ht="15" customHeight="1">
      <c r="A3" s="5"/>
      <c r="B3" s="15" t="s">
        <v>14</v>
      </c>
      <c r="C3" s="21" t="s">
        <v>16</v>
      </c>
      <c r="D3" s="27" t="s">
        <v>17</v>
      </c>
      <c r="E3" s="5"/>
      <c r="F3" s="16"/>
      <c r="G3" s="52"/>
      <c r="H3" s="65" t="s">
        <v>21</v>
      </c>
    </row>
    <row r="4" spans="1:9" s="2" customFormat="1" ht="15" customHeight="1">
      <c r="A4" s="6" t="s">
        <v>22</v>
      </c>
      <c r="B4" s="16"/>
      <c r="C4" s="22"/>
      <c r="D4" s="28"/>
      <c r="E4" s="32" t="s">
        <v>5</v>
      </c>
      <c r="F4" s="38" t="s">
        <v>26</v>
      </c>
      <c r="G4" s="53" t="s">
        <v>12</v>
      </c>
      <c r="H4" s="66" t="str" cm="1">
        <f t="array" ref="H4:I4">'【入力・提出用】総括表'!C95:D95</f>
        <v>○○株式会社</v>
      </c>
      <c r="I4" s="2">
        <v>0</v>
      </c>
    </row>
    <row r="5" spans="1:9" s="2" customFormat="1" ht="15" customHeight="1">
      <c r="A5" s="6" t="s">
        <v>35</v>
      </c>
      <c r="B5" s="17" t="s">
        <v>41</v>
      </c>
      <c r="C5" s="23" t="s">
        <v>45</v>
      </c>
      <c r="D5" s="29" t="s">
        <v>46</v>
      </c>
      <c r="E5" s="32" t="s">
        <v>48</v>
      </c>
      <c r="F5" s="38"/>
      <c r="G5" s="53"/>
      <c r="H5" s="66" t="str" cm="1">
        <f t="array" ref="H5:I5">'【入力・提出用】総括表'!C96:D96</f>
        <v>△△株式会社</v>
      </c>
      <c r="I5" s="2">
        <v>0</v>
      </c>
    </row>
    <row r="6" spans="1:9" s="2" customFormat="1" ht="15" customHeight="1">
      <c r="A6" s="6" t="s">
        <v>49</v>
      </c>
      <c r="B6" s="17" t="s">
        <v>50</v>
      </c>
      <c r="C6" s="23" t="s">
        <v>51</v>
      </c>
      <c r="D6" s="29" t="s">
        <v>53</v>
      </c>
      <c r="E6" s="32" t="s">
        <v>4</v>
      </c>
      <c r="F6" s="38"/>
      <c r="G6" s="53"/>
      <c r="H6" s="66" cm="1">
        <f t="array" ref="H6:I6">'【入力・提出用】総括表'!C97:D97</f>
        <v>0</v>
      </c>
      <c r="I6" s="2">
        <v>0</v>
      </c>
    </row>
    <row r="7" spans="1:9" ht="15" customHeight="1">
      <c r="A7" s="6" t="s">
        <v>54</v>
      </c>
      <c r="B7" s="17" t="s">
        <v>58</v>
      </c>
      <c r="C7" s="23" t="s">
        <v>28</v>
      </c>
      <c r="D7" s="29" t="s">
        <v>59</v>
      </c>
      <c r="E7" s="32" t="s">
        <v>61</v>
      </c>
      <c r="F7" s="39"/>
      <c r="G7" s="54"/>
      <c r="H7" s="66" cm="1">
        <f t="array" ref="H7:I7">'【入力・提出用】総括表'!C98:D98</f>
        <v>0</v>
      </c>
      <c r="I7" s="1">
        <v>0</v>
      </c>
    </row>
    <row r="8" spans="1:9" s="2" customFormat="1" ht="15" customHeight="1">
      <c r="A8" s="6" t="s">
        <v>18</v>
      </c>
      <c r="B8" s="17" t="s">
        <v>43</v>
      </c>
      <c r="C8" s="23" t="s">
        <v>68</v>
      </c>
      <c r="D8" s="29" t="s">
        <v>70</v>
      </c>
      <c r="E8" s="32" t="s">
        <v>73</v>
      </c>
      <c r="H8" s="66" cm="1">
        <f t="array" ref="H8:I8">'【入力・提出用】総括表'!C99:D99</f>
        <v>0</v>
      </c>
      <c r="I8" s="2">
        <v>0</v>
      </c>
    </row>
    <row r="9" spans="1:9" s="2" customFormat="1" ht="15" customHeight="1">
      <c r="A9" s="6" t="s">
        <v>71</v>
      </c>
      <c r="B9" s="17" t="s">
        <v>76</v>
      </c>
      <c r="C9" s="23" t="s">
        <v>39</v>
      </c>
      <c r="D9" s="29" t="s">
        <v>78</v>
      </c>
      <c r="E9" s="33" t="s">
        <v>79</v>
      </c>
      <c r="F9" s="40" t="s">
        <v>23</v>
      </c>
      <c r="G9" s="55" t="s">
        <v>82</v>
      </c>
      <c r="H9" s="66" cm="1">
        <f t="array" ref="H9:I9">'【入力・提出用】総括表'!C100:D100</f>
        <v>0</v>
      </c>
      <c r="I9" s="2">
        <v>0</v>
      </c>
    </row>
    <row r="10" spans="1:9" s="2" customFormat="1" ht="15" customHeight="1">
      <c r="A10" s="7" t="s">
        <v>86</v>
      </c>
      <c r="B10" s="17" t="s">
        <v>89</v>
      </c>
      <c r="C10" s="23" t="s">
        <v>91</v>
      </c>
      <c r="D10" s="29" t="s">
        <v>95</v>
      </c>
      <c r="E10" s="34" t="s">
        <v>97</v>
      </c>
      <c r="F10" s="5"/>
      <c r="G10" s="45"/>
      <c r="H10" s="66" cm="1">
        <f t="array" ref="H10:I10">'【入力・提出用】総括表'!C101:D101</f>
        <v>0</v>
      </c>
      <c r="I10" s="2">
        <v>0</v>
      </c>
    </row>
    <row r="11" spans="1:9" s="2" customFormat="1" ht="15" customHeight="1">
      <c r="A11" s="6" t="s">
        <v>99</v>
      </c>
      <c r="B11" s="17" t="s">
        <v>31</v>
      </c>
      <c r="C11" s="23" t="s">
        <v>34</v>
      </c>
      <c r="D11" s="29" t="s">
        <v>60</v>
      </c>
      <c r="E11" s="35" t="s">
        <v>100</v>
      </c>
      <c r="F11" s="41" t="s">
        <v>102</v>
      </c>
      <c r="G11" s="56" t="s">
        <v>83</v>
      </c>
      <c r="H11" s="66" cm="1">
        <f t="array" ref="H11:I11">'【入力・提出用】総括表'!C102:D102</f>
        <v>0</v>
      </c>
      <c r="I11" s="2">
        <v>0</v>
      </c>
    </row>
    <row r="12" spans="1:9" s="2" customFormat="1" ht="15" customHeight="1">
      <c r="A12" s="6" t="s">
        <v>47</v>
      </c>
      <c r="B12" s="17" t="s">
        <v>106</v>
      </c>
      <c r="C12" s="23" t="s">
        <v>93</v>
      </c>
      <c r="D12" s="29" t="s">
        <v>81</v>
      </c>
      <c r="E12" s="35" t="s">
        <v>110</v>
      </c>
      <c r="F12" s="41" t="s">
        <v>105</v>
      </c>
      <c r="G12" s="57" t="s">
        <v>103</v>
      </c>
      <c r="H12" s="66" cm="1">
        <f t="array" ref="H12:I12">'【入力・提出用】総括表'!C103:D103</f>
        <v>0</v>
      </c>
      <c r="I12" s="2">
        <v>0</v>
      </c>
    </row>
    <row r="13" spans="1:9" s="2" customFormat="1" ht="15" customHeight="1">
      <c r="A13" s="6" t="s">
        <v>113</v>
      </c>
      <c r="B13" s="17" t="s">
        <v>115</v>
      </c>
      <c r="C13" s="23" t="s">
        <v>117</v>
      </c>
      <c r="D13" s="29" t="s">
        <v>121</v>
      </c>
      <c r="E13" s="32" t="s">
        <v>122</v>
      </c>
      <c r="F13" s="41" t="s">
        <v>42</v>
      </c>
      <c r="G13" s="57" t="s">
        <v>123</v>
      </c>
      <c r="H13" s="67" cm="1">
        <f t="array" ref="H13:I13">'【入力・提出用】総括表'!C104:D104</f>
        <v>0</v>
      </c>
      <c r="I13" s="2">
        <v>0</v>
      </c>
    </row>
    <row r="14" spans="1:9" ht="15" customHeight="1">
      <c r="A14" s="6" t="s">
        <v>27</v>
      </c>
      <c r="B14" s="17" t="s">
        <v>125</v>
      </c>
      <c r="C14" s="23" t="s">
        <v>126</v>
      </c>
      <c r="D14" s="29" t="s">
        <v>127</v>
      </c>
      <c r="E14" s="32" t="s">
        <v>131</v>
      </c>
      <c r="F14" s="42"/>
      <c r="G14" s="58" t="s">
        <v>134</v>
      </c>
      <c r="H14" s="68"/>
    </row>
    <row r="15" spans="1:9" ht="15" customHeight="1">
      <c r="A15" s="6" t="s">
        <v>138</v>
      </c>
      <c r="B15" s="17" t="s">
        <v>140</v>
      </c>
      <c r="C15" s="23" t="s">
        <v>142</v>
      </c>
      <c r="D15" s="29" t="s">
        <v>147</v>
      </c>
      <c r="E15" s="32" t="s">
        <v>150</v>
      </c>
      <c r="F15" s="43"/>
      <c r="G15" s="59"/>
      <c r="H15" s="68"/>
    </row>
    <row r="16" spans="1:9" ht="15" customHeight="1">
      <c r="A16" s="6" t="s">
        <v>151</v>
      </c>
      <c r="B16" s="17" t="s">
        <v>153</v>
      </c>
      <c r="C16" s="23" t="s">
        <v>154</v>
      </c>
      <c r="D16" s="29" t="s">
        <v>155</v>
      </c>
      <c r="E16" s="32" t="s">
        <v>157</v>
      </c>
      <c r="H16" s="68"/>
    </row>
    <row r="17" spans="1:8" ht="15" customHeight="1">
      <c r="A17" s="6" t="s">
        <v>159</v>
      </c>
      <c r="B17" s="17" t="s">
        <v>160</v>
      </c>
      <c r="C17" s="23"/>
      <c r="D17" s="29" t="s">
        <v>152</v>
      </c>
      <c r="E17" s="32" t="s">
        <v>161</v>
      </c>
      <c r="F17" s="44" t="s">
        <v>162</v>
      </c>
      <c r="G17" s="60" t="s">
        <v>52</v>
      </c>
      <c r="H17" s="68"/>
    </row>
    <row r="18" spans="1:8" ht="15" customHeight="1">
      <c r="A18" s="8" t="s">
        <v>164</v>
      </c>
      <c r="B18" s="17" t="s">
        <v>165</v>
      </c>
      <c r="C18" s="23"/>
      <c r="D18" s="29" t="s">
        <v>167</v>
      </c>
      <c r="E18" s="32" t="s">
        <v>168</v>
      </c>
      <c r="F18" s="45"/>
      <c r="G18" s="5"/>
      <c r="H18" s="68"/>
    </row>
    <row r="19" spans="1:8" ht="15" customHeight="1">
      <c r="A19" s="9" t="s">
        <v>170</v>
      </c>
      <c r="B19" s="17" t="s">
        <v>166</v>
      </c>
      <c r="C19" s="24"/>
      <c r="D19" s="29" t="s">
        <v>171</v>
      </c>
      <c r="E19" s="32" t="s">
        <v>173</v>
      </c>
      <c r="F19" s="46" t="s">
        <v>174</v>
      </c>
      <c r="G19" s="61" t="s">
        <v>175</v>
      </c>
      <c r="H19" s="68"/>
    </row>
    <row r="20" spans="1:8" ht="15" customHeight="1">
      <c r="A20" s="9" t="s">
        <v>118</v>
      </c>
      <c r="B20" s="17" t="s">
        <v>20</v>
      </c>
      <c r="C20" s="24"/>
      <c r="D20" s="29" t="s">
        <v>176</v>
      </c>
      <c r="E20" s="32" t="s">
        <v>178</v>
      </c>
      <c r="F20" s="46" t="s">
        <v>184</v>
      </c>
      <c r="G20" s="62" t="s">
        <v>186</v>
      </c>
    </row>
    <row r="21" spans="1:8" ht="15" customHeight="1">
      <c r="A21" s="9" t="s">
        <v>187</v>
      </c>
      <c r="B21" s="17" t="s">
        <v>189</v>
      </c>
      <c r="C21" s="24"/>
      <c r="D21" s="29" t="s">
        <v>191</v>
      </c>
      <c r="E21" s="32" t="s">
        <v>193</v>
      </c>
      <c r="F21" s="46" t="s">
        <v>195</v>
      </c>
      <c r="G21" s="61" t="s">
        <v>197</v>
      </c>
      <c r="H21" s="68"/>
    </row>
    <row r="22" spans="1:8" ht="15" customHeight="1">
      <c r="A22" s="9" t="s">
        <v>199</v>
      </c>
      <c r="B22" s="17" t="s">
        <v>201</v>
      </c>
      <c r="C22" s="24"/>
      <c r="D22" s="29" t="s">
        <v>204</v>
      </c>
      <c r="E22" s="32" t="s">
        <v>208</v>
      </c>
      <c r="F22" s="46" t="s">
        <v>211</v>
      </c>
      <c r="G22" s="62" t="s">
        <v>212</v>
      </c>
    </row>
    <row r="23" spans="1:8" ht="15" customHeight="1">
      <c r="A23" s="9" t="s">
        <v>213</v>
      </c>
      <c r="B23" s="17" t="s">
        <v>215</v>
      </c>
      <c r="C23" s="24"/>
      <c r="D23" s="29" t="s">
        <v>217</v>
      </c>
      <c r="E23" s="32" t="s">
        <v>219</v>
      </c>
      <c r="F23" s="46" t="s">
        <v>221</v>
      </c>
      <c r="G23" s="62" t="s">
        <v>222</v>
      </c>
    </row>
    <row r="24" spans="1:8" ht="15" customHeight="1">
      <c r="A24" s="9" t="s">
        <v>25</v>
      </c>
      <c r="B24" s="18"/>
      <c r="C24" s="24"/>
      <c r="D24" s="29" t="s">
        <v>223</v>
      </c>
      <c r="E24" s="32" t="s">
        <v>67</v>
      </c>
      <c r="F24" s="46" t="s">
        <v>224</v>
      </c>
      <c r="G24" s="62" t="s">
        <v>225</v>
      </c>
    </row>
    <row r="25" spans="1:8" ht="15" customHeight="1">
      <c r="A25" s="9" t="s">
        <v>226</v>
      </c>
      <c r="B25" s="18"/>
      <c r="C25" s="24"/>
      <c r="D25" s="29" t="s">
        <v>33</v>
      </c>
      <c r="E25" s="32" t="s">
        <v>229</v>
      </c>
      <c r="F25" s="47" t="s">
        <v>231</v>
      </c>
      <c r="G25" s="61" t="s">
        <v>233</v>
      </c>
      <c r="H25" s="68"/>
    </row>
    <row r="26" spans="1:8" s="2" customFormat="1" ht="15" customHeight="1">
      <c r="A26" s="9" t="s">
        <v>236</v>
      </c>
      <c r="B26" s="18"/>
      <c r="C26" s="24"/>
      <c r="D26" s="29" t="s">
        <v>128</v>
      </c>
      <c r="E26" s="32" t="s">
        <v>237</v>
      </c>
      <c r="F26" s="48"/>
      <c r="G26" s="63" t="s">
        <v>240</v>
      </c>
      <c r="H26" s="68"/>
    </row>
    <row r="27" spans="1:8" s="2" customFormat="1" ht="15" customHeight="1">
      <c r="A27" s="6" t="s">
        <v>241</v>
      </c>
      <c r="B27" s="15" t="s">
        <v>242</v>
      </c>
      <c r="C27" s="23"/>
      <c r="D27" s="29" t="s">
        <v>243</v>
      </c>
      <c r="E27" s="32" t="s">
        <v>244</v>
      </c>
      <c r="F27" s="44" t="s">
        <v>222</v>
      </c>
      <c r="H27" s="68"/>
    </row>
    <row r="28" spans="1:8" s="2" customFormat="1" ht="15" customHeight="1">
      <c r="A28" s="6" t="s">
        <v>246</v>
      </c>
      <c r="B28" s="16"/>
      <c r="C28" s="23"/>
      <c r="D28" s="29" t="s">
        <v>248</v>
      </c>
      <c r="E28" s="32" t="s">
        <v>251</v>
      </c>
      <c r="F28" s="49"/>
      <c r="H28" s="68"/>
    </row>
    <row r="29" spans="1:8" s="2" customFormat="1" ht="15" customHeight="1">
      <c r="A29" s="6" t="s">
        <v>252</v>
      </c>
      <c r="B29" s="17" t="s">
        <v>98</v>
      </c>
      <c r="C29" s="23"/>
      <c r="D29" s="29" t="s">
        <v>254</v>
      </c>
      <c r="E29" s="32" t="s">
        <v>255</v>
      </c>
      <c r="F29" s="50" t="s">
        <v>258</v>
      </c>
      <c r="H29" s="68"/>
    </row>
    <row r="30" spans="1:8" s="2" customFormat="1" ht="15" customHeight="1">
      <c r="A30" s="6" t="s">
        <v>262</v>
      </c>
      <c r="B30" s="17" t="s">
        <v>264</v>
      </c>
      <c r="C30" s="23"/>
      <c r="D30" s="29" t="s">
        <v>266</v>
      </c>
      <c r="E30" s="32" t="s">
        <v>267</v>
      </c>
      <c r="F30" s="50" t="s">
        <v>270</v>
      </c>
      <c r="H30" s="68"/>
    </row>
    <row r="31" spans="1:8" s="2" customFormat="1" ht="15" customHeight="1">
      <c r="A31" s="6" t="s">
        <v>96</v>
      </c>
      <c r="B31" s="17" t="s">
        <v>271</v>
      </c>
      <c r="C31" s="23"/>
      <c r="D31" s="29" t="s">
        <v>256</v>
      </c>
      <c r="E31" s="32" t="s">
        <v>15</v>
      </c>
      <c r="F31" s="50" t="s">
        <v>274</v>
      </c>
      <c r="H31" s="68"/>
    </row>
    <row r="32" spans="1:8" s="2" customFormat="1" ht="15" customHeight="1">
      <c r="A32" s="6" t="s">
        <v>277</v>
      </c>
      <c r="B32" s="17" t="s">
        <v>107</v>
      </c>
      <c r="C32" s="23"/>
      <c r="D32" s="29" t="s">
        <v>279</v>
      </c>
      <c r="E32" s="32" t="s">
        <v>282</v>
      </c>
      <c r="F32" s="48"/>
      <c r="H32" s="68"/>
    </row>
    <row r="33" spans="1:8" s="2" customFormat="1" ht="15" customHeight="1">
      <c r="A33" s="6" t="s">
        <v>287</v>
      </c>
      <c r="B33" s="17" t="s">
        <v>288</v>
      </c>
      <c r="C33" s="23"/>
      <c r="D33" s="29" t="s">
        <v>289</v>
      </c>
      <c r="E33" s="32" t="s">
        <v>292</v>
      </c>
      <c r="F33" s="48"/>
      <c r="H33" s="68"/>
    </row>
    <row r="34" spans="1:8" s="2" customFormat="1" ht="15" customHeight="1">
      <c r="A34" s="6" t="s">
        <v>281</v>
      </c>
      <c r="B34" s="17" t="s">
        <v>296</v>
      </c>
      <c r="C34" s="23"/>
      <c r="D34" s="29" t="s">
        <v>299</v>
      </c>
      <c r="E34" s="32" t="s">
        <v>301</v>
      </c>
      <c r="F34" s="48"/>
      <c r="H34" s="68"/>
    </row>
    <row r="35" spans="1:8" s="2" customFormat="1" ht="15" customHeight="1">
      <c r="A35" s="6" t="s">
        <v>304</v>
      </c>
      <c r="B35" s="17" t="s">
        <v>305</v>
      </c>
      <c r="C35" s="23"/>
      <c r="D35" s="29" t="s">
        <v>245</v>
      </c>
      <c r="E35" s="32" t="s">
        <v>306</v>
      </c>
      <c r="F35" s="48"/>
      <c r="H35" s="68"/>
    </row>
    <row r="36" spans="1:8" s="2" customFormat="1" ht="15" customHeight="1">
      <c r="A36" s="6" t="s">
        <v>62</v>
      </c>
      <c r="B36" s="17" t="s">
        <v>239</v>
      </c>
      <c r="C36" s="23"/>
      <c r="D36" s="29" t="s">
        <v>308</v>
      </c>
      <c r="E36" s="32" t="s">
        <v>249</v>
      </c>
      <c r="F36" s="48"/>
      <c r="H36" s="68"/>
    </row>
    <row r="37" spans="1:8" s="2" customFormat="1" ht="15" customHeight="1">
      <c r="A37" s="6" t="s">
        <v>311</v>
      </c>
      <c r="B37" s="17" t="s">
        <v>313</v>
      </c>
      <c r="C37" s="23"/>
      <c r="D37" s="29" t="s">
        <v>314</v>
      </c>
      <c r="E37" s="32" t="s">
        <v>315</v>
      </c>
      <c r="F37" s="48"/>
      <c r="H37" s="68"/>
    </row>
    <row r="38" spans="1:8" s="2" customFormat="1" ht="15" customHeight="1">
      <c r="A38" s="6" t="s">
        <v>317</v>
      </c>
      <c r="B38" s="17" t="s">
        <v>318</v>
      </c>
      <c r="C38" s="25"/>
      <c r="D38" s="30" t="s">
        <v>77</v>
      </c>
      <c r="E38" s="32" t="s">
        <v>320</v>
      </c>
      <c r="F38" s="48"/>
    </row>
    <row r="39" spans="1:8" s="2" customFormat="1" ht="15" customHeight="1">
      <c r="A39" s="6" t="s">
        <v>321</v>
      </c>
      <c r="B39" s="19"/>
      <c r="C39" s="11"/>
      <c r="D39" s="11"/>
      <c r="E39" s="32" t="s">
        <v>322</v>
      </c>
      <c r="F39" s="48"/>
    </row>
    <row r="40" spans="1:8" s="2" customFormat="1" ht="15" customHeight="1">
      <c r="A40" s="6" t="s">
        <v>323</v>
      </c>
      <c r="B40" s="19"/>
      <c r="C40" s="11"/>
      <c r="D40" s="11"/>
      <c r="E40" s="32" t="s">
        <v>326</v>
      </c>
      <c r="F40" s="48"/>
    </row>
    <row r="41" spans="1:8" s="2" customFormat="1" ht="15" customHeight="1">
      <c r="A41" s="6" t="s">
        <v>327</v>
      </c>
      <c r="B41" s="19"/>
      <c r="C41" s="11"/>
      <c r="D41" s="11"/>
      <c r="E41" s="32" t="s">
        <v>328</v>
      </c>
      <c r="F41" s="48"/>
    </row>
    <row r="42" spans="1:8" s="2" customFormat="1" ht="15" customHeight="1">
      <c r="A42" s="6" t="s">
        <v>253</v>
      </c>
      <c r="B42" s="19"/>
      <c r="C42" s="11"/>
      <c r="D42" s="11"/>
      <c r="E42" s="32" t="s">
        <v>332</v>
      </c>
      <c r="F42" s="48"/>
    </row>
    <row r="43" spans="1:8" s="2" customFormat="1" ht="15" customHeight="1">
      <c r="A43" s="6" t="s">
        <v>334</v>
      </c>
      <c r="B43" s="19"/>
      <c r="C43" s="11"/>
      <c r="D43" s="11"/>
      <c r="E43" s="32" t="s">
        <v>30</v>
      </c>
      <c r="F43" s="48"/>
    </row>
    <row r="44" spans="1:8" s="2" customFormat="1" ht="15" customHeight="1">
      <c r="A44" s="6" t="s">
        <v>284</v>
      </c>
      <c r="B44" s="19"/>
      <c r="C44" s="11"/>
      <c r="D44" s="11"/>
      <c r="E44" s="32" t="s">
        <v>335</v>
      </c>
      <c r="F44" s="48"/>
    </row>
    <row r="45" spans="1:8" s="2" customFormat="1" ht="15" customHeight="1">
      <c r="A45" s="6" t="s">
        <v>337</v>
      </c>
      <c r="B45" s="19"/>
      <c r="C45" s="11"/>
      <c r="D45" s="11"/>
      <c r="E45" s="32" t="s">
        <v>338</v>
      </c>
      <c r="F45" s="48"/>
    </row>
    <row r="46" spans="1:8" s="2" customFormat="1" ht="15" customHeight="1">
      <c r="A46" s="6" t="s">
        <v>111</v>
      </c>
      <c r="B46" s="19"/>
      <c r="C46" s="11"/>
      <c r="D46" s="11"/>
      <c r="E46" s="32" t="s">
        <v>340</v>
      </c>
      <c r="F46" s="48"/>
    </row>
    <row r="47" spans="1:8" s="2" customFormat="1" ht="15" customHeight="1">
      <c r="A47" s="6" t="s">
        <v>342</v>
      </c>
      <c r="B47" s="19"/>
      <c r="C47" s="11"/>
      <c r="D47" s="11"/>
      <c r="E47" s="32" t="s">
        <v>343</v>
      </c>
      <c r="F47" s="48"/>
    </row>
    <row r="48" spans="1:8" s="2" customFormat="1" ht="15" customHeight="1">
      <c r="A48" s="6" t="s">
        <v>344</v>
      </c>
      <c r="B48" s="19"/>
      <c r="C48" s="11"/>
      <c r="D48" s="11"/>
      <c r="E48" s="32" t="s">
        <v>188</v>
      </c>
      <c r="F48" s="48"/>
    </row>
    <row r="49" spans="1:6" s="2" customFormat="1" ht="15" customHeight="1">
      <c r="A49" s="6" t="s">
        <v>130</v>
      </c>
      <c r="B49" s="19"/>
      <c r="C49" s="11"/>
      <c r="D49" s="11"/>
      <c r="E49" s="32" t="s">
        <v>345</v>
      </c>
      <c r="F49" s="48"/>
    </row>
    <row r="50" spans="1:6" ht="15" customHeight="1">
      <c r="A50" s="10" t="s">
        <v>346</v>
      </c>
      <c r="B50" s="11"/>
      <c r="C50" s="11"/>
      <c r="D50" s="11"/>
      <c r="E50" s="32" t="s">
        <v>347</v>
      </c>
      <c r="F50" s="48"/>
    </row>
    <row r="51" spans="1:6" ht="15" customHeight="1">
      <c r="A51" s="11"/>
      <c r="B51" s="11"/>
      <c r="C51" s="11"/>
      <c r="D51" s="11"/>
      <c r="E51" s="32" t="s">
        <v>348</v>
      </c>
      <c r="F51" s="48"/>
    </row>
    <row r="52" spans="1:6" ht="15" customHeight="1">
      <c r="A52" s="12"/>
      <c r="B52" s="11"/>
      <c r="C52" s="11"/>
      <c r="D52" s="11"/>
      <c r="E52" s="32" t="s">
        <v>349</v>
      </c>
      <c r="F52" s="48"/>
    </row>
    <row r="53" spans="1:6" ht="15" customHeight="1">
      <c r="A53" s="13" t="s">
        <v>351</v>
      </c>
      <c r="B53" s="11"/>
      <c r="C53" s="11"/>
      <c r="D53" s="11"/>
      <c r="E53" s="32" t="s">
        <v>135</v>
      </c>
      <c r="F53" s="48"/>
    </row>
    <row r="54" spans="1:6" ht="15" customHeight="1">
      <c r="A54" s="11"/>
      <c r="B54" s="11"/>
      <c r="C54" s="11"/>
      <c r="D54" s="11"/>
      <c r="E54" s="36" t="s">
        <v>156</v>
      </c>
      <c r="F54" s="48"/>
    </row>
    <row r="55" spans="1:6" ht="15" customHeight="1">
      <c r="F55" s="48"/>
    </row>
    <row r="56" spans="1:6" ht="15" customHeight="1">
      <c r="F56" s="48"/>
    </row>
    <row r="57" spans="1:6" ht="14.1">
      <c r="F57" s="48"/>
    </row>
  </sheetData>
  <mergeCells count="1">
    <mergeCell ref="B2:D2"/>
  </mergeCells>
  <phoneticPr fontId="4"/>
  <pageMargins left="0.25" right="0.25" top="0.75" bottom="0.75" header="0.3" footer="0.3"/>
  <pageSetup paperSize="9" scale="72" fitToWidth="1" fitToHeight="0" pageOrder="overThenDown" orientation="landscape" usePrinterDefaults="1" r:id="rId1"/>
  <headerFooter alignWithMargins="0"/>
  <rowBreaks count="4" manualBreakCount="4">
    <brk id="185" max="16383" man="1"/>
    <brk id="279" max="16383" man="1"/>
    <brk id="373" max="16383" man="1"/>
    <brk id="178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theme="9" tint="0.6"/>
  </sheetPr>
  <dimension ref="A1:Q59"/>
  <sheetViews>
    <sheetView view="pageBreakPreview" zoomScale="55" zoomScaleSheetLayoutView="55" workbookViewId="0">
      <selection activeCell="C7" sqref="C7:D7"/>
    </sheetView>
  </sheetViews>
  <sheetFormatPr defaultColWidth="8.85546875" defaultRowHeight="16.5"/>
  <cols>
    <col min="1" max="1" width="8.85546875" style="201"/>
    <col min="2" max="2" width="10" style="201" customWidth="1"/>
    <col min="3" max="3" width="21.85546875" style="201" customWidth="1"/>
    <col min="4" max="4" width="41.140625" style="201" customWidth="1"/>
    <col min="5" max="5" width="43.28515625" style="201" customWidth="1"/>
    <col min="6" max="6" width="26.5703125" style="201" customWidth="1"/>
    <col min="7" max="7" width="2.5703125" style="201" customWidth="1"/>
    <col min="8" max="8" width="24.28515625" style="201" customWidth="1"/>
    <col min="9" max="11" width="19.140625" style="201" customWidth="1"/>
    <col min="12" max="12" width="14.28515625" style="201" customWidth="1"/>
    <col min="13" max="13" width="32.42578125" style="201" customWidth="1"/>
    <col min="14" max="14" width="33.42578125" style="201" customWidth="1"/>
    <col min="15" max="15" width="32.28515625" style="201" customWidth="1"/>
    <col min="16" max="16" width="42.42578125" style="201" customWidth="1"/>
    <col min="17" max="16384" width="8.85546875" style="201"/>
  </cols>
  <sheetData>
    <row r="1" spans="2:17">
      <c r="P1" s="201" t="str">
        <f>IF('【交付申請】入力フォーマット'!$D$2="携帯電話基地局強靱化対策事業（調査設計事業）","*印刷範囲終わり*","")</f>
        <v/>
      </c>
      <c r="Q1" s="201" t="str">
        <f>IF('【交付申請】入力フォーマット'!$D$2="携帯電話基地局強靱化対策事業（設備設置事業）","*印刷範囲終わり*","")</f>
        <v>*印刷範囲終わり*</v>
      </c>
    </row>
    <row r="3" spans="2:17" ht="23.45">
      <c r="B3" s="202" t="s">
        <v>129</v>
      </c>
      <c r="C3" s="202"/>
      <c r="D3" s="202"/>
      <c r="E3" s="229" t="s">
        <v>461</v>
      </c>
      <c r="F3" s="233"/>
      <c r="O3" s="233" t="str">
        <f>IF('【交付申請】入力フォーマット'!D2="携帯電話基地局強靱化対策事業（調査設計事業）",'【実績報告】入力フォーマット'!B13,"")</f>
        <v/>
      </c>
      <c r="P3" s="337">
        <f>'【実績報告】入力フォーマット'!B13</f>
        <v>0</v>
      </c>
    </row>
    <row r="5" spans="2:17">
      <c r="B5" s="346" t="str">
        <f>IF('【交付申請】入力フォーマット'!$D$2="携帯電話基地局強靱化対策事業（調査設計事業）","調査設計事業","（参考）調査設計事業での経費")</f>
        <v>（参考）調査設計事業での経費</v>
      </c>
      <c r="C5" s="346"/>
      <c r="D5" s="346"/>
      <c r="E5" s="245"/>
    </row>
    <row r="6" spans="2:17" ht="66.95" customHeight="1">
      <c r="B6" s="347"/>
      <c r="C6" s="625" t="s">
        <v>533</v>
      </c>
      <c r="D6" s="625" t="s">
        <v>534</v>
      </c>
      <c r="E6" s="625" t="s">
        <v>449</v>
      </c>
      <c r="F6" s="331" t="s">
        <v>104</v>
      </c>
      <c r="G6" s="331" t="str">
        <f>IF('【実績報告】入力フォーマット'!$H$2="携帯電話基地局強靱化対策事業（調査設計事業）","差額発生理由
（注１）","差額発生理由")</f>
        <v>差額発生理由</v>
      </c>
      <c r="H6" s="331"/>
      <c r="I6" s="269" t="s">
        <v>535</v>
      </c>
      <c r="J6" s="357"/>
    </row>
    <row r="7" spans="2:17" ht="80.099999999999994" customHeight="1">
      <c r="B7" s="348" t="s">
        <v>179</v>
      </c>
      <c r="C7" s="626">
        <f>IF('【入力・提出用】駅周辺ミリ波中継局の見積書'!C7="","",'【入力・提出用】駅周辺ミリ波中継局の見積書'!C7*1000)</f>
        <v>450000</v>
      </c>
      <c r="D7" s="636"/>
      <c r="E7" s="636">
        <v>400000</v>
      </c>
      <c r="F7" s="334" t="str">
        <f>IF(D7="","調査・設計費：
"&amp;TEXT(IF(E7&gt;C7,"増額",IF(E7=C7,"-",(E7-C7)/C7)),"0%")&amp;"
用地費：
"&amp;TEXT(IF(E8&gt;C8,"増額",IF(E8=C8,"-",(E8-C8)/C8)),"0%"),"調査・設計費：
"&amp;TEXT(IF(E7&gt;D7,"増額",IF(E7=D7,"-",(E7-D7)/D7)),"0%")&amp;"
用地費：
"&amp;TEXT(IF(E8&gt;D8,"増額",IF(E8=D8,"-",(E8-D8)/D8)),"0%"))</f>
        <v>調査・設計費：
-11%
用地費：
-20%</v>
      </c>
      <c r="G7" s="252"/>
      <c r="H7" s="252"/>
      <c r="I7" s="269"/>
      <c r="J7" s="357"/>
    </row>
    <row r="8" spans="2:17" ht="80.099999999999994" customHeight="1">
      <c r="B8" s="349" t="s">
        <v>426</v>
      </c>
      <c r="C8" s="627">
        <f>IF('【入力・提出用】駅周辺ミリ波中継局の見積書'!C8="","",'【入力・提出用】駅周辺ミリ波中継局の見積書'!C8*1000)</f>
        <v>50000</v>
      </c>
      <c r="D8" s="637"/>
      <c r="E8" s="637">
        <v>40000</v>
      </c>
      <c r="F8" s="660"/>
      <c r="G8" s="362"/>
      <c r="H8" s="362"/>
      <c r="I8" s="743"/>
      <c r="J8" s="749"/>
    </row>
    <row r="9" spans="2:17" ht="80.099999999999994" customHeight="1">
      <c r="B9" s="350" t="s">
        <v>427</v>
      </c>
      <c r="C9" s="628">
        <f>SUM(C7:C8)</f>
        <v>500000</v>
      </c>
      <c r="D9" s="628">
        <f>SUM(D7:D8)</f>
        <v>0</v>
      </c>
      <c r="E9" s="628">
        <f>SUM(E7:E8)</f>
        <v>440000</v>
      </c>
      <c r="F9" s="251" t="str">
        <f>IF(D9=0,TEXT(IF(E9&gt;C9,"増額",IF(E9=C9,"-",(E9-C9)/C9)),"0%"),TEXT(IF(E9&gt;D9,"増額",IF(E9=D9,"-",(E9-D9)/D9)),"0%")&amp;"")</f>
        <v>-12%</v>
      </c>
      <c r="G9" s="251"/>
      <c r="H9" s="251"/>
      <c r="I9" s="268"/>
      <c r="J9" s="750"/>
    </row>
    <row r="11" spans="2:17" ht="17.100000000000001">
      <c r="B11" s="203" t="str">
        <f>IF('【交付申請】入力フォーマット'!D2="携帯電話基地局強靱化対策事業（調査設計事業）","対象基地局一覧"," ")</f>
        <v xml:space="preserve"> </v>
      </c>
      <c r="C11" s="203"/>
      <c r="D11" s="203"/>
      <c r="G11" s="363" t="str">
        <f>IF(B5="調査設計事業","↓調査設計事業のため記載しない","")</f>
        <v/>
      </c>
      <c r="H11" s="363"/>
      <c r="I11" s="363"/>
      <c r="J11" s="363"/>
      <c r="K11" s="363"/>
      <c r="L11" s="363"/>
      <c r="M11" s="363"/>
      <c r="P11" s="201" t="str">
        <f>IF(B5="調査設計事業","↓調査設計事業のため記載しない","")</f>
        <v/>
      </c>
    </row>
    <row r="12" spans="2:17" ht="50.1" customHeight="1">
      <c r="B12" s="204" t="s">
        <v>428</v>
      </c>
      <c r="C12" s="213" t="s">
        <v>90</v>
      </c>
      <c r="D12" s="224" t="s">
        <v>7</v>
      </c>
      <c r="E12" s="213" t="s">
        <v>429</v>
      </c>
      <c r="F12" s="213" t="s">
        <v>431</v>
      </c>
      <c r="G12" s="707" t="s">
        <v>537</v>
      </c>
      <c r="H12" s="271"/>
      <c r="I12" s="271"/>
      <c r="J12" s="271"/>
      <c r="K12" s="718"/>
      <c r="L12" s="213" t="s">
        <v>56</v>
      </c>
      <c r="M12" s="213" t="s">
        <v>547</v>
      </c>
      <c r="N12" s="213" t="s">
        <v>462</v>
      </c>
      <c r="O12" s="213" t="s">
        <v>548</v>
      </c>
      <c r="P12" s="213" t="s">
        <v>370</v>
      </c>
    </row>
    <row r="13" spans="2:17">
      <c r="B13" s="205"/>
      <c r="C13" s="214"/>
      <c r="D13" s="225"/>
      <c r="E13" s="230"/>
      <c r="F13" s="230"/>
      <c r="G13" s="235" t="s">
        <v>433</v>
      </c>
      <c r="H13" s="255"/>
      <c r="I13" s="366" t="s">
        <v>286</v>
      </c>
      <c r="J13" s="366" t="s">
        <v>450</v>
      </c>
      <c r="K13" s="366" t="s">
        <v>65</v>
      </c>
      <c r="L13" s="301"/>
      <c r="M13" s="230"/>
      <c r="N13" s="301"/>
      <c r="O13" s="230"/>
      <c r="P13" s="230"/>
    </row>
    <row r="14" spans="2:17">
      <c r="B14" s="205"/>
      <c r="C14" s="214"/>
      <c r="D14" s="225"/>
      <c r="E14" s="214"/>
      <c r="F14" s="214"/>
      <c r="G14" s="236"/>
      <c r="H14" s="255"/>
      <c r="I14" s="367"/>
      <c r="J14" s="367"/>
      <c r="K14" s="367"/>
      <c r="L14" s="301"/>
      <c r="M14" s="230"/>
      <c r="N14" s="301"/>
      <c r="O14" s="230"/>
      <c r="P14" s="230"/>
    </row>
    <row r="15" spans="2:17" ht="60" customHeight="1">
      <c r="B15" s="205"/>
      <c r="C15" s="214"/>
      <c r="D15" s="225"/>
      <c r="E15" s="214"/>
      <c r="F15" s="214"/>
      <c r="G15" s="237"/>
      <c r="H15" s="256"/>
      <c r="I15" s="744" t="s">
        <v>183</v>
      </c>
      <c r="J15" s="744" t="s">
        <v>435</v>
      </c>
      <c r="K15" s="744" t="s">
        <v>435</v>
      </c>
      <c r="L15" s="301"/>
      <c r="M15" s="230"/>
      <c r="N15" s="301"/>
      <c r="O15" s="230"/>
      <c r="P15" s="377"/>
    </row>
    <row r="16" spans="2:17" ht="33" customHeight="1">
      <c r="B16" s="619">
        <f>'【入力・提出用】駅周辺ミリ波中継局の見積書'!B16</f>
        <v>1</v>
      </c>
      <c r="C16" s="736" t="str">
        <f>'【入力・提出用】駅周辺ミリ波中継局の見積書'!C16</f>
        <v>○○局</v>
      </c>
      <c r="D16" s="736" t="str">
        <f>'【入力・提出用】駅周辺ミリ波中継局の見積書'!D16</f>
        <v>東京都新宿区西新宿2丁目8番1号</v>
      </c>
      <c r="E16" s="736" t="str">
        <f>'【入力・提出用】駅周辺ミリ波中継局の見積書'!E16</f>
        <v>JR新宿駅
（東京都新宿区新宿3丁目）</v>
      </c>
      <c r="F16" s="736" t="str">
        <f>'【入力・提出用】駅周辺ミリ波中継局の見積書'!F16</f>
        <v>人口密集地域（駅）</v>
      </c>
      <c r="G16" s="737" t="s">
        <v>233</v>
      </c>
      <c r="H16" s="738"/>
      <c r="I16" s="745">
        <f>1000*'【入力・提出用】駅周辺ミリ波中継局の見積書'!I16</f>
        <v>1000000</v>
      </c>
      <c r="J16" s="745"/>
      <c r="K16" s="745">
        <v>1000000</v>
      </c>
      <c r="L16" s="754" t="str">
        <f>IF(J19="","設備費：
"&amp;TEXT(IF(K19&gt;I19,"増額",IF(K19=I19,"-",(K19-I19)/I19)),"0%")&amp;"
用地費：
"&amp;TEXT(IF(S35&gt;N35,"増額",IF(S35=N35,"-",(S35-N35)/N35)),"0%"),"設備費：
"&amp;TEXT(IF(K19&gt;J19,"増額",IF(K19=J19,"-",(K19-J19)/J19)),"0%")&amp;"
用地費：
"&amp;TEXT(IF(S35&gt;Q35,"増額",IF(S35=Q35,"-",(S35-Q35)/Q35)),"0%"))</f>
        <v>設備費：
増額
用地費：
-</v>
      </c>
      <c r="M16" s="760" t="s">
        <v>549</v>
      </c>
      <c r="N16" s="302" t="s">
        <v>467</v>
      </c>
      <c r="O16" s="378" t="str">
        <f>IF(H17&gt;0,IF(E16="一時滞在施設／避難所となる公園・学校等","大規模避難所",IF(E16="人口密集地域（駅）","駅周辺","補助対象外")),"-")</f>
        <v>補助対象外</v>
      </c>
      <c r="P16" s="764" t="s">
        <v>291</v>
      </c>
    </row>
    <row r="17" spans="2:16" ht="33" customHeight="1">
      <c r="B17" s="210"/>
      <c r="C17" s="252"/>
      <c r="D17" s="252"/>
      <c r="E17" s="252"/>
      <c r="F17" s="252"/>
      <c r="G17" s="245"/>
      <c r="H17" s="739" t="s">
        <v>403</v>
      </c>
      <c r="I17" s="370">
        <f>1000*'【入力・提出用】駅周辺ミリ波中継局の見積書'!I17</f>
        <v>1000000</v>
      </c>
      <c r="J17" s="370"/>
      <c r="K17" s="370">
        <v>1500000</v>
      </c>
      <c r="L17" s="755"/>
      <c r="M17" s="761"/>
      <c r="N17" s="303"/>
      <c r="O17" s="379"/>
      <c r="P17" s="764"/>
    </row>
    <row r="18" spans="2:16" ht="33" customHeight="1">
      <c r="B18" s="210"/>
      <c r="C18" s="252"/>
      <c r="D18" s="252"/>
      <c r="E18" s="252"/>
      <c r="F18" s="252"/>
      <c r="G18" s="246" t="s">
        <v>240</v>
      </c>
      <c r="H18" s="263"/>
      <c r="I18" s="370">
        <f>1000*'【入力・提出用】駅周辺ミリ波中継局の見積書'!I18</f>
        <v>0</v>
      </c>
      <c r="J18" s="370"/>
      <c r="K18" s="370"/>
      <c r="L18" s="755"/>
      <c r="M18" s="761"/>
      <c r="N18" s="303"/>
      <c r="O18" s="313"/>
      <c r="P18" s="764"/>
    </row>
    <row r="19" spans="2:16" ht="33" customHeight="1">
      <c r="B19" s="210"/>
      <c r="C19" s="252"/>
      <c r="D19" s="252"/>
      <c r="E19" s="252"/>
      <c r="F19" s="252"/>
      <c r="G19" s="247" t="s">
        <v>339</v>
      </c>
      <c r="H19" s="740"/>
      <c r="I19" s="371">
        <f>1000*'【入力・提出用】駅周辺ミリ波中継局の見積書'!I19</f>
        <v>2000000</v>
      </c>
      <c r="J19" s="371"/>
      <c r="K19" s="371">
        <f>SUM(K16:K18)</f>
        <v>2500000</v>
      </c>
      <c r="L19" s="755"/>
      <c r="M19" s="761"/>
      <c r="N19" s="303"/>
      <c r="O19" s="380" t="s">
        <v>158</v>
      </c>
      <c r="P19" s="764"/>
    </row>
    <row r="20" spans="2:16" ht="33" customHeight="1">
      <c r="B20" s="210"/>
      <c r="C20" s="252"/>
      <c r="D20" s="252"/>
      <c r="E20" s="252"/>
      <c r="F20" s="252"/>
      <c r="G20" s="240" t="s">
        <v>414</v>
      </c>
      <c r="H20" s="741"/>
      <c r="I20" s="372">
        <f>1000*'【入力・提出用】駅周辺ミリ波中継局の見積書'!I20</f>
        <v>0</v>
      </c>
      <c r="J20" s="372"/>
      <c r="K20" s="372"/>
      <c r="L20" s="755"/>
      <c r="M20" s="761"/>
      <c r="N20" s="303"/>
      <c r="O20" s="381"/>
      <c r="P20" s="764"/>
    </row>
    <row r="21" spans="2:16" ht="33" customHeight="1">
      <c r="B21" s="211"/>
      <c r="C21" s="253"/>
      <c r="D21" s="253"/>
      <c r="E21" s="253"/>
      <c r="F21" s="253"/>
      <c r="G21" s="248" t="s">
        <v>444</v>
      </c>
      <c r="H21" s="742"/>
      <c r="I21" s="371">
        <f>1000*'【入力・提出用】駅周辺ミリ波中継局の見積書'!I21</f>
        <v>0</v>
      </c>
      <c r="J21" s="371"/>
      <c r="K21" s="371">
        <f>SUM(K20)</f>
        <v>0</v>
      </c>
      <c r="L21" s="756"/>
      <c r="M21" s="762"/>
      <c r="N21" s="304"/>
      <c r="O21" s="382"/>
      <c r="P21" s="763"/>
    </row>
    <row r="22" spans="2:16" ht="33" customHeight="1">
      <c r="B22" s="619">
        <f>'【入力・提出用】駅周辺ミリ波中継局の見積書'!B22</f>
        <v>2</v>
      </c>
      <c r="C22" s="736" t="str">
        <f>'【入力・提出用】駅周辺ミリ波中継局の見積書'!C22</f>
        <v>●●局</v>
      </c>
      <c r="D22" s="736" t="str">
        <f>'【入力・提出用】駅周辺ミリ波中継局の見積書'!D22</f>
        <v>東京都千代田区丸の内1丁目</v>
      </c>
      <c r="E22" s="736" t="str">
        <f>'【入力・提出用】駅周辺ミリ波中継局の見積書'!E22</f>
        <v>JR東京駅
（東京都千代田区丸の内1丁目）</v>
      </c>
      <c r="F22" s="736" t="str">
        <f>'【入力・提出用】駅周辺ミリ波中継局の見積書'!F22</f>
        <v>人口密集地域（駅）</v>
      </c>
      <c r="G22" s="737" t="s">
        <v>233</v>
      </c>
      <c r="H22" s="738"/>
      <c r="I22" s="746">
        <f>1000*'【入力・提出用】駅周辺ミリ波中継局の見積書'!I22</f>
        <v>0</v>
      </c>
      <c r="J22" s="746"/>
      <c r="K22" s="746"/>
      <c r="L22" s="757" t="str">
        <f>IF(J25="","設備費：
"&amp;TEXT(IF(K25&gt;I25,"増額",IF(K25=I25,"-",(K25-I25)/I25)),"0%")&amp;"
用地費：
"&amp;TEXT(IF(K27&gt;I27,"増額",IF(K27=I27,"-",(K27-I27)/I27)),"0%"),"設備費：
"&amp;TEXT(IF(K25&gt;J25,"増額",IF(K25=J25,"-",(K25-J25)/J25)),"0%")&amp;"
用地費：
"&amp;TEXT(IF(K27&gt;J27,"増額",IF(K27=J27,"-",(K27-J27)/J27)),"0%"))</f>
        <v>設備費：
-17%
用地費：
-</v>
      </c>
      <c r="M22" s="761"/>
      <c r="N22" s="305" t="s">
        <v>468</v>
      </c>
      <c r="O22" s="379" t="str">
        <f>IF(H23&gt;0,IF(E22="一時滞在施設／避難所となる公園・学校等","大規模避難所",IF(E22="人口密集地域（駅）","駅周辺","補助対象外")),"-")</f>
        <v>補助対象外</v>
      </c>
      <c r="P22" s="764" t="s">
        <v>136</v>
      </c>
    </row>
    <row r="23" spans="2:16" ht="33" customHeight="1">
      <c r="B23" s="210"/>
      <c r="C23" s="252"/>
      <c r="D23" s="252"/>
      <c r="E23" s="252"/>
      <c r="F23" s="252"/>
      <c r="G23" s="245"/>
      <c r="H23" s="739" t="s">
        <v>403</v>
      </c>
      <c r="I23" s="370">
        <f>1000*'【入力・提出用】駅周辺ミリ波中継局の見積書'!I23</f>
        <v>2000000</v>
      </c>
      <c r="J23" s="370"/>
      <c r="K23" s="370">
        <v>2000000</v>
      </c>
      <c r="L23" s="758"/>
      <c r="M23" s="761"/>
      <c r="N23" s="303"/>
      <c r="O23" s="379"/>
      <c r="P23" s="764"/>
    </row>
    <row r="24" spans="2:16" ht="33" customHeight="1">
      <c r="B24" s="210"/>
      <c r="C24" s="252"/>
      <c r="D24" s="252"/>
      <c r="E24" s="252"/>
      <c r="F24" s="252"/>
      <c r="G24" s="246" t="s">
        <v>240</v>
      </c>
      <c r="H24" s="263"/>
      <c r="I24" s="370">
        <f>1000*'【入力・提出用】駅周辺ミリ波中継局の見積書'!I24</f>
        <v>1000000</v>
      </c>
      <c r="J24" s="370"/>
      <c r="K24" s="370">
        <v>500000</v>
      </c>
      <c r="L24" s="758"/>
      <c r="M24" s="761"/>
      <c r="N24" s="303"/>
      <c r="O24" s="313"/>
      <c r="P24" s="764"/>
    </row>
    <row r="25" spans="2:16" ht="33" customHeight="1">
      <c r="B25" s="210"/>
      <c r="C25" s="252"/>
      <c r="D25" s="252"/>
      <c r="E25" s="252"/>
      <c r="F25" s="252"/>
      <c r="G25" s="247" t="s">
        <v>339</v>
      </c>
      <c r="H25" s="740"/>
      <c r="I25" s="371">
        <f>1000*'【入力・提出用】駅周辺ミリ波中継局の見積書'!I25</f>
        <v>3000000</v>
      </c>
      <c r="J25" s="371"/>
      <c r="K25" s="371">
        <f>SUM(K22:K24)</f>
        <v>2500000</v>
      </c>
      <c r="L25" s="758"/>
      <c r="M25" s="761"/>
      <c r="N25" s="303"/>
      <c r="O25" s="380" t="s">
        <v>550</v>
      </c>
      <c r="P25" s="764"/>
    </row>
    <row r="26" spans="2:16" ht="33" customHeight="1">
      <c r="B26" s="210"/>
      <c r="C26" s="252"/>
      <c r="D26" s="252"/>
      <c r="E26" s="252"/>
      <c r="F26" s="252"/>
      <c r="G26" s="240" t="s">
        <v>414</v>
      </c>
      <c r="H26" s="741"/>
      <c r="I26" s="372">
        <f>1000*'【入力・提出用】駅周辺ミリ波中継局の見積書'!I26</f>
        <v>0</v>
      </c>
      <c r="J26" s="372"/>
      <c r="K26" s="372"/>
      <c r="L26" s="758"/>
      <c r="M26" s="761"/>
      <c r="N26" s="303"/>
      <c r="O26" s="381"/>
      <c r="P26" s="764"/>
    </row>
    <row r="27" spans="2:16" ht="33" customHeight="1">
      <c r="B27" s="211"/>
      <c r="C27" s="253"/>
      <c r="D27" s="253"/>
      <c r="E27" s="253"/>
      <c r="F27" s="253"/>
      <c r="G27" s="248" t="s">
        <v>444</v>
      </c>
      <c r="H27" s="742"/>
      <c r="I27" s="373">
        <f>1000*'【入力・提出用】駅周辺ミリ波中継局の見積書'!I27</f>
        <v>0</v>
      </c>
      <c r="J27" s="373"/>
      <c r="K27" s="373">
        <f>SUM(K26)</f>
        <v>0</v>
      </c>
      <c r="L27" s="759"/>
      <c r="M27" s="762"/>
      <c r="N27" s="304"/>
      <c r="O27" s="382"/>
      <c r="P27" s="763"/>
    </row>
    <row r="28" spans="2:16" ht="33" customHeight="1">
      <c r="B28" s="619">
        <f>'【入力・提出用】駅周辺ミリ波中継局の見積書'!B28</f>
        <v>3</v>
      </c>
      <c r="C28" s="736" t="str">
        <f>'【入力・提出用】駅周辺ミリ波中継局の見積書'!C28</f>
        <v>△△局</v>
      </c>
      <c r="D28" s="736" t="str">
        <f>'【入力・提出用】駅周辺ミリ波中継局の見積書'!D28</f>
        <v>東京都渋谷区道玄坂1丁目</v>
      </c>
      <c r="E28" s="736" t="str">
        <f>'【入力・提出用】駅周辺ミリ波中継局の見積書'!E28</f>
        <v>JR渋谷駅
（東京都渋谷区道玄坂1丁目）</v>
      </c>
      <c r="F28" s="736" t="str">
        <f>'【入力・提出用】駅周辺ミリ波中継局の見積書'!F28</f>
        <v>人口密集地域（駅）</v>
      </c>
      <c r="G28" s="737" t="s">
        <v>233</v>
      </c>
      <c r="H28" s="738"/>
      <c r="I28" s="369">
        <f>1000*'【入力・提出用】駅周辺ミリ波中継局の見積書'!I28</f>
        <v>0</v>
      </c>
      <c r="J28" s="369"/>
      <c r="K28" s="369"/>
      <c r="L28" s="757" t="str">
        <f>IF(J31="","設備費：
"&amp;TEXT(IF(K31&gt;I31,"増額",IF(K31=I31,"-",(K31-I31)/I31)),"0%")&amp;"
用地費：
"&amp;TEXT(IF(K33&gt;I33,"増額",IF(K33=I33,"-",(K33-I33)/I33)),"0%"),"設備費：
"&amp;TEXT(IF(K31&gt;J31,"増額",IF(K31=J31,"-",(K31-J31)/J31)),"0%")&amp;"
用地費：
"&amp;TEXT(IF(K33&gt;J33,"増額",IF(K33=J33,"-",(K33-J33)/J33)),"0%"))</f>
        <v>設備費：
-8%
用地費：
-</v>
      </c>
      <c r="M28" s="760"/>
      <c r="N28" s="305" t="s">
        <v>472</v>
      </c>
      <c r="O28" s="378" t="str">
        <f>IF(H29&gt;0,IF(E28="一時滞在施設／避難所となる公園・学校等","大規模避難所",IF(E28="人口密集地域（駅）","駅周辺","補助対象外")),"-")</f>
        <v>補助対象外</v>
      </c>
      <c r="P28" s="764" t="s">
        <v>136</v>
      </c>
    </row>
    <row r="29" spans="2:16" ht="33" customHeight="1">
      <c r="B29" s="210"/>
      <c r="C29" s="252"/>
      <c r="D29" s="252"/>
      <c r="E29" s="252"/>
      <c r="F29" s="252"/>
      <c r="G29" s="245"/>
      <c r="H29" s="739" t="s">
        <v>403</v>
      </c>
      <c r="I29" s="370">
        <f>1000*'【入力・提出用】駅周辺ミリ波中継局の見積書'!I29</f>
        <v>5000000</v>
      </c>
      <c r="J29" s="370"/>
      <c r="K29" s="370">
        <v>5000000</v>
      </c>
      <c r="L29" s="758"/>
      <c r="M29" s="761"/>
      <c r="N29" s="303"/>
      <c r="O29" s="379"/>
      <c r="P29" s="764"/>
    </row>
    <row r="30" spans="2:16" ht="33" customHeight="1">
      <c r="B30" s="210"/>
      <c r="C30" s="252"/>
      <c r="D30" s="252"/>
      <c r="E30" s="252"/>
      <c r="F30" s="252"/>
      <c r="G30" s="246" t="s">
        <v>240</v>
      </c>
      <c r="H30" s="263"/>
      <c r="I30" s="370">
        <f>1000*'【入力・提出用】駅周辺ミリ波中継局の見積書'!I30</f>
        <v>1000000</v>
      </c>
      <c r="J30" s="370"/>
      <c r="K30" s="370">
        <v>500000</v>
      </c>
      <c r="L30" s="758"/>
      <c r="M30" s="761"/>
      <c r="N30" s="303"/>
      <c r="O30" s="313"/>
      <c r="P30" s="764"/>
    </row>
    <row r="31" spans="2:16" ht="33" customHeight="1">
      <c r="B31" s="210"/>
      <c r="C31" s="252"/>
      <c r="D31" s="252"/>
      <c r="E31" s="252"/>
      <c r="F31" s="252"/>
      <c r="G31" s="247" t="s">
        <v>339</v>
      </c>
      <c r="H31" s="740"/>
      <c r="I31" s="371">
        <f>1000*'【入力・提出用】駅周辺ミリ波中継局の見積書'!I31</f>
        <v>6000000</v>
      </c>
      <c r="J31" s="371"/>
      <c r="K31" s="371">
        <f>SUM(K28:K30)</f>
        <v>5500000</v>
      </c>
      <c r="L31" s="758"/>
      <c r="M31" s="761"/>
      <c r="N31" s="303"/>
      <c r="O31" s="380" t="s">
        <v>473</v>
      </c>
      <c r="P31" s="764"/>
    </row>
    <row r="32" spans="2:16" ht="33" customHeight="1">
      <c r="B32" s="210"/>
      <c r="C32" s="252"/>
      <c r="D32" s="252"/>
      <c r="E32" s="252"/>
      <c r="F32" s="252"/>
      <c r="G32" s="240" t="s">
        <v>414</v>
      </c>
      <c r="H32" s="741"/>
      <c r="I32" s="372">
        <f>1000*'【入力・提出用】駅周辺ミリ波中継局の見積書'!I32</f>
        <v>0</v>
      </c>
      <c r="J32" s="372"/>
      <c r="K32" s="372"/>
      <c r="L32" s="758"/>
      <c r="M32" s="761"/>
      <c r="N32" s="303"/>
      <c r="O32" s="381"/>
      <c r="P32" s="764"/>
    </row>
    <row r="33" spans="1:16" ht="33" customHeight="1">
      <c r="B33" s="211"/>
      <c r="C33" s="253"/>
      <c r="D33" s="253"/>
      <c r="E33" s="253"/>
      <c r="F33" s="253"/>
      <c r="G33" s="248" t="s">
        <v>444</v>
      </c>
      <c r="H33" s="742"/>
      <c r="I33" s="373">
        <f>1000*'【入力・提出用】駅周辺ミリ波中継局の見積書'!I33</f>
        <v>0</v>
      </c>
      <c r="J33" s="373"/>
      <c r="K33" s="373">
        <f>SUM(K32)</f>
        <v>0</v>
      </c>
      <c r="L33" s="759"/>
      <c r="M33" s="762"/>
      <c r="N33" s="304"/>
      <c r="O33" s="382"/>
      <c r="P33" s="763"/>
    </row>
    <row r="34" spans="1:16" ht="33" customHeight="1">
      <c r="B34" s="619">
        <f>'【入力・提出用】駅周辺ミリ波中継局の見積書'!B34</f>
        <v>4</v>
      </c>
      <c r="C34" s="736" t="str">
        <f>'【入力・提出用】駅周辺ミリ波中継局の見積書'!C34</f>
        <v>□□局</v>
      </c>
      <c r="D34" s="736" t="str">
        <f>'【入力・提出用】駅周辺ミリ波中継局の見積書'!D34</f>
        <v>東京都豊島区南池袋1丁目</v>
      </c>
      <c r="E34" s="736" t="str">
        <f>'【入力・提出用】駅周辺ミリ波中継局の見積書'!E34</f>
        <v>JR池袋駅
（東京都豊島区南池袋1丁目）</v>
      </c>
      <c r="F34" s="736" t="str">
        <f>'【入力・提出用】駅周辺ミリ波中継局の見積書'!F34</f>
        <v>人口密集地域（駅）</v>
      </c>
      <c r="G34" s="737" t="s">
        <v>233</v>
      </c>
      <c r="H34" s="738"/>
      <c r="I34" s="369">
        <f>1000*'【入力・提出用】駅周辺ミリ波中継局の見積書'!I34</f>
        <v>0</v>
      </c>
      <c r="J34" s="369"/>
      <c r="K34" s="369"/>
      <c r="L34" s="757" t="str">
        <f>IF(J37="","設備費：
"&amp;TEXT(IF(K37&gt;I37,"増額",IF(K37=I37,"-",(K37-I37)/I37)),"0%")&amp;"
用地費：
"&amp;TEXT(IF(K39&gt;I39,"増額",IF(K39=I39,"-",(K39-I39)/I39)),"0%"),"設備費：
"&amp;TEXT(IF(K37&gt;J37,"増額",IF(K37=J37,"-",(K37-J37)/J37)),"0%")&amp;"
用地費：
"&amp;TEXT(IF(K39&gt;J39,"増額",IF(K39=J39,"-",(K39-J39)/J39)),"0%"))</f>
        <v>設備費：
-43%
用地費：
-50%</v>
      </c>
      <c r="M34" s="760" t="s">
        <v>401</v>
      </c>
      <c r="N34" s="305" t="s">
        <v>472</v>
      </c>
      <c r="O34" s="378" t="str">
        <f>IF(H35&gt;0,IF(E34="一時滞在施設／避難所となる公園・学校等","大規模避難所",IF(E34="人口密集地域（駅）","駅周辺","補助対象外")),"-")</f>
        <v>補助対象外</v>
      </c>
      <c r="P34" s="764" t="s">
        <v>291</v>
      </c>
    </row>
    <row r="35" spans="1:16" ht="33" customHeight="1">
      <c r="B35" s="210"/>
      <c r="C35" s="252"/>
      <c r="D35" s="252"/>
      <c r="E35" s="252"/>
      <c r="F35" s="252"/>
      <c r="G35" s="245"/>
      <c r="H35" s="739" t="s">
        <v>403</v>
      </c>
      <c r="I35" s="370">
        <f>1000*'【入力・提出用】駅周辺ミリ波中継局の見積書'!I35</f>
        <v>6000000</v>
      </c>
      <c r="J35" s="370"/>
      <c r="K35" s="370">
        <v>3000000</v>
      </c>
      <c r="L35" s="758"/>
      <c r="M35" s="761"/>
      <c r="N35" s="303"/>
      <c r="O35" s="379"/>
      <c r="P35" s="764"/>
    </row>
    <row r="36" spans="1:16" ht="33" customHeight="1">
      <c r="B36" s="210"/>
      <c r="C36" s="252"/>
      <c r="D36" s="252"/>
      <c r="E36" s="252"/>
      <c r="F36" s="252"/>
      <c r="G36" s="246" t="s">
        <v>240</v>
      </c>
      <c r="H36" s="263"/>
      <c r="I36" s="370">
        <f>1000*'【入力・提出用】駅周辺ミリ波中継局の見積書'!I36</f>
        <v>1000000</v>
      </c>
      <c r="J36" s="370"/>
      <c r="K36" s="370">
        <v>1000000</v>
      </c>
      <c r="L36" s="758"/>
      <c r="M36" s="761"/>
      <c r="N36" s="303"/>
      <c r="O36" s="313"/>
      <c r="P36" s="764"/>
    </row>
    <row r="37" spans="1:16" ht="33" customHeight="1">
      <c r="B37" s="210"/>
      <c r="C37" s="252"/>
      <c r="D37" s="252"/>
      <c r="E37" s="252"/>
      <c r="F37" s="252"/>
      <c r="G37" s="247" t="s">
        <v>339</v>
      </c>
      <c r="H37" s="740"/>
      <c r="I37" s="371">
        <f>1000*'【入力・提出用】駅周辺ミリ波中継局の見積書'!I37</f>
        <v>7000000</v>
      </c>
      <c r="J37" s="371"/>
      <c r="K37" s="371">
        <f>SUM(K34:K36)</f>
        <v>4000000</v>
      </c>
      <c r="L37" s="758"/>
      <c r="M37" s="761"/>
      <c r="N37" s="303"/>
      <c r="O37" s="380" t="s">
        <v>214</v>
      </c>
      <c r="P37" s="764"/>
    </row>
    <row r="38" spans="1:16" ht="33" customHeight="1">
      <c r="B38" s="210"/>
      <c r="C38" s="252"/>
      <c r="D38" s="252"/>
      <c r="E38" s="252"/>
      <c r="F38" s="252"/>
      <c r="G38" s="240" t="s">
        <v>414</v>
      </c>
      <c r="H38" s="741"/>
      <c r="I38" s="372">
        <f>1000*'【入力・提出用】駅周辺ミリ波中継局の見積書'!I38</f>
        <v>1000000</v>
      </c>
      <c r="J38" s="372"/>
      <c r="K38" s="372">
        <v>500000</v>
      </c>
      <c r="L38" s="758"/>
      <c r="M38" s="761"/>
      <c r="N38" s="303"/>
      <c r="O38" s="381"/>
      <c r="P38" s="764"/>
    </row>
    <row r="39" spans="1:16" ht="33" customHeight="1">
      <c r="B39" s="211"/>
      <c r="C39" s="253"/>
      <c r="D39" s="253"/>
      <c r="E39" s="253"/>
      <c r="F39" s="253"/>
      <c r="G39" s="248" t="s">
        <v>444</v>
      </c>
      <c r="H39" s="742"/>
      <c r="I39" s="373">
        <f>1000*'【入力・提出用】駅周辺ミリ波中継局の見積書'!I39</f>
        <v>1000000</v>
      </c>
      <c r="J39" s="373"/>
      <c r="K39" s="374">
        <f>SUM(K38)</f>
        <v>500000</v>
      </c>
      <c r="L39" s="759"/>
      <c r="M39" s="762"/>
      <c r="N39" s="304"/>
      <c r="O39" s="382"/>
      <c r="P39" s="763"/>
    </row>
    <row r="40" spans="1:16">
      <c r="B40" s="209" t="s">
        <v>427</v>
      </c>
      <c r="C40" s="221">
        <f ca="1">COUNTA($C$16:INDIRECT("C"&amp;ROW($C40)-1))</f>
        <v>4</v>
      </c>
      <c r="D40" s="226"/>
      <c r="E40" s="231"/>
      <c r="F40" s="231"/>
      <c r="G40" s="251" t="s">
        <v>456</v>
      </c>
      <c r="H40" s="268"/>
      <c r="I40" s="747">
        <f>SUMIFS(I$16:I$1048576,$G$16:$G$1048576,"設備費小計")</f>
        <v>18000000</v>
      </c>
      <c r="J40" s="751">
        <f>SUMIFS(J$16:J$1048576,$G$16:$G$1048576,"設備費小計")</f>
        <v>0</v>
      </c>
      <c r="K40" s="375">
        <f>SUMIFS(K$16:K$1048576,$G$16:$G$1048576,"設備費小計")</f>
        <v>14500000</v>
      </c>
      <c r="L40" s="307"/>
      <c r="M40" s="307"/>
      <c r="N40" s="307"/>
      <c r="O40" s="307"/>
      <c r="P40" s="307"/>
    </row>
    <row r="41" spans="1:16">
      <c r="B41" s="210"/>
      <c r="C41" s="222"/>
      <c r="D41" s="227"/>
      <c r="E41" s="231"/>
      <c r="F41" s="231"/>
      <c r="G41" s="252" t="s">
        <v>397</v>
      </c>
      <c r="H41" s="269"/>
      <c r="I41" s="747">
        <f>SUMIFS(I$16:I$1048576,$G$16:$G$1048576,"用地費小計")</f>
        <v>1000000</v>
      </c>
      <c r="J41" s="752">
        <f>SUMIFS(J$16:J$1048576,$G$16:$G$1048576,"用地費小計")</f>
        <v>0</v>
      </c>
      <c r="K41" s="299">
        <f>SUMIFS(K$16:K$1048576,$G$16:$G$1048576,"用地費小計")</f>
        <v>500000</v>
      </c>
      <c r="L41" s="307"/>
      <c r="M41" s="307"/>
      <c r="N41" s="307"/>
      <c r="O41" s="307"/>
      <c r="P41" s="307"/>
    </row>
    <row r="42" spans="1:16" ht="35.1" customHeight="1">
      <c r="B42" s="211"/>
      <c r="C42" s="223"/>
      <c r="D42" s="228"/>
      <c r="E42" s="232"/>
      <c r="F42" s="232"/>
      <c r="G42" s="253" t="s">
        <v>457</v>
      </c>
      <c r="H42" s="270"/>
      <c r="I42" s="748">
        <f>SUM(I40:I41)</f>
        <v>19000000</v>
      </c>
      <c r="J42" s="753">
        <f>SUM(J40:J41)</f>
        <v>0</v>
      </c>
      <c r="K42" s="300">
        <f>SUM(K40:K41)</f>
        <v>15000000</v>
      </c>
      <c r="L42" s="308"/>
      <c r="M42" s="308"/>
      <c r="N42" s="308"/>
      <c r="O42" s="308"/>
      <c r="P42" s="308"/>
    </row>
    <row r="44" spans="1:16">
      <c r="B44" s="212" t="str">
        <f>IF('【実績報告】入力フォーマット'!$H$2="携帯電話基地局強靱化対策事業（調査設計事業）","（注１）申請時に比べ、実績額の減額幅が２０パーセント以上の場合又は増額した場合に差額の理由を記載して下さい。また、差額以外にも交付決定時の計画から変更となった項目があればその理由も記載して下さい。","")</f>
        <v/>
      </c>
      <c r="C44" s="212"/>
      <c r="D44" s="212"/>
      <c r="E44" s="212"/>
      <c r="F44" s="212"/>
    </row>
    <row r="45" spans="1:16">
      <c r="B45" s="212"/>
      <c r="C45" s="212"/>
      <c r="D45" s="212"/>
      <c r="E45" s="212"/>
      <c r="F45" s="212"/>
    </row>
    <row r="46" spans="1:16" ht="16.5" customHeight="1">
      <c r="A46" s="201" t="str">
        <f>IF('【交付申請】入力フォーマット'!$D$2="携帯電話基地局強靱化対策事業（調査設計事業）","*印刷範囲終わり*","")</f>
        <v/>
      </c>
      <c r="B46" s="620" t="s">
        <v>544</v>
      </c>
      <c r="L46" s="678"/>
      <c r="P46" s="383"/>
    </row>
    <row r="47" spans="1:16">
      <c r="B47" s="621"/>
      <c r="C47" s="234" t="s">
        <v>412</v>
      </c>
      <c r="D47" s="646"/>
      <c r="E47" s="239"/>
      <c r="F47" s="201" t="s">
        <v>545</v>
      </c>
      <c r="G47" s="239"/>
      <c r="H47" s="239"/>
      <c r="I47" s="239"/>
      <c r="L47" s="678"/>
    </row>
    <row r="48" spans="1:16">
      <c r="B48" s="622">
        <v>1</v>
      </c>
      <c r="C48" s="269" t="s">
        <v>291</v>
      </c>
      <c r="D48" s="647"/>
      <c r="E48" s="239"/>
      <c r="F48" s="201" t="s">
        <v>94</v>
      </c>
      <c r="G48" s="661"/>
      <c r="H48" s="661"/>
      <c r="I48" s="661"/>
      <c r="L48" s="678"/>
    </row>
    <row r="49" spans="1:15">
      <c r="B49" s="622">
        <v>2</v>
      </c>
      <c r="C49" s="269" t="s">
        <v>136</v>
      </c>
      <c r="D49" s="647"/>
      <c r="E49" s="239"/>
      <c r="F49" s="201" t="s">
        <v>551</v>
      </c>
      <c r="G49" s="661"/>
      <c r="H49" s="661"/>
      <c r="I49" s="661"/>
      <c r="L49" s="678"/>
    </row>
    <row r="50" spans="1:15">
      <c r="B50" s="622">
        <v>3</v>
      </c>
      <c r="C50" s="269"/>
      <c r="D50" s="647"/>
      <c r="E50" s="239"/>
      <c r="G50" s="661"/>
      <c r="H50" s="661"/>
      <c r="I50" s="661"/>
      <c r="L50" s="678"/>
    </row>
    <row r="51" spans="1:15">
      <c r="B51" s="622">
        <v>4</v>
      </c>
      <c r="C51" s="269"/>
      <c r="D51" s="647"/>
      <c r="E51" s="239"/>
      <c r="G51" s="661"/>
      <c r="H51" s="661"/>
      <c r="I51" s="661"/>
      <c r="L51" s="678"/>
    </row>
    <row r="52" spans="1:15">
      <c r="B52" s="622">
        <v>5</v>
      </c>
      <c r="C52" s="269"/>
      <c r="D52" s="647"/>
      <c r="E52" s="239"/>
      <c r="G52" s="661"/>
      <c r="H52" s="661"/>
      <c r="I52" s="661"/>
      <c r="L52" s="678"/>
    </row>
    <row r="53" spans="1:15">
      <c r="B53" s="622">
        <v>6</v>
      </c>
      <c r="C53" s="269"/>
      <c r="D53" s="647"/>
      <c r="E53" s="239"/>
      <c r="G53" s="661"/>
      <c r="H53" s="661"/>
      <c r="I53" s="661"/>
      <c r="L53" s="678"/>
    </row>
    <row r="54" spans="1:15">
      <c r="B54" s="622">
        <v>7</v>
      </c>
      <c r="C54" s="269"/>
      <c r="D54" s="647"/>
      <c r="E54" s="239"/>
      <c r="G54" s="661"/>
      <c r="H54" s="661"/>
      <c r="I54" s="661"/>
      <c r="L54" s="678"/>
    </row>
    <row r="55" spans="1:15">
      <c r="B55" s="622">
        <v>8</v>
      </c>
      <c r="C55" s="269"/>
      <c r="D55" s="647"/>
      <c r="E55" s="239"/>
      <c r="F55" s="661"/>
      <c r="G55" s="661"/>
      <c r="H55" s="661"/>
      <c r="I55" s="661"/>
      <c r="L55" s="678"/>
    </row>
    <row r="56" spans="1:15">
      <c r="B56" s="622">
        <v>9</v>
      </c>
      <c r="C56" s="269"/>
      <c r="D56" s="647"/>
      <c r="E56" s="239"/>
      <c r="F56" s="661"/>
      <c r="G56" s="661"/>
      <c r="H56" s="661"/>
      <c r="I56" s="661"/>
      <c r="L56" s="678"/>
    </row>
    <row r="57" spans="1:15" ht="17.100000000000001">
      <c r="B57" s="623">
        <v>10</v>
      </c>
      <c r="C57" s="633"/>
      <c r="D57" s="648"/>
      <c r="E57" s="239"/>
      <c r="F57" s="661"/>
      <c r="G57" s="661"/>
      <c r="H57" s="661"/>
      <c r="I57" s="661"/>
      <c r="L57" s="678"/>
    </row>
    <row r="58" spans="1:15" ht="17.100000000000001">
      <c r="B58" s="624" t="s">
        <v>427</v>
      </c>
      <c r="C58" s="634" t="s">
        <v>0</v>
      </c>
      <c r="D58" s="649"/>
      <c r="E58" s="239"/>
      <c r="F58" s="661"/>
      <c r="G58" s="661"/>
      <c r="H58" s="661"/>
      <c r="I58" s="661"/>
      <c r="K58" s="437"/>
      <c r="L58" s="617"/>
      <c r="M58" s="437"/>
      <c r="N58" s="437"/>
      <c r="O58" s="437"/>
    </row>
    <row r="59" spans="1:15">
      <c r="A59" s="201" t="str">
        <f>IF('【交付申請】入力フォーマット'!$D$2="携帯電話基地局強靱化対策事業（設備設置事業）","*印刷範囲終わり*","")</f>
        <v>*印刷範囲終わり*</v>
      </c>
    </row>
  </sheetData>
  <mergeCells count="111">
    <mergeCell ref="B3:D3"/>
    <mergeCell ref="B5:D5"/>
    <mergeCell ref="G6:H6"/>
    <mergeCell ref="I6:J6"/>
    <mergeCell ref="G7:H7"/>
    <mergeCell ref="I7:J7"/>
    <mergeCell ref="G8:H8"/>
    <mergeCell ref="I8:J8"/>
    <mergeCell ref="G9:H9"/>
    <mergeCell ref="I9:J9"/>
    <mergeCell ref="B11:D11"/>
    <mergeCell ref="G11:M11"/>
    <mergeCell ref="G12:K12"/>
    <mergeCell ref="G16:H16"/>
    <mergeCell ref="G18:H18"/>
    <mergeCell ref="G19:H19"/>
    <mergeCell ref="G20:H20"/>
    <mergeCell ref="G21:H21"/>
    <mergeCell ref="G22:H22"/>
    <mergeCell ref="G24:H24"/>
    <mergeCell ref="G25:H25"/>
    <mergeCell ref="G26:H26"/>
    <mergeCell ref="G27:H27"/>
    <mergeCell ref="G28:H28"/>
    <mergeCell ref="G30:H30"/>
    <mergeCell ref="G31:H31"/>
    <mergeCell ref="G32:H32"/>
    <mergeCell ref="G33:H33"/>
    <mergeCell ref="G34:H34"/>
    <mergeCell ref="G36:H36"/>
    <mergeCell ref="G37:H37"/>
    <mergeCell ref="G38:H38"/>
    <mergeCell ref="G39:H39"/>
    <mergeCell ref="G40:H40"/>
    <mergeCell ref="G41:H41"/>
    <mergeCell ref="G42:H42"/>
    <mergeCell ref="C47:D47"/>
    <mergeCell ref="C48:D48"/>
    <mergeCell ref="C49:D49"/>
    <mergeCell ref="C50:D50"/>
    <mergeCell ref="C51:D51"/>
    <mergeCell ref="C52:D52"/>
    <mergeCell ref="C53:D53"/>
    <mergeCell ref="C54:D54"/>
    <mergeCell ref="C55:D55"/>
    <mergeCell ref="C56:D56"/>
    <mergeCell ref="C57:D57"/>
    <mergeCell ref="C58:D58"/>
    <mergeCell ref="F7:F8"/>
    <mergeCell ref="B12:B15"/>
    <mergeCell ref="C12:C15"/>
    <mergeCell ref="D12:D15"/>
    <mergeCell ref="E12:E15"/>
    <mergeCell ref="F12:F15"/>
    <mergeCell ref="L12:L15"/>
    <mergeCell ref="M12:M15"/>
    <mergeCell ref="N12:N15"/>
    <mergeCell ref="O12:O15"/>
    <mergeCell ref="P12:P15"/>
    <mergeCell ref="G13:H15"/>
    <mergeCell ref="I13:I14"/>
    <mergeCell ref="J13:J14"/>
    <mergeCell ref="K13:K14"/>
    <mergeCell ref="B16:B21"/>
    <mergeCell ref="C16:C21"/>
    <mergeCell ref="D16:D21"/>
    <mergeCell ref="E16:E21"/>
    <mergeCell ref="F16:F21"/>
    <mergeCell ref="L16:L21"/>
    <mergeCell ref="M16:M21"/>
    <mergeCell ref="N16:N21"/>
    <mergeCell ref="O16:O18"/>
    <mergeCell ref="O19:O21"/>
    <mergeCell ref="B22:B27"/>
    <mergeCell ref="C22:C27"/>
    <mergeCell ref="D22:D27"/>
    <mergeCell ref="E22:E27"/>
    <mergeCell ref="F22:F27"/>
    <mergeCell ref="L22:L27"/>
    <mergeCell ref="M22:M27"/>
    <mergeCell ref="N22:N27"/>
    <mergeCell ref="O22:O24"/>
    <mergeCell ref="O25:O27"/>
    <mergeCell ref="B28:B33"/>
    <mergeCell ref="C28:C33"/>
    <mergeCell ref="D28:D33"/>
    <mergeCell ref="E28:E33"/>
    <mergeCell ref="F28:F33"/>
    <mergeCell ref="L28:L33"/>
    <mergeCell ref="M28:M33"/>
    <mergeCell ref="N28:N33"/>
    <mergeCell ref="O28:O30"/>
    <mergeCell ref="O31:O33"/>
    <mergeCell ref="B34:B39"/>
    <mergeCell ref="C34:C39"/>
    <mergeCell ref="D34:D39"/>
    <mergeCell ref="E34:E39"/>
    <mergeCell ref="F34:F39"/>
    <mergeCell ref="L34:L39"/>
    <mergeCell ref="M34:M39"/>
    <mergeCell ref="N34:N39"/>
    <mergeCell ref="O34:O36"/>
    <mergeCell ref="O37:O39"/>
    <mergeCell ref="B40:B42"/>
    <mergeCell ref="C40:C42"/>
    <mergeCell ref="D40:D42"/>
    <mergeCell ref="E40:E42"/>
    <mergeCell ref="F40:F42"/>
    <mergeCell ref="L40:L42"/>
    <mergeCell ref="N40:N42"/>
    <mergeCell ref="B44:F45"/>
  </mergeCells>
  <phoneticPr fontId="4"/>
  <conditionalFormatting sqref="G12:M42 P12:P42">
    <cfRule type="expression" dxfId="0" priority="1">
      <formula>$B$5="調査設計事業"</formula>
    </cfRule>
  </conditionalFormatting>
  <dataValidations count="1">
    <dataValidation type="list" allowBlank="1" showDropDown="0" showInputMessage="1" showErrorMessage="1" sqref="P16:P39">
      <formula1>$C$48:$C$57</formula1>
    </dataValidation>
  </dataValidations>
  <pageMargins left="0.25" right="0.25" top="0.75" bottom="0.75" header="0.3" footer="0.3"/>
  <pageSetup paperSize="9" scale="29" fitToWidth="1" fitToHeight="1" orientation="landscape"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theme="9" tint="0.6"/>
  </sheetPr>
  <dimension ref="A2:AV126"/>
  <sheetViews>
    <sheetView view="pageBreakPreview" topLeftCell="A62" zoomScale="85" zoomScaleSheetLayoutView="85" workbookViewId="0">
      <selection activeCell="C7" sqref="C7:D7"/>
    </sheetView>
  </sheetViews>
  <sheetFormatPr defaultColWidth="2.42578125" defaultRowHeight="15" customHeight="1"/>
  <cols>
    <col min="1" max="1" width="4.140625" style="765" customWidth="1"/>
    <col min="2" max="2" width="2.5703125" style="765" bestFit="1" customWidth="1"/>
    <col min="3" max="46" width="2.42578125" style="765"/>
    <col min="47" max="48" width="11" style="765" bestFit="1" customWidth="1"/>
    <col min="49" max="49" width="2.42578125" style="765"/>
    <col min="50" max="50" width="12.42578125" style="765" bestFit="1" customWidth="1"/>
    <col min="51" max="51" width="7.85546875" style="765" bestFit="1" customWidth="1"/>
    <col min="52" max="16384" width="2.42578125" style="765"/>
  </cols>
  <sheetData>
    <row r="2" spans="1:45" ht="15" customHeight="1">
      <c r="A2" s="765">
        <v>1</v>
      </c>
      <c r="AM2" s="906">
        <f>'【実績報告】入力フォーマット'!B13</f>
        <v>0</v>
      </c>
      <c r="AN2" s="908"/>
      <c r="AO2" s="908"/>
      <c r="AP2" s="908"/>
      <c r="AQ2" s="908"/>
      <c r="AR2" s="908"/>
      <c r="AS2" s="908"/>
    </row>
    <row r="4" spans="1:45" ht="7.5" customHeight="1"/>
    <row r="7" spans="1:45" ht="15" customHeight="1">
      <c r="AA7" s="861"/>
      <c r="AB7" s="861"/>
      <c r="AC7" s="861"/>
      <c r="AD7" s="861"/>
      <c r="AE7" s="861"/>
      <c r="AF7" s="885" t="str">
        <f>'【実績報告】入力フォーマット'!F13</f>
        <v>情政第250号の２</v>
      </c>
      <c r="AG7" s="885"/>
      <c r="AH7" s="885"/>
      <c r="AI7" s="885"/>
      <c r="AJ7" s="885"/>
      <c r="AK7" s="885"/>
      <c r="AL7" s="885"/>
      <c r="AM7" s="885"/>
      <c r="AN7" s="885"/>
      <c r="AO7" s="885"/>
    </row>
    <row r="8" spans="1:45" ht="15" customHeight="1">
      <c r="AF8" s="886" t="str">
        <f>'【実績報告】入力フォーマット'!$C$13&amp;'【実績報告】入力フォーマット'!$D$13&amp;'【実績報告】入力フォーマット'!$E$13</f>
        <v>令和７年１２月１日</v>
      </c>
      <c r="AG8" s="886"/>
      <c r="AH8" s="886"/>
      <c r="AI8" s="886"/>
      <c r="AJ8" s="886"/>
      <c r="AK8" s="886"/>
      <c r="AL8" s="886"/>
      <c r="AM8" s="886"/>
      <c r="AN8" s="886"/>
      <c r="AO8" s="886"/>
    </row>
    <row r="12" spans="1:45" ht="15" customHeight="1">
      <c r="F12" s="765" t="str">
        <f>"総務大臣　"&amp;'【実績報告】入力フォーマット'!$J$2&amp;"　殿"</f>
        <v>総務大臣　林　芳正　殿</v>
      </c>
    </row>
    <row r="13" spans="1:45" ht="7.5" customHeight="1"/>
    <row r="17" spans="5:45" ht="15" customHeight="1">
      <c r="V17" s="766" t="str">
        <f>IF('【実績報告】入力フォーマット'!$J$4&lt;&gt;"",'【実績報告】入力フォーマット'!$J$4,IF('【実績報告】入力フォーマット'!$E$4="",'【実績報告】入力フォーマット'!$C$4&amp;"知事　"&amp;'【実績報告】入力フォーマット'!$H$4,'【実績報告】入力フォーマット'!$C$4&amp;'【実績報告】入力フォーマット'!$E$4&amp;"　"&amp;'【実績報告】入力フォーマット'!$H$4))</f>
        <v>0知事　東京　太郎</v>
      </c>
      <c r="W17" s="766"/>
      <c r="X17" s="766"/>
      <c r="Y17" s="766"/>
      <c r="Z17" s="766"/>
      <c r="AA17" s="766"/>
      <c r="AB17" s="766"/>
      <c r="AC17" s="766"/>
      <c r="AD17" s="766"/>
      <c r="AE17" s="766"/>
      <c r="AF17" s="766"/>
      <c r="AG17" s="766"/>
      <c r="AH17" s="766"/>
      <c r="AI17" s="766"/>
      <c r="AJ17" s="766"/>
      <c r="AK17" s="766"/>
      <c r="AL17" s="766"/>
      <c r="AM17" s="766"/>
      <c r="AN17" s="766"/>
      <c r="AO17" s="766"/>
    </row>
    <row r="19" spans="5:45" ht="15" customHeight="1">
      <c r="P19" s="766"/>
      <c r="AA19" s="766"/>
      <c r="AB19" s="766"/>
      <c r="AC19" s="766"/>
      <c r="AD19" s="766"/>
      <c r="AE19" s="766"/>
      <c r="AF19" s="766"/>
      <c r="AG19" s="766"/>
      <c r="AH19" s="766"/>
      <c r="AI19" s="766"/>
      <c r="AJ19" s="766"/>
    </row>
    <row r="24" spans="5:45" ht="15" customHeight="1">
      <c r="E24" s="771" t="str">
        <f>'【実績報告】入力フォーマット'!$C$2&amp;'【実績報告】入力フォーマット'!$E$2&amp;"補助事業実績報告書"</f>
        <v>令和８年度無線システム普及支援事業費等補助事業実績報告書</v>
      </c>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1"/>
      <c r="AJ24" s="771"/>
      <c r="AK24" s="771"/>
      <c r="AL24" s="771"/>
      <c r="AM24" s="771"/>
      <c r="AN24" s="771"/>
      <c r="AO24" s="771"/>
      <c r="AP24" s="771"/>
      <c r="AQ24" s="771"/>
      <c r="AR24" s="771"/>
      <c r="AS24" s="771"/>
    </row>
    <row r="27" spans="5:45" ht="7.5" customHeight="1">
      <c r="E27" s="767" t="str">
        <f>"　"&amp;'【実績報告】入力フォーマット'!$Y$13&amp;'【実績報告】入力フォーマット'!$Z$13&amp;'【実績報告】入力フォーマット'!$AA$13&amp;"付け総基移第"&amp;DBCS('【実績報告】入力フォーマット'!$AB$13)&amp;'【実績報告】入力フォーマット'!$AC$13&amp;"で補助金の交付決定通知のあった"&amp;'【実績報告】入力フォーマット'!$C$2&amp;'【実績報告】入力フォーマット'!$E$2&amp;'【実績報告】入力フォーマット'!$G$2&amp;"に係る補助事業は完了しましたので、"&amp;'【実績報告】入力フォーマット'!$L$2&amp;"における実績について、"&amp;'【実績報告】入力フォーマット'!$E$2&amp;'【実績報告】入力フォーマット'!$G$2&amp;"交付要綱第１３条第１項の規定により、下記のとおり報告します。"</f>
        <v>　令和７年６月１５日付け総基移第１２３号で補助金の交付決定通知のあった令和８年度無線システム普及支援事業費等補助金に係る補助事業は完了しましたので、令和７年度における実績について、無線システム普及支援事業費等補助金交付要綱第１３条第１項の規定により、下記のとおり報告します。</v>
      </c>
      <c r="F27" s="767"/>
      <c r="G27" s="767"/>
      <c r="H27" s="767"/>
      <c r="I27" s="767"/>
      <c r="J27" s="767"/>
      <c r="K27" s="767"/>
      <c r="L27" s="767"/>
      <c r="M27" s="767"/>
      <c r="N27" s="767"/>
      <c r="O27" s="767"/>
      <c r="P27" s="767"/>
      <c r="Q27" s="767"/>
      <c r="R27" s="767"/>
      <c r="S27" s="767"/>
      <c r="T27" s="767"/>
      <c r="U27" s="767"/>
      <c r="V27" s="767"/>
      <c r="W27" s="767"/>
      <c r="X27" s="767"/>
      <c r="Y27" s="767"/>
      <c r="Z27" s="767"/>
      <c r="AA27" s="767"/>
      <c r="AB27" s="767"/>
      <c r="AC27" s="767"/>
      <c r="AD27" s="767"/>
      <c r="AE27" s="767"/>
      <c r="AF27" s="767"/>
      <c r="AG27" s="767"/>
      <c r="AH27" s="767"/>
      <c r="AI27" s="767"/>
      <c r="AJ27" s="767"/>
      <c r="AK27" s="767"/>
      <c r="AL27" s="767"/>
      <c r="AM27" s="767"/>
      <c r="AN27" s="767"/>
      <c r="AO27" s="767"/>
      <c r="AP27" s="767"/>
      <c r="AQ27" s="767"/>
      <c r="AR27" s="767"/>
      <c r="AS27" s="767"/>
    </row>
    <row r="28" spans="5:45" ht="15" customHeight="1">
      <c r="E28" s="767"/>
      <c r="F28" s="767"/>
      <c r="G28" s="767"/>
      <c r="H28" s="767"/>
      <c r="I28" s="767"/>
      <c r="J28" s="767"/>
      <c r="K28" s="767"/>
      <c r="L28" s="767"/>
      <c r="M28" s="767"/>
      <c r="N28" s="767"/>
      <c r="O28" s="767"/>
      <c r="P28" s="767"/>
      <c r="Q28" s="767"/>
      <c r="R28" s="767"/>
      <c r="S28" s="767"/>
      <c r="T28" s="767"/>
      <c r="U28" s="767"/>
      <c r="V28" s="767"/>
      <c r="W28" s="767"/>
      <c r="X28" s="767"/>
      <c r="Y28" s="767"/>
      <c r="Z28" s="767"/>
      <c r="AA28" s="767"/>
      <c r="AB28" s="767"/>
      <c r="AC28" s="767"/>
      <c r="AD28" s="767"/>
      <c r="AE28" s="767"/>
      <c r="AF28" s="767"/>
      <c r="AG28" s="767"/>
      <c r="AH28" s="767"/>
      <c r="AI28" s="767"/>
      <c r="AJ28" s="767"/>
      <c r="AK28" s="767"/>
      <c r="AL28" s="767"/>
      <c r="AM28" s="767"/>
      <c r="AN28" s="767"/>
      <c r="AO28" s="767"/>
      <c r="AP28" s="767"/>
      <c r="AQ28" s="767"/>
      <c r="AR28" s="767"/>
      <c r="AS28" s="767"/>
    </row>
    <row r="29" spans="5:45" ht="15" customHeight="1">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7"/>
      <c r="AL29" s="767"/>
      <c r="AM29" s="767"/>
      <c r="AN29" s="767"/>
      <c r="AO29" s="767"/>
      <c r="AP29" s="767"/>
      <c r="AQ29" s="767"/>
      <c r="AR29" s="767"/>
      <c r="AS29" s="767"/>
    </row>
    <row r="30" spans="5:45" ht="15" customHeight="1">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7"/>
      <c r="AL30" s="767"/>
      <c r="AM30" s="767"/>
      <c r="AN30" s="767"/>
      <c r="AO30" s="767"/>
      <c r="AP30" s="767"/>
      <c r="AQ30" s="767"/>
      <c r="AR30" s="767"/>
      <c r="AS30" s="767"/>
    </row>
    <row r="31" spans="5:45" ht="15" customHeight="1">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67"/>
      <c r="AL31" s="767"/>
      <c r="AM31" s="767"/>
      <c r="AN31" s="767"/>
      <c r="AO31" s="767"/>
      <c r="AP31" s="767"/>
      <c r="AQ31" s="767"/>
      <c r="AR31" s="767"/>
      <c r="AS31" s="767"/>
    </row>
    <row r="32" spans="5:45" ht="15" customHeight="1">
      <c r="AQ32" s="771"/>
      <c r="AR32" s="771"/>
      <c r="AS32" s="771"/>
    </row>
    <row r="34" spans="5:45" ht="15" customHeight="1">
      <c r="E34" s="771" t="s">
        <v>480</v>
      </c>
      <c r="F34" s="771"/>
      <c r="G34" s="771"/>
      <c r="H34" s="771"/>
      <c r="I34" s="771"/>
      <c r="J34" s="771"/>
      <c r="K34" s="771"/>
      <c r="L34" s="771"/>
      <c r="M34" s="771"/>
      <c r="N34" s="771"/>
      <c r="O34" s="771"/>
      <c r="P34" s="771"/>
      <c r="Q34" s="771"/>
      <c r="R34" s="771"/>
      <c r="S34" s="771"/>
      <c r="T34" s="771"/>
      <c r="U34" s="771"/>
      <c r="V34" s="771"/>
      <c r="W34" s="771"/>
      <c r="X34" s="771"/>
      <c r="Y34" s="771"/>
      <c r="Z34" s="771"/>
      <c r="AA34" s="771"/>
      <c r="AB34" s="771"/>
      <c r="AC34" s="771"/>
      <c r="AD34" s="771"/>
      <c r="AE34" s="771"/>
      <c r="AF34" s="771"/>
      <c r="AG34" s="771"/>
      <c r="AH34" s="771"/>
      <c r="AI34" s="771"/>
      <c r="AJ34" s="771"/>
      <c r="AK34" s="771"/>
      <c r="AL34" s="771"/>
      <c r="AM34" s="771"/>
      <c r="AN34" s="771"/>
      <c r="AO34" s="771"/>
      <c r="AP34" s="771"/>
    </row>
    <row r="35" spans="5:45" ht="15" customHeight="1">
      <c r="E35" s="767"/>
      <c r="F35" s="767"/>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804"/>
      <c r="AM35" s="804"/>
      <c r="AN35" s="804"/>
      <c r="AO35" s="804"/>
      <c r="AP35" s="804"/>
      <c r="AQ35" s="767"/>
      <c r="AR35" s="767"/>
      <c r="AS35" s="767"/>
    </row>
    <row r="36" spans="5:45" ht="15" customHeight="1">
      <c r="E36" s="767"/>
      <c r="F36" s="767"/>
      <c r="G36" s="767" t="s">
        <v>552</v>
      </c>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7"/>
      <c r="AL36" s="767"/>
      <c r="AM36" s="767"/>
      <c r="AN36" s="767"/>
      <c r="AO36" s="767"/>
      <c r="AP36" s="767"/>
      <c r="AQ36" s="767"/>
      <c r="AR36" s="767"/>
      <c r="AS36" s="767"/>
    </row>
    <row r="37" spans="5:45" ht="7.5" customHeight="1"/>
    <row r="38" spans="5:45" ht="15" customHeight="1">
      <c r="E38" s="772"/>
      <c r="G38" s="805"/>
      <c r="H38" s="805"/>
      <c r="I38" s="805"/>
      <c r="J38" s="805"/>
      <c r="K38" s="805"/>
      <c r="L38" s="805"/>
      <c r="M38" s="805"/>
      <c r="N38" s="805"/>
      <c r="O38" s="805"/>
      <c r="P38" s="805"/>
      <c r="Q38" s="805"/>
      <c r="R38" s="805"/>
      <c r="S38" s="805"/>
      <c r="T38" s="805"/>
      <c r="U38" s="805"/>
      <c r="V38" s="805"/>
      <c r="W38" s="805"/>
      <c r="X38" s="805"/>
      <c r="Y38" s="805"/>
      <c r="Z38" s="805"/>
      <c r="AA38" s="805"/>
      <c r="AB38" s="805"/>
      <c r="AC38" s="805"/>
      <c r="AD38" s="805"/>
      <c r="AE38" s="805"/>
      <c r="AF38" s="805"/>
      <c r="AG38" s="805"/>
      <c r="AH38" s="805"/>
      <c r="AI38" s="805"/>
      <c r="AJ38" s="805"/>
      <c r="AK38" s="805"/>
      <c r="AL38" s="805"/>
      <c r="AM38" s="805"/>
      <c r="AN38" s="805"/>
      <c r="AO38" s="805"/>
      <c r="AP38" s="805"/>
    </row>
    <row r="41" spans="5:45" ht="15" customHeight="1">
      <c r="E41" s="772"/>
    </row>
    <row r="44" spans="5:45" ht="15" customHeight="1">
      <c r="E44" s="772"/>
    </row>
    <row r="45" spans="5:45" ht="15" customHeight="1">
      <c r="F45" s="791"/>
      <c r="G45" s="768"/>
      <c r="H45" s="768"/>
      <c r="I45" s="768"/>
      <c r="J45" s="768"/>
      <c r="K45" s="768"/>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c r="AI45" s="768"/>
      <c r="AJ45" s="768"/>
      <c r="AK45" s="768"/>
      <c r="AL45" s="768"/>
      <c r="AM45" s="768"/>
      <c r="AN45" s="768"/>
      <c r="AO45" s="768"/>
      <c r="AP45" s="768"/>
      <c r="AQ45" s="768"/>
      <c r="AR45" s="768"/>
      <c r="AS45" s="768"/>
    </row>
    <row r="46" spans="5:45" ht="15" customHeight="1">
      <c r="F46" s="791"/>
      <c r="G46" s="768"/>
      <c r="H46" s="768"/>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768"/>
      <c r="AK46" s="768"/>
      <c r="AL46" s="768"/>
      <c r="AM46" s="768"/>
      <c r="AN46" s="768"/>
      <c r="AO46" s="768"/>
      <c r="AP46" s="768"/>
      <c r="AQ46" s="768"/>
      <c r="AR46" s="768"/>
      <c r="AS46" s="768"/>
    </row>
    <row r="47" spans="5:45" ht="15" customHeight="1">
      <c r="F47" s="791"/>
      <c r="G47" s="768"/>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68"/>
      <c r="AN47" s="768"/>
      <c r="AO47" s="768"/>
      <c r="AP47" s="768"/>
      <c r="AQ47" s="768"/>
      <c r="AR47" s="768"/>
      <c r="AS47" s="768"/>
    </row>
    <row r="48" spans="5:45" ht="15" customHeight="1">
      <c r="F48" s="791"/>
      <c r="G48" s="768"/>
      <c r="H48" s="768"/>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c r="AI48" s="768"/>
      <c r="AJ48" s="768"/>
      <c r="AK48" s="768"/>
      <c r="AL48" s="768"/>
      <c r="AM48" s="768"/>
      <c r="AN48" s="768"/>
      <c r="AO48" s="768"/>
      <c r="AP48" s="768"/>
      <c r="AQ48" s="768"/>
      <c r="AR48" s="768"/>
      <c r="AS48" s="768"/>
    </row>
    <row r="49" spans="6:45" ht="15" customHeight="1">
      <c r="F49" s="791"/>
      <c r="G49" s="768"/>
      <c r="H49" s="767"/>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row>
    <row r="50" spans="6:45" ht="15" customHeight="1">
      <c r="H50" s="809"/>
      <c r="I50" s="769"/>
      <c r="J50" s="769"/>
      <c r="K50" s="769"/>
      <c r="L50" s="769"/>
      <c r="M50" s="769"/>
      <c r="N50" s="769"/>
      <c r="O50" s="769"/>
      <c r="P50" s="769"/>
      <c r="Q50" s="769"/>
      <c r="R50" s="769"/>
      <c r="S50" s="769"/>
      <c r="T50" s="769"/>
      <c r="U50" s="769"/>
      <c r="V50" s="769"/>
      <c r="W50" s="769"/>
      <c r="X50" s="769"/>
      <c r="Y50" s="769"/>
      <c r="Z50" s="769"/>
    </row>
    <row r="51" spans="6:45" ht="15" customHeight="1">
      <c r="H51" s="809"/>
      <c r="I51" s="769"/>
      <c r="J51" s="769"/>
      <c r="K51" s="769"/>
      <c r="L51" s="769"/>
      <c r="M51" s="769"/>
      <c r="N51" s="769"/>
      <c r="O51" s="769"/>
      <c r="P51" s="769"/>
      <c r="Q51" s="769"/>
      <c r="R51" s="769"/>
      <c r="S51" s="769"/>
      <c r="T51" s="769"/>
      <c r="U51" s="769"/>
      <c r="V51" s="769"/>
      <c r="W51" s="769"/>
      <c r="X51" s="769"/>
      <c r="Y51" s="769"/>
      <c r="Z51" s="769"/>
    </row>
    <row r="52" spans="6:45" ht="15" customHeight="1">
      <c r="F52" s="791"/>
      <c r="G52" s="768"/>
      <c r="H52" s="769"/>
      <c r="AQ52" s="769"/>
      <c r="AR52" s="769"/>
    </row>
    <row r="53" spans="6:45" ht="15" customHeight="1">
      <c r="F53" s="791"/>
      <c r="G53" s="768"/>
      <c r="H53" s="769"/>
      <c r="AQ53" s="769"/>
      <c r="AR53" s="769"/>
    </row>
    <row r="54" spans="6:45" ht="15" customHeight="1">
      <c r="F54" s="791"/>
      <c r="G54" s="768"/>
      <c r="H54" s="769"/>
      <c r="AQ54" s="769"/>
      <c r="AR54" s="769"/>
      <c r="AS54" s="769"/>
    </row>
    <row r="55" spans="6:45" ht="15" customHeight="1">
      <c r="I55" s="809"/>
      <c r="J55" s="813"/>
      <c r="K55" s="813"/>
      <c r="L55" s="813"/>
      <c r="M55" s="813"/>
      <c r="N55" s="813"/>
      <c r="O55" s="813"/>
      <c r="P55" s="813"/>
      <c r="Q55" s="813"/>
      <c r="R55" s="813"/>
      <c r="S55" s="769"/>
      <c r="T55" s="769"/>
      <c r="U55" s="769"/>
      <c r="V55" s="769"/>
      <c r="W55" s="769"/>
      <c r="X55" s="769"/>
      <c r="Y55" s="769"/>
      <c r="Z55" s="769"/>
      <c r="AA55" s="769"/>
      <c r="AB55" s="769"/>
      <c r="AC55" s="769"/>
      <c r="AD55" s="769"/>
      <c r="AE55" s="769"/>
      <c r="AF55" s="769"/>
      <c r="AG55" s="769"/>
      <c r="AH55" s="769"/>
      <c r="AI55" s="769"/>
      <c r="AJ55" s="769"/>
      <c r="AK55" s="769"/>
      <c r="AL55" s="769"/>
      <c r="AM55" s="769"/>
      <c r="AN55" s="769"/>
      <c r="AO55" s="769"/>
      <c r="AP55" s="769"/>
      <c r="AQ55" s="769"/>
      <c r="AR55" s="769"/>
      <c r="AS55" s="769"/>
    </row>
    <row r="56" spans="6:45" ht="15" customHeight="1">
      <c r="H56" s="809"/>
      <c r="I56" s="811"/>
      <c r="J56" s="811"/>
      <c r="K56" s="811"/>
      <c r="L56" s="811"/>
      <c r="M56" s="811"/>
      <c r="N56" s="811"/>
      <c r="O56" s="811"/>
      <c r="P56" s="811"/>
      <c r="Q56" s="811"/>
      <c r="R56" s="811"/>
      <c r="S56" s="811"/>
      <c r="T56" s="811"/>
      <c r="U56" s="811"/>
      <c r="V56" s="811"/>
      <c r="W56" s="811"/>
      <c r="X56" s="811"/>
      <c r="Y56" s="811"/>
      <c r="Z56" s="811"/>
      <c r="AA56" s="811"/>
      <c r="AB56" s="811"/>
      <c r="AC56" s="811"/>
      <c r="AD56" s="811"/>
      <c r="AE56" s="811"/>
      <c r="AF56" s="811"/>
      <c r="AG56" s="811"/>
      <c r="AH56" s="811"/>
      <c r="AI56" s="811"/>
      <c r="AJ56" s="811"/>
      <c r="AK56" s="811"/>
      <c r="AL56" s="811"/>
      <c r="AM56" s="811"/>
      <c r="AN56" s="811"/>
      <c r="AO56" s="811"/>
      <c r="AP56" s="811"/>
      <c r="AQ56" s="769"/>
      <c r="AR56" s="769"/>
      <c r="AS56" s="769"/>
    </row>
    <row r="57" spans="6:45" ht="7.5" customHeight="1">
      <c r="H57" s="809"/>
      <c r="I57" s="811"/>
      <c r="J57" s="811"/>
      <c r="K57" s="811"/>
      <c r="L57" s="811"/>
      <c r="M57" s="811"/>
      <c r="N57" s="811"/>
      <c r="O57" s="811"/>
      <c r="P57" s="811"/>
      <c r="Q57" s="811"/>
      <c r="R57" s="811"/>
      <c r="S57" s="811"/>
      <c r="T57" s="811"/>
      <c r="U57" s="811"/>
      <c r="V57" s="811"/>
      <c r="W57" s="811"/>
      <c r="X57" s="811"/>
      <c r="Y57" s="811"/>
      <c r="Z57" s="811"/>
      <c r="AA57" s="811"/>
      <c r="AB57" s="811"/>
      <c r="AC57" s="811"/>
      <c r="AD57" s="811"/>
      <c r="AE57" s="811"/>
      <c r="AF57" s="811"/>
      <c r="AG57" s="811"/>
      <c r="AH57" s="811"/>
      <c r="AI57" s="811"/>
      <c r="AJ57" s="811"/>
      <c r="AK57" s="811"/>
      <c r="AL57" s="811"/>
      <c r="AM57" s="811"/>
      <c r="AN57" s="811"/>
      <c r="AO57" s="811"/>
      <c r="AP57" s="811"/>
      <c r="AQ57" s="769"/>
      <c r="AR57" s="769"/>
      <c r="AS57" s="769"/>
    </row>
    <row r="58" spans="6:45" ht="15" customHeight="1">
      <c r="H58" s="809"/>
      <c r="I58" s="811"/>
      <c r="J58" s="811"/>
      <c r="K58" s="811"/>
      <c r="L58" s="811"/>
      <c r="M58" s="811"/>
      <c r="N58" s="811"/>
      <c r="O58" s="811"/>
      <c r="P58" s="811"/>
      <c r="Q58" s="811"/>
      <c r="R58" s="811"/>
      <c r="S58" s="811"/>
      <c r="T58" s="811"/>
      <c r="U58" s="811"/>
      <c r="V58" s="811"/>
      <c r="W58" s="811"/>
      <c r="X58" s="811"/>
      <c r="Y58" s="811"/>
      <c r="Z58" s="811"/>
      <c r="AA58" s="811"/>
      <c r="AB58" s="811"/>
      <c r="AC58" s="811"/>
      <c r="AD58" s="811"/>
      <c r="AE58" s="811"/>
      <c r="AF58" s="811"/>
      <c r="AG58" s="811"/>
      <c r="AH58" s="811"/>
      <c r="AI58" s="811"/>
      <c r="AJ58" s="811"/>
      <c r="AK58" s="811"/>
      <c r="AL58" s="811"/>
      <c r="AM58" s="811"/>
      <c r="AN58" s="811"/>
      <c r="AO58" s="811"/>
      <c r="AP58" s="811"/>
      <c r="AQ58" s="769"/>
      <c r="AR58" s="769"/>
      <c r="AS58" s="769"/>
    </row>
    <row r="59" spans="6:45" ht="15" customHeight="1">
      <c r="H59" s="809"/>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811"/>
      <c r="AM59" s="811"/>
      <c r="AN59" s="811"/>
      <c r="AO59" s="811"/>
      <c r="AP59" s="811"/>
      <c r="AQ59" s="769"/>
      <c r="AR59" s="769"/>
      <c r="AS59" s="769"/>
    </row>
    <row r="60" spans="6:45" ht="15" customHeight="1">
      <c r="H60" s="809"/>
      <c r="I60" s="812"/>
      <c r="J60" s="812"/>
      <c r="K60" s="812"/>
      <c r="L60" s="812"/>
      <c r="M60" s="812"/>
      <c r="N60" s="812"/>
      <c r="O60" s="812"/>
      <c r="P60" s="812"/>
      <c r="Q60" s="812"/>
      <c r="R60" s="812"/>
      <c r="S60" s="812"/>
      <c r="T60" s="812"/>
      <c r="U60" s="812"/>
      <c r="V60" s="812"/>
      <c r="W60" s="812"/>
      <c r="X60" s="812"/>
      <c r="Y60" s="812"/>
      <c r="Z60" s="812"/>
      <c r="AA60" s="862"/>
      <c r="AB60" s="862"/>
      <c r="AC60" s="862"/>
      <c r="AD60" s="862"/>
      <c r="AE60" s="862"/>
      <c r="AF60" s="862"/>
      <c r="AG60" s="862"/>
      <c r="AH60" s="862"/>
      <c r="AI60" s="862"/>
      <c r="AJ60" s="862"/>
      <c r="AK60" s="862"/>
      <c r="AL60" s="862"/>
      <c r="AM60" s="862"/>
      <c r="AN60" s="862"/>
      <c r="AO60" s="862"/>
      <c r="AP60" s="862"/>
      <c r="AQ60" s="770"/>
      <c r="AR60" s="770"/>
      <c r="AS60" s="770"/>
    </row>
    <row r="61" spans="6:45" ht="15" customHeight="1">
      <c r="F61" s="791"/>
      <c r="G61" s="768"/>
      <c r="H61" s="769"/>
    </row>
    <row r="62" spans="6:45" ht="15" customHeight="1">
      <c r="I62" s="809"/>
      <c r="J62" s="769"/>
      <c r="K62" s="769"/>
      <c r="L62" s="769"/>
      <c r="M62" s="769"/>
      <c r="N62" s="769"/>
      <c r="O62" s="769"/>
      <c r="P62" s="769"/>
      <c r="Q62" s="769"/>
      <c r="R62" s="769"/>
      <c r="S62" s="769"/>
      <c r="T62" s="769"/>
      <c r="U62" s="769"/>
      <c r="V62" s="769"/>
      <c r="W62" s="769"/>
      <c r="X62" s="769"/>
      <c r="Y62" s="769"/>
      <c r="Z62" s="769"/>
      <c r="AA62" s="769"/>
      <c r="AB62" s="769"/>
      <c r="AC62" s="769"/>
      <c r="AD62" s="769"/>
      <c r="AE62" s="769"/>
      <c r="AF62" s="769"/>
      <c r="AG62" s="769"/>
      <c r="AH62" s="769"/>
      <c r="AI62" s="769"/>
      <c r="AJ62" s="769"/>
      <c r="AK62" s="769"/>
      <c r="AL62" s="769"/>
      <c r="AM62" s="769"/>
      <c r="AN62" s="769"/>
      <c r="AO62" s="769"/>
      <c r="AP62" s="769"/>
      <c r="AQ62" s="769"/>
      <c r="AR62" s="769"/>
      <c r="AS62" s="769"/>
    </row>
    <row r="64" spans="6:45" ht="7.5" customHeight="1"/>
    <row r="69" spans="1:45" ht="15" customHeight="1">
      <c r="A69" s="765">
        <v>2</v>
      </c>
      <c r="AM69" s="907">
        <f>AM2</f>
        <v>0</v>
      </c>
      <c r="AN69" s="768"/>
      <c r="AO69" s="768"/>
      <c r="AP69" s="768"/>
      <c r="AQ69" s="768"/>
      <c r="AR69" s="768"/>
      <c r="AS69" s="768"/>
    </row>
    <row r="70" spans="1:45" ht="15" customHeight="1">
      <c r="B70" s="766"/>
      <c r="C70" s="766"/>
      <c r="D70" s="766"/>
      <c r="E70" s="773" t="s">
        <v>141</v>
      </c>
      <c r="F70" s="773"/>
      <c r="G70" s="773"/>
      <c r="H70" s="773"/>
      <c r="I70" s="773"/>
      <c r="J70" s="773"/>
      <c r="K70" s="773"/>
      <c r="L70" s="773"/>
      <c r="M70" s="773"/>
      <c r="N70" s="773"/>
      <c r="O70" s="773"/>
      <c r="P70" s="773"/>
      <c r="Q70" s="773"/>
      <c r="R70" s="773"/>
      <c r="S70" s="773"/>
      <c r="T70" s="773"/>
      <c r="U70" s="773"/>
      <c r="V70" s="773"/>
      <c r="W70" s="773"/>
      <c r="X70" s="773"/>
      <c r="Y70" s="773"/>
      <c r="Z70" s="773"/>
      <c r="AA70" s="773"/>
      <c r="AB70" s="773"/>
      <c r="AC70" s="773"/>
      <c r="AD70" s="773"/>
      <c r="AE70" s="773"/>
      <c r="AF70" s="773"/>
      <c r="AG70" s="773"/>
      <c r="AH70" s="773"/>
      <c r="AI70" s="773"/>
      <c r="AJ70" s="773"/>
      <c r="AK70" s="773"/>
      <c r="AL70" s="773"/>
      <c r="AM70" s="773"/>
      <c r="AN70" s="773"/>
      <c r="AO70" s="773"/>
      <c r="AP70" s="773"/>
    </row>
    <row r="71" spans="1:45" ht="7.5" customHeight="1"/>
    <row r="72" spans="1:45" ht="15" customHeight="1">
      <c r="E72" s="768"/>
      <c r="F72" s="771"/>
      <c r="G72" s="771"/>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row>
    <row r="73" spans="1:45" ht="15" customHeight="1">
      <c r="E73" s="768"/>
      <c r="F73" s="771"/>
      <c r="G73" s="771"/>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row>
    <row r="74" spans="1:45" ht="15" customHeight="1">
      <c r="E74" s="768"/>
      <c r="F74" s="771"/>
      <c r="G74" s="771"/>
      <c r="H74" s="771"/>
      <c r="I74" s="771"/>
      <c r="J74" s="771"/>
      <c r="K74" s="771"/>
      <c r="L74" s="771"/>
      <c r="M74" s="771"/>
      <c r="N74" s="771"/>
      <c r="O74" s="771"/>
      <c r="P74" s="771"/>
      <c r="Q74" s="771"/>
      <c r="R74" s="771"/>
      <c r="S74" s="771"/>
      <c r="T74" s="771"/>
      <c r="U74" s="771"/>
      <c r="V74" s="771"/>
      <c r="W74" s="771"/>
      <c r="X74" s="771"/>
      <c r="Y74" s="771"/>
      <c r="Z74" s="771"/>
      <c r="AA74" s="771"/>
      <c r="AB74" s="771"/>
      <c r="AC74" s="771"/>
      <c r="AD74" s="771"/>
      <c r="AE74" s="771"/>
      <c r="AF74" s="771"/>
      <c r="AG74" s="771"/>
      <c r="AH74" s="771"/>
      <c r="AI74" s="771"/>
      <c r="AJ74" s="771"/>
      <c r="AK74" s="771"/>
      <c r="AL74" s="771"/>
      <c r="AM74" s="771"/>
      <c r="AN74" s="771"/>
      <c r="AO74" s="771"/>
      <c r="AP74" s="771"/>
      <c r="AQ74" s="771"/>
      <c r="AR74" s="771"/>
      <c r="AS74" s="771"/>
    </row>
    <row r="75" spans="1:45" ht="15" customHeight="1">
      <c r="E75" s="768" t="s">
        <v>44</v>
      </c>
      <c r="F75" s="771"/>
      <c r="G75" s="771"/>
      <c r="H75" s="771"/>
      <c r="I75" s="771"/>
      <c r="J75" s="771"/>
      <c r="K75" s="771"/>
      <c r="L75" s="771"/>
      <c r="M75" s="771"/>
      <c r="N75" s="771"/>
      <c r="O75" s="771"/>
      <c r="P75" s="771"/>
      <c r="Q75" s="771"/>
      <c r="R75" s="771"/>
      <c r="S75" s="771"/>
      <c r="T75" s="771"/>
      <c r="U75" s="771"/>
      <c r="V75" s="771"/>
      <c r="W75" s="771"/>
      <c r="X75" s="771"/>
      <c r="Y75" s="771"/>
      <c r="Z75" s="771"/>
      <c r="AA75" s="771"/>
      <c r="AB75" s="771"/>
      <c r="AC75" s="771"/>
      <c r="AD75" s="771"/>
      <c r="AE75" s="771"/>
      <c r="AF75" s="771"/>
      <c r="AG75" s="771"/>
      <c r="AH75" s="771"/>
      <c r="AI75" s="771"/>
      <c r="AJ75" s="771"/>
      <c r="AK75" s="771"/>
      <c r="AL75" s="904" t="s">
        <v>190</v>
      </c>
      <c r="AM75" s="904"/>
      <c r="AN75" s="904"/>
      <c r="AO75" s="904"/>
      <c r="AP75" s="904"/>
      <c r="AQ75" s="771"/>
      <c r="AR75" s="771"/>
      <c r="AS75" s="771"/>
    </row>
    <row r="76" spans="1:45" ht="15" customHeight="1">
      <c r="E76" s="774" t="s">
        <v>364</v>
      </c>
      <c r="F76" s="792"/>
      <c r="G76" s="792"/>
      <c r="H76" s="792"/>
      <c r="I76" s="792"/>
      <c r="J76" s="792"/>
      <c r="K76" s="792"/>
      <c r="L76" s="814"/>
      <c r="M76" s="826" t="str">
        <f>"交付決定年月日"&amp;IF('【実績報告】入力フォーマット'!$BS$13="","","（変更承認年月日）")</f>
        <v>交付決定年月日</v>
      </c>
      <c r="N76" s="836"/>
      <c r="O76" s="836"/>
      <c r="P76" s="836"/>
      <c r="Q76" s="836"/>
      <c r="R76" s="836"/>
      <c r="S76" s="836"/>
      <c r="T76" s="836"/>
      <c r="U76" s="836"/>
      <c r="V76" s="836"/>
      <c r="W76" s="836"/>
      <c r="X76" s="836"/>
      <c r="Y76" s="836"/>
      <c r="Z76" s="836"/>
      <c r="AA76" s="836"/>
      <c r="AB76" s="863"/>
      <c r="AC76" s="871" t="s">
        <v>528</v>
      </c>
      <c r="AD76" s="879"/>
      <c r="AE76" s="879"/>
      <c r="AF76" s="887"/>
      <c r="AG76" s="826" t="s">
        <v>469</v>
      </c>
      <c r="AH76" s="836"/>
      <c r="AI76" s="836"/>
      <c r="AJ76" s="836"/>
      <c r="AK76" s="836"/>
      <c r="AL76" s="836"/>
      <c r="AM76" s="836"/>
      <c r="AN76" s="836"/>
      <c r="AO76" s="836"/>
      <c r="AP76" s="863"/>
      <c r="AQ76" s="768"/>
      <c r="AR76" s="768"/>
      <c r="AS76" s="768"/>
    </row>
    <row r="77" spans="1:45" ht="15" customHeight="1">
      <c r="E77" s="775"/>
      <c r="F77" s="793"/>
      <c r="G77" s="793"/>
      <c r="H77" s="793"/>
      <c r="I77" s="793"/>
      <c r="J77" s="793"/>
      <c r="K77" s="793"/>
      <c r="L77" s="815"/>
      <c r="M77" s="827" t="str">
        <f>"補助金交付額"&amp;IF('【実績報告】入力フォーマット'!$BS$13="","","（変更承認額）")</f>
        <v>補助金交付額</v>
      </c>
      <c r="N77" s="837"/>
      <c r="O77" s="837"/>
      <c r="P77" s="837"/>
      <c r="Q77" s="837"/>
      <c r="R77" s="837"/>
      <c r="S77" s="837"/>
      <c r="T77" s="837"/>
      <c r="U77" s="837"/>
      <c r="V77" s="837"/>
      <c r="W77" s="837"/>
      <c r="X77" s="837"/>
      <c r="Y77" s="837"/>
      <c r="Z77" s="837"/>
      <c r="AA77" s="837"/>
      <c r="AB77" s="864"/>
      <c r="AC77" s="872" t="s">
        <v>295</v>
      </c>
      <c r="AD77" s="880"/>
      <c r="AE77" s="880"/>
      <c r="AF77" s="888"/>
      <c r="AG77" s="827" t="s">
        <v>198</v>
      </c>
      <c r="AH77" s="837"/>
      <c r="AI77" s="837"/>
      <c r="AJ77" s="837"/>
      <c r="AK77" s="837"/>
      <c r="AL77" s="837"/>
      <c r="AM77" s="837"/>
      <c r="AN77" s="837"/>
      <c r="AO77" s="837"/>
      <c r="AP77" s="864"/>
      <c r="AQ77" s="768"/>
      <c r="AR77" s="768"/>
      <c r="AS77" s="768"/>
    </row>
    <row r="78" spans="1:45" ht="15" customHeight="1">
      <c r="E78" s="776"/>
      <c r="F78" s="771"/>
      <c r="G78" s="771"/>
      <c r="H78" s="771"/>
      <c r="I78" s="771"/>
      <c r="J78" s="771"/>
      <c r="K78" s="771"/>
      <c r="L78" s="816"/>
      <c r="M78" s="828" t="str">
        <f>IF('【実績報告】入力フォーマット'!BK13="","",'【実績報告】入力フォーマット'!BL13&amp;'【実績報告】入力フォーマット'!BM13&amp;'【実績報告】入力フォーマット'!BN13)&amp;IF('【実績報告】入力フォーマット'!BS13="","","("&amp;'【実績報告】入力フォーマット'!BP13&amp;'【実績報告】入力フォーマット'!BQ13&amp;'【実績報告】入力フォーマット'!BR13&amp;")")</f>
        <v/>
      </c>
      <c r="N78" s="838"/>
      <c r="O78" s="838"/>
      <c r="P78" s="838"/>
      <c r="Q78" s="838"/>
      <c r="R78" s="838"/>
      <c r="S78" s="838"/>
      <c r="T78" s="838"/>
      <c r="U78" s="838"/>
      <c r="V78" s="838"/>
      <c r="W78" s="838"/>
      <c r="X78" s="838"/>
      <c r="Y78" s="838"/>
      <c r="Z78" s="838"/>
      <c r="AA78" s="838"/>
      <c r="AB78" s="865"/>
      <c r="AC78" s="873"/>
      <c r="AD78" s="873"/>
      <c r="AE78" s="873"/>
      <c r="AF78" s="889"/>
      <c r="AG78" s="898" t="str">
        <f>IF('【実績報告】入力フォーマット'!BK13="","－",(ROUNDDOWN('【実績報告】入力フォーマット'!BW13,3)/1000)+AG80)</f>
        <v>－</v>
      </c>
      <c r="AH78" s="901"/>
      <c r="AI78" s="901"/>
      <c r="AJ78" s="901"/>
      <c r="AK78" s="901"/>
      <c r="AL78" s="901"/>
      <c r="AM78" s="901"/>
      <c r="AN78" s="901"/>
      <c r="AO78" s="901"/>
      <c r="AP78" s="909"/>
      <c r="AQ78" s="768"/>
      <c r="AR78" s="768"/>
      <c r="AS78" s="768"/>
    </row>
    <row r="79" spans="1:45" ht="15" customHeight="1">
      <c r="E79" s="777" t="str">
        <f>IF('【実績報告】入力フォーマット'!BK13="","－　　","市町村補助金")</f>
        <v>－　　</v>
      </c>
      <c r="F79" s="766"/>
      <c r="G79" s="766"/>
      <c r="H79" s="766"/>
      <c r="I79" s="766"/>
      <c r="J79" s="766"/>
      <c r="K79" s="771"/>
      <c r="L79" s="816"/>
      <c r="M79" s="829" t="str">
        <f>IF('【実績報告】入力フォーマット'!BS13="","",M81+ROUNDDOWN('【実績報告】入力フォーマット'!BO13,3)/1000)</f>
        <v/>
      </c>
      <c r="N79" s="839"/>
      <c r="O79" s="839"/>
      <c r="P79" s="839"/>
      <c r="Q79" s="839"/>
      <c r="R79" s="839"/>
      <c r="S79" s="839"/>
      <c r="T79" s="839"/>
      <c r="U79" s="856" t="str">
        <f>IF('【実績報告】入力フォーマット'!BK13="","－",IF(M79="","","("))</f>
        <v>－</v>
      </c>
      <c r="V79" s="859" t="str">
        <f>IF(E79="－　　","",V81+ROUNDDOWN(IF('【実績報告】入力フォーマット'!BS13="",'【実績報告】入力フォーマット'!BO13,'【実績報告】入力フォーマット'!BS13),3)/1000)</f>
        <v/>
      </c>
      <c r="W79" s="839"/>
      <c r="X79" s="839"/>
      <c r="Y79" s="839"/>
      <c r="Z79" s="839"/>
      <c r="AA79" s="839"/>
      <c r="AB79" s="866" t="str">
        <f>IF(M79="","",")")</f>
        <v/>
      </c>
      <c r="AC79" s="873"/>
      <c r="AD79" s="873"/>
      <c r="AE79" s="873"/>
      <c r="AF79" s="889"/>
      <c r="AG79" s="899"/>
      <c r="AH79" s="902"/>
      <c r="AI79" s="902"/>
      <c r="AJ79" s="902"/>
      <c r="AK79" s="902"/>
      <c r="AL79" s="902"/>
      <c r="AM79" s="902"/>
      <c r="AN79" s="902"/>
      <c r="AO79" s="902"/>
      <c r="AP79" s="910"/>
      <c r="AQ79" s="768"/>
      <c r="AR79" s="768"/>
      <c r="AS79" s="768"/>
    </row>
    <row r="80" spans="1:45" ht="15" customHeight="1">
      <c r="E80" s="776"/>
      <c r="F80" s="794" t="str">
        <f>IF('【実績報告】入力フォーマット'!BK13="","","うち")</f>
        <v/>
      </c>
      <c r="G80" s="792"/>
      <c r="H80" s="792"/>
      <c r="I80" s="792"/>
      <c r="J80" s="792"/>
      <c r="K80" s="792"/>
      <c r="L80" s="814"/>
      <c r="M80" s="828" t="str">
        <f>'【実績報告】入力フォーマット'!AY13&amp;'【実績報告】入力フォーマット'!AZ13&amp;'【実績報告】入力フォーマット'!BA13&amp;IF('【実績報告】入力フォーマット'!BC13="","","("&amp;'【実績報告】入力フォーマット'!BC13&amp;'【実績報告】入力フォーマット'!BD13&amp;'【実績報告】入力フォーマット'!BE13&amp;")")</f>
        <v>令和７年６月２０日</v>
      </c>
      <c r="N80" s="838"/>
      <c r="O80" s="838"/>
      <c r="P80" s="838"/>
      <c r="Q80" s="838"/>
      <c r="R80" s="838"/>
      <c r="S80" s="838"/>
      <c r="T80" s="838"/>
      <c r="U80" s="838"/>
      <c r="V80" s="838"/>
      <c r="W80" s="838"/>
      <c r="X80" s="838"/>
      <c r="Y80" s="838"/>
      <c r="Z80" s="838"/>
      <c r="AA80" s="838"/>
      <c r="AB80" s="865"/>
      <c r="AC80" s="874"/>
      <c r="AD80" s="874"/>
      <c r="AE80" s="874"/>
      <c r="AF80" s="818"/>
      <c r="AG80" s="898">
        <f>ROUNDDOWN('【実績報告】入力フォーマット'!BJ13,3)/1000</f>
        <v>8250</v>
      </c>
      <c r="AH80" s="901"/>
      <c r="AI80" s="901"/>
      <c r="AJ80" s="901"/>
      <c r="AK80" s="901"/>
      <c r="AL80" s="901"/>
      <c r="AM80" s="901"/>
      <c r="AN80" s="901"/>
      <c r="AO80" s="901"/>
      <c r="AP80" s="909"/>
      <c r="AQ80" s="768"/>
      <c r="AR80" s="768"/>
      <c r="AS80" s="768"/>
    </row>
    <row r="81" spans="2:45" ht="15" customHeight="1">
      <c r="E81" s="778"/>
      <c r="F81" s="776"/>
      <c r="G81" s="771"/>
      <c r="H81" s="771"/>
      <c r="I81" s="771"/>
      <c r="J81" s="771"/>
      <c r="K81" s="771"/>
      <c r="L81" s="817" t="s">
        <v>352</v>
      </c>
      <c r="M81" s="830" t="str">
        <f>IF('【実績報告】入力フォーマット'!BF13=0,"",(ROUNDDOWN('【実績報告】入力フォーマット'!BB13,3))/1000)</f>
        <v/>
      </c>
      <c r="N81" s="840"/>
      <c r="O81" s="840"/>
      <c r="P81" s="840"/>
      <c r="Q81" s="840"/>
      <c r="R81" s="840"/>
      <c r="S81" s="840"/>
      <c r="T81" s="840"/>
      <c r="U81" s="856" t="str">
        <f>IF(M81="","","(")</f>
        <v/>
      </c>
      <c r="V81" s="839">
        <f>ROUNDDOWN(IF('【実績報告】入力フォーマット'!BF13="",'【実績報告】入力フォーマット'!BB13,'【実績報告】入力フォーマット'!BF13),3)/1000</f>
        <v>0</v>
      </c>
      <c r="W81" s="839"/>
      <c r="X81" s="839"/>
      <c r="Y81" s="839"/>
      <c r="Z81" s="839"/>
      <c r="AA81" s="839"/>
      <c r="AB81" s="866" t="str">
        <f>IF(M81="","",")")</f>
        <v/>
      </c>
      <c r="AF81" s="890"/>
      <c r="AG81" s="899"/>
      <c r="AH81" s="902"/>
      <c r="AI81" s="902"/>
      <c r="AJ81" s="902"/>
      <c r="AK81" s="902"/>
      <c r="AL81" s="902"/>
      <c r="AM81" s="902"/>
      <c r="AN81" s="902"/>
      <c r="AO81" s="902"/>
      <c r="AP81" s="910"/>
    </row>
    <row r="82" spans="2:45" ht="15" customHeight="1">
      <c r="E82" s="776"/>
      <c r="F82" s="795"/>
      <c r="G82" s="806" t="s">
        <v>209</v>
      </c>
      <c r="H82" s="806"/>
      <c r="I82" s="806"/>
      <c r="J82" s="806"/>
      <c r="K82" s="806"/>
      <c r="L82" s="818"/>
      <c r="M82" s="831" t="str">
        <f>'【実績報告】入力フォーマット'!Y13&amp;'【実績報告】入力フォーマット'!Z13&amp;'【実績報告】入力フォーマット'!AA13&amp;IF('【実績報告】入力フォーマット'!AG13="","","("&amp;'【実績報告】入力フォーマット'!AG13&amp;'【実績報告】入力フォーマット'!AH13&amp;'【実績報告】入力フォーマット'!AI13&amp;")")</f>
        <v>令和７年６月１５日(令和７年１１月３０日)</v>
      </c>
      <c r="N82" s="841"/>
      <c r="O82" s="841"/>
      <c r="P82" s="841"/>
      <c r="Q82" s="841"/>
      <c r="R82" s="841"/>
      <c r="S82" s="841"/>
      <c r="T82" s="841"/>
      <c r="U82" s="841"/>
      <c r="V82" s="841"/>
      <c r="W82" s="841"/>
      <c r="X82" s="841"/>
      <c r="Y82" s="841"/>
      <c r="Z82" s="841"/>
      <c r="AA82" s="841"/>
      <c r="AB82" s="867"/>
      <c r="AC82" s="832"/>
      <c r="AD82" s="832"/>
      <c r="AE82" s="832"/>
      <c r="AF82" s="891"/>
      <c r="AG82" s="898" t="s">
        <v>0</v>
      </c>
      <c r="AH82" s="901"/>
      <c r="AI82" s="901"/>
      <c r="AJ82" s="901"/>
      <c r="AK82" s="901"/>
      <c r="AL82" s="901"/>
      <c r="AM82" s="901"/>
      <c r="AN82" s="901"/>
      <c r="AO82" s="901"/>
      <c r="AP82" s="909"/>
      <c r="AQ82" s="767"/>
      <c r="AR82" s="767"/>
      <c r="AS82" s="767"/>
    </row>
    <row r="83" spans="2:45" ht="15" customHeight="1">
      <c r="E83" s="779"/>
      <c r="F83" s="796"/>
      <c r="G83" s="807"/>
      <c r="H83" s="807"/>
      <c r="I83" s="807"/>
      <c r="J83" s="807"/>
      <c r="K83" s="807"/>
      <c r="L83" s="819" t="s">
        <v>268</v>
      </c>
      <c r="M83" s="830" t="str">
        <f>IF('【実績報告】入力フォーマット'!AL13=0,"",'【実績報告】入力フォーマット'!AF13)</f>
        <v/>
      </c>
      <c r="N83" s="840"/>
      <c r="O83" s="840"/>
      <c r="P83" s="840"/>
      <c r="Q83" s="840"/>
      <c r="R83" s="840"/>
      <c r="S83" s="840"/>
      <c r="T83" s="840"/>
      <c r="U83" s="857" t="str">
        <f>IF(M83="","","(")</f>
        <v/>
      </c>
      <c r="V83" s="839">
        <f>IF('【実績報告】入力フォーマット'!AL13=0,'【実績報告】入力フォーマット'!AF13,'【実績報告】入力フォーマット'!AL13)</f>
        <v>0</v>
      </c>
      <c r="W83" s="839"/>
      <c r="X83" s="839"/>
      <c r="Y83" s="839"/>
      <c r="Z83" s="839"/>
      <c r="AA83" s="839"/>
      <c r="AB83" s="868" t="str">
        <f>IF(M83="","",")")</f>
        <v/>
      </c>
      <c r="AC83" s="875"/>
      <c r="AD83" s="875"/>
      <c r="AE83" s="875"/>
      <c r="AF83" s="892"/>
      <c r="AG83" s="899"/>
      <c r="AH83" s="902"/>
      <c r="AI83" s="902"/>
      <c r="AJ83" s="902"/>
      <c r="AK83" s="902"/>
      <c r="AL83" s="902"/>
      <c r="AM83" s="902"/>
      <c r="AN83" s="902"/>
      <c r="AO83" s="902"/>
      <c r="AP83" s="910"/>
      <c r="AQ83" s="767"/>
      <c r="AR83" s="767"/>
      <c r="AS83" s="767"/>
    </row>
    <row r="84" spans="2:45" ht="7.5" customHeight="1">
      <c r="E84" s="768"/>
      <c r="F84" s="768"/>
      <c r="G84" s="768"/>
      <c r="H84" s="768"/>
      <c r="I84" s="768"/>
      <c r="J84" s="768"/>
      <c r="K84" s="768"/>
      <c r="L84" s="809"/>
      <c r="M84" s="832"/>
      <c r="N84" s="832"/>
      <c r="O84" s="832"/>
      <c r="P84" s="832"/>
      <c r="Q84" s="832"/>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09"/>
      <c r="AR84" s="809"/>
      <c r="AS84" s="809"/>
    </row>
    <row r="85" spans="2:45" ht="15" customHeight="1">
      <c r="E85" s="768"/>
      <c r="F85" s="771"/>
      <c r="G85" s="771"/>
      <c r="H85" s="771"/>
      <c r="I85" s="771"/>
      <c r="J85" s="771"/>
      <c r="K85" s="771"/>
      <c r="L85" s="809"/>
      <c r="M85" s="809"/>
      <c r="N85" s="809"/>
      <c r="O85" s="809"/>
      <c r="P85" s="809"/>
      <c r="Q85" s="809"/>
      <c r="R85" s="809"/>
      <c r="S85" s="809"/>
      <c r="T85" s="809"/>
      <c r="U85" s="809"/>
      <c r="V85" s="809"/>
      <c r="W85" s="809"/>
      <c r="X85" s="809"/>
      <c r="Y85" s="809"/>
      <c r="Z85" s="809"/>
      <c r="AA85" s="809"/>
      <c r="AB85" s="809"/>
      <c r="AC85" s="809"/>
      <c r="AD85" s="809"/>
      <c r="AE85" s="809"/>
      <c r="AF85" s="809"/>
      <c r="AG85" s="809"/>
      <c r="AH85" s="809"/>
      <c r="AI85" s="809"/>
      <c r="AJ85" s="809"/>
      <c r="AK85" s="809"/>
      <c r="AL85" s="809"/>
      <c r="AM85" s="809"/>
      <c r="AN85" s="809"/>
      <c r="AO85" s="809"/>
      <c r="AP85" s="809"/>
      <c r="AQ85" s="809"/>
      <c r="AR85" s="809"/>
      <c r="AS85" s="809"/>
    </row>
    <row r="86" spans="2:45" ht="15" customHeight="1">
      <c r="E86" s="768" t="s">
        <v>553</v>
      </c>
      <c r="F86" s="771"/>
      <c r="G86" s="771"/>
      <c r="H86" s="771"/>
      <c r="I86" s="771"/>
      <c r="J86" s="771"/>
      <c r="K86" s="771"/>
      <c r="L86" s="809"/>
      <c r="M86" s="809"/>
      <c r="N86" s="809"/>
      <c r="O86" s="809"/>
      <c r="P86" s="809"/>
      <c r="Q86" s="809"/>
      <c r="R86" s="809"/>
      <c r="S86" s="809"/>
      <c r="T86" s="809"/>
      <c r="U86" s="809"/>
      <c r="V86" s="809"/>
      <c r="W86" s="809"/>
      <c r="X86" s="809"/>
      <c r="Y86" s="809"/>
      <c r="Z86" s="809"/>
      <c r="AA86" s="809"/>
      <c r="AB86" s="809"/>
      <c r="AC86" s="809"/>
      <c r="AD86" s="809"/>
      <c r="AE86" s="809"/>
      <c r="AF86" s="809"/>
      <c r="AG86" s="809"/>
      <c r="AH86" s="809"/>
      <c r="AI86" s="809"/>
      <c r="AJ86" s="809"/>
      <c r="AK86" s="809"/>
      <c r="AL86" s="809"/>
      <c r="AM86" s="809"/>
      <c r="AN86" s="809"/>
      <c r="AO86" s="809"/>
      <c r="AP86" s="809"/>
      <c r="AQ86" s="809"/>
      <c r="AR86" s="809"/>
      <c r="AS86" s="809"/>
    </row>
    <row r="87" spans="2:45" ht="11.1" customHeight="1">
      <c r="E87" s="780" t="s">
        <v>448</v>
      </c>
      <c r="F87" s="780"/>
      <c r="G87" s="780"/>
      <c r="H87" s="780"/>
      <c r="I87" s="780"/>
      <c r="J87" s="780"/>
      <c r="K87" s="780"/>
      <c r="L87" s="780"/>
      <c r="M87" s="780"/>
      <c r="N87" s="780"/>
      <c r="O87" s="780"/>
      <c r="P87" s="848" t="str">
        <f>'【実績報告】入力フォーマット'!C6</f>
        <v>株式会社NTTドコモ</v>
      </c>
      <c r="Q87" s="848"/>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row>
    <row r="88" spans="2:45" ht="11.1" customHeight="1">
      <c r="E88" s="781"/>
      <c r="F88" s="781"/>
      <c r="G88" s="781"/>
      <c r="H88" s="781"/>
      <c r="I88" s="781"/>
      <c r="J88" s="781"/>
      <c r="K88" s="781"/>
      <c r="L88" s="781"/>
      <c r="M88" s="781"/>
      <c r="N88" s="781"/>
      <c r="O88" s="781"/>
      <c r="P88" s="849"/>
      <c r="Q88" s="849"/>
      <c r="R88" s="849"/>
      <c r="S88" s="849"/>
      <c r="T88" s="849"/>
      <c r="U88" s="849"/>
      <c r="V88" s="849"/>
      <c r="W88" s="849"/>
      <c r="X88" s="849"/>
      <c r="Y88" s="849"/>
      <c r="Z88" s="849"/>
      <c r="AA88" s="849"/>
      <c r="AB88" s="849"/>
      <c r="AC88" s="849"/>
      <c r="AD88" s="849"/>
      <c r="AE88" s="849"/>
      <c r="AF88" s="849"/>
      <c r="AG88" s="849"/>
      <c r="AH88" s="849"/>
      <c r="AI88" s="849"/>
      <c r="AJ88" s="849"/>
      <c r="AK88" s="849"/>
      <c r="AL88" s="849"/>
      <c r="AM88" s="849"/>
      <c r="AN88" s="849"/>
      <c r="AO88" s="849"/>
      <c r="AP88" s="849"/>
    </row>
    <row r="89" spans="2:45" ht="11.1" customHeight="1">
      <c r="E89" s="781"/>
      <c r="F89" s="781"/>
      <c r="G89" s="781"/>
      <c r="H89" s="781"/>
      <c r="I89" s="781"/>
      <c r="J89" s="781"/>
      <c r="K89" s="781"/>
      <c r="L89" s="781"/>
      <c r="M89" s="781"/>
      <c r="N89" s="781"/>
      <c r="O89" s="781"/>
      <c r="P89" s="849"/>
      <c r="Q89" s="849"/>
      <c r="R89" s="849"/>
      <c r="S89" s="849"/>
      <c r="T89" s="849"/>
      <c r="U89" s="849"/>
      <c r="V89" s="849"/>
      <c r="W89" s="849"/>
      <c r="X89" s="849"/>
      <c r="Y89" s="849"/>
      <c r="Z89" s="849"/>
      <c r="AA89" s="849"/>
      <c r="AB89" s="849"/>
      <c r="AC89" s="849"/>
      <c r="AD89" s="849"/>
      <c r="AE89" s="849"/>
      <c r="AF89" s="849"/>
      <c r="AG89" s="849"/>
      <c r="AH89" s="849"/>
      <c r="AI89" s="849"/>
      <c r="AJ89" s="849"/>
      <c r="AK89" s="849"/>
      <c r="AL89" s="849"/>
      <c r="AM89" s="849"/>
      <c r="AN89" s="849"/>
      <c r="AO89" s="849"/>
      <c r="AP89" s="849"/>
    </row>
    <row r="90" spans="2:45" ht="9.9499999999999993" customHeight="1">
      <c r="E90" s="782" t="s">
        <v>112</v>
      </c>
      <c r="F90" s="798"/>
      <c r="G90" s="798"/>
      <c r="H90" s="798"/>
      <c r="I90" s="798"/>
      <c r="J90" s="798"/>
      <c r="K90" s="798"/>
      <c r="L90" s="798"/>
      <c r="M90" s="798"/>
      <c r="N90" s="798"/>
      <c r="O90" s="845"/>
      <c r="P90" s="850" t="str">
        <f>'【実績報告】入力フォーマット'!E6&amp;"  "&amp;'【実績報告】入力フォーマット'!H6</f>
        <v>代表取締役社長  田中　太郎</v>
      </c>
      <c r="Q90" s="855"/>
      <c r="R90" s="855"/>
      <c r="S90" s="855"/>
      <c r="T90" s="855"/>
      <c r="U90" s="855"/>
      <c r="V90" s="855"/>
      <c r="W90" s="855"/>
      <c r="X90" s="855"/>
      <c r="Y90" s="855"/>
      <c r="Z90" s="855"/>
      <c r="AA90" s="855"/>
      <c r="AB90" s="855"/>
      <c r="AC90" s="855"/>
      <c r="AD90" s="855"/>
      <c r="AE90" s="855"/>
      <c r="AF90" s="855"/>
      <c r="AG90" s="855"/>
      <c r="AH90" s="855"/>
      <c r="AI90" s="855"/>
      <c r="AJ90" s="855"/>
      <c r="AK90" s="855"/>
      <c r="AL90" s="855"/>
      <c r="AM90" s="855"/>
      <c r="AN90" s="855"/>
      <c r="AO90" s="855"/>
      <c r="AP90" s="911"/>
    </row>
    <row r="91" spans="2:45" ht="9.9499999999999993" customHeight="1">
      <c r="E91" s="783"/>
      <c r="F91" s="797"/>
      <c r="G91" s="797"/>
      <c r="H91" s="797"/>
      <c r="I91" s="797"/>
      <c r="J91" s="797"/>
      <c r="K91" s="797"/>
      <c r="L91" s="797"/>
      <c r="M91" s="797"/>
      <c r="N91" s="797"/>
      <c r="O91" s="846"/>
      <c r="P91" s="851"/>
      <c r="Q91" s="854"/>
      <c r="R91" s="854"/>
      <c r="S91" s="854"/>
      <c r="T91" s="854"/>
      <c r="U91" s="854"/>
      <c r="V91" s="854"/>
      <c r="W91" s="854"/>
      <c r="X91" s="854"/>
      <c r="Y91" s="854"/>
      <c r="Z91" s="854"/>
      <c r="AA91" s="854"/>
      <c r="AB91" s="854"/>
      <c r="AC91" s="854"/>
      <c r="AD91" s="854"/>
      <c r="AE91" s="854"/>
      <c r="AF91" s="854"/>
      <c r="AG91" s="854"/>
      <c r="AH91" s="854"/>
      <c r="AI91" s="854"/>
      <c r="AJ91" s="854"/>
      <c r="AK91" s="854"/>
      <c r="AL91" s="854"/>
      <c r="AM91" s="854"/>
      <c r="AN91" s="854"/>
      <c r="AO91" s="854"/>
      <c r="AP91" s="912"/>
    </row>
    <row r="92" spans="2:45" ht="15" customHeight="1">
      <c r="E92" s="784" t="s">
        <v>477</v>
      </c>
      <c r="F92" s="784"/>
      <c r="G92" s="784"/>
      <c r="H92" s="784"/>
      <c r="I92" s="784"/>
      <c r="J92" s="784"/>
      <c r="K92" s="784"/>
      <c r="L92" s="784"/>
      <c r="M92" s="784"/>
      <c r="N92" s="784"/>
      <c r="O92" s="784"/>
      <c r="P92" s="852" t="s">
        <v>92</v>
      </c>
      <c r="Q92" s="852"/>
      <c r="R92" s="852"/>
      <c r="S92" s="852"/>
      <c r="T92" s="852"/>
      <c r="U92" s="852"/>
      <c r="V92" s="852"/>
      <c r="W92" s="852"/>
      <c r="X92" s="852"/>
      <c r="Y92" s="852"/>
      <c r="Z92" s="852"/>
      <c r="AA92" s="852"/>
      <c r="AB92" s="852"/>
      <c r="AC92" s="852"/>
      <c r="AD92" s="852"/>
      <c r="AE92" s="852"/>
      <c r="AF92" s="852"/>
      <c r="AG92" s="852"/>
      <c r="AH92" s="852"/>
      <c r="AI92" s="852"/>
      <c r="AJ92" s="852"/>
      <c r="AK92" s="852"/>
      <c r="AL92" s="852"/>
      <c r="AM92" s="852"/>
      <c r="AN92" s="852"/>
      <c r="AO92" s="852"/>
      <c r="AP92" s="852"/>
      <c r="AQ92" s="771"/>
      <c r="AR92" s="771"/>
      <c r="AS92" s="771"/>
    </row>
    <row r="93" spans="2:45" ht="15" customHeight="1">
      <c r="E93" s="784" t="s">
        <v>555</v>
      </c>
      <c r="F93" s="784"/>
      <c r="G93" s="784"/>
      <c r="H93" s="784"/>
      <c r="I93" s="784"/>
      <c r="J93" s="784"/>
      <c r="K93" s="784"/>
      <c r="L93" s="784"/>
      <c r="M93" s="784"/>
      <c r="N93" s="784"/>
      <c r="O93" s="784"/>
      <c r="P93" s="852" t="s">
        <v>92</v>
      </c>
      <c r="Q93" s="852"/>
      <c r="R93" s="852"/>
      <c r="S93" s="852"/>
      <c r="T93" s="852"/>
      <c r="U93" s="852"/>
      <c r="V93" s="852"/>
      <c r="W93" s="852"/>
      <c r="X93" s="852"/>
      <c r="Y93" s="852"/>
      <c r="Z93" s="852"/>
      <c r="AA93" s="852"/>
      <c r="AB93" s="852"/>
      <c r="AC93" s="852"/>
      <c r="AD93" s="852"/>
      <c r="AE93" s="852"/>
      <c r="AF93" s="852"/>
      <c r="AG93" s="852"/>
      <c r="AH93" s="852"/>
      <c r="AI93" s="852"/>
      <c r="AJ93" s="852"/>
      <c r="AK93" s="852"/>
      <c r="AL93" s="852"/>
      <c r="AM93" s="852"/>
      <c r="AN93" s="852"/>
      <c r="AO93" s="852"/>
      <c r="AP93" s="852"/>
      <c r="AQ93" s="771"/>
      <c r="AR93" s="771"/>
      <c r="AS93" s="771"/>
    </row>
    <row r="94" spans="2:45" ht="15" customHeight="1">
      <c r="E94" s="784" t="s">
        <v>228</v>
      </c>
      <c r="F94" s="784"/>
      <c r="G94" s="784"/>
      <c r="H94" s="784"/>
      <c r="I94" s="784"/>
      <c r="J94" s="784"/>
      <c r="K94" s="784"/>
      <c r="L94" s="784"/>
      <c r="M94" s="784"/>
      <c r="N94" s="784"/>
      <c r="O94" s="784"/>
      <c r="P94" s="853" t="str">
        <f>'【実績報告】入力フォーマット'!I13&amp;'【実績報告】入力フォーマット'!J13&amp;'【実績報告】入力フォーマット'!K13</f>
        <v>令和７年７月１日</v>
      </c>
      <c r="Q94" s="853"/>
      <c r="R94" s="853"/>
      <c r="S94" s="853"/>
      <c r="T94" s="853"/>
      <c r="U94" s="853"/>
      <c r="V94" s="853"/>
      <c r="W94" s="853"/>
      <c r="X94" s="853"/>
      <c r="Y94" s="853"/>
      <c r="Z94" s="853"/>
      <c r="AA94" s="853"/>
      <c r="AB94" s="853"/>
      <c r="AC94" s="853"/>
      <c r="AD94" s="853"/>
      <c r="AE94" s="853"/>
      <c r="AF94" s="853"/>
      <c r="AG94" s="853"/>
      <c r="AH94" s="853"/>
      <c r="AI94" s="853"/>
      <c r="AJ94" s="853"/>
      <c r="AK94" s="853"/>
      <c r="AL94" s="853"/>
      <c r="AM94" s="853"/>
      <c r="AN94" s="853"/>
      <c r="AO94" s="853"/>
      <c r="AP94" s="853"/>
    </row>
    <row r="95" spans="2:45" ht="15" customHeight="1">
      <c r="E95" s="784" t="s">
        <v>556</v>
      </c>
      <c r="F95" s="784"/>
      <c r="G95" s="784"/>
      <c r="H95" s="784"/>
      <c r="I95" s="784"/>
      <c r="J95" s="784"/>
      <c r="K95" s="784"/>
      <c r="L95" s="784"/>
      <c r="M95" s="784"/>
      <c r="N95" s="784"/>
      <c r="O95" s="784"/>
      <c r="P95" s="853" t="str">
        <f>'【実績報告】入力フォーマット'!L13&amp;'【実績報告】入力フォーマット'!M13&amp;'【実績報告】入力フォーマット'!N13</f>
        <v>令和８年１月３１日</v>
      </c>
      <c r="Q95" s="853"/>
      <c r="R95" s="853"/>
      <c r="S95" s="853"/>
      <c r="T95" s="853"/>
      <c r="U95" s="853"/>
      <c r="V95" s="853"/>
      <c r="W95" s="853"/>
      <c r="X95" s="853"/>
      <c r="Y95" s="853"/>
      <c r="Z95" s="853"/>
      <c r="AA95" s="853"/>
      <c r="AB95" s="853"/>
      <c r="AC95" s="853"/>
      <c r="AD95" s="853"/>
      <c r="AE95" s="853"/>
      <c r="AF95" s="853"/>
      <c r="AG95" s="853"/>
      <c r="AH95" s="853"/>
      <c r="AI95" s="853"/>
      <c r="AJ95" s="853"/>
      <c r="AK95" s="853"/>
      <c r="AL95" s="853"/>
      <c r="AM95" s="853"/>
      <c r="AN95" s="853"/>
      <c r="AO95" s="853"/>
      <c r="AP95" s="853"/>
    </row>
    <row r="96" spans="2:45" ht="7.5" customHeight="1">
      <c r="B96" s="767"/>
      <c r="C96" s="767"/>
      <c r="D96" s="767"/>
      <c r="E96" s="771"/>
      <c r="F96" s="771"/>
      <c r="G96" s="771"/>
      <c r="H96" s="771"/>
      <c r="I96" s="771"/>
      <c r="J96" s="771"/>
      <c r="K96" s="771"/>
      <c r="L96" s="820"/>
      <c r="M96" s="820"/>
      <c r="N96" s="820"/>
      <c r="O96" s="820"/>
      <c r="P96" s="820"/>
      <c r="Q96" s="820"/>
      <c r="R96" s="820"/>
      <c r="S96" s="820"/>
      <c r="T96" s="820"/>
      <c r="U96" s="820"/>
      <c r="V96" s="820"/>
      <c r="W96" s="820"/>
      <c r="X96" s="820"/>
      <c r="Y96" s="820"/>
      <c r="Z96" s="820"/>
    </row>
    <row r="97" spans="2:48" ht="15" customHeight="1">
      <c r="B97" s="767"/>
      <c r="C97" s="767"/>
      <c r="D97" s="767"/>
      <c r="E97" s="768"/>
      <c r="F97" s="771"/>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47"/>
      <c r="AL97" s="847"/>
      <c r="AM97" s="847"/>
      <c r="AN97" s="847"/>
      <c r="AO97" s="847"/>
      <c r="AP97" s="847"/>
      <c r="AQ97" s="917"/>
      <c r="AR97" s="917"/>
      <c r="AS97" s="917"/>
    </row>
    <row r="98" spans="2:48" ht="15" customHeight="1">
      <c r="B98" s="767"/>
      <c r="C98" s="767"/>
      <c r="D98" s="767"/>
      <c r="E98" s="768" t="s">
        <v>557</v>
      </c>
      <c r="F98" s="771"/>
      <c r="O98" s="847"/>
      <c r="P98" s="847"/>
      <c r="Q98" s="847"/>
      <c r="R98" s="847"/>
      <c r="S98" s="847"/>
      <c r="T98" s="847"/>
      <c r="U98" s="847"/>
      <c r="V98" s="847"/>
      <c r="W98" s="847"/>
      <c r="X98" s="847"/>
      <c r="Y98" s="847"/>
      <c r="Z98" s="847"/>
      <c r="AA98" s="847"/>
      <c r="AB98" s="847"/>
      <c r="AC98" s="847"/>
      <c r="AD98" s="847"/>
      <c r="AE98" s="847"/>
      <c r="AF98" s="847"/>
      <c r="AG98" s="847"/>
      <c r="AH98" s="847"/>
      <c r="AI98" s="847"/>
      <c r="AJ98" s="847"/>
      <c r="AK98" s="847"/>
      <c r="AL98" s="905" t="s">
        <v>558</v>
      </c>
      <c r="AM98" s="905"/>
      <c r="AN98" s="905"/>
      <c r="AO98" s="905"/>
      <c r="AP98" s="905"/>
      <c r="AQ98" s="917"/>
      <c r="AR98" s="917"/>
      <c r="AS98" s="917"/>
    </row>
    <row r="99" spans="2:48" ht="15" customHeight="1">
      <c r="E99" s="785" t="s">
        <v>559</v>
      </c>
      <c r="F99" s="799"/>
      <c r="G99" s="799"/>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799"/>
      <c r="AK99" s="799"/>
      <c r="AL99" s="799"/>
      <c r="AM99" s="799"/>
      <c r="AN99" s="799"/>
      <c r="AO99" s="799"/>
      <c r="AP99" s="823"/>
      <c r="AQ99" s="917"/>
      <c r="AR99" s="917"/>
    </row>
    <row r="100" spans="2:48" ht="15" customHeight="1">
      <c r="E100" s="774" t="s">
        <v>294</v>
      </c>
      <c r="F100" s="792"/>
      <c r="G100" s="792"/>
      <c r="H100" s="792"/>
      <c r="I100" s="792"/>
      <c r="J100" s="792"/>
      <c r="K100" s="792"/>
      <c r="L100" s="814"/>
      <c r="M100" s="826" t="str">
        <f>"交付決定年月日"&amp;IF('【実績報告】入力フォーマット'!AG13="","","（変更承認年月日）")</f>
        <v>交付決定年月日（変更承認年月日）</v>
      </c>
      <c r="N100" s="836"/>
      <c r="O100" s="836"/>
      <c r="P100" s="836"/>
      <c r="Q100" s="836"/>
      <c r="R100" s="836"/>
      <c r="S100" s="836"/>
      <c r="T100" s="836"/>
      <c r="U100" s="836"/>
      <c r="V100" s="836"/>
      <c r="W100" s="836"/>
      <c r="X100" s="836"/>
      <c r="Y100" s="836"/>
      <c r="Z100" s="836"/>
      <c r="AA100" s="836"/>
      <c r="AB100" s="863"/>
      <c r="AC100" s="876" t="s">
        <v>560</v>
      </c>
      <c r="AD100" s="881"/>
      <c r="AE100" s="881"/>
      <c r="AF100" s="893"/>
      <c r="AG100" s="900" t="s">
        <v>120</v>
      </c>
      <c r="AH100" s="903"/>
      <c r="AI100" s="903"/>
      <c r="AJ100" s="903"/>
      <c r="AK100" s="903"/>
      <c r="AL100" s="903"/>
      <c r="AM100" s="903"/>
      <c r="AN100" s="903"/>
      <c r="AO100" s="903"/>
      <c r="AP100" s="913"/>
      <c r="AQ100" s="917"/>
      <c r="AR100" s="917"/>
    </row>
    <row r="101" spans="2:48" ht="15" customHeight="1">
      <c r="E101" s="778"/>
      <c r="F101" s="771"/>
      <c r="G101" s="771"/>
      <c r="H101" s="771"/>
      <c r="I101" s="771"/>
      <c r="J101" s="771"/>
      <c r="K101" s="771"/>
      <c r="L101" s="816"/>
      <c r="M101" s="827" t="str">
        <f>"交付決定額"&amp;IF('【実績報告】入力フォーマット'!AG13=0,"","（変更承認額）")</f>
        <v>交付決定額（変更承認額）</v>
      </c>
      <c r="N101" s="837"/>
      <c r="O101" s="837"/>
      <c r="P101" s="837"/>
      <c r="Q101" s="837"/>
      <c r="R101" s="837"/>
      <c r="S101" s="837"/>
      <c r="T101" s="837"/>
      <c r="U101" s="837"/>
      <c r="V101" s="837"/>
      <c r="W101" s="837"/>
      <c r="X101" s="837"/>
      <c r="Y101" s="837"/>
      <c r="Z101" s="837"/>
      <c r="AA101" s="837"/>
      <c r="AB101" s="864"/>
      <c r="AC101" s="877" t="s">
        <v>561</v>
      </c>
      <c r="AD101" s="882"/>
      <c r="AE101" s="882"/>
      <c r="AF101" s="894"/>
      <c r="AG101" s="783"/>
      <c r="AH101" s="797"/>
      <c r="AI101" s="797"/>
      <c r="AJ101" s="797"/>
      <c r="AK101" s="797"/>
      <c r="AL101" s="797"/>
      <c r="AM101" s="797"/>
      <c r="AN101" s="797"/>
      <c r="AO101" s="797"/>
      <c r="AP101" s="846"/>
      <c r="AS101" s="768"/>
      <c r="AU101" s="765" t="s">
        <v>37</v>
      </c>
    </row>
    <row r="102" spans="2:48" ht="15" customHeight="1">
      <c r="E102" s="778"/>
      <c r="F102" s="771"/>
      <c r="G102" s="771"/>
      <c r="H102" s="771"/>
      <c r="I102" s="771"/>
      <c r="J102" s="771"/>
      <c r="K102" s="771"/>
      <c r="L102" s="816"/>
      <c r="M102" s="831" t="str">
        <f>M82</f>
        <v>令和７年６月１５日(令和７年１１月３０日)</v>
      </c>
      <c r="N102" s="841"/>
      <c r="O102" s="841"/>
      <c r="P102" s="841"/>
      <c r="Q102" s="841"/>
      <c r="R102" s="841"/>
      <c r="S102" s="841"/>
      <c r="T102" s="841"/>
      <c r="U102" s="841"/>
      <c r="V102" s="841"/>
      <c r="W102" s="841"/>
      <c r="X102" s="841"/>
      <c r="Y102" s="841"/>
      <c r="Z102" s="841"/>
      <c r="AA102" s="841"/>
      <c r="AB102" s="867"/>
      <c r="AC102" s="874"/>
      <c r="AD102" s="874"/>
      <c r="AE102" s="874"/>
      <c r="AF102" s="818"/>
      <c r="AG102" s="878"/>
      <c r="AH102" s="883"/>
      <c r="AI102" s="883"/>
      <c r="AJ102" s="883"/>
      <c r="AK102" s="883"/>
      <c r="AL102" s="883"/>
      <c r="AM102" s="883"/>
      <c r="AN102" s="883"/>
      <c r="AO102" s="883"/>
      <c r="AP102" s="895"/>
      <c r="AQ102" s="768"/>
      <c r="AR102" s="768"/>
      <c r="AU102" s="918" t="s">
        <v>562</v>
      </c>
      <c r="AV102" s="921" t="s">
        <v>273</v>
      </c>
    </row>
    <row r="103" spans="2:48" ht="15" customHeight="1">
      <c r="E103" s="775"/>
      <c r="F103" s="793"/>
      <c r="G103" s="793"/>
      <c r="H103" s="793"/>
      <c r="I103" s="793"/>
      <c r="J103" s="793"/>
      <c r="K103" s="793"/>
      <c r="L103" s="815"/>
      <c r="M103" s="829" t="str">
        <f>IF(M83="","",M83*1000)</f>
        <v/>
      </c>
      <c r="N103" s="839"/>
      <c r="O103" s="839"/>
      <c r="P103" s="839"/>
      <c r="Q103" s="839"/>
      <c r="R103" s="839"/>
      <c r="S103" s="839"/>
      <c r="T103" s="839"/>
      <c r="U103" s="858" t="str">
        <f>IF(M103="","","(")</f>
        <v/>
      </c>
      <c r="V103" s="839">
        <f>V83*1000</f>
        <v>0</v>
      </c>
      <c r="W103" s="839"/>
      <c r="X103" s="839"/>
      <c r="Y103" s="839"/>
      <c r="Z103" s="839"/>
      <c r="AA103" s="839"/>
      <c r="AB103" s="869" t="str">
        <f>IF(M103="","",")")</f>
        <v/>
      </c>
      <c r="AF103" s="890"/>
      <c r="AG103" s="829">
        <f>'【実績報告】入力フォーマット'!AS13*1000</f>
        <v>0</v>
      </c>
      <c r="AH103" s="839"/>
      <c r="AI103" s="839"/>
      <c r="AJ103" s="839"/>
      <c r="AK103" s="839"/>
      <c r="AL103" s="839"/>
      <c r="AM103" s="839"/>
      <c r="AN103" s="839"/>
      <c r="AO103" s="839"/>
      <c r="AP103" s="914"/>
      <c r="AQ103" s="768"/>
      <c r="AR103" s="768"/>
      <c r="AU103" s="919">
        <f>IF(M103="",V103,M103)</f>
        <v>0</v>
      </c>
      <c r="AV103" s="922">
        <f>IF(M103="",AU103,V103)</f>
        <v>0</v>
      </c>
    </row>
    <row r="104" spans="2:48" ht="36" customHeight="1">
      <c r="E104" s="786" t="s">
        <v>563</v>
      </c>
      <c r="F104" s="800"/>
      <c r="G104" s="800"/>
      <c r="H104" s="800"/>
      <c r="I104" s="800"/>
      <c r="J104" s="800"/>
      <c r="K104" s="800"/>
      <c r="L104" s="821"/>
      <c r="M104" s="833" t="s">
        <v>55</v>
      </c>
      <c r="N104" s="842"/>
      <c r="O104" s="842"/>
      <c r="P104" s="842"/>
      <c r="Q104" s="842"/>
      <c r="R104" s="842"/>
      <c r="S104" s="842"/>
      <c r="T104" s="842"/>
      <c r="U104" s="842"/>
      <c r="V104" s="842"/>
      <c r="W104" s="842"/>
      <c r="X104" s="842"/>
      <c r="Y104" s="842"/>
      <c r="Z104" s="842"/>
      <c r="AA104" s="842"/>
      <c r="AB104" s="870"/>
      <c r="AC104" s="878"/>
      <c r="AD104" s="883"/>
      <c r="AE104" s="883"/>
      <c r="AF104" s="895"/>
      <c r="AG104" s="785" t="s">
        <v>198</v>
      </c>
      <c r="AH104" s="799"/>
      <c r="AI104" s="799"/>
      <c r="AJ104" s="799"/>
      <c r="AK104" s="799"/>
      <c r="AL104" s="799"/>
      <c r="AM104" s="799"/>
      <c r="AN104" s="799"/>
      <c r="AO104" s="799"/>
      <c r="AP104" s="823"/>
      <c r="AU104" s="919"/>
      <c r="AV104" s="922"/>
    </row>
    <row r="105" spans="2:48" ht="15" customHeight="1">
      <c r="E105" s="787"/>
      <c r="F105" s="801" t="s">
        <v>564</v>
      </c>
      <c r="G105" s="808"/>
      <c r="H105" s="808"/>
      <c r="I105" s="808"/>
      <c r="J105" s="808"/>
      <c r="K105" s="808"/>
      <c r="L105" s="822"/>
      <c r="M105" s="834" t="str">
        <f>IF('【実績報告】入力フォーマット'!$CA$13="","",'【実績報告】入力フォーマット'!$BX$13)</f>
        <v/>
      </c>
      <c r="N105" s="843"/>
      <c r="O105" s="843"/>
      <c r="P105" s="843"/>
      <c r="Q105" s="843"/>
      <c r="R105" s="843"/>
      <c r="S105" s="843"/>
      <c r="T105" s="843"/>
      <c r="U105" s="857" t="str">
        <f t="shared" ref="U105:U115" si="0">IF(M105="","","(")</f>
        <v/>
      </c>
      <c r="V105" s="843">
        <f>IF(F105="","",IF('【実績報告】入力フォーマット'!$CA$13="",'【実績報告】入力フォーマット'!$BX$13,'【実績報告】入力フォーマット'!$CA$13))</f>
        <v>0</v>
      </c>
      <c r="W105" s="843"/>
      <c r="X105" s="843"/>
      <c r="Y105" s="843"/>
      <c r="Z105" s="843"/>
      <c r="AA105" s="843"/>
      <c r="AB105" s="868" t="str">
        <f t="shared" ref="AB105:AB115" si="1">IF(M105="","",")")</f>
        <v/>
      </c>
      <c r="AC105" s="776"/>
      <c r="AD105" s="768"/>
      <c r="AE105" s="768"/>
      <c r="AF105" s="896"/>
      <c r="AG105" s="834">
        <f>'【実績報告】入力フォーマット'!CD13</f>
        <v>0</v>
      </c>
      <c r="AH105" s="843"/>
      <c r="AI105" s="843"/>
      <c r="AJ105" s="843"/>
      <c r="AK105" s="843"/>
      <c r="AL105" s="843"/>
      <c r="AM105" s="843"/>
      <c r="AN105" s="843"/>
      <c r="AO105" s="843"/>
      <c r="AP105" s="915"/>
      <c r="AU105" s="919">
        <f t="shared" ref="AU105:AU113" si="2">IF(M105="",V105,M105)</f>
        <v>0</v>
      </c>
      <c r="AV105" s="922">
        <f t="shared" ref="AV105:AV113" si="3">IF(M105="",AU105,V105)</f>
        <v>0</v>
      </c>
    </row>
    <row r="106" spans="2:48" ht="15" customHeight="1">
      <c r="B106" s="768"/>
      <c r="C106" s="768"/>
      <c r="D106" s="768"/>
      <c r="E106" s="787"/>
      <c r="F106" s="801" t="s">
        <v>565</v>
      </c>
      <c r="G106" s="808"/>
      <c r="H106" s="808"/>
      <c r="I106" s="808"/>
      <c r="J106" s="808"/>
      <c r="K106" s="808"/>
      <c r="L106" s="822"/>
      <c r="M106" s="834" t="str">
        <f>IF('【実績報告】入力フォーマット'!$CB$13="","",'【実績報告】入力フォーマット'!$BY$13)</f>
        <v/>
      </c>
      <c r="N106" s="843"/>
      <c r="O106" s="843"/>
      <c r="P106" s="843"/>
      <c r="Q106" s="843"/>
      <c r="R106" s="843"/>
      <c r="S106" s="843"/>
      <c r="T106" s="843"/>
      <c r="U106" s="857" t="str">
        <f t="shared" si="0"/>
        <v/>
      </c>
      <c r="V106" s="843">
        <f>IF(F106="","",IF('【実績報告】入力フォーマット'!$CB$13="",'【実績報告】入力フォーマット'!$BY$13,'【実績報告】入力フォーマット'!$CB$13))</f>
        <v>0</v>
      </c>
      <c r="W106" s="843"/>
      <c r="X106" s="843"/>
      <c r="Y106" s="843"/>
      <c r="Z106" s="843"/>
      <c r="AA106" s="843"/>
      <c r="AB106" s="868" t="str">
        <f t="shared" si="1"/>
        <v/>
      </c>
      <c r="AC106" s="776"/>
      <c r="AD106" s="768"/>
      <c r="AE106" s="768"/>
      <c r="AF106" s="896"/>
      <c r="AG106" s="834">
        <f>'【実績報告】入力フォーマット'!CE13</f>
        <v>6750000</v>
      </c>
      <c r="AH106" s="843"/>
      <c r="AI106" s="843"/>
      <c r="AJ106" s="843"/>
      <c r="AK106" s="843"/>
      <c r="AL106" s="843"/>
      <c r="AM106" s="843"/>
      <c r="AN106" s="843"/>
      <c r="AO106" s="843"/>
      <c r="AP106" s="915"/>
      <c r="AU106" s="919">
        <f t="shared" si="2"/>
        <v>0</v>
      </c>
      <c r="AV106" s="922">
        <f t="shared" si="3"/>
        <v>0</v>
      </c>
    </row>
    <row r="107" spans="2:48" ht="15" customHeight="1">
      <c r="E107" s="788"/>
      <c r="F107" s="801" t="s">
        <v>272</v>
      </c>
      <c r="G107" s="808"/>
      <c r="H107" s="808"/>
      <c r="I107" s="808"/>
      <c r="J107" s="808"/>
      <c r="K107" s="808"/>
      <c r="L107" s="822"/>
      <c r="M107" s="834" t="str">
        <f>IF('【実績報告】入力フォーマット'!$CC$13="","",'【実績報告】入力フォーマット'!$BZ$13)</f>
        <v/>
      </c>
      <c r="N107" s="843"/>
      <c r="O107" s="843"/>
      <c r="P107" s="843"/>
      <c r="Q107" s="843"/>
      <c r="R107" s="843"/>
      <c r="S107" s="843"/>
      <c r="T107" s="843"/>
      <c r="U107" s="857" t="str">
        <f t="shared" si="0"/>
        <v/>
      </c>
      <c r="V107" s="843">
        <f>IF(F107="","",IF('【実績報告】入力フォーマット'!$CC$13="",'【実績報告】入力フォーマット'!$BZ$13,'【実績報告】入力フォーマット'!$CC$13))</f>
        <v>0</v>
      </c>
      <c r="W107" s="843"/>
      <c r="X107" s="843"/>
      <c r="Y107" s="843"/>
      <c r="Z107" s="843"/>
      <c r="AA107" s="843"/>
      <c r="AB107" s="868" t="str">
        <f t="shared" si="1"/>
        <v/>
      </c>
      <c r="AC107" s="776"/>
      <c r="AD107" s="768"/>
      <c r="AE107" s="768"/>
      <c r="AF107" s="896"/>
      <c r="AG107" s="834">
        <f>'【実績報告】入力フォーマット'!CF13</f>
        <v>0</v>
      </c>
      <c r="AH107" s="843"/>
      <c r="AI107" s="843"/>
      <c r="AJ107" s="843"/>
      <c r="AK107" s="843"/>
      <c r="AL107" s="843"/>
      <c r="AM107" s="843"/>
      <c r="AN107" s="843"/>
      <c r="AO107" s="843"/>
      <c r="AP107" s="915"/>
      <c r="AU107" s="919">
        <f t="shared" si="2"/>
        <v>0</v>
      </c>
      <c r="AV107" s="922">
        <f t="shared" si="3"/>
        <v>0</v>
      </c>
    </row>
    <row r="108" spans="2:48" ht="15" customHeight="1">
      <c r="E108" s="788"/>
      <c r="F108" s="801" t="s">
        <v>566</v>
      </c>
      <c r="G108" s="808"/>
      <c r="H108" s="808"/>
      <c r="I108" s="808"/>
      <c r="J108" s="808"/>
      <c r="K108" s="808"/>
      <c r="L108" s="822"/>
      <c r="M108" s="834" t="str">
        <f>IF(M81="","",(M81-M83)*1000)</f>
        <v/>
      </c>
      <c r="N108" s="843"/>
      <c r="O108" s="843"/>
      <c r="P108" s="843"/>
      <c r="Q108" s="843"/>
      <c r="R108" s="843"/>
      <c r="S108" s="843"/>
      <c r="T108" s="843"/>
      <c r="U108" s="857" t="str">
        <f t="shared" si="0"/>
        <v/>
      </c>
      <c r="V108" s="860">
        <f>1000*(V81-V83)</f>
        <v>0</v>
      </c>
      <c r="W108" s="860"/>
      <c r="X108" s="860"/>
      <c r="Y108" s="860"/>
      <c r="Z108" s="860"/>
      <c r="AA108" s="860"/>
      <c r="AB108" s="868" t="str">
        <f t="shared" si="1"/>
        <v/>
      </c>
      <c r="AC108" s="776"/>
      <c r="AD108" s="768"/>
      <c r="AE108" s="768"/>
      <c r="AF108" s="896"/>
      <c r="AG108" s="834">
        <f>AG80*1000-AG103</f>
        <v>8250000</v>
      </c>
      <c r="AH108" s="843"/>
      <c r="AI108" s="843"/>
      <c r="AJ108" s="843"/>
      <c r="AK108" s="843"/>
      <c r="AL108" s="843"/>
      <c r="AM108" s="843"/>
      <c r="AN108" s="843"/>
      <c r="AO108" s="843"/>
      <c r="AP108" s="915"/>
      <c r="AU108" s="919">
        <f t="shared" si="2"/>
        <v>0</v>
      </c>
      <c r="AV108" s="922">
        <f t="shared" si="3"/>
        <v>0</v>
      </c>
    </row>
    <row r="109" spans="2:48" ht="15" customHeight="1">
      <c r="E109" s="788"/>
      <c r="F109" s="801" t="s">
        <v>567</v>
      </c>
      <c r="G109" s="808"/>
      <c r="H109" s="808"/>
      <c r="I109" s="808"/>
      <c r="J109" s="808"/>
      <c r="K109" s="808"/>
      <c r="L109" s="822"/>
      <c r="M109" s="834" t="str">
        <f>IF(M79="","",(M79-M81)*1000)</f>
        <v/>
      </c>
      <c r="N109" s="843"/>
      <c r="O109" s="843"/>
      <c r="P109" s="843"/>
      <c r="Q109" s="843"/>
      <c r="R109" s="843"/>
      <c r="S109" s="843"/>
      <c r="T109" s="843"/>
      <c r="U109" s="857" t="str">
        <f t="shared" si="0"/>
        <v/>
      </c>
      <c r="V109" s="843" t="str">
        <f>IF('【実績報告】入力フォーマット'!BK13="","－",'【実績報告】入力フォーマット'!BO13)</f>
        <v>－</v>
      </c>
      <c r="W109" s="843"/>
      <c r="X109" s="843"/>
      <c r="Y109" s="843"/>
      <c r="Z109" s="843"/>
      <c r="AA109" s="843"/>
      <c r="AB109" s="868" t="str">
        <f t="shared" si="1"/>
        <v/>
      </c>
      <c r="AC109" s="776"/>
      <c r="AD109" s="768"/>
      <c r="AE109" s="768"/>
      <c r="AF109" s="896"/>
      <c r="AG109" s="834" t="str">
        <f>IF('【実績報告】入力フォーマット'!BK13="","－",'【実績報告】入力フォーマット'!BW13)</f>
        <v>－</v>
      </c>
      <c r="AH109" s="843"/>
      <c r="AI109" s="843"/>
      <c r="AJ109" s="843"/>
      <c r="AK109" s="843"/>
      <c r="AL109" s="843"/>
      <c r="AM109" s="843"/>
      <c r="AN109" s="843"/>
      <c r="AO109" s="843"/>
      <c r="AP109" s="915"/>
      <c r="AU109" s="919" t="str">
        <f t="shared" si="2"/>
        <v>－</v>
      </c>
      <c r="AV109" s="922" t="str">
        <f t="shared" si="3"/>
        <v>－</v>
      </c>
    </row>
    <row r="110" spans="2:48" ht="15" customHeight="1">
      <c r="B110" s="769"/>
      <c r="C110" s="769"/>
      <c r="D110" s="769"/>
      <c r="E110" s="788"/>
      <c r="F110" s="801"/>
      <c r="G110" s="808"/>
      <c r="H110" s="808"/>
      <c r="I110" s="808"/>
      <c r="J110" s="808"/>
      <c r="K110" s="808"/>
      <c r="L110" s="822"/>
      <c r="M110" s="834"/>
      <c r="N110" s="843"/>
      <c r="O110" s="843"/>
      <c r="P110" s="843"/>
      <c r="Q110" s="843"/>
      <c r="R110" s="843"/>
      <c r="S110" s="843"/>
      <c r="T110" s="843"/>
      <c r="U110" s="857" t="str">
        <f t="shared" si="0"/>
        <v/>
      </c>
      <c r="V110" s="860"/>
      <c r="W110" s="860"/>
      <c r="X110" s="860"/>
      <c r="Y110" s="860"/>
      <c r="Z110" s="860"/>
      <c r="AA110" s="860"/>
      <c r="AB110" s="868" t="str">
        <f t="shared" si="1"/>
        <v/>
      </c>
      <c r="AC110" s="776"/>
      <c r="AD110" s="768"/>
      <c r="AE110" s="768"/>
      <c r="AF110" s="896"/>
      <c r="AG110" s="834" t="s">
        <v>568</v>
      </c>
      <c r="AH110" s="843"/>
      <c r="AI110" s="843"/>
      <c r="AJ110" s="843"/>
      <c r="AK110" s="843"/>
      <c r="AL110" s="843"/>
      <c r="AM110" s="843"/>
      <c r="AN110" s="843"/>
      <c r="AO110" s="843"/>
      <c r="AP110" s="915"/>
      <c r="AU110" s="919">
        <f t="shared" si="2"/>
        <v>0</v>
      </c>
      <c r="AV110" s="922">
        <f t="shared" si="3"/>
        <v>0</v>
      </c>
    </row>
    <row r="111" spans="2:48" ht="15" customHeight="1">
      <c r="B111" s="769"/>
      <c r="C111" s="769"/>
      <c r="D111" s="769"/>
      <c r="E111" s="788"/>
      <c r="F111" s="801"/>
      <c r="G111" s="808"/>
      <c r="H111" s="808"/>
      <c r="I111" s="808"/>
      <c r="J111" s="808"/>
      <c r="K111" s="808"/>
      <c r="L111" s="822"/>
      <c r="M111" s="834"/>
      <c r="N111" s="843"/>
      <c r="O111" s="843"/>
      <c r="P111" s="843"/>
      <c r="Q111" s="843"/>
      <c r="R111" s="843"/>
      <c r="S111" s="843"/>
      <c r="T111" s="843"/>
      <c r="U111" s="857" t="str">
        <f t="shared" si="0"/>
        <v/>
      </c>
      <c r="V111" s="843"/>
      <c r="W111" s="843"/>
      <c r="X111" s="843"/>
      <c r="Y111" s="843"/>
      <c r="Z111" s="843"/>
      <c r="AA111" s="843"/>
      <c r="AB111" s="868" t="str">
        <f t="shared" si="1"/>
        <v/>
      </c>
      <c r="AC111" s="776"/>
      <c r="AD111" s="768"/>
      <c r="AE111" s="768"/>
      <c r="AF111" s="896"/>
      <c r="AG111" s="834"/>
      <c r="AH111" s="843"/>
      <c r="AI111" s="843"/>
      <c r="AJ111" s="843"/>
      <c r="AK111" s="843"/>
      <c r="AL111" s="843"/>
      <c r="AM111" s="843"/>
      <c r="AN111" s="843"/>
      <c r="AO111" s="843"/>
      <c r="AP111" s="915"/>
      <c r="AU111" s="919">
        <f t="shared" si="2"/>
        <v>0</v>
      </c>
      <c r="AV111" s="922">
        <f t="shared" si="3"/>
        <v>0</v>
      </c>
    </row>
    <row r="112" spans="2:48" ht="15" customHeight="1">
      <c r="B112" s="769"/>
      <c r="C112" s="769"/>
      <c r="D112" s="769"/>
      <c r="E112" s="788"/>
      <c r="F112" s="801"/>
      <c r="G112" s="808"/>
      <c r="H112" s="808"/>
      <c r="I112" s="808"/>
      <c r="J112" s="808"/>
      <c r="K112" s="808"/>
      <c r="L112" s="822"/>
      <c r="M112" s="834"/>
      <c r="N112" s="843"/>
      <c r="O112" s="843"/>
      <c r="P112" s="843"/>
      <c r="Q112" s="843"/>
      <c r="R112" s="843"/>
      <c r="S112" s="843"/>
      <c r="T112" s="843"/>
      <c r="U112" s="857" t="str">
        <f t="shared" si="0"/>
        <v/>
      </c>
      <c r="V112" s="843"/>
      <c r="W112" s="843"/>
      <c r="X112" s="843"/>
      <c r="Y112" s="843"/>
      <c r="Z112" s="843"/>
      <c r="AA112" s="843"/>
      <c r="AB112" s="868" t="str">
        <f t="shared" si="1"/>
        <v/>
      </c>
      <c r="AC112" s="776"/>
      <c r="AD112" s="768"/>
      <c r="AE112" s="768"/>
      <c r="AF112" s="896"/>
      <c r="AG112" s="834"/>
      <c r="AH112" s="843"/>
      <c r="AI112" s="843"/>
      <c r="AJ112" s="843"/>
      <c r="AK112" s="843"/>
      <c r="AL112" s="843"/>
      <c r="AM112" s="843"/>
      <c r="AN112" s="843"/>
      <c r="AO112" s="843"/>
      <c r="AP112" s="915"/>
      <c r="AU112" s="919">
        <f t="shared" si="2"/>
        <v>0</v>
      </c>
      <c r="AV112" s="922">
        <f t="shared" si="3"/>
        <v>0</v>
      </c>
    </row>
    <row r="113" spans="2:48" ht="15" customHeight="1">
      <c r="B113" s="769"/>
      <c r="C113" s="769"/>
      <c r="D113" s="769"/>
      <c r="E113" s="776"/>
      <c r="F113" s="801"/>
      <c r="G113" s="808"/>
      <c r="H113" s="808"/>
      <c r="I113" s="808"/>
      <c r="J113" s="808"/>
      <c r="K113" s="808"/>
      <c r="L113" s="822"/>
      <c r="M113" s="834"/>
      <c r="N113" s="843"/>
      <c r="O113" s="843"/>
      <c r="P113" s="843"/>
      <c r="Q113" s="843"/>
      <c r="R113" s="843"/>
      <c r="S113" s="843"/>
      <c r="T113" s="843"/>
      <c r="U113" s="857" t="str">
        <f t="shared" si="0"/>
        <v/>
      </c>
      <c r="V113" s="843"/>
      <c r="W113" s="843"/>
      <c r="X113" s="843"/>
      <c r="Y113" s="843"/>
      <c r="Z113" s="843"/>
      <c r="AA113" s="843"/>
      <c r="AB113" s="868" t="str">
        <f t="shared" si="1"/>
        <v/>
      </c>
      <c r="AC113" s="776"/>
      <c r="AD113" s="768"/>
      <c r="AE113" s="768"/>
      <c r="AF113" s="896"/>
      <c r="AG113" s="834"/>
      <c r="AH113" s="843"/>
      <c r="AI113" s="843"/>
      <c r="AJ113" s="843"/>
      <c r="AK113" s="843"/>
      <c r="AL113" s="843"/>
      <c r="AM113" s="843"/>
      <c r="AN113" s="843"/>
      <c r="AO113" s="843"/>
      <c r="AP113" s="915"/>
      <c r="AU113" s="919">
        <f t="shared" si="2"/>
        <v>0</v>
      </c>
      <c r="AV113" s="922">
        <f t="shared" si="3"/>
        <v>0</v>
      </c>
    </row>
    <row r="114" spans="2:48" ht="13.5" customHeight="1">
      <c r="B114" s="769"/>
      <c r="C114" s="769"/>
      <c r="D114" s="769"/>
      <c r="E114" s="779"/>
      <c r="F114" s="785" t="s">
        <v>569</v>
      </c>
      <c r="G114" s="799"/>
      <c r="H114" s="799"/>
      <c r="I114" s="799"/>
      <c r="J114" s="799"/>
      <c r="K114" s="799"/>
      <c r="L114" s="823"/>
      <c r="M114" s="834" t="str">
        <f>IF(SUM(M105:T113)=0,"",SUM(AU105:AU113))</f>
        <v/>
      </c>
      <c r="N114" s="843"/>
      <c r="O114" s="843"/>
      <c r="P114" s="843"/>
      <c r="Q114" s="843"/>
      <c r="R114" s="843"/>
      <c r="S114" s="843"/>
      <c r="T114" s="843"/>
      <c r="U114" s="857" t="str">
        <f t="shared" si="0"/>
        <v/>
      </c>
      <c r="V114" s="843">
        <f>SUM(AV105:AV113)</f>
        <v>0</v>
      </c>
      <c r="W114" s="843"/>
      <c r="X114" s="843"/>
      <c r="Y114" s="843"/>
      <c r="Z114" s="843"/>
      <c r="AA114" s="843"/>
      <c r="AB114" s="868" t="str">
        <f t="shared" si="1"/>
        <v/>
      </c>
      <c r="AC114" s="776"/>
      <c r="AD114" s="768"/>
      <c r="AE114" s="768"/>
      <c r="AF114" s="896"/>
      <c r="AG114" s="834">
        <f>SUM(AG105:AP113)</f>
        <v>15000000</v>
      </c>
      <c r="AH114" s="843"/>
      <c r="AI114" s="843"/>
      <c r="AJ114" s="843"/>
      <c r="AK114" s="843"/>
      <c r="AL114" s="843"/>
      <c r="AM114" s="843"/>
      <c r="AN114" s="843"/>
      <c r="AO114" s="843"/>
      <c r="AP114" s="915"/>
      <c r="AU114" s="919"/>
      <c r="AV114" s="922"/>
    </row>
    <row r="115" spans="2:48" ht="15" customHeight="1">
      <c r="B115" s="769"/>
      <c r="C115" s="769"/>
      <c r="D115" s="769"/>
      <c r="E115" s="785" t="s">
        <v>427</v>
      </c>
      <c r="F115" s="799"/>
      <c r="G115" s="799"/>
      <c r="H115" s="799"/>
      <c r="I115" s="799"/>
      <c r="J115" s="799"/>
      <c r="K115" s="799"/>
      <c r="L115" s="823"/>
      <c r="M115" s="834" t="str">
        <f>IF(SUM(M103,M114)=0,"",AU103+M114)</f>
        <v/>
      </c>
      <c r="N115" s="843"/>
      <c r="O115" s="843"/>
      <c r="P115" s="843"/>
      <c r="Q115" s="843"/>
      <c r="R115" s="843"/>
      <c r="S115" s="843"/>
      <c r="T115" s="843"/>
      <c r="U115" s="857" t="str">
        <f t="shared" si="0"/>
        <v/>
      </c>
      <c r="V115" s="843">
        <f>AV103+V114</f>
        <v>0</v>
      </c>
      <c r="W115" s="843"/>
      <c r="X115" s="843"/>
      <c r="Y115" s="843"/>
      <c r="Z115" s="843"/>
      <c r="AA115" s="843"/>
      <c r="AB115" s="868" t="str">
        <f t="shared" si="1"/>
        <v/>
      </c>
      <c r="AC115" s="779"/>
      <c r="AD115" s="884"/>
      <c r="AE115" s="884"/>
      <c r="AF115" s="897"/>
      <c r="AG115" s="834">
        <f>AG103+AG114</f>
        <v>15000000</v>
      </c>
      <c r="AH115" s="843"/>
      <c r="AI115" s="843"/>
      <c r="AJ115" s="843"/>
      <c r="AK115" s="843"/>
      <c r="AL115" s="843"/>
      <c r="AM115" s="843"/>
      <c r="AN115" s="843"/>
      <c r="AO115" s="843"/>
      <c r="AP115" s="915"/>
      <c r="AU115" s="919"/>
      <c r="AV115" s="922"/>
    </row>
    <row r="116" spans="2:48" ht="15" customHeight="1">
      <c r="B116" s="770"/>
      <c r="C116" s="770"/>
      <c r="D116" s="770"/>
      <c r="E116" s="767"/>
      <c r="F116" s="767"/>
      <c r="G116" s="767"/>
      <c r="H116" s="767"/>
      <c r="I116" s="767"/>
      <c r="J116" s="767"/>
      <c r="K116" s="767"/>
      <c r="L116" s="767"/>
      <c r="M116" s="767"/>
      <c r="N116" s="767"/>
      <c r="O116" s="767"/>
      <c r="P116" s="767"/>
      <c r="Q116" s="767"/>
      <c r="R116" s="767"/>
      <c r="S116" s="767"/>
      <c r="T116" s="767"/>
      <c r="U116" s="767"/>
      <c r="V116" s="767"/>
      <c r="W116" s="767"/>
      <c r="X116" s="767"/>
      <c r="Y116" s="767"/>
      <c r="Z116" s="767"/>
      <c r="AA116" s="767"/>
      <c r="AB116" s="767"/>
      <c r="AC116" s="767"/>
      <c r="AD116" s="767"/>
      <c r="AE116" s="767"/>
      <c r="AF116" s="767"/>
      <c r="AG116" s="767"/>
      <c r="AH116" s="767"/>
      <c r="AI116" s="767"/>
      <c r="AJ116" s="767"/>
      <c r="AK116" s="767"/>
      <c r="AL116" s="767"/>
      <c r="AM116" s="767"/>
      <c r="AN116" s="767"/>
      <c r="AO116" s="767"/>
      <c r="AP116" s="767"/>
      <c r="AU116" s="919"/>
      <c r="AV116" s="922"/>
    </row>
    <row r="117" spans="2:48" ht="15" customHeight="1">
      <c r="E117" s="767"/>
      <c r="F117" s="767"/>
      <c r="G117" s="767"/>
      <c r="H117" s="767"/>
      <c r="I117" s="767"/>
      <c r="J117" s="767"/>
      <c r="K117" s="767"/>
      <c r="L117" s="767"/>
      <c r="M117" s="767"/>
      <c r="N117" s="767"/>
      <c r="O117" s="767"/>
      <c r="P117" s="767"/>
      <c r="Q117" s="767"/>
      <c r="R117" s="767"/>
      <c r="S117" s="767"/>
      <c r="T117" s="767"/>
      <c r="U117" s="767"/>
      <c r="V117" s="767"/>
      <c r="W117" s="767"/>
      <c r="X117" s="767"/>
      <c r="Y117" s="767"/>
      <c r="Z117" s="767"/>
      <c r="AA117" s="767"/>
      <c r="AB117" s="767"/>
      <c r="AC117" s="767"/>
      <c r="AD117" s="767"/>
      <c r="AE117" s="767"/>
      <c r="AF117" s="767"/>
      <c r="AG117" s="767"/>
      <c r="AH117" s="767"/>
      <c r="AI117" s="767"/>
      <c r="AJ117" s="767"/>
      <c r="AK117" s="767"/>
      <c r="AL117" s="905" t="s">
        <v>558</v>
      </c>
      <c r="AM117" s="905"/>
      <c r="AN117" s="905"/>
      <c r="AO117" s="905"/>
      <c r="AP117" s="905"/>
      <c r="AU117" s="919"/>
      <c r="AV117" s="922"/>
    </row>
    <row r="118" spans="2:48" ht="15" customHeight="1">
      <c r="B118" s="769"/>
      <c r="C118" s="769"/>
      <c r="D118" s="769"/>
      <c r="E118" s="789" t="s">
        <v>207</v>
      </c>
      <c r="F118" s="802"/>
      <c r="G118" s="802"/>
      <c r="H118" s="802"/>
      <c r="I118" s="802"/>
      <c r="J118" s="802"/>
      <c r="K118" s="802"/>
      <c r="L118" s="802"/>
      <c r="M118" s="802"/>
      <c r="N118" s="802"/>
      <c r="O118" s="802"/>
      <c r="P118" s="802"/>
      <c r="Q118" s="802"/>
      <c r="R118" s="802"/>
      <c r="S118" s="802"/>
      <c r="T118" s="802"/>
      <c r="U118" s="802"/>
      <c r="V118" s="802"/>
      <c r="W118" s="802"/>
      <c r="X118" s="802"/>
      <c r="Y118" s="802"/>
      <c r="Z118" s="802"/>
      <c r="AA118" s="802"/>
      <c r="AB118" s="802"/>
      <c r="AC118" s="802"/>
      <c r="AD118" s="802"/>
      <c r="AE118" s="802"/>
      <c r="AF118" s="802"/>
      <c r="AG118" s="802"/>
      <c r="AH118" s="802"/>
      <c r="AI118" s="802"/>
      <c r="AJ118" s="802"/>
      <c r="AK118" s="802"/>
      <c r="AL118" s="802"/>
      <c r="AM118" s="802"/>
      <c r="AN118" s="802"/>
      <c r="AO118" s="802"/>
      <c r="AP118" s="824"/>
      <c r="AU118" s="919"/>
      <c r="AV118" s="922"/>
    </row>
    <row r="119" spans="2:48" ht="15" customHeight="1">
      <c r="E119" s="789" t="s">
        <v>341</v>
      </c>
      <c r="F119" s="802"/>
      <c r="G119" s="802"/>
      <c r="H119" s="802"/>
      <c r="I119" s="802"/>
      <c r="J119" s="802"/>
      <c r="K119" s="802"/>
      <c r="L119" s="824"/>
      <c r="M119" s="789" t="str">
        <f>"予算額"&amp;IF('【実績報告】入力フォーマット'!T13=0,"","（変更承認後）")</f>
        <v>予算額</v>
      </c>
      <c r="N119" s="802"/>
      <c r="O119" s="802"/>
      <c r="P119" s="802"/>
      <c r="Q119" s="802"/>
      <c r="R119" s="802"/>
      <c r="S119" s="802"/>
      <c r="T119" s="802"/>
      <c r="U119" s="802"/>
      <c r="V119" s="802"/>
      <c r="W119" s="802"/>
      <c r="X119" s="802"/>
      <c r="Y119" s="802"/>
      <c r="Z119" s="802"/>
      <c r="AA119" s="802"/>
      <c r="AB119" s="802"/>
      <c r="AC119" s="802"/>
      <c r="AD119" s="802"/>
      <c r="AE119" s="802"/>
      <c r="AF119" s="824"/>
      <c r="AG119" s="789" t="s">
        <v>460</v>
      </c>
      <c r="AH119" s="802"/>
      <c r="AI119" s="802"/>
      <c r="AJ119" s="802"/>
      <c r="AK119" s="802"/>
      <c r="AL119" s="802"/>
      <c r="AM119" s="802"/>
      <c r="AN119" s="802"/>
      <c r="AO119" s="802"/>
      <c r="AP119" s="824"/>
      <c r="AU119" s="919" t="s">
        <v>562</v>
      </c>
      <c r="AV119" s="922" t="s">
        <v>273</v>
      </c>
    </row>
    <row r="120" spans="2:48" ht="15" customHeight="1">
      <c r="E120" s="789" t="s">
        <v>570</v>
      </c>
      <c r="F120" s="802"/>
      <c r="G120" s="802"/>
      <c r="H120" s="802"/>
      <c r="I120" s="802"/>
      <c r="J120" s="802"/>
      <c r="K120" s="802"/>
      <c r="L120" s="824"/>
      <c r="M120" s="835" t="str">
        <f>IF('【実績報告】入力フォーマット'!R13=0,"",'【実績報告】入力フォーマット'!O13)</f>
        <v/>
      </c>
      <c r="N120" s="844"/>
      <c r="O120" s="844"/>
      <c r="P120" s="844"/>
      <c r="Q120" s="844"/>
      <c r="R120" s="844"/>
      <c r="S120" s="844"/>
      <c r="T120" s="844"/>
      <c r="U120" s="844"/>
      <c r="V120" s="844"/>
      <c r="W120" s="857" t="str">
        <f>IF(M120="","","(")</f>
        <v/>
      </c>
      <c r="X120" s="844">
        <f>IF(M120="",'【実績報告】入力フォーマット'!O13,'【実績報告】入力フォーマット'!R13)</f>
        <v>0</v>
      </c>
      <c r="Y120" s="844"/>
      <c r="Z120" s="844"/>
      <c r="AA120" s="844"/>
      <c r="AB120" s="844"/>
      <c r="AC120" s="844"/>
      <c r="AD120" s="844"/>
      <c r="AE120" s="844"/>
      <c r="AF120" s="868" t="str">
        <f>IF(M120="","",")")</f>
        <v/>
      </c>
      <c r="AG120" s="835">
        <f>'【実績報告】入力フォーマット'!U13</f>
        <v>36500000</v>
      </c>
      <c r="AH120" s="844"/>
      <c r="AI120" s="844"/>
      <c r="AJ120" s="844"/>
      <c r="AK120" s="844"/>
      <c r="AL120" s="844"/>
      <c r="AM120" s="844"/>
      <c r="AN120" s="844"/>
      <c r="AO120" s="844"/>
      <c r="AP120" s="916"/>
      <c r="AU120" s="919">
        <f>IF(M120="",X120,M120)</f>
        <v>0</v>
      </c>
      <c r="AV120" s="922">
        <f>IF(M120="",AU120,X120)</f>
        <v>0</v>
      </c>
    </row>
    <row r="121" spans="2:48" ht="16.5" customHeight="1">
      <c r="E121" s="790" t="s">
        <v>426</v>
      </c>
      <c r="F121" s="803"/>
      <c r="G121" s="803"/>
      <c r="H121" s="803"/>
      <c r="I121" s="803"/>
      <c r="J121" s="803"/>
      <c r="K121" s="803"/>
      <c r="L121" s="825"/>
      <c r="M121" s="835" t="str">
        <f>IF('【実績報告】入力フォーマット'!S13=0,"",'【実績報告】入力フォーマット'!P13)</f>
        <v/>
      </c>
      <c r="N121" s="844"/>
      <c r="O121" s="844"/>
      <c r="P121" s="844"/>
      <c r="Q121" s="844"/>
      <c r="R121" s="844"/>
      <c r="S121" s="844"/>
      <c r="T121" s="844"/>
      <c r="U121" s="844"/>
      <c r="V121" s="844"/>
      <c r="W121" s="857" t="str">
        <f>IF(M121="","","(")</f>
        <v/>
      </c>
      <c r="X121" s="844">
        <f>IF(M121="",'【実績報告】入力フォーマット'!P13,'【実績報告】入力フォーマット'!S13)</f>
        <v>0</v>
      </c>
      <c r="Y121" s="844"/>
      <c r="Z121" s="844"/>
      <c r="AA121" s="844"/>
      <c r="AB121" s="844"/>
      <c r="AC121" s="844"/>
      <c r="AD121" s="844"/>
      <c r="AE121" s="844"/>
      <c r="AF121" s="868" t="str">
        <f>IF(M121="","",")")</f>
        <v/>
      </c>
      <c r="AG121" s="835">
        <f>'【実績報告】入力フォーマット'!V13</f>
        <v>1000000</v>
      </c>
      <c r="AH121" s="844"/>
      <c r="AI121" s="844"/>
      <c r="AJ121" s="844"/>
      <c r="AK121" s="844"/>
      <c r="AL121" s="844"/>
      <c r="AM121" s="844"/>
      <c r="AN121" s="844"/>
      <c r="AO121" s="844"/>
      <c r="AP121" s="916"/>
      <c r="AU121" s="920">
        <f>IF(M121="",X121,M121)</f>
        <v>0</v>
      </c>
      <c r="AV121" s="923">
        <f>IF(M121="",AU121,X121)</f>
        <v>0</v>
      </c>
    </row>
    <row r="122" spans="2:48" ht="15" customHeight="1">
      <c r="E122" s="789" t="s">
        <v>427</v>
      </c>
      <c r="F122" s="802"/>
      <c r="G122" s="802"/>
      <c r="H122" s="802"/>
      <c r="I122" s="802"/>
      <c r="J122" s="802"/>
      <c r="K122" s="802"/>
      <c r="L122" s="824"/>
      <c r="M122" s="835" t="str">
        <f>IF(SUM(M120:V121)=0,"",SUM(AU120:AU121))</f>
        <v/>
      </c>
      <c r="N122" s="844"/>
      <c r="O122" s="844"/>
      <c r="P122" s="844"/>
      <c r="Q122" s="844"/>
      <c r="R122" s="844"/>
      <c r="S122" s="844"/>
      <c r="T122" s="844"/>
      <c r="U122" s="844"/>
      <c r="V122" s="844"/>
      <c r="W122" s="857" t="str">
        <f>IF(M122="","","(")</f>
        <v/>
      </c>
      <c r="X122" s="844">
        <f>SUM(AV120:AV121)</f>
        <v>0</v>
      </c>
      <c r="Y122" s="844"/>
      <c r="Z122" s="844"/>
      <c r="AA122" s="844"/>
      <c r="AB122" s="844"/>
      <c r="AC122" s="844"/>
      <c r="AD122" s="844"/>
      <c r="AE122" s="844"/>
      <c r="AF122" s="868" t="str">
        <f>IF(M122="","",")")</f>
        <v/>
      </c>
      <c r="AG122" s="835">
        <f>SUM(AG120:AP121)</f>
        <v>37500000</v>
      </c>
      <c r="AH122" s="844"/>
      <c r="AI122" s="844"/>
      <c r="AJ122" s="844"/>
      <c r="AK122" s="844"/>
      <c r="AL122" s="844"/>
      <c r="AM122" s="844"/>
      <c r="AN122" s="844"/>
      <c r="AO122" s="844"/>
      <c r="AP122" s="916"/>
    </row>
    <row r="123" spans="2:48" ht="15" customHeight="1">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7"/>
      <c r="AA123" s="767"/>
      <c r="AB123" s="767"/>
      <c r="AC123" s="767"/>
      <c r="AD123" s="767"/>
      <c r="AE123" s="767"/>
      <c r="AF123" s="767"/>
      <c r="AG123" s="767"/>
      <c r="AH123" s="767"/>
      <c r="AI123" s="767"/>
      <c r="AJ123" s="767"/>
      <c r="AK123" s="767"/>
      <c r="AL123" s="767"/>
      <c r="AM123" s="767"/>
      <c r="AN123" s="767"/>
      <c r="AO123" s="767"/>
      <c r="AP123" s="767"/>
    </row>
    <row r="124" spans="2:48" ht="15" customHeight="1">
      <c r="E124" s="767" t="s">
        <v>571</v>
      </c>
      <c r="F124" s="767"/>
      <c r="G124" s="767"/>
      <c r="H124" s="767"/>
      <c r="I124" s="767"/>
      <c r="J124" s="767"/>
      <c r="K124" s="767"/>
      <c r="L124" s="767"/>
      <c r="M124" s="767"/>
      <c r="N124" s="767"/>
      <c r="O124" s="767"/>
      <c r="P124" s="767"/>
      <c r="Q124" s="767"/>
      <c r="R124" s="767"/>
      <c r="S124" s="767"/>
      <c r="T124" s="767"/>
      <c r="U124" s="767"/>
      <c r="V124" s="767"/>
      <c r="W124" s="767"/>
      <c r="X124" s="767"/>
      <c r="Y124" s="767"/>
      <c r="Z124" s="767"/>
      <c r="AA124" s="767"/>
      <c r="AB124" s="767"/>
      <c r="AC124" s="767"/>
      <c r="AD124" s="767"/>
      <c r="AE124" s="767"/>
      <c r="AF124" s="767"/>
      <c r="AG124" s="767"/>
      <c r="AH124" s="767"/>
      <c r="AI124" s="767"/>
      <c r="AJ124" s="767"/>
      <c r="AK124" s="767"/>
      <c r="AL124" s="767"/>
      <c r="AM124" s="767"/>
      <c r="AN124" s="767"/>
      <c r="AO124" s="767"/>
    </row>
    <row r="125" spans="2:48" ht="15" customHeight="1">
      <c r="E125" s="767" t="s">
        <v>572</v>
      </c>
      <c r="F125" s="767"/>
      <c r="G125" s="767"/>
      <c r="H125" s="767"/>
      <c r="I125" s="767"/>
      <c r="J125" s="767"/>
      <c r="K125" s="767"/>
      <c r="L125" s="767"/>
      <c r="M125" s="767"/>
      <c r="N125" s="767"/>
      <c r="O125" s="767"/>
      <c r="P125" s="767"/>
      <c r="Q125" s="767"/>
      <c r="R125" s="767"/>
      <c r="S125" s="767"/>
      <c r="T125" s="767"/>
      <c r="U125" s="767"/>
      <c r="V125" s="767"/>
      <c r="W125" s="767"/>
      <c r="X125" s="767"/>
      <c r="Y125" s="767"/>
      <c r="Z125" s="767"/>
      <c r="AA125" s="767"/>
      <c r="AB125" s="767"/>
      <c r="AC125" s="767"/>
      <c r="AD125" s="767"/>
      <c r="AE125" s="767"/>
      <c r="AF125" s="767"/>
      <c r="AG125" s="767"/>
      <c r="AH125" s="767"/>
      <c r="AI125" s="767"/>
      <c r="AJ125" s="767"/>
      <c r="AK125" s="767"/>
      <c r="AL125" s="767"/>
      <c r="AM125" s="767"/>
      <c r="AN125" s="767"/>
      <c r="AO125" s="767"/>
      <c r="AP125" s="767"/>
    </row>
    <row r="126" spans="2:48" ht="15" customHeight="1">
      <c r="E126" s="767" t="str">
        <f>IF('【実績報告】入力フォーマット'!H2="携帯電話基地局強靱化対策事業（調査設計事業）","(2)　設計図面及び選定基地局のサービスエリア図等","(2)　当該施設等の完成写真")</f>
        <v>(2)　当該施設等の完成写真</v>
      </c>
      <c r="F126" s="767"/>
      <c r="G126" s="767"/>
      <c r="H126" s="767"/>
      <c r="I126" s="767"/>
      <c r="J126" s="767"/>
      <c r="K126" s="767"/>
      <c r="L126" s="767"/>
      <c r="M126" s="767"/>
      <c r="N126" s="767"/>
      <c r="O126" s="767"/>
      <c r="P126" s="767"/>
      <c r="Q126" s="767"/>
      <c r="R126" s="767"/>
      <c r="S126" s="767"/>
      <c r="T126" s="767"/>
      <c r="U126" s="767"/>
      <c r="V126" s="767"/>
      <c r="W126" s="767"/>
      <c r="X126" s="767"/>
      <c r="Y126" s="767"/>
      <c r="Z126" s="767"/>
      <c r="AA126" s="767"/>
      <c r="AB126" s="767"/>
      <c r="AC126" s="767"/>
      <c r="AD126" s="767"/>
      <c r="AE126" s="767"/>
      <c r="AF126" s="767"/>
      <c r="AG126" s="767"/>
      <c r="AH126" s="767"/>
      <c r="AI126" s="767"/>
      <c r="AJ126" s="767"/>
      <c r="AK126" s="767"/>
      <c r="AL126" s="767"/>
      <c r="AM126" s="767"/>
      <c r="AN126" s="767"/>
      <c r="AO126" s="767"/>
    </row>
  </sheetData>
  <mergeCells count="124">
    <mergeCell ref="AM2:AS2"/>
    <mergeCell ref="AF7:AO7"/>
    <mergeCell ref="AF8:AO8"/>
    <mergeCell ref="V17:AO17"/>
    <mergeCell ref="E24:AP24"/>
    <mergeCell ref="E34:AP34"/>
    <mergeCell ref="G36:AP36"/>
    <mergeCell ref="AM69:AS69"/>
    <mergeCell ref="E70:AP70"/>
    <mergeCell ref="AL75:AP75"/>
    <mergeCell ref="M76:AB76"/>
    <mergeCell ref="AC76:AF76"/>
    <mergeCell ref="AG76:AP76"/>
    <mergeCell ref="M77:AB77"/>
    <mergeCell ref="AC77:AF77"/>
    <mergeCell ref="AG77:AP77"/>
    <mergeCell ref="M78:AB78"/>
    <mergeCell ref="E79:J79"/>
    <mergeCell ref="M79:T79"/>
    <mergeCell ref="V79:AA79"/>
    <mergeCell ref="M80:AB80"/>
    <mergeCell ref="M81:T81"/>
    <mergeCell ref="V81:AA81"/>
    <mergeCell ref="M82:AB82"/>
    <mergeCell ref="M83:T83"/>
    <mergeCell ref="V83:AA83"/>
    <mergeCell ref="M84:AP84"/>
    <mergeCell ref="E92:O92"/>
    <mergeCell ref="P92:AP92"/>
    <mergeCell ref="E93:O93"/>
    <mergeCell ref="P93:AP93"/>
    <mergeCell ref="E94:O94"/>
    <mergeCell ref="P94:AP94"/>
    <mergeCell ref="E95:O95"/>
    <mergeCell ref="P95:AP95"/>
    <mergeCell ref="AL98:AP98"/>
    <mergeCell ref="E99:AP99"/>
    <mergeCell ref="M100:AB100"/>
    <mergeCell ref="AC100:AF100"/>
    <mergeCell ref="M101:AB101"/>
    <mergeCell ref="AC101:AF101"/>
    <mergeCell ref="M102:AB102"/>
    <mergeCell ref="AG102:AP102"/>
    <mergeCell ref="M103:T103"/>
    <mergeCell ref="V103:AA103"/>
    <mergeCell ref="AG103:AP103"/>
    <mergeCell ref="E104:L104"/>
    <mergeCell ref="M104:AB104"/>
    <mergeCell ref="AG104:AP104"/>
    <mergeCell ref="F105:L105"/>
    <mergeCell ref="M105:T105"/>
    <mergeCell ref="V105:AA105"/>
    <mergeCell ref="AG105:AP105"/>
    <mergeCell ref="F106:L106"/>
    <mergeCell ref="M106:T106"/>
    <mergeCell ref="V106:AA106"/>
    <mergeCell ref="AG106:AP106"/>
    <mergeCell ref="F107:L107"/>
    <mergeCell ref="M107:T107"/>
    <mergeCell ref="V107:AA107"/>
    <mergeCell ref="AG107:AP107"/>
    <mergeCell ref="F108:L108"/>
    <mergeCell ref="M108:T108"/>
    <mergeCell ref="V108:AA108"/>
    <mergeCell ref="AG108:AP108"/>
    <mergeCell ref="F109:L109"/>
    <mergeCell ref="M109:T109"/>
    <mergeCell ref="V109:AA109"/>
    <mergeCell ref="AG109:AP109"/>
    <mergeCell ref="F110:L110"/>
    <mergeCell ref="M110:T110"/>
    <mergeCell ref="V110:AA110"/>
    <mergeCell ref="AG110:AP110"/>
    <mergeCell ref="F111:L111"/>
    <mergeCell ref="M111:T111"/>
    <mergeCell ref="V111:AA111"/>
    <mergeCell ref="AG111:AP111"/>
    <mergeCell ref="F112:L112"/>
    <mergeCell ref="M112:T112"/>
    <mergeCell ref="V112:AA112"/>
    <mergeCell ref="AG112:AP112"/>
    <mergeCell ref="F113:L113"/>
    <mergeCell ref="M113:T113"/>
    <mergeCell ref="V113:AA113"/>
    <mergeCell ref="AG113:AP113"/>
    <mergeCell ref="F114:L114"/>
    <mergeCell ref="M114:T114"/>
    <mergeCell ref="V114:AA114"/>
    <mergeCell ref="AG114:AP114"/>
    <mergeCell ref="E115:L115"/>
    <mergeCell ref="M115:T115"/>
    <mergeCell ref="V115:AA115"/>
    <mergeCell ref="AG115:AP115"/>
    <mergeCell ref="AL117:AP117"/>
    <mergeCell ref="E118:AP118"/>
    <mergeCell ref="E119:L119"/>
    <mergeCell ref="M119:AF119"/>
    <mergeCell ref="AG119:AP119"/>
    <mergeCell ref="E120:L120"/>
    <mergeCell ref="M120:V120"/>
    <mergeCell ref="X120:AE120"/>
    <mergeCell ref="AG120:AP120"/>
    <mergeCell ref="E121:L121"/>
    <mergeCell ref="M121:V121"/>
    <mergeCell ref="X121:AE121"/>
    <mergeCell ref="AG121:AP121"/>
    <mergeCell ref="E122:L122"/>
    <mergeCell ref="M122:V122"/>
    <mergeCell ref="X122:AE122"/>
    <mergeCell ref="AG122:AP122"/>
    <mergeCell ref="E124:L124"/>
    <mergeCell ref="E125:AN125"/>
    <mergeCell ref="E126:AN126"/>
    <mergeCell ref="E27:AP31"/>
    <mergeCell ref="E76:L77"/>
    <mergeCell ref="AG78:AP79"/>
    <mergeCell ref="AG80:AP81"/>
    <mergeCell ref="AG82:AP83"/>
    <mergeCell ref="E87:O89"/>
    <mergeCell ref="P87:AP89"/>
    <mergeCell ref="E90:O91"/>
    <mergeCell ref="P90:AP91"/>
    <mergeCell ref="E100:L103"/>
    <mergeCell ref="AG100:AP101"/>
  </mergeCells>
  <phoneticPr fontId="4"/>
  <printOptions horizontalCentered="1"/>
  <pageMargins left="0" right="0" top="0" bottom="0" header="0.31496062992125984" footer="0.31496062992125984"/>
  <pageSetup paperSize="9" scale="86" fitToWidth="1" fitToHeight="1" pageOrder="overThenDown" orientation="portrait" usePrinterDefaults="1" r:id="rId1"/>
  <rowBreaks count="1" manualBreakCount="1">
    <brk id="68" min="1" max="4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1">
    <tabColor rgb="FFCCFFCC"/>
  </sheetPr>
  <dimension ref="B2:H32"/>
  <sheetViews>
    <sheetView view="pageBreakPreview" zoomScaleSheetLayoutView="100" workbookViewId="0">
      <selection activeCell="C7" sqref="C7:D7"/>
    </sheetView>
  </sheetViews>
  <sheetFormatPr defaultRowHeight="12.95"/>
  <cols>
    <col min="4" max="5" width="10" bestFit="1" customWidth="1"/>
    <col min="7" max="7" width="10" bestFit="1" customWidth="1"/>
  </cols>
  <sheetData>
    <row r="2" spans="2:8">
      <c r="B2" s="924"/>
      <c r="C2" s="927"/>
      <c r="D2" s="927"/>
      <c r="E2" s="927"/>
      <c r="F2" s="927"/>
      <c r="G2" s="927"/>
      <c r="H2" s="947"/>
    </row>
    <row r="3" spans="2:8" ht="16.5">
      <c r="B3" s="925"/>
      <c r="D3" s="939" t="s">
        <v>85</v>
      </c>
      <c r="E3" s="939"/>
      <c r="F3" s="939"/>
      <c r="H3" s="949"/>
    </row>
    <row r="4" spans="2:8" ht="16.5">
      <c r="B4" s="925"/>
      <c r="D4" s="939"/>
      <c r="E4" s="939"/>
      <c r="F4" s="939"/>
      <c r="H4" s="949"/>
    </row>
    <row r="5" spans="2:8">
      <c r="B5" s="925"/>
      <c r="G5" s="961" t="s">
        <v>497</v>
      </c>
      <c r="H5" s="970"/>
    </row>
    <row r="6" spans="2:8">
      <c r="B6" s="925"/>
      <c r="G6" s="961"/>
      <c r="H6" s="949"/>
    </row>
    <row r="7" spans="2:8">
      <c r="B7" s="925"/>
      <c r="H7" s="949"/>
    </row>
    <row r="8" spans="2:8">
      <c r="B8" s="925" t="s">
        <v>554</v>
      </c>
      <c r="H8" s="949"/>
    </row>
    <row r="9" spans="2:8">
      <c r="B9" s="925"/>
      <c r="H9" s="949"/>
    </row>
    <row r="10" spans="2:8">
      <c r="B10" s="925"/>
      <c r="H10" s="949"/>
    </row>
    <row r="11" spans="2:8">
      <c r="B11" s="925"/>
      <c r="F11" t="s">
        <v>573</v>
      </c>
      <c r="H11" s="949"/>
    </row>
    <row r="12" spans="2:8">
      <c r="B12" s="925"/>
      <c r="H12" s="949"/>
    </row>
    <row r="13" spans="2:8" ht="13.5">
      <c r="B13" s="925"/>
      <c r="H13" s="949"/>
    </row>
    <row r="14" spans="2:8">
      <c r="B14" s="925"/>
      <c r="C14" s="928"/>
      <c r="D14" s="940">
        <v>50000000</v>
      </c>
      <c r="E14" s="951"/>
      <c r="F14" s="951"/>
      <c r="G14" s="962"/>
      <c r="H14" s="949"/>
    </row>
    <row r="15" spans="2:8">
      <c r="B15" s="925"/>
      <c r="C15" s="929" t="s">
        <v>574</v>
      </c>
      <c r="D15" s="941"/>
      <c r="E15" s="952"/>
      <c r="F15" s="952"/>
      <c r="G15" s="963"/>
      <c r="H15" s="949"/>
    </row>
    <row r="16" spans="2:8" ht="13.5">
      <c r="B16" s="925"/>
      <c r="C16" s="930"/>
      <c r="D16" s="942"/>
      <c r="E16" s="953"/>
      <c r="F16" s="953"/>
      <c r="G16" s="964"/>
      <c r="H16" s="949"/>
    </row>
    <row r="17" spans="2:8">
      <c r="B17" s="925"/>
      <c r="H17" s="949"/>
    </row>
    <row r="18" spans="2:8" ht="13.5">
      <c r="B18" s="925"/>
      <c r="H18" s="949"/>
    </row>
    <row r="19" spans="2:8" ht="13.5">
      <c r="B19" s="925"/>
      <c r="C19" s="931" t="s">
        <v>575</v>
      </c>
      <c r="D19" s="943"/>
      <c r="E19" s="954" t="s">
        <v>576</v>
      </c>
      <c r="F19" s="954" t="s">
        <v>577</v>
      </c>
      <c r="G19" s="965" t="s">
        <v>578</v>
      </c>
      <c r="H19" s="949"/>
    </row>
    <row r="20" spans="2:8">
      <c r="B20" s="925"/>
      <c r="C20" s="932" t="s">
        <v>579</v>
      </c>
      <c r="D20" s="944"/>
      <c r="E20" s="955">
        <v>30000000</v>
      </c>
      <c r="F20" s="958">
        <v>1</v>
      </c>
      <c r="G20" s="966">
        <f>E20*F20</f>
        <v>30000000</v>
      </c>
      <c r="H20" s="949"/>
    </row>
    <row r="21" spans="2:8">
      <c r="B21" s="925"/>
      <c r="C21" s="933" t="s">
        <v>38</v>
      </c>
      <c r="D21" s="945"/>
      <c r="E21" s="956">
        <v>15000000</v>
      </c>
      <c r="F21" s="959">
        <v>1</v>
      </c>
      <c r="G21" s="967">
        <f>E21*F21</f>
        <v>15000000</v>
      </c>
      <c r="H21" s="949"/>
    </row>
    <row r="22" spans="2:8" ht="13.5">
      <c r="B22" s="925"/>
      <c r="C22" s="934" t="s">
        <v>580</v>
      </c>
      <c r="D22" s="946"/>
      <c r="E22" s="957">
        <v>5000000</v>
      </c>
      <c r="F22" s="960">
        <v>1</v>
      </c>
      <c r="G22" s="968">
        <f>E22*F22</f>
        <v>5000000</v>
      </c>
      <c r="H22" s="949"/>
    </row>
    <row r="23" spans="2:8">
      <c r="B23" s="925"/>
      <c r="F23" s="961" t="s">
        <v>569</v>
      </c>
      <c r="G23" s="969">
        <v>50000000</v>
      </c>
      <c r="H23" s="949"/>
    </row>
    <row r="24" spans="2:8">
      <c r="B24" s="925"/>
      <c r="H24" s="949"/>
    </row>
    <row r="25" spans="2:8">
      <c r="B25" s="925"/>
      <c r="C25" s="935" t="s">
        <v>29</v>
      </c>
      <c r="D25" s="947"/>
      <c r="H25" s="949"/>
    </row>
    <row r="26" spans="2:8">
      <c r="B26" s="925"/>
      <c r="C26" s="936" t="s">
        <v>581</v>
      </c>
      <c r="D26" s="948">
        <v>30000000</v>
      </c>
    </row>
    <row r="27" spans="2:8">
      <c r="B27" s="925"/>
      <c r="C27" s="936" t="s">
        <v>300</v>
      </c>
      <c r="D27" s="948">
        <v>15000000</v>
      </c>
      <c r="H27" s="949"/>
    </row>
    <row r="28" spans="2:8">
      <c r="B28" s="925"/>
      <c r="C28" s="936" t="s">
        <v>316</v>
      </c>
      <c r="D28" s="949"/>
      <c r="H28" s="949"/>
    </row>
    <row r="29" spans="2:8">
      <c r="B29" s="925"/>
      <c r="C29" s="936" t="s">
        <v>582</v>
      </c>
      <c r="D29" s="948">
        <v>5000000</v>
      </c>
      <c r="H29" s="949"/>
    </row>
    <row r="30" spans="2:8">
      <c r="B30" s="925"/>
      <c r="C30" s="937" t="s">
        <v>583</v>
      </c>
      <c r="D30" s="950"/>
      <c r="H30" s="949"/>
    </row>
    <row r="31" spans="2:8">
      <c r="B31" s="925"/>
      <c r="H31" s="949"/>
    </row>
    <row r="32" spans="2:8">
      <c r="B32" s="926"/>
      <c r="C32" s="938"/>
      <c r="D32" s="938"/>
      <c r="E32" s="938"/>
      <c r="F32" s="938"/>
      <c r="G32" s="938"/>
      <c r="H32" s="950"/>
    </row>
  </sheetData>
  <mergeCells count="7">
    <mergeCell ref="D3:F3"/>
    <mergeCell ref="G5:H5"/>
    <mergeCell ref="C19:D19"/>
    <mergeCell ref="C20:D20"/>
    <mergeCell ref="C21:D21"/>
    <mergeCell ref="C22:D22"/>
    <mergeCell ref="D14:G16"/>
  </mergeCells>
  <phoneticPr fontId="4"/>
  <pageMargins left="0.7" right="0.7" top="0.75" bottom="0.75" header="0.3" footer="0.3"/>
  <pageSetup paperSize="9" scale="137" fitToWidth="1" fitToHeight="1" orientation="portrait" usePrinterDefaults="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2">
    <tabColor rgb="FFCCFFCC"/>
  </sheetPr>
  <dimension ref="B2:O33"/>
  <sheetViews>
    <sheetView view="pageBreakPreview" zoomScale="85" zoomScaleSheetLayoutView="85" workbookViewId="0">
      <selection activeCell="C7" sqref="C7:D7"/>
    </sheetView>
  </sheetViews>
  <sheetFormatPr defaultRowHeight="12.95"/>
  <sheetData>
    <row r="2" spans="2:15">
      <c r="B2" s="924"/>
      <c r="C2" s="927"/>
      <c r="D2" s="927"/>
      <c r="E2" s="927"/>
      <c r="F2" s="927"/>
      <c r="G2" s="927"/>
      <c r="H2" s="947"/>
      <c r="I2" s="924"/>
      <c r="J2" s="927"/>
      <c r="K2" s="927"/>
      <c r="L2" s="927"/>
      <c r="M2" s="927"/>
      <c r="N2" s="927"/>
      <c r="O2" s="947"/>
    </row>
    <row r="3" spans="2:15" ht="16.5">
      <c r="B3" s="925"/>
      <c r="D3" s="939" t="s">
        <v>280</v>
      </c>
      <c r="E3" s="939"/>
      <c r="F3" s="939"/>
      <c r="H3" s="949"/>
      <c r="I3" s="925"/>
      <c r="K3" s="939" t="s">
        <v>280</v>
      </c>
      <c r="L3" s="939"/>
      <c r="M3" s="939"/>
      <c r="O3" s="949"/>
    </row>
    <row r="4" spans="2:15">
      <c r="B4" t="s">
        <v>584</v>
      </c>
      <c r="H4" s="949"/>
      <c r="I4" t="s">
        <v>584</v>
      </c>
      <c r="O4" s="949"/>
    </row>
    <row r="5" spans="2:15" ht="13.5">
      <c r="B5" s="925" t="s">
        <v>585</v>
      </c>
      <c r="H5" s="949"/>
      <c r="I5" s="925" t="s">
        <v>586</v>
      </c>
      <c r="O5" s="949"/>
    </row>
    <row r="6" spans="2:15" ht="12.95" customHeight="1">
      <c r="B6" s="925" t="s">
        <v>587</v>
      </c>
      <c r="F6" s="971" t="s">
        <v>588</v>
      </c>
      <c r="G6" s="973"/>
      <c r="H6" s="949"/>
      <c r="I6" s="925"/>
      <c r="M6" s="971" t="s">
        <v>589</v>
      </c>
      <c r="N6" s="976"/>
      <c r="O6" s="978"/>
    </row>
    <row r="7" spans="2:15" ht="13.5">
      <c r="B7" s="925" t="s">
        <v>590</v>
      </c>
      <c r="F7" s="972"/>
      <c r="G7" s="974"/>
      <c r="H7" s="949"/>
      <c r="I7" s="925"/>
      <c r="M7" s="975"/>
      <c r="N7" s="977"/>
      <c r="O7" s="979"/>
    </row>
    <row r="8" spans="2:15">
      <c r="B8" s="925"/>
      <c r="H8" s="949"/>
      <c r="I8" s="925"/>
      <c r="O8" s="949"/>
    </row>
    <row r="9" spans="2:15">
      <c r="B9" s="925"/>
      <c r="H9" s="949"/>
      <c r="I9" s="925"/>
      <c r="O9" s="949"/>
    </row>
    <row r="10" spans="2:15">
      <c r="B10" s="925"/>
      <c r="H10" s="949"/>
      <c r="I10" s="925"/>
      <c r="O10" s="949"/>
    </row>
    <row r="11" spans="2:15">
      <c r="B11" s="925"/>
      <c r="H11" s="949"/>
      <c r="I11" s="925"/>
      <c r="O11" s="949"/>
    </row>
    <row r="12" spans="2:15">
      <c r="B12" s="925"/>
      <c r="H12" s="949"/>
      <c r="I12" s="925"/>
      <c r="O12" s="949"/>
    </row>
    <row r="13" spans="2:15">
      <c r="B13" s="925"/>
      <c r="H13" s="949"/>
      <c r="I13" s="925"/>
      <c r="O13" s="949"/>
    </row>
    <row r="14" spans="2:15">
      <c r="B14" s="925"/>
      <c r="H14" s="949"/>
      <c r="I14" s="925"/>
      <c r="O14" s="949"/>
    </row>
    <row r="15" spans="2:15">
      <c r="B15" s="925"/>
      <c r="H15" s="949"/>
      <c r="I15" s="925"/>
      <c r="O15" s="949"/>
    </row>
    <row r="16" spans="2:15">
      <c r="B16" s="925"/>
      <c r="H16" s="949"/>
      <c r="I16" s="925"/>
      <c r="O16" s="949"/>
    </row>
    <row r="17" spans="2:15">
      <c r="B17" s="925"/>
      <c r="H17" s="949"/>
      <c r="I17" s="925"/>
      <c r="O17" s="949"/>
    </row>
    <row r="18" spans="2:15">
      <c r="B18" s="925"/>
      <c r="H18" s="949"/>
      <c r="I18" s="925"/>
      <c r="O18" s="949"/>
    </row>
    <row r="19" spans="2:15">
      <c r="B19" s="925"/>
      <c r="H19" s="949"/>
      <c r="I19" s="925"/>
      <c r="O19" s="949"/>
    </row>
    <row r="20" spans="2:15">
      <c r="B20" s="925"/>
      <c r="H20" s="949"/>
      <c r="I20" s="925"/>
      <c r="O20" s="949"/>
    </row>
    <row r="21" spans="2:15">
      <c r="B21" s="925"/>
      <c r="H21" s="949"/>
      <c r="I21" s="925"/>
      <c r="O21" s="949"/>
    </row>
    <row r="22" spans="2:15">
      <c r="B22" s="925"/>
      <c r="H22" s="949"/>
      <c r="I22" s="925"/>
      <c r="O22" s="949"/>
    </row>
    <row r="23" spans="2:15">
      <c r="B23" s="925"/>
      <c r="H23" s="949"/>
      <c r="I23" s="925"/>
      <c r="O23" s="949"/>
    </row>
    <row r="24" spans="2:15">
      <c r="B24" s="925"/>
      <c r="H24" s="949"/>
      <c r="I24" s="925"/>
      <c r="O24" s="949"/>
    </row>
    <row r="25" spans="2:15">
      <c r="B25" s="925"/>
      <c r="H25" s="949"/>
      <c r="I25" s="925"/>
      <c r="O25" s="949"/>
    </row>
    <row r="26" spans="2:15">
      <c r="B26" s="925"/>
      <c r="H26" s="949"/>
      <c r="I26" s="925"/>
      <c r="O26" s="949"/>
    </row>
    <row r="27" spans="2:15">
      <c r="B27" s="925"/>
      <c r="H27" s="949"/>
      <c r="I27" s="925"/>
      <c r="O27" s="949"/>
    </row>
    <row r="28" spans="2:15">
      <c r="B28" s="925"/>
      <c r="H28" s="949"/>
      <c r="I28" s="925"/>
      <c r="O28" s="949"/>
    </row>
    <row r="29" spans="2:15">
      <c r="B29" s="925"/>
      <c r="H29" s="949"/>
      <c r="I29" s="925"/>
      <c r="O29" s="949"/>
    </row>
    <row r="30" spans="2:15">
      <c r="B30" s="925"/>
      <c r="H30" s="949"/>
      <c r="I30" s="925"/>
      <c r="O30" s="949"/>
    </row>
    <row r="31" spans="2:15">
      <c r="B31" s="925"/>
      <c r="H31" s="949"/>
      <c r="I31" s="925"/>
      <c r="O31" s="949"/>
    </row>
    <row r="32" spans="2:15">
      <c r="B32" s="925"/>
      <c r="H32" s="949"/>
      <c r="I32" s="925"/>
      <c r="O32" s="949"/>
    </row>
    <row r="33" spans="2:15">
      <c r="B33" s="926"/>
      <c r="C33" s="938"/>
      <c r="D33" s="938"/>
      <c r="E33" s="938"/>
      <c r="F33" s="938"/>
      <c r="G33" s="938"/>
      <c r="H33" s="950"/>
      <c r="I33" s="926"/>
      <c r="J33" s="938"/>
      <c r="K33" s="938"/>
      <c r="L33" s="938"/>
      <c r="M33" s="938"/>
      <c r="N33" s="938"/>
      <c r="O33" s="950"/>
    </row>
  </sheetData>
  <mergeCells count="4">
    <mergeCell ref="D3:F3"/>
    <mergeCell ref="K3:M3"/>
    <mergeCell ref="F6:G7"/>
    <mergeCell ref="M6:O7"/>
  </mergeCells>
  <phoneticPr fontId="4"/>
  <pageMargins left="0.7" right="0.7" top="0.75" bottom="0.75" header="0.3" footer="0.3"/>
  <pageSetup paperSize="9" scale="146" fitToWidth="1" fitToHeight="1" orientation="portrait" usePrinterDefaults="1" r:id="rId1"/>
  <colBreaks count="1" manualBreakCount="1">
    <brk id="8" min="1" max="32"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4">
    <tabColor theme="6"/>
  </sheetPr>
  <dimension ref="C2:L3"/>
  <sheetViews>
    <sheetView workbookViewId="0">
      <selection activeCell="C4" sqref="C1:N4"/>
    </sheetView>
  </sheetViews>
  <sheetFormatPr defaultRowHeight="12.95"/>
  <cols>
    <col min="3" max="4" width="11.42578125" bestFit="1" customWidth="1"/>
    <col min="5" max="5" width="16.42578125" bestFit="1" customWidth="1"/>
    <col min="6" max="7" width="26" bestFit="1" customWidth="1"/>
    <col min="8" max="8" width="17.5703125" bestFit="1" customWidth="1"/>
    <col min="9" max="9" width="24.85546875" bestFit="1" customWidth="1"/>
    <col min="10" max="12" width="12.5703125" bestFit="1" customWidth="1"/>
  </cols>
  <sheetData>
    <row r="2" spans="3:12" ht="14.1">
      <c r="C2" s="980" t="s">
        <v>505</v>
      </c>
      <c r="D2" s="980" t="s">
        <v>486</v>
      </c>
      <c r="E2" s="980" t="s">
        <v>420</v>
      </c>
      <c r="F2" s="980" t="s">
        <v>491</v>
      </c>
      <c r="G2" s="982" t="s">
        <v>203</v>
      </c>
      <c r="H2" s="980" t="s">
        <v>513</v>
      </c>
      <c r="I2" s="982" t="s">
        <v>591</v>
      </c>
      <c r="J2" s="982" t="s">
        <v>238</v>
      </c>
      <c r="K2" s="982" t="s">
        <v>592</v>
      </c>
      <c r="L2" s="982" t="s">
        <v>593</v>
      </c>
    </row>
    <row r="3" spans="3:12">
      <c r="C3">
        <f>TRUNC(IF('【実績報告】入力フォーマット'!AJ13="",'【実績報告】入力フォーマット'!AD13*0.2,'【実績報告】入力フォーマット'!AJ13*0.2),0)</f>
        <v>0</v>
      </c>
      <c r="D3">
        <f>TRUNC(IF('【実績報告】入力フォーマット'!AK13="",'【実績報告】入力フォーマット'!AE13*0.2,'【実績報告】入力フォーマット'!AK13*0.2),0)</f>
        <v>0</v>
      </c>
      <c r="E3">
        <f>MIN(C3,D3)</f>
        <v>0</v>
      </c>
      <c r="F3" s="981">
        <f>TRUNC('【実績報告】入力フォーマット'!U13*'【実績報告】入力フォーマット'!X13,-3)/1000</f>
        <v>0</v>
      </c>
      <c r="G3" s="981">
        <f>TRUNC('【実績報告】入力フォーマット'!V13*'【実績報告】入力フォーマット'!X13,-3)/1000</f>
        <v>0</v>
      </c>
      <c r="H3">
        <f>IF('【実績報告】入力フォーマット'!R13=0,IF(AND('【実績報告】入力フォーマット'!O13&lt;'【実績報告】入力フォーマット'!U13,'【実績報告】入力フォーマット'!P13&gt;'【実績報告】入力フォーマット'!V13),IF($F3-'【実績報告】入力フォーマット'!AD13&gt;$E3,'【実績報告】入力フォーマット'!AD13+$E3,$F3),'【実績報告】入力フォーマット'!AD13),IF(AND('【実績報告】入力フォーマット'!R13&lt;'【実績報告】入力フォーマット'!U13,'【実績報告】入力フォーマット'!S13&gt;'【実績報告】入力フォーマット'!V13),IF($F3-'【実績報告】入力フォーマット'!AJ13&gt;$E3,'【実績報告】入力フォーマット'!AJ13+$E3,$F3),'【実績報告】入力フォーマット'!AJ13))</f>
        <v>0</v>
      </c>
      <c r="I3">
        <f>IF('【実績報告】入力フォーマット'!S13=0,IF(AND('【実績報告】入力フォーマット'!P13&lt;'【実績報告】入力フォーマット'!V13,'【実績報告】入力フォーマット'!O13&gt;'【実績報告】入力フォーマット'!U13),IF($G3-'【実績報告】入力フォーマット'!AE13&gt;$E3,'【実績報告】入力フォーマット'!AE13+$E3,$G3),'【実績報告】入力フォーマット'!AE13),IF(AND('【実績報告】入力フォーマット'!S13&lt;'【実績報告】入力フォーマット'!V13,'【実績報告】入力フォーマット'!R13&gt;'【実績報告】入力フォーマット'!U13),IF($G3-'【実績報告】入力フォーマット'!AK13&gt;$E3,'【実績報告】入力フォーマット'!AK13+$E3,$G3),'【実績報告】入力フォーマット'!AK13))</f>
        <v>0</v>
      </c>
      <c r="J3">
        <f>IF('【実績報告】入力フォーマット'!AJ13="",IF(I3&gt;'【実績報告】入力フォーマット'!AE13,'【実績報告】入力フォーマット'!AD13-I3+'【実績報告】入力フォーマット'!AE13,H3),IF(I3&gt;'【実績報告】入力フォーマット'!AK13,'【実績報告】入力フォーマット'!AJ13-I3+'【実績報告】入力フォーマット'!AK13,H3))</f>
        <v>0</v>
      </c>
      <c r="K3">
        <f>IF('【実績報告】入力フォーマット'!AK13="",IF(H3&gt;'【実績報告】入力フォーマット'!AD13,'【実績報告】入力フォーマット'!AE13-H3+'【実績報告】入力フォーマット'!AD13,I3),IF(H3&gt;'【実績報告】入力フォーマット'!AJ13,'【実績報告】入力フォーマット'!AK13-H3+'【実績報告】入力フォーマット'!AJ13,I3))</f>
        <v>0</v>
      </c>
      <c r="L3">
        <f>SUM(J3:K3)</f>
        <v>0</v>
      </c>
    </row>
  </sheetData>
  <phoneticPr fontId="4"/>
  <pageMargins left="0.7" right="0.7" top="0.75" bottom="0.75" header="0.3" footer="0.3"/>
  <pageSetup paperSize="9" fitToWidth="1" fitToHeight="1" orientation="portrait" usePrinterDefaults="1"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3">
    <tabColor rgb="FFCCFFCC"/>
  </sheetPr>
  <dimension ref="B2:V35"/>
  <sheetViews>
    <sheetView view="pageBreakPreview" zoomScale="115" zoomScaleSheetLayoutView="115" workbookViewId="0">
      <selection activeCell="C7" sqref="C5:G12"/>
    </sheetView>
  </sheetViews>
  <sheetFormatPr defaultRowHeight="12.95"/>
  <cols>
    <col min="2" max="22" width="9.5703125" customWidth="1"/>
  </cols>
  <sheetData>
    <row r="2" spans="2:22" ht="17.100000000000001">
      <c r="B2" s="983" t="s">
        <v>594</v>
      </c>
      <c r="I2" s="983" t="s">
        <v>594</v>
      </c>
      <c r="P2" s="983" t="s">
        <v>594</v>
      </c>
    </row>
    <row r="3" spans="2:22" ht="16.5">
      <c r="B3" s="984" t="s">
        <v>471</v>
      </c>
      <c r="C3" s="988"/>
      <c r="D3" s="988"/>
      <c r="E3" s="988"/>
      <c r="F3" s="988"/>
      <c r="G3" s="988"/>
      <c r="H3" s="998"/>
      <c r="I3" s="984" t="s">
        <v>329</v>
      </c>
      <c r="J3" s="988"/>
      <c r="K3" s="988"/>
      <c r="L3" s="988"/>
      <c r="M3" s="988"/>
      <c r="N3" s="988"/>
      <c r="O3" s="998"/>
      <c r="P3" s="984" t="s">
        <v>387</v>
      </c>
      <c r="Q3" s="988"/>
      <c r="R3" s="988"/>
      <c r="S3" s="988"/>
      <c r="T3" s="988"/>
      <c r="U3" s="988"/>
      <c r="V3" s="998"/>
    </row>
    <row r="4" spans="2:22" ht="13.5">
      <c r="B4" s="986"/>
      <c r="H4" s="999"/>
      <c r="I4" s="986"/>
      <c r="O4" s="999"/>
      <c r="P4" s="986"/>
      <c r="V4" s="999"/>
    </row>
    <row r="5" spans="2:22">
      <c r="B5" s="986" t="s">
        <v>408</v>
      </c>
      <c r="D5" s="990" t="s">
        <v>594</v>
      </c>
      <c r="E5" s="993"/>
      <c r="F5" s="993"/>
      <c r="G5" s="995"/>
      <c r="H5" s="999"/>
      <c r="I5" s="986" t="s">
        <v>408</v>
      </c>
      <c r="K5" s="990" t="s">
        <v>594</v>
      </c>
      <c r="L5" s="993"/>
      <c r="M5" s="993"/>
      <c r="N5" s="995"/>
      <c r="O5" s="999"/>
      <c r="P5" s="986" t="s">
        <v>408</v>
      </c>
      <c r="R5" s="990" t="s">
        <v>594</v>
      </c>
      <c r="S5" s="993"/>
      <c r="T5" s="993"/>
      <c r="U5" s="995"/>
      <c r="V5" s="999"/>
    </row>
    <row r="6" spans="2:22">
      <c r="B6" s="986" t="s">
        <v>595</v>
      </c>
      <c r="D6" s="991"/>
      <c r="E6" s="961"/>
      <c r="F6" s="961"/>
      <c r="G6" s="996"/>
      <c r="H6" s="999"/>
      <c r="I6" s="986" t="s">
        <v>596</v>
      </c>
      <c r="K6" s="991"/>
      <c r="L6" s="961"/>
      <c r="M6" s="961"/>
      <c r="N6" s="996"/>
      <c r="O6" s="999"/>
      <c r="P6" s="986" t="s">
        <v>84</v>
      </c>
      <c r="R6" s="991"/>
      <c r="S6" s="961"/>
      <c r="T6" s="961"/>
      <c r="U6" s="996"/>
      <c r="V6" s="999"/>
    </row>
    <row r="7" spans="2:22">
      <c r="B7" s="986"/>
      <c r="D7" s="991"/>
      <c r="E7" s="961"/>
      <c r="F7" s="961"/>
      <c r="G7" s="996"/>
      <c r="H7" s="999"/>
      <c r="I7" s="986"/>
      <c r="K7" s="991"/>
      <c r="L7" s="961"/>
      <c r="M7" s="961"/>
      <c r="N7" s="996"/>
      <c r="O7" s="999"/>
      <c r="P7" s="986"/>
      <c r="R7" s="991"/>
      <c r="S7" s="961"/>
      <c r="T7" s="961"/>
      <c r="U7" s="996"/>
      <c r="V7" s="999"/>
    </row>
    <row r="8" spans="2:22">
      <c r="B8" s="986"/>
      <c r="D8" s="991"/>
      <c r="E8" s="961"/>
      <c r="F8" s="961"/>
      <c r="G8" s="996"/>
      <c r="H8" s="999"/>
      <c r="I8" s="986"/>
      <c r="K8" s="991"/>
      <c r="L8" s="961"/>
      <c r="M8" s="961"/>
      <c r="N8" s="996"/>
      <c r="O8" s="999"/>
      <c r="P8" s="986"/>
      <c r="R8" s="991"/>
      <c r="S8" s="961"/>
      <c r="T8" s="961"/>
      <c r="U8" s="996"/>
      <c r="V8" s="999"/>
    </row>
    <row r="9" spans="2:22">
      <c r="B9" s="986"/>
      <c r="D9" s="991"/>
      <c r="E9" s="961"/>
      <c r="F9" s="961"/>
      <c r="G9" s="996"/>
      <c r="H9" s="999"/>
      <c r="I9" s="986"/>
      <c r="K9" s="991"/>
      <c r="L9" s="961"/>
      <c r="M9" s="961"/>
      <c r="N9" s="996"/>
      <c r="O9" s="999"/>
      <c r="P9" s="986"/>
      <c r="R9" s="991"/>
      <c r="S9" s="961"/>
      <c r="T9" s="961"/>
      <c r="U9" s="996"/>
      <c r="V9" s="999"/>
    </row>
    <row r="10" spans="2:22">
      <c r="B10" s="986"/>
      <c r="D10" s="991"/>
      <c r="E10" s="961"/>
      <c r="F10" s="961"/>
      <c r="G10" s="996"/>
      <c r="H10" s="999"/>
      <c r="I10" s="986"/>
      <c r="K10" s="991"/>
      <c r="L10" s="961"/>
      <c r="M10" s="961"/>
      <c r="N10" s="996"/>
      <c r="O10" s="999"/>
      <c r="P10" s="986"/>
      <c r="R10" s="991"/>
      <c r="S10" s="961"/>
      <c r="T10" s="961"/>
      <c r="U10" s="996"/>
      <c r="V10" s="999"/>
    </row>
    <row r="11" spans="2:22">
      <c r="B11" s="986"/>
      <c r="D11" s="991"/>
      <c r="E11" s="961"/>
      <c r="F11" s="961"/>
      <c r="G11" s="996"/>
      <c r="H11" s="999"/>
      <c r="I11" s="986"/>
      <c r="K11" s="991"/>
      <c r="L11" s="961"/>
      <c r="M11" s="961"/>
      <c r="N11" s="996"/>
      <c r="O11" s="999"/>
      <c r="P11" s="986"/>
      <c r="R11" s="991"/>
      <c r="S11" s="961"/>
      <c r="T11" s="961"/>
      <c r="U11" s="996"/>
      <c r="V11" s="999"/>
    </row>
    <row r="12" spans="2:22" ht="13.5">
      <c r="B12" s="986"/>
      <c r="D12" s="992"/>
      <c r="E12" s="994"/>
      <c r="F12" s="994"/>
      <c r="G12" s="997"/>
      <c r="H12" s="999"/>
      <c r="I12" s="986"/>
      <c r="K12" s="992"/>
      <c r="L12" s="994"/>
      <c r="M12" s="994"/>
      <c r="N12" s="997"/>
      <c r="O12" s="999"/>
      <c r="P12" s="986"/>
      <c r="R12" s="992"/>
      <c r="S12" s="994"/>
      <c r="T12" s="994"/>
      <c r="U12" s="997"/>
      <c r="V12" s="999"/>
    </row>
    <row r="13" spans="2:22">
      <c r="B13" s="986"/>
      <c r="H13" s="999"/>
      <c r="I13" s="986"/>
      <c r="O13" s="999"/>
      <c r="P13" s="986"/>
      <c r="V13" s="999"/>
    </row>
    <row r="14" spans="2:22" ht="13.5">
      <c r="B14" s="986"/>
      <c r="H14" s="999"/>
      <c r="I14" s="986"/>
      <c r="O14" s="999"/>
      <c r="P14" s="986"/>
      <c r="V14" s="999"/>
    </row>
    <row r="15" spans="2:22">
      <c r="B15" s="986" t="s">
        <v>137</v>
      </c>
      <c r="D15" s="990" t="s">
        <v>594</v>
      </c>
      <c r="E15" s="993"/>
      <c r="F15" s="993"/>
      <c r="G15" s="995"/>
      <c r="H15" s="999"/>
      <c r="I15" s="986" t="s">
        <v>137</v>
      </c>
      <c r="K15" s="990" t="s">
        <v>594</v>
      </c>
      <c r="L15" s="993"/>
      <c r="M15" s="993"/>
      <c r="N15" s="995"/>
      <c r="O15" s="999"/>
      <c r="P15" s="986"/>
      <c r="V15" s="999"/>
    </row>
    <row r="16" spans="2:22">
      <c r="B16" s="986" t="s">
        <v>163</v>
      </c>
      <c r="D16" s="991"/>
      <c r="E16" s="961"/>
      <c r="F16" s="961"/>
      <c r="G16" s="996"/>
      <c r="H16" s="999"/>
      <c r="I16" s="986" t="s">
        <v>430</v>
      </c>
      <c r="K16" s="991"/>
      <c r="L16" s="961"/>
      <c r="M16" s="961"/>
      <c r="N16" s="996"/>
      <c r="O16" s="999"/>
      <c r="P16" s="986"/>
      <c r="V16" s="999"/>
    </row>
    <row r="17" spans="2:22">
      <c r="B17" s="986"/>
      <c r="D17" s="991"/>
      <c r="E17" s="961"/>
      <c r="F17" s="961"/>
      <c r="G17" s="996"/>
      <c r="H17" s="999"/>
      <c r="I17" s="986"/>
      <c r="K17" s="991"/>
      <c r="L17" s="961"/>
      <c r="M17" s="961"/>
      <c r="N17" s="996"/>
      <c r="O17" s="999"/>
      <c r="P17" s="986"/>
      <c r="V17" s="999"/>
    </row>
    <row r="18" spans="2:22">
      <c r="B18" s="986"/>
      <c r="D18" s="991"/>
      <c r="E18" s="961"/>
      <c r="F18" s="961"/>
      <c r="G18" s="996"/>
      <c r="H18" s="999"/>
      <c r="I18" s="986"/>
      <c r="K18" s="991"/>
      <c r="L18" s="961"/>
      <c r="M18" s="961"/>
      <c r="N18" s="996"/>
      <c r="O18" s="999"/>
      <c r="P18" s="986"/>
      <c r="V18" s="999"/>
    </row>
    <row r="19" spans="2:22">
      <c r="B19" s="986"/>
      <c r="D19" s="991"/>
      <c r="E19" s="961"/>
      <c r="F19" s="961"/>
      <c r="G19" s="996"/>
      <c r="H19" s="999"/>
      <c r="I19" s="986"/>
      <c r="K19" s="991"/>
      <c r="L19" s="961"/>
      <c r="M19" s="961"/>
      <c r="N19" s="996"/>
      <c r="O19" s="999"/>
      <c r="P19" s="986"/>
      <c r="V19" s="999"/>
    </row>
    <row r="20" spans="2:22">
      <c r="B20" s="986"/>
      <c r="D20" s="991"/>
      <c r="E20" s="961"/>
      <c r="F20" s="961"/>
      <c r="G20" s="996"/>
      <c r="H20" s="999"/>
      <c r="I20" s="986"/>
      <c r="K20" s="991"/>
      <c r="L20" s="961"/>
      <c r="M20" s="961"/>
      <c r="N20" s="996"/>
      <c r="O20" s="999"/>
      <c r="P20" s="986"/>
      <c r="V20" s="999"/>
    </row>
    <row r="21" spans="2:22">
      <c r="B21" s="986"/>
      <c r="D21" s="991"/>
      <c r="E21" s="961"/>
      <c r="F21" s="961"/>
      <c r="G21" s="996"/>
      <c r="H21" s="999"/>
      <c r="I21" s="986"/>
      <c r="K21" s="991"/>
      <c r="L21" s="961"/>
      <c r="M21" s="961"/>
      <c r="N21" s="996"/>
      <c r="O21" s="999"/>
      <c r="P21" s="986"/>
      <c r="V21" s="999"/>
    </row>
    <row r="22" spans="2:22" ht="13.5">
      <c r="B22" s="986"/>
      <c r="D22" s="992"/>
      <c r="E22" s="994"/>
      <c r="F22" s="994"/>
      <c r="G22" s="997"/>
      <c r="H22" s="999"/>
      <c r="I22" s="986"/>
      <c r="K22" s="992"/>
      <c r="L22" s="994"/>
      <c r="M22" s="994"/>
      <c r="N22" s="997"/>
      <c r="O22" s="999"/>
      <c r="P22" s="986"/>
      <c r="V22" s="999"/>
    </row>
    <row r="23" spans="2:22">
      <c r="B23" s="986"/>
      <c r="H23" s="999"/>
      <c r="I23" s="986"/>
      <c r="O23" s="999"/>
      <c r="P23" s="986"/>
      <c r="V23" s="999"/>
    </row>
    <row r="24" spans="2:22" ht="14.45">
      <c r="B24" s="985"/>
      <c r="H24" s="999"/>
      <c r="I24" s="985"/>
      <c r="O24" s="999"/>
      <c r="P24" s="985"/>
      <c r="V24" s="999"/>
    </row>
    <row r="25" spans="2:22">
      <c r="B25" s="986"/>
      <c r="H25" s="999"/>
      <c r="I25" s="986" t="s">
        <v>597</v>
      </c>
      <c r="K25" s="990" t="s">
        <v>594</v>
      </c>
      <c r="L25" s="993"/>
      <c r="M25" s="993"/>
      <c r="N25" s="995"/>
      <c r="O25" s="999"/>
      <c r="P25" s="986"/>
      <c r="V25" s="999"/>
    </row>
    <row r="26" spans="2:22">
      <c r="B26" s="986"/>
      <c r="H26" s="999"/>
      <c r="I26" s="986" t="s">
        <v>598</v>
      </c>
      <c r="K26" s="991"/>
      <c r="L26" s="961"/>
      <c r="M26" s="961"/>
      <c r="N26" s="996"/>
      <c r="O26" s="999"/>
      <c r="P26" s="986"/>
      <c r="V26" s="999"/>
    </row>
    <row r="27" spans="2:22">
      <c r="B27" s="986"/>
      <c r="H27" s="999"/>
      <c r="I27" s="986"/>
      <c r="K27" s="991"/>
      <c r="L27" s="961"/>
      <c r="M27" s="961"/>
      <c r="N27" s="996"/>
      <c r="O27" s="999"/>
      <c r="P27" s="986"/>
      <c r="V27" s="999"/>
    </row>
    <row r="28" spans="2:22">
      <c r="B28" s="986"/>
      <c r="H28" s="999"/>
      <c r="I28" s="986"/>
      <c r="K28" s="991"/>
      <c r="L28" s="961"/>
      <c r="M28" s="961"/>
      <c r="N28" s="996"/>
      <c r="O28" s="999"/>
      <c r="P28" s="986"/>
      <c r="V28" s="999"/>
    </row>
    <row r="29" spans="2:22">
      <c r="B29" s="986"/>
      <c r="H29" s="999"/>
      <c r="I29" s="986"/>
      <c r="K29" s="991"/>
      <c r="L29" s="961"/>
      <c r="M29" s="961"/>
      <c r="N29" s="996"/>
      <c r="O29" s="999"/>
      <c r="P29" s="986"/>
      <c r="V29" s="999"/>
    </row>
    <row r="30" spans="2:22">
      <c r="B30" s="986"/>
      <c r="H30" s="999"/>
      <c r="I30" s="986"/>
      <c r="K30" s="991"/>
      <c r="L30" s="961"/>
      <c r="M30" s="961"/>
      <c r="N30" s="996"/>
      <c r="O30" s="999"/>
      <c r="P30" s="986"/>
      <c r="V30" s="999"/>
    </row>
    <row r="31" spans="2:22">
      <c r="B31" s="986"/>
      <c r="H31" s="999"/>
      <c r="I31" s="986"/>
      <c r="K31" s="991"/>
      <c r="L31" s="961"/>
      <c r="M31" s="961"/>
      <c r="N31" s="996"/>
      <c r="O31" s="999"/>
      <c r="P31" s="986"/>
      <c r="V31" s="999"/>
    </row>
    <row r="32" spans="2:22" ht="13.5">
      <c r="B32" s="986"/>
      <c r="H32" s="999"/>
      <c r="I32" s="986"/>
      <c r="K32" s="992"/>
      <c r="L32" s="994"/>
      <c r="M32" s="994"/>
      <c r="N32" s="997"/>
      <c r="O32" s="999"/>
      <c r="P32" s="986"/>
      <c r="V32" s="999"/>
    </row>
    <row r="33" spans="2:22">
      <c r="B33" s="986"/>
      <c r="H33" s="999"/>
      <c r="I33" s="986"/>
      <c r="O33" s="999"/>
      <c r="P33" s="986"/>
      <c r="V33" s="999"/>
    </row>
    <row r="34" spans="2:22">
      <c r="B34" s="986"/>
      <c r="H34" s="999"/>
      <c r="I34" s="986"/>
      <c r="O34" s="999"/>
      <c r="P34" s="986"/>
      <c r="V34" s="999"/>
    </row>
    <row r="35" spans="2:22" ht="13.5">
      <c r="B35" s="987"/>
      <c r="C35" s="989"/>
      <c r="D35" s="989"/>
      <c r="E35" s="989"/>
      <c r="F35" s="989"/>
      <c r="G35" s="989"/>
      <c r="H35" s="1000"/>
      <c r="I35" s="987"/>
      <c r="J35" s="989"/>
      <c r="K35" s="989"/>
      <c r="L35" s="989"/>
      <c r="M35" s="989"/>
      <c r="N35" s="989"/>
      <c r="O35" s="1000"/>
      <c r="P35" s="987"/>
      <c r="Q35" s="989"/>
      <c r="R35" s="989"/>
      <c r="S35" s="989"/>
      <c r="T35" s="989"/>
      <c r="U35" s="989"/>
      <c r="V35" s="1000"/>
    </row>
  </sheetData>
  <mergeCells count="6">
    <mergeCell ref="D5:G12"/>
    <mergeCell ref="K5:N12"/>
    <mergeCell ref="R5:U12"/>
    <mergeCell ref="D15:G22"/>
    <mergeCell ref="K15:N22"/>
    <mergeCell ref="K25:N32"/>
  </mergeCells>
  <phoneticPr fontId="4"/>
  <pageMargins left="0.70866141732283472" right="0.70866141732283472" top="0.74803149606299213" bottom="0.74803149606299213" header="0.31496062992125984" footer="0.31496062992125984"/>
  <pageSetup paperSize="9" scale="130" fitToWidth="1" fitToHeight="1" orientation="portrait" usePrinterDefaults="1" horizontalDpi="300" verticalDpi="300" r:id="rId1"/>
  <colBreaks count="2" manualBreakCount="2">
    <brk id="8" max="1048575" man="1"/>
    <brk id="15"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0">
    <tabColor theme="5"/>
  </sheetPr>
  <dimension ref="A2:AS59"/>
  <sheetViews>
    <sheetView view="pageBreakPreview" topLeftCell="A13" zoomScale="83" zoomScaleSheetLayoutView="83" workbookViewId="0">
      <selection activeCell="C7" sqref="C7:D7"/>
    </sheetView>
  </sheetViews>
  <sheetFormatPr defaultColWidth="2.42578125" defaultRowHeight="15" customHeight="1"/>
  <cols>
    <col min="1" max="1" width="4.140625" style="1001" bestFit="1" customWidth="1"/>
    <col min="2" max="5" width="2.42578125" style="48"/>
    <col min="6" max="13" width="2.85546875" style="48" customWidth="1"/>
    <col min="14" max="45" width="2.42578125" style="48"/>
    <col min="46" max="16384" width="2.42578125" style="765"/>
  </cols>
  <sheetData>
    <row r="2" spans="1:45" ht="15" customHeight="1">
      <c r="A2" s="1001">
        <v>1</v>
      </c>
      <c r="AM2" s="1018">
        <f>'【実績報告】入力フォーマット'!B13</f>
        <v>0</v>
      </c>
      <c r="AN2" s="1019"/>
      <c r="AO2" s="1019"/>
      <c r="AP2" s="1019"/>
      <c r="AQ2" s="1019"/>
      <c r="AR2" s="1019"/>
      <c r="AS2" s="1019"/>
    </row>
    <row r="3" spans="1:45" ht="15" customHeight="1">
      <c r="AQ3" s="1002"/>
      <c r="AR3" s="1002"/>
      <c r="AS3" s="1002"/>
    </row>
    <row r="4" spans="1:45" ht="15" customHeight="1">
      <c r="AQ4" s="1002"/>
      <c r="AR4" s="1002"/>
      <c r="AS4" s="1002"/>
    </row>
    <row r="5" spans="1:45" ht="15" customHeight="1">
      <c r="AQ5" s="1002"/>
      <c r="AR5" s="1002"/>
      <c r="AS5" s="1002"/>
    </row>
    <row r="6" spans="1:45" ht="15" customHeight="1">
      <c r="AQ6" s="1002"/>
      <c r="AR6" s="1002"/>
      <c r="AS6" s="1002"/>
    </row>
    <row r="7" spans="1:45" ht="15" customHeight="1">
      <c r="AA7" s="1014"/>
      <c r="AB7" s="1014"/>
      <c r="AC7" s="1014"/>
      <c r="AD7" s="1014"/>
      <c r="AE7" s="1014"/>
      <c r="AF7" s="1015" t="str">
        <f>'【実績報告】入力フォーマット'!CJ13&amp;'【実績報告】入力フォーマット'!CK13&amp;'【実績報告】入力フォーマット'!CL13</f>
        <v/>
      </c>
      <c r="AG7" s="1015"/>
      <c r="AH7" s="1015"/>
      <c r="AI7" s="1015"/>
      <c r="AJ7" s="1015"/>
      <c r="AK7" s="1015"/>
      <c r="AL7" s="1015"/>
      <c r="AM7" s="1015"/>
      <c r="AN7" s="1015"/>
      <c r="AO7" s="1015"/>
      <c r="AQ7" s="1002"/>
      <c r="AR7" s="1002"/>
      <c r="AS7" s="1002"/>
    </row>
    <row r="8" spans="1:45" ht="15" customHeight="1">
      <c r="AF8" s="1016" t="str">
        <f>'【実績報告】入力フォーマット'!CG13&amp;'【実績報告】入力フォーマット'!CH13&amp;'【実績報告】入力フォーマット'!CI13</f>
        <v/>
      </c>
      <c r="AG8" s="1016"/>
      <c r="AH8" s="1016"/>
      <c r="AI8" s="1016"/>
      <c r="AJ8" s="1016"/>
      <c r="AK8" s="1016"/>
      <c r="AL8" s="1016"/>
      <c r="AM8" s="1016"/>
      <c r="AN8" s="1016"/>
      <c r="AO8" s="1016"/>
      <c r="AQ8" s="1002"/>
      <c r="AR8" s="1002"/>
      <c r="AS8" s="1002"/>
    </row>
    <row r="9" spans="1:45" ht="15" customHeight="1">
      <c r="AQ9" s="1002"/>
      <c r="AR9" s="1002"/>
      <c r="AS9" s="1002"/>
    </row>
    <row r="10" spans="1:45" ht="15" customHeight="1">
      <c r="AQ10" s="1002"/>
      <c r="AR10" s="1002"/>
      <c r="AS10" s="1002"/>
    </row>
    <row r="11" spans="1:45" ht="15" customHeight="1">
      <c r="AQ11" s="1002"/>
      <c r="AR11" s="1002"/>
      <c r="AS11" s="1002"/>
    </row>
    <row r="12" spans="1:45" ht="15" customHeight="1">
      <c r="F12" s="48" t="str">
        <f>"総務大臣　"&amp;'【実績報告】入力フォーマット'!J2&amp;"　殿"</f>
        <v>総務大臣　林　芳正　殿</v>
      </c>
      <c r="AQ12" s="1002"/>
      <c r="AR12" s="1002"/>
      <c r="AS12" s="1002"/>
    </row>
    <row r="13" spans="1:45" ht="15" customHeight="1">
      <c r="AQ13" s="1002"/>
      <c r="AR13" s="1002"/>
      <c r="AS13" s="1002"/>
    </row>
    <row r="14" spans="1:45" ht="15" customHeight="1">
      <c r="AQ14" s="1002"/>
      <c r="AR14" s="1002"/>
      <c r="AS14" s="1002"/>
    </row>
    <row r="15" spans="1:45" ht="15" customHeight="1">
      <c r="AQ15" s="1002"/>
      <c r="AR15" s="1002"/>
      <c r="AS15" s="1002"/>
    </row>
    <row r="16" spans="1:45" ht="15" customHeight="1">
      <c r="Q16" s="1006"/>
      <c r="R16" s="1006"/>
      <c r="S16" s="1006"/>
      <c r="T16" s="1006"/>
      <c r="V16" s="1006" t="str">
        <f>IF('【実績報告】入力フォーマット'!$E$4="",'【実績報告】入力フォーマット'!C4&amp;"知事　"&amp;'【実績報告】入力フォーマット'!H4,'【実績報告】入力フォーマット'!C4&amp;'【実績報告】入力フォーマット'!E4&amp;"　"&amp;'【実績報告】入力フォーマット'!H4)</f>
        <v>0知事　東京　太郎</v>
      </c>
      <c r="W16" s="1006"/>
      <c r="X16" s="1006"/>
      <c r="Y16" s="1006"/>
      <c r="Z16" s="1006"/>
      <c r="AA16" s="1006"/>
      <c r="AB16" s="1006"/>
      <c r="AC16" s="1006"/>
      <c r="AD16" s="1006"/>
      <c r="AE16" s="1006"/>
      <c r="AF16" s="1006"/>
      <c r="AG16" s="1006"/>
      <c r="AH16" s="1006"/>
      <c r="AI16" s="1006"/>
      <c r="AJ16" s="1006"/>
      <c r="AK16" s="1006"/>
      <c r="AL16" s="1006"/>
      <c r="AM16" s="1006"/>
      <c r="AN16" s="1006"/>
      <c r="AO16" s="1006"/>
      <c r="AQ16" s="1002"/>
      <c r="AR16" s="1002"/>
      <c r="AS16" s="1002"/>
    </row>
    <row r="17" spans="2:45" ht="15" customHeight="1">
      <c r="V17" s="908"/>
      <c r="W17" s="908"/>
      <c r="X17" s="908"/>
      <c r="Y17" s="908"/>
      <c r="Z17" s="908"/>
      <c r="AA17" s="908"/>
      <c r="AB17" s="908"/>
      <c r="AC17" s="908"/>
      <c r="AD17" s="908"/>
      <c r="AE17" s="908"/>
      <c r="AF17" s="908"/>
      <c r="AG17" s="908"/>
      <c r="AH17" s="908"/>
      <c r="AI17" s="908"/>
      <c r="AJ17" s="908"/>
      <c r="AK17" s="908"/>
      <c r="AL17" s="908"/>
      <c r="AM17" s="908"/>
      <c r="AN17" s="908"/>
      <c r="AO17" s="908"/>
      <c r="AQ17" s="1002"/>
      <c r="AR17" s="1002"/>
      <c r="AS17" s="1002"/>
    </row>
    <row r="18" spans="2:45" ht="15" customHeight="1">
      <c r="Q18" s="1012"/>
      <c r="R18" s="1012"/>
      <c r="S18" s="1012"/>
      <c r="T18" s="1012"/>
      <c r="V18" s="1006"/>
      <c r="W18" s="1006"/>
      <c r="X18" s="1006"/>
      <c r="Y18" s="1006"/>
      <c r="Z18" s="1006"/>
      <c r="AA18" s="1006"/>
      <c r="AB18" s="1006"/>
      <c r="AC18" s="1006"/>
      <c r="AD18" s="1006"/>
      <c r="AE18" s="1006"/>
      <c r="AF18" s="1006"/>
      <c r="AG18" s="1006"/>
      <c r="AH18" s="1006"/>
      <c r="AI18" s="1006"/>
      <c r="AJ18" s="1006"/>
      <c r="AK18" s="1006"/>
      <c r="AL18" s="1006"/>
      <c r="AM18" s="1006"/>
      <c r="AN18" s="1006"/>
      <c r="AO18" s="1006"/>
      <c r="AQ18" s="1002"/>
      <c r="AR18" s="1002"/>
      <c r="AS18" s="1002"/>
    </row>
    <row r="19" spans="2:45" ht="15" customHeight="1">
      <c r="P19" s="1006"/>
      <c r="V19" s="11"/>
      <c r="W19" s="11"/>
      <c r="X19" s="11"/>
      <c r="Y19" s="11"/>
      <c r="Z19" s="11"/>
      <c r="AA19" s="11"/>
      <c r="AB19" s="11"/>
      <c r="AC19" s="11"/>
      <c r="AD19" s="11"/>
      <c r="AE19" s="11"/>
      <c r="AF19" s="1006"/>
      <c r="AG19" s="1006"/>
      <c r="AH19" s="1006"/>
      <c r="AI19" s="1006"/>
      <c r="AJ19" s="1006"/>
      <c r="AQ19" s="1002"/>
      <c r="AR19" s="1002"/>
      <c r="AS19" s="1002"/>
    </row>
    <row r="20" spans="2:45" ht="15" customHeight="1">
      <c r="AQ20" s="1002"/>
      <c r="AR20" s="1002"/>
      <c r="AS20" s="1002"/>
    </row>
    <row r="21" spans="2:45" ht="15" customHeight="1">
      <c r="AQ21" s="1002"/>
      <c r="AR21" s="1002"/>
      <c r="AS21" s="1002"/>
    </row>
    <row r="22" spans="2:45" ht="15" customHeight="1">
      <c r="AQ22" s="1002"/>
      <c r="AR22" s="1002"/>
      <c r="AS22" s="1002"/>
    </row>
    <row r="23" spans="2:45" ht="15" customHeight="1">
      <c r="AQ23" s="1002"/>
      <c r="AR23" s="1002"/>
      <c r="AS23" s="1002"/>
    </row>
    <row r="24" spans="2:45" ht="15" customHeight="1">
      <c r="E24" s="11" t="str">
        <f>'【実績報告】入力フォーマット'!C2&amp;'【実績報告】入力フォーマット'!E2&amp;'【実績報告】入力フォーマット'!G2&amp;"精算払請求書"</f>
        <v>令和８年度無線システム普及支援事業費等補助金精算払請求書</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002"/>
      <c r="AR24" s="1002"/>
      <c r="AS24" s="1002"/>
    </row>
    <row r="25" spans="2:45" ht="15" customHeight="1">
      <c r="AQ25" s="1002"/>
      <c r="AR25" s="1002"/>
      <c r="AS25" s="1002"/>
    </row>
    <row r="26" spans="2:45" ht="15" customHeight="1">
      <c r="AQ26" s="1002"/>
      <c r="AR26" s="1002"/>
      <c r="AS26" s="1002"/>
    </row>
    <row r="27" spans="2:45" ht="15" customHeight="1">
      <c r="E27" s="1002" t="str">
        <f>"　"&amp;'【実績報告】入力フォーマット'!Y13&amp;'【実績報告】入力フォーマット'!Z13&amp;'【実績報告】入力フォーマット'!AA13&amp;"付け総基移第"&amp;'【実績報告】入力フォーマット'!AB13&amp;'【実績報告】入力フォーマット'!AC13&amp;"で補助金の交付決定通知のあった"&amp;'【実績報告】入力フォーマット'!C2&amp;'【実績報告】入力フォーマット'!E2&amp;'【実績報告】入力フォーマット'!G2&amp;"の精算払を受けたいので、"&amp;'【実績報告】入力フォーマット'!E2&amp;'【実績報告】入力フォーマット'!G2&amp;"交付要綱第１５条第２項の規定により、下記のとおり請求します。"</f>
        <v>　令和７年６月１５日付け総基移第１２３号で補助金の交付決定通知のあった令和８年度無線システム普及支援事業費等補助金の精算払を受けたいので、無線システム普及支援事業費等補助金交付要綱第１５条第２項の規定により、下記のとおり請求します。</v>
      </c>
      <c r="F27" s="1002"/>
      <c r="G27" s="1002"/>
      <c r="H27" s="1002"/>
      <c r="I27" s="1002"/>
      <c r="J27" s="1002"/>
      <c r="K27" s="1002"/>
      <c r="L27" s="1002"/>
      <c r="M27" s="1002"/>
      <c r="N27" s="1002"/>
      <c r="O27" s="1002"/>
      <c r="P27" s="1002"/>
      <c r="Q27" s="1002"/>
      <c r="R27" s="1002"/>
      <c r="S27" s="1002"/>
      <c r="T27" s="1002"/>
      <c r="U27" s="1002"/>
      <c r="V27" s="1002"/>
      <c r="W27" s="1002"/>
      <c r="X27" s="1002"/>
      <c r="Y27" s="1002"/>
      <c r="Z27" s="1002"/>
      <c r="AA27" s="1002"/>
      <c r="AB27" s="1002"/>
      <c r="AC27" s="1002"/>
      <c r="AD27" s="1002"/>
      <c r="AE27" s="1002"/>
      <c r="AF27" s="1002"/>
      <c r="AG27" s="1002"/>
      <c r="AH27" s="1002"/>
      <c r="AI27" s="1002"/>
      <c r="AJ27" s="1002"/>
      <c r="AK27" s="1002"/>
      <c r="AL27" s="1002"/>
      <c r="AM27" s="1002"/>
      <c r="AN27" s="1002"/>
      <c r="AO27" s="1002"/>
      <c r="AP27" s="1002"/>
      <c r="AQ27" s="1002"/>
      <c r="AR27" s="1002"/>
      <c r="AS27" s="1002"/>
    </row>
    <row r="28" spans="2:45" ht="15" customHeight="1">
      <c r="E28" s="1002"/>
      <c r="F28" s="1002"/>
      <c r="G28" s="1002"/>
      <c r="H28" s="1002"/>
      <c r="I28" s="1002"/>
      <c r="J28" s="1002"/>
      <c r="K28" s="1002"/>
      <c r="L28" s="1002"/>
      <c r="M28" s="1002"/>
      <c r="N28" s="1002"/>
      <c r="O28" s="1002"/>
      <c r="P28" s="1002"/>
      <c r="Q28" s="1002"/>
      <c r="R28" s="1002"/>
      <c r="S28" s="1002"/>
      <c r="T28" s="1002"/>
      <c r="U28" s="1002"/>
      <c r="V28" s="1002"/>
      <c r="W28" s="1002"/>
      <c r="X28" s="1002"/>
      <c r="Y28" s="1002"/>
      <c r="Z28" s="1002"/>
      <c r="AA28" s="1002"/>
      <c r="AB28" s="1002"/>
      <c r="AC28" s="1002"/>
      <c r="AD28" s="1002"/>
      <c r="AE28" s="1002"/>
      <c r="AF28" s="1002"/>
      <c r="AG28" s="1002"/>
      <c r="AH28" s="1002"/>
      <c r="AI28" s="1002"/>
      <c r="AJ28" s="1002"/>
      <c r="AK28" s="1002"/>
      <c r="AL28" s="1002"/>
      <c r="AM28" s="1002"/>
      <c r="AN28" s="1002"/>
      <c r="AO28" s="1002"/>
      <c r="AP28" s="1002"/>
      <c r="AQ28" s="1002"/>
      <c r="AR28" s="1002"/>
      <c r="AS28" s="1002"/>
    </row>
    <row r="29" spans="2:45" ht="15" customHeight="1">
      <c r="E29" s="1002"/>
      <c r="F29" s="1002"/>
      <c r="G29" s="1002"/>
      <c r="H29" s="1002"/>
      <c r="I29" s="1002"/>
      <c r="J29" s="1002"/>
      <c r="K29" s="1002"/>
      <c r="L29" s="1002"/>
      <c r="M29" s="1002"/>
      <c r="N29" s="1002"/>
      <c r="O29" s="1002"/>
      <c r="P29" s="1002"/>
      <c r="Q29" s="1002"/>
      <c r="R29" s="1002"/>
      <c r="S29" s="1002"/>
      <c r="T29" s="1002"/>
      <c r="U29" s="1002"/>
      <c r="V29" s="1002"/>
      <c r="W29" s="1002"/>
      <c r="X29" s="1002"/>
      <c r="Y29" s="1002"/>
      <c r="Z29" s="1002"/>
      <c r="AA29" s="1002"/>
      <c r="AB29" s="1002"/>
      <c r="AC29" s="1002"/>
      <c r="AD29" s="1002"/>
      <c r="AE29" s="1002"/>
      <c r="AF29" s="1002"/>
      <c r="AG29" s="1002"/>
      <c r="AH29" s="1002"/>
      <c r="AI29" s="1002"/>
      <c r="AJ29" s="1002"/>
      <c r="AK29" s="1002"/>
      <c r="AL29" s="1002"/>
      <c r="AM29" s="1002"/>
      <c r="AN29" s="1002"/>
      <c r="AO29" s="1002"/>
      <c r="AP29" s="1002"/>
      <c r="AQ29" s="1002"/>
      <c r="AR29" s="1002"/>
      <c r="AS29" s="1002"/>
    </row>
    <row r="30" spans="2:45" ht="15" customHeight="1">
      <c r="E30" s="1002"/>
      <c r="F30" s="1002"/>
      <c r="G30" s="1002"/>
      <c r="H30" s="1002"/>
      <c r="I30" s="1002"/>
      <c r="J30" s="1002"/>
      <c r="K30" s="1002"/>
      <c r="L30" s="1002"/>
      <c r="M30" s="1002"/>
      <c r="N30" s="1002"/>
      <c r="O30" s="1002"/>
      <c r="P30" s="1002"/>
      <c r="Q30" s="1002"/>
      <c r="R30" s="1002"/>
      <c r="S30" s="1002"/>
      <c r="T30" s="1002"/>
      <c r="U30" s="1002"/>
      <c r="V30" s="1002"/>
      <c r="W30" s="1002"/>
      <c r="X30" s="1002"/>
      <c r="Y30" s="1002"/>
      <c r="Z30" s="1002"/>
      <c r="AA30" s="1002"/>
      <c r="AB30" s="1002"/>
      <c r="AC30" s="1002"/>
      <c r="AD30" s="1002"/>
      <c r="AE30" s="1002"/>
      <c r="AF30" s="1002"/>
      <c r="AG30" s="1002"/>
      <c r="AH30" s="1002"/>
      <c r="AI30" s="1002"/>
      <c r="AJ30" s="1002"/>
      <c r="AK30" s="1002"/>
      <c r="AL30" s="1002"/>
      <c r="AM30" s="1002"/>
      <c r="AN30" s="1002"/>
      <c r="AO30" s="1002"/>
      <c r="AP30" s="1002"/>
      <c r="AQ30" s="1002"/>
      <c r="AR30" s="1002"/>
      <c r="AS30" s="1002"/>
    </row>
    <row r="31" spans="2:45" ht="15" customHeight="1">
      <c r="E31" s="11" t="s">
        <v>480</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002"/>
      <c r="AR31" s="1002"/>
      <c r="AS31" s="1002"/>
    </row>
    <row r="32" spans="2:45" ht="15" customHeight="1">
      <c r="B32" s="1002"/>
      <c r="C32" s="1002"/>
      <c r="D32" s="1002"/>
      <c r="AQ32" s="1002"/>
      <c r="AR32" s="1002"/>
      <c r="AS32" s="1002"/>
    </row>
    <row r="33" spans="2:45" ht="15" customHeight="1">
      <c r="B33" s="1002"/>
      <c r="C33" s="1002"/>
      <c r="D33" s="1002"/>
      <c r="E33" s="1005" t="s">
        <v>413</v>
      </c>
      <c r="G33" s="1007">
        <f>SUM(AI38:AP39)</f>
        <v>0</v>
      </c>
      <c r="H33" s="1007"/>
      <c r="I33" s="1007"/>
      <c r="J33" s="1007"/>
      <c r="K33" s="1007"/>
      <c r="L33" s="1007"/>
      <c r="M33" s="1007"/>
      <c r="N33" s="1007"/>
      <c r="O33" s="1007"/>
      <c r="P33" s="1007"/>
      <c r="Q33" s="1007"/>
      <c r="R33" s="1007"/>
      <c r="S33" s="1007"/>
      <c r="T33" s="1007"/>
      <c r="U33" s="1007"/>
      <c r="V33" s="1007"/>
      <c r="W33" s="1007"/>
      <c r="X33" s="1007"/>
      <c r="Y33" s="1007"/>
      <c r="Z33" s="1007"/>
      <c r="AA33" s="1007"/>
      <c r="AB33" s="1007"/>
      <c r="AC33" s="1007"/>
      <c r="AD33" s="1007"/>
      <c r="AE33" s="1007"/>
      <c r="AF33" s="1007"/>
      <c r="AG33" s="1007"/>
      <c r="AH33" s="1007"/>
      <c r="AI33" s="1007"/>
      <c r="AJ33" s="1007"/>
      <c r="AK33" s="1007"/>
      <c r="AL33" s="1007"/>
      <c r="AM33" s="1007"/>
      <c r="AN33" s="1007"/>
      <c r="AO33" s="1007"/>
      <c r="AP33" s="1007"/>
      <c r="AQ33" s="1002"/>
      <c r="AR33" s="1002"/>
      <c r="AS33" s="1002"/>
    </row>
    <row r="34" spans="2:45" ht="15" customHeight="1">
      <c r="B34" s="11"/>
      <c r="C34" s="11"/>
      <c r="D34" s="11"/>
      <c r="AQ34" s="11"/>
      <c r="AR34" s="11"/>
      <c r="AS34" s="11"/>
    </row>
    <row r="35" spans="2:45" ht="15" customHeight="1">
      <c r="E35" s="1005" t="s">
        <v>481</v>
      </c>
      <c r="G35" s="48" t="s">
        <v>599</v>
      </c>
    </row>
    <row r="36" spans="2:45" ht="15" customHeight="1">
      <c r="AK36" s="1017" t="s">
        <v>487</v>
      </c>
      <c r="AL36" s="1017"/>
      <c r="AM36" s="1017"/>
      <c r="AN36" s="1017"/>
      <c r="AO36" s="1017"/>
      <c r="AP36" s="1017"/>
    </row>
    <row r="37" spans="2:45" ht="15" customHeight="1">
      <c r="B37" s="1002"/>
      <c r="C37" s="1002"/>
      <c r="D37" s="1002"/>
      <c r="F37" s="606" t="s">
        <v>341</v>
      </c>
      <c r="G37" s="606"/>
      <c r="H37" s="606"/>
      <c r="I37" s="606"/>
      <c r="J37" s="606"/>
      <c r="K37" s="606"/>
      <c r="L37" s="606"/>
      <c r="M37" s="606"/>
      <c r="N37" s="606" t="s">
        <v>216</v>
      </c>
      <c r="O37" s="606"/>
      <c r="P37" s="606"/>
      <c r="Q37" s="606"/>
      <c r="R37" s="606"/>
      <c r="S37" s="606"/>
      <c r="T37" s="606"/>
      <c r="U37" s="606" t="s">
        <v>600</v>
      </c>
      <c r="V37" s="606"/>
      <c r="W37" s="606"/>
      <c r="X37" s="606"/>
      <c r="Y37" s="606"/>
      <c r="Z37" s="606"/>
      <c r="AA37" s="606"/>
      <c r="AB37" s="606" t="s">
        <v>325</v>
      </c>
      <c r="AC37" s="606"/>
      <c r="AD37" s="606"/>
      <c r="AE37" s="606"/>
      <c r="AF37" s="606"/>
      <c r="AG37" s="606"/>
      <c r="AH37" s="606"/>
      <c r="AI37" s="606" t="s">
        <v>109</v>
      </c>
      <c r="AJ37" s="606"/>
      <c r="AK37" s="606"/>
      <c r="AL37" s="606"/>
      <c r="AM37" s="606"/>
      <c r="AN37" s="606"/>
      <c r="AO37" s="606"/>
      <c r="AP37" s="606"/>
      <c r="AQ37" s="1002"/>
      <c r="AR37" s="1002"/>
      <c r="AS37" s="1002"/>
    </row>
    <row r="38" spans="2:45" ht="15" customHeight="1">
      <c r="B38" s="1002"/>
      <c r="C38" s="1002"/>
      <c r="D38" s="1002"/>
      <c r="F38" s="606" t="s">
        <v>601</v>
      </c>
      <c r="G38" s="606"/>
      <c r="H38" s="606"/>
      <c r="I38" s="606"/>
      <c r="J38" s="606"/>
      <c r="K38" s="606"/>
      <c r="L38" s="606"/>
      <c r="M38" s="606"/>
      <c r="N38" s="1008">
        <f>IF('【実績報告】入力フォーマット'!R13=0,'【実績報告】入力フォーマット'!O13/1000,'【実績報告】入力フォーマット'!R13/1000)</f>
        <v>0</v>
      </c>
      <c r="O38" s="1010"/>
      <c r="P38" s="1010"/>
      <c r="Q38" s="1010"/>
      <c r="R38" s="1010"/>
      <c r="S38" s="1010"/>
      <c r="T38" s="1010"/>
      <c r="U38" s="1008">
        <f>'【実績報告】入力フォーマット'!AQ13</f>
        <v>0</v>
      </c>
      <c r="V38" s="1008"/>
      <c r="W38" s="1008"/>
      <c r="X38" s="1008"/>
      <c r="Y38" s="1008"/>
      <c r="Z38" s="1008"/>
      <c r="AA38" s="1008"/>
      <c r="AB38" s="1008">
        <v>0</v>
      </c>
      <c r="AC38" s="1008"/>
      <c r="AD38" s="1008"/>
      <c r="AE38" s="1008"/>
      <c r="AF38" s="1008"/>
      <c r="AG38" s="1008"/>
      <c r="AH38" s="1008"/>
      <c r="AI38" s="1008">
        <f>U38</f>
        <v>0</v>
      </c>
      <c r="AJ38" s="1008"/>
      <c r="AK38" s="1008"/>
      <c r="AL38" s="1008"/>
      <c r="AM38" s="1008"/>
      <c r="AN38" s="1008"/>
      <c r="AO38" s="1008"/>
      <c r="AP38" s="1008"/>
      <c r="AQ38" s="1002"/>
      <c r="AR38" s="1002"/>
      <c r="AS38" s="1002"/>
    </row>
    <row r="39" spans="2:45" ht="15" customHeight="1">
      <c r="B39" s="1002"/>
      <c r="C39" s="1002"/>
      <c r="D39" s="1002"/>
      <c r="F39" s="606" t="s">
        <v>133</v>
      </c>
      <c r="G39" s="606"/>
      <c r="H39" s="606"/>
      <c r="I39" s="606"/>
      <c r="J39" s="606"/>
      <c r="K39" s="606"/>
      <c r="L39" s="606"/>
      <c r="M39" s="606"/>
      <c r="N39" s="1008">
        <f>IF('【実績報告】入力フォーマット'!S13=0,'【実績報告】入力フォーマット'!P13/1000,'【実績報告】入力フォーマット'!S13/1000)</f>
        <v>0</v>
      </c>
      <c r="O39" s="1008"/>
      <c r="P39" s="1008"/>
      <c r="Q39" s="1008"/>
      <c r="R39" s="1008"/>
      <c r="S39" s="1008"/>
      <c r="T39" s="1008"/>
      <c r="U39" s="1008">
        <f>'【実績報告】入力フォーマット'!AR13</f>
        <v>0</v>
      </c>
      <c r="V39" s="1008"/>
      <c r="W39" s="1008"/>
      <c r="X39" s="1008"/>
      <c r="Y39" s="1008"/>
      <c r="Z39" s="1008"/>
      <c r="AA39" s="1008"/>
      <c r="AB39" s="1008">
        <v>0</v>
      </c>
      <c r="AC39" s="1008"/>
      <c r="AD39" s="1008"/>
      <c r="AE39" s="1008"/>
      <c r="AF39" s="1008"/>
      <c r="AG39" s="1008"/>
      <c r="AH39" s="1008"/>
      <c r="AI39" s="1008">
        <f>U39</f>
        <v>0</v>
      </c>
      <c r="AJ39" s="1008"/>
      <c r="AK39" s="1008"/>
      <c r="AL39" s="1008"/>
      <c r="AM39" s="1008"/>
      <c r="AN39" s="1008"/>
      <c r="AO39" s="1008"/>
      <c r="AP39" s="1008"/>
      <c r="AQ39" s="1002"/>
      <c r="AR39" s="1002"/>
      <c r="AS39" s="1002"/>
    </row>
    <row r="40" spans="2:45" ht="15" customHeight="1">
      <c r="B40" s="1002"/>
      <c r="C40" s="1002"/>
      <c r="D40" s="1002"/>
      <c r="F40" s="606" t="s">
        <v>602</v>
      </c>
      <c r="G40" s="606"/>
      <c r="H40" s="606"/>
      <c r="I40" s="606"/>
      <c r="J40" s="606"/>
      <c r="K40" s="606"/>
      <c r="L40" s="606"/>
      <c r="M40" s="606"/>
      <c r="N40" s="1009">
        <f>SUM(N38:T39)</f>
        <v>0</v>
      </c>
      <c r="O40" s="1011"/>
      <c r="P40" s="1011"/>
      <c r="Q40" s="1011"/>
      <c r="R40" s="1011"/>
      <c r="S40" s="1011"/>
      <c r="T40" s="1013"/>
      <c r="U40" s="1009">
        <f>SUM(U38:AA39)</f>
        <v>0</v>
      </c>
      <c r="V40" s="1011"/>
      <c r="W40" s="1011"/>
      <c r="X40" s="1011"/>
      <c r="Y40" s="1011"/>
      <c r="Z40" s="1011"/>
      <c r="AA40" s="1013"/>
      <c r="AB40" s="1009">
        <v>0</v>
      </c>
      <c r="AC40" s="1011"/>
      <c r="AD40" s="1011"/>
      <c r="AE40" s="1011"/>
      <c r="AF40" s="1011"/>
      <c r="AG40" s="1011"/>
      <c r="AH40" s="1013"/>
      <c r="AI40" s="1009">
        <f>U40</f>
        <v>0</v>
      </c>
      <c r="AJ40" s="1011"/>
      <c r="AK40" s="1011"/>
      <c r="AL40" s="1011"/>
      <c r="AM40" s="1011"/>
      <c r="AN40" s="1011"/>
      <c r="AO40" s="1011"/>
      <c r="AP40" s="1013"/>
      <c r="AQ40" s="1002"/>
      <c r="AR40" s="1002"/>
      <c r="AS40" s="1002"/>
    </row>
    <row r="41" spans="2:45" ht="15" customHeight="1">
      <c r="E41" s="1006" t="str">
        <f ca="1">"（"&amp;'【入力・提出用】総括表'!C16&amp;"他"&amp;'【入力・提出用】総括表'!C86-1&amp;"局"&amp;"）"</f>
        <v>（0他4局）</v>
      </c>
      <c r="F41" s="1006"/>
      <c r="G41" s="1006"/>
      <c r="H41" s="1006"/>
      <c r="I41" s="1006"/>
      <c r="J41" s="1006"/>
      <c r="K41" s="1006"/>
      <c r="L41" s="1006"/>
      <c r="M41" s="1006"/>
      <c r="N41" s="1006"/>
      <c r="O41" s="1006"/>
      <c r="P41" s="1006"/>
      <c r="Q41" s="1006"/>
      <c r="R41" s="1006"/>
      <c r="S41" s="1006"/>
      <c r="T41" s="1006"/>
      <c r="U41" s="1006"/>
      <c r="V41" s="1006"/>
      <c r="W41" s="1006"/>
      <c r="X41" s="1006"/>
      <c r="Y41" s="1006"/>
      <c r="Z41" s="1006"/>
      <c r="AA41" s="1006"/>
      <c r="AB41" s="1006"/>
      <c r="AC41" s="1006"/>
      <c r="AD41" s="1006"/>
      <c r="AE41" s="1006"/>
      <c r="AF41" s="1006"/>
      <c r="AG41" s="1006"/>
      <c r="AH41" s="1006"/>
      <c r="AI41" s="1006"/>
      <c r="AJ41" s="1006"/>
      <c r="AK41" s="1006"/>
      <c r="AL41" s="1006"/>
      <c r="AM41" s="1006"/>
      <c r="AN41" s="1006"/>
      <c r="AO41" s="1006"/>
      <c r="AP41" s="1006"/>
    </row>
    <row r="48" spans="2:45" ht="15" customHeight="1">
      <c r="B48" s="908"/>
      <c r="C48" s="908"/>
      <c r="D48" s="908"/>
      <c r="AQ48" s="908"/>
      <c r="AR48" s="908"/>
      <c r="AS48" s="908"/>
    </row>
    <row r="52" spans="2:45" ht="15" customHeight="1">
      <c r="B52" s="1003"/>
      <c r="C52" s="1003"/>
      <c r="D52" s="1003"/>
      <c r="AQ52" s="1003"/>
      <c r="AR52" s="1003"/>
      <c r="AS52" s="1003"/>
    </row>
    <row r="53" spans="2:45" ht="15" customHeight="1">
      <c r="B53" s="1003"/>
      <c r="C53" s="1003"/>
      <c r="D53" s="1003"/>
      <c r="AQ53" s="1003"/>
      <c r="AR53" s="1003"/>
      <c r="AS53" s="1003"/>
    </row>
    <row r="54" spans="2:45" ht="15" customHeight="1">
      <c r="B54" s="1003"/>
      <c r="C54" s="1003"/>
      <c r="D54" s="1003"/>
      <c r="AQ54" s="1003"/>
      <c r="AR54" s="1003"/>
      <c r="AS54" s="1003"/>
    </row>
    <row r="55" spans="2:45" ht="15" customHeight="1">
      <c r="B55" s="1003"/>
      <c r="C55" s="1003"/>
      <c r="D55" s="1003"/>
      <c r="AQ55" s="1003"/>
      <c r="AR55" s="1003"/>
      <c r="AS55" s="1003"/>
    </row>
    <row r="56" spans="2:45" ht="15" customHeight="1">
      <c r="B56" s="1003"/>
      <c r="C56" s="1003"/>
      <c r="D56" s="1003"/>
      <c r="AQ56" s="1003"/>
      <c r="AR56" s="1003"/>
      <c r="AS56" s="1003"/>
    </row>
    <row r="57" spans="2:45" ht="15" customHeight="1">
      <c r="B57" s="1004"/>
      <c r="C57" s="1004"/>
      <c r="D57" s="1004"/>
      <c r="AQ57" s="1004"/>
      <c r="AR57" s="1004"/>
      <c r="AS57" s="1004"/>
    </row>
    <row r="59" spans="2:45" ht="15" customHeight="1">
      <c r="B59" s="1003"/>
      <c r="C59" s="1003"/>
      <c r="D59" s="1003"/>
      <c r="AQ59" s="1003"/>
      <c r="AR59" s="1003"/>
      <c r="AS59" s="1003"/>
    </row>
  </sheetData>
  <mergeCells count="33">
    <mergeCell ref="AM2:AS2"/>
    <mergeCell ref="AF7:AO7"/>
    <mergeCell ref="AF8:AO8"/>
    <mergeCell ref="V16:AO16"/>
    <mergeCell ref="V17:AO17"/>
    <mergeCell ref="V18:AO18"/>
    <mergeCell ref="V19:AE19"/>
    <mergeCell ref="E24:AP24"/>
    <mergeCell ref="E31:AP31"/>
    <mergeCell ref="G33:AP33"/>
    <mergeCell ref="AK36:AP36"/>
    <mergeCell ref="F37:M37"/>
    <mergeCell ref="N37:T37"/>
    <mergeCell ref="U37:AA37"/>
    <mergeCell ref="AB37:AH37"/>
    <mergeCell ref="AI37:AP37"/>
    <mergeCell ref="F38:M38"/>
    <mergeCell ref="N38:T38"/>
    <mergeCell ref="U38:AA38"/>
    <mergeCell ref="AB38:AH38"/>
    <mergeCell ref="AI38:AP38"/>
    <mergeCell ref="F39:M39"/>
    <mergeCell ref="N39:T39"/>
    <mergeCell ref="U39:AA39"/>
    <mergeCell ref="AB39:AH39"/>
    <mergeCell ref="AI39:AP39"/>
    <mergeCell ref="F40:M40"/>
    <mergeCell ref="N40:T40"/>
    <mergeCell ref="U40:AA40"/>
    <mergeCell ref="AB40:AH40"/>
    <mergeCell ref="AI40:AP40"/>
    <mergeCell ref="E41:AP41"/>
    <mergeCell ref="E27:AP29"/>
  </mergeCells>
  <phoneticPr fontId="4"/>
  <printOptions horizontalCentered="1"/>
  <pageMargins left="0" right="0" top="0" bottom="0" header="0.31496062992125984" footer="0.31496062992125984"/>
  <pageSetup paperSize="9" scale="86" fitToWidth="1" fitToHeight="1" pageOrder="overThenDown"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4">
    <tabColor theme="8" tint="-0.25"/>
  </sheetPr>
  <dimension ref="A1"/>
  <sheetViews>
    <sheetView workbookViewId="0">
      <selection activeCell="I32" sqref="I32"/>
    </sheetView>
  </sheetViews>
  <sheetFormatPr defaultColWidth="8.85546875" defaultRowHeight="13.5"/>
  <cols>
    <col min="1" max="16384" width="8.85546875" style="69"/>
  </cols>
  <sheetData/>
  <phoneticPr fontId="4"/>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tabColor theme="8" tint="0.6"/>
    <pageSetUpPr fitToPage="1"/>
  </sheetPr>
  <dimension ref="A1:AE15"/>
  <sheetViews>
    <sheetView zoomScale="70" zoomScaleNormal="70" workbookViewId="0">
      <selection activeCell="I32" sqref="I32"/>
    </sheetView>
  </sheetViews>
  <sheetFormatPr defaultColWidth="9" defaultRowHeight="16.5"/>
  <cols>
    <col min="1" max="1" width="9.42578125" style="70" customWidth="1"/>
    <col min="2" max="2" width="41.5703125" style="71" customWidth="1"/>
    <col min="3" max="3" width="36" style="71" customWidth="1"/>
    <col min="4" max="4" width="35.42578125" style="71" customWidth="1"/>
    <col min="5" max="5" width="36" style="71" customWidth="1"/>
    <col min="6" max="6" width="34.140625" style="71" customWidth="1"/>
    <col min="7" max="21" width="12.5703125" style="71" customWidth="1"/>
    <col min="22" max="22" width="13" style="71" customWidth="1"/>
    <col min="23" max="23" width="14.140625" style="71" customWidth="1"/>
    <col min="24" max="24" width="14.42578125" style="71" customWidth="1"/>
    <col min="25" max="25" width="18.140625" style="71" customWidth="1"/>
    <col min="26" max="26" width="20.85546875" style="71" customWidth="1"/>
    <col min="27" max="27" width="14.140625" style="71" customWidth="1"/>
    <col min="28" max="28" width="14.85546875" style="71" customWidth="1"/>
    <col min="29" max="29" width="14.42578125" style="71" customWidth="1"/>
    <col min="30" max="30" width="13.42578125" style="71" customWidth="1"/>
    <col min="31" max="31" width="116.28515625" style="71" customWidth="1"/>
    <col min="32" max="32" width="120.28515625" style="71" customWidth="1"/>
    <col min="33" max="219" width="9" style="71"/>
    <col min="220" max="220" width="9.42578125" style="71" customWidth="1"/>
    <col min="221" max="221" width="12.5703125" style="71" customWidth="1"/>
    <col min="222" max="222" width="14.140625" style="71" customWidth="1"/>
    <col min="223" max="223" width="32.85546875" style="71" customWidth="1"/>
    <col min="224" max="224" width="20.85546875" style="71" customWidth="1"/>
    <col min="225" max="225" width="23.140625" style="71" customWidth="1"/>
    <col min="226" max="226" width="42.140625" style="71" customWidth="1"/>
    <col min="227" max="227" width="13.42578125" style="71" customWidth="1"/>
    <col min="228" max="229" width="10.42578125" style="71" customWidth="1"/>
    <col min="230" max="230" width="12.140625" style="71" customWidth="1"/>
    <col min="231" max="231" width="10.140625" style="71" customWidth="1"/>
    <col min="232" max="232" width="10.85546875" style="71" customWidth="1"/>
    <col min="233" max="235" width="11.5703125" style="71" customWidth="1"/>
    <col min="236" max="236" width="16.140625" style="71" customWidth="1"/>
    <col min="237" max="238" width="11.5703125" style="71" customWidth="1"/>
    <col min="239" max="239" width="12.85546875" style="71" customWidth="1"/>
    <col min="240" max="243" width="20.85546875" style="71" customWidth="1"/>
    <col min="244" max="246" width="13.5703125" style="71" customWidth="1"/>
    <col min="247" max="249" width="11.85546875" style="71" customWidth="1"/>
    <col min="250" max="250" width="22.42578125" style="71" customWidth="1"/>
    <col min="251" max="251" width="13.5703125" style="71" customWidth="1"/>
    <col min="252" max="252" width="22.42578125" style="71" customWidth="1"/>
    <col min="253" max="253" width="13.5703125" style="71" customWidth="1"/>
    <col min="254" max="254" width="22.42578125" style="71" customWidth="1"/>
    <col min="255" max="255" width="13.5703125" style="71" customWidth="1"/>
    <col min="256" max="256" width="22.42578125" style="71" customWidth="1"/>
    <col min="257" max="257" width="13.5703125" style="71" customWidth="1"/>
    <col min="258" max="258" width="22.42578125" style="71" customWidth="1"/>
    <col min="259" max="261" width="13.5703125" style="71" customWidth="1"/>
    <col min="262" max="262" width="6.140625" style="71" customWidth="1"/>
    <col min="263" max="263" width="12.140625" style="71" customWidth="1"/>
    <col min="264" max="265" width="11.42578125" style="71" customWidth="1"/>
    <col min="266" max="267" width="13.5703125" style="71" customWidth="1"/>
    <col min="268" max="268" width="9.85546875" style="71" customWidth="1"/>
    <col min="269" max="269" width="12" style="71" customWidth="1"/>
    <col min="270" max="270" width="56.42578125" style="71" customWidth="1"/>
    <col min="271" max="271" width="11.42578125" style="71" customWidth="1"/>
    <col min="272" max="272" width="19.42578125" style="71" customWidth="1"/>
    <col min="273" max="273" width="15.140625" style="71" customWidth="1"/>
    <col min="274" max="274" width="10.85546875" style="71" customWidth="1"/>
    <col min="275" max="275" width="38.42578125" style="71" customWidth="1"/>
    <col min="276" max="276" width="21.5703125" style="71" customWidth="1"/>
    <col min="277" max="277" width="11.42578125" style="71" customWidth="1"/>
    <col min="278" max="278" width="20.140625" style="71" customWidth="1"/>
    <col min="279" max="279" width="17.85546875" style="71" customWidth="1"/>
    <col min="280" max="281" width="11.42578125" style="71" customWidth="1"/>
    <col min="282" max="284" width="56.85546875" style="71" customWidth="1"/>
    <col min="285" max="475" width="9" style="71"/>
    <col min="476" max="476" width="9.42578125" style="71" customWidth="1"/>
    <col min="477" max="477" width="12.5703125" style="71" customWidth="1"/>
    <col min="478" max="478" width="14.140625" style="71" customWidth="1"/>
    <col min="479" max="479" width="32.85546875" style="71" customWidth="1"/>
    <col min="480" max="480" width="20.85546875" style="71" customWidth="1"/>
    <col min="481" max="481" width="23.140625" style="71" customWidth="1"/>
    <col min="482" max="482" width="42.140625" style="71" customWidth="1"/>
    <col min="483" max="483" width="13.42578125" style="71" customWidth="1"/>
    <col min="484" max="485" width="10.42578125" style="71" customWidth="1"/>
    <col min="486" max="486" width="12.140625" style="71" customWidth="1"/>
    <col min="487" max="487" width="10.140625" style="71" customWidth="1"/>
    <col min="488" max="488" width="10.85546875" style="71" customWidth="1"/>
    <col min="489" max="491" width="11.5703125" style="71" customWidth="1"/>
    <col min="492" max="492" width="16.140625" style="71" customWidth="1"/>
    <col min="493" max="494" width="11.5703125" style="71" customWidth="1"/>
    <col min="495" max="495" width="12.85546875" style="71" customWidth="1"/>
    <col min="496" max="499" width="20.85546875" style="71" customWidth="1"/>
    <col min="500" max="502" width="13.5703125" style="71" customWidth="1"/>
    <col min="503" max="505" width="11.85546875" style="71" customWidth="1"/>
    <col min="506" max="506" width="22.42578125" style="71" customWidth="1"/>
    <col min="507" max="507" width="13.5703125" style="71" customWidth="1"/>
    <col min="508" max="508" width="22.42578125" style="71" customWidth="1"/>
    <col min="509" max="509" width="13.5703125" style="71" customWidth="1"/>
    <col min="510" max="510" width="22.42578125" style="71" customWidth="1"/>
    <col min="511" max="511" width="13.5703125" style="71" customWidth="1"/>
    <col min="512" max="512" width="22.42578125" style="71" customWidth="1"/>
    <col min="513" max="513" width="13.5703125" style="71" customWidth="1"/>
    <col min="514" max="514" width="22.42578125" style="71" customWidth="1"/>
    <col min="515" max="517" width="13.5703125" style="71" customWidth="1"/>
    <col min="518" max="518" width="6.140625" style="71" customWidth="1"/>
    <col min="519" max="519" width="12.140625" style="71" customWidth="1"/>
    <col min="520" max="521" width="11.42578125" style="71" customWidth="1"/>
    <col min="522" max="523" width="13.5703125" style="71" customWidth="1"/>
    <col min="524" max="524" width="9.85546875" style="71" customWidth="1"/>
    <col min="525" max="525" width="12" style="71" customWidth="1"/>
    <col min="526" max="526" width="56.42578125" style="71" customWidth="1"/>
    <col min="527" max="527" width="11.42578125" style="71" customWidth="1"/>
    <col min="528" max="528" width="19.42578125" style="71" customWidth="1"/>
    <col min="529" max="529" width="15.140625" style="71" customWidth="1"/>
    <col min="530" max="530" width="10.85546875" style="71" customWidth="1"/>
    <col min="531" max="531" width="38.42578125" style="71" customWidth="1"/>
    <col min="532" max="532" width="21.5703125" style="71" customWidth="1"/>
    <col min="533" max="533" width="11.42578125" style="71" customWidth="1"/>
    <col min="534" max="534" width="20.140625" style="71" customWidth="1"/>
    <col min="535" max="535" width="17.85546875" style="71" customWidth="1"/>
    <col min="536" max="537" width="11.42578125" style="71" customWidth="1"/>
    <col min="538" max="540" width="56.85546875" style="71" customWidth="1"/>
    <col min="541" max="731" width="9" style="71"/>
    <col min="732" max="732" width="9.42578125" style="71" customWidth="1"/>
    <col min="733" max="733" width="12.5703125" style="71" customWidth="1"/>
    <col min="734" max="734" width="14.140625" style="71" customWidth="1"/>
    <col min="735" max="735" width="32.85546875" style="71" customWidth="1"/>
    <col min="736" max="736" width="20.85546875" style="71" customWidth="1"/>
    <col min="737" max="737" width="23.140625" style="71" customWidth="1"/>
    <col min="738" max="738" width="42.140625" style="71" customWidth="1"/>
    <col min="739" max="739" width="13.42578125" style="71" customWidth="1"/>
    <col min="740" max="741" width="10.42578125" style="71" customWidth="1"/>
    <col min="742" max="742" width="12.140625" style="71" customWidth="1"/>
    <col min="743" max="743" width="10.140625" style="71" customWidth="1"/>
    <col min="744" max="744" width="10.85546875" style="71" customWidth="1"/>
    <col min="745" max="747" width="11.5703125" style="71" customWidth="1"/>
    <col min="748" max="748" width="16.140625" style="71" customWidth="1"/>
    <col min="749" max="750" width="11.5703125" style="71" customWidth="1"/>
    <col min="751" max="751" width="12.85546875" style="71" customWidth="1"/>
    <col min="752" max="755" width="20.85546875" style="71" customWidth="1"/>
    <col min="756" max="758" width="13.5703125" style="71" customWidth="1"/>
    <col min="759" max="761" width="11.85546875" style="71" customWidth="1"/>
    <col min="762" max="762" width="22.42578125" style="71" customWidth="1"/>
    <col min="763" max="763" width="13.5703125" style="71" customWidth="1"/>
    <col min="764" max="764" width="22.42578125" style="71" customWidth="1"/>
    <col min="765" max="765" width="13.5703125" style="71" customWidth="1"/>
    <col min="766" max="766" width="22.42578125" style="71" customWidth="1"/>
    <col min="767" max="767" width="13.5703125" style="71" customWidth="1"/>
    <col min="768" max="768" width="22.42578125" style="71" customWidth="1"/>
    <col min="769" max="769" width="13.5703125" style="71" customWidth="1"/>
    <col min="770" max="770" width="22.42578125" style="71" customWidth="1"/>
    <col min="771" max="773" width="13.5703125" style="71" customWidth="1"/>
    <col min="774" max="774" width="6.140625" style="71" customWidth="1"/>
    <col min="775" max="775" width="12.140625" style="71" customWidth="1"/>
    <col min="776" max="777" width="11.42578125" style="71" customWidth="1"/>
    <col min="778" max="779" width="13.5703125" style="71" customWidth="1"/>
    <col min="780" max="780" width="9.85546875" style="71" customWidth="1"/>
    <col min="781" max="781" width="12" style="71" customWidth="1"/>
    <col min="782" max="782" width="56.42578125" style="71" customWidth="1"/>
    <col min="783" max="783" width="11.42578125" style="71" customWidth="1"/>
    <col min="784" max="784" width="19.42578125" style="71" customWidth="1"/>
    <col min="785" max="785" width="15.140625" style="71" customWidth="1"/>
    <col min="786" max="786" width="10.85546875" style="71" customWidth="1"/>
    <col min="787" max="787" width="38.42578125" style="71" customWidth="1"/>
    <col min="788" max="788" width="21.5703125" style="71" customWidth="1"/>
    <col min="789" max="789" width="11.42578125" style="71" customWidth="1"/>
    <col min="790" max="790" width="20.140625" style="71" customWidth="1"/>
    <col min="791" max="791" width="17.85546875" style="71" customWidth="1"/>
    <col min="792" max="793" width="11.42578125" style="71" customWidth="1"/>
    <col min="794" max="796" width="56.85546875" style="71" customWidth="1"/>
    <col min="797" max="987" width="9" style="71"/>
    <col min="988" max="988" width="9.42578125" style="71" customWidth="1"/>
    <col min="989" max="989" width="12.5703125" style="71" customWidth="1"/>
    <col min="990" max="990" width="14.140625" style="71" customWidth="1"/>
    <col min="991" max="991" width="32.85546875" style="71" customWidth="1"/>
    <col min="992" max="992" width="20.85546875" style="71" customWidth="1"/>
    <col min="993" max="993" width="23.140625" style="71" customWidth="1"/>
    <col min="994" max="994" width="42.140625" style="71" customWidth="1"/>
    <col min="995" max="995" width="13.42578125" style="71" customWidth="1"/>
    <col min="996" max="997" width="10.42578125" style="71" customWidth="1"/>
    <col min="998" max="998" width="12.140625" style="71" customWidth="1"/>
    <col min="999" max="999" width="10.140625" style="71" customWidth="1"/>
    <col min="1000" max="1000" width="10.85546875" style="71" customWidth="1"/>
    <col min="1001" max="1003" width="11.5703125" style="71" customWidth="1"/>
    <col min="1004" max="1004" width="16.140625" style="71" customWidth="1"/>
    <col min="1005" max="1006" width="11.5703125" style="71" customWidth="1"/>
    <col min="1007" max="1007" width="12.85546875" style="71" customWidth="1"/>
    <col min="1008" max="1011" width="20.85546875" style="71" customWidth="1"/>
    <col min="1012" max="1014" width="13.5703125" style="71" customWidth="1"/>
    <col min="1015" max="1017" width="11.85546875" style="71" customWidth="1"/>
    <col min="1018" max="1018" width="22.42578125" style="71" customWidth="1"/>
    <col min="1019" max="1019" width="13.5703125" style="71" customWidth="1"/>
    <col min="1020" max="1020" width="22.42578125" style="71" customWidth="1"/>
    <col min="1021" max="1021" width="13.5703125" style="71" customWidth="1"/>
    <col min="1022" max="1022" width="22.42578125" style="71" customWidth="1"/>
    <col min="1023" max="1023" width="13.5703125" style="71" customWidth="1"/>
    <col min="1024" max="1024" width="22.42578125" style="71" customWidth="1"/>
    <col min="1025" max="1025" width="13.5703125" style="71" customWidth="1"/>
    <col min="1026" max="1026" width="22.42578125" style="71" customWidth="1"/>
    <col min="1027" max="1029" width="13.5703125" style="71" customWidth="1"/>
    <col min="1030" max="1030" width="6.140625" style="71" customWidth="1"/>
    <col min="1031" max="1031" width="12.140625" style="71" customWidth="1"/>
    <col min="1032" max="1033" width="11.42578125" style="71" customWidth="1"/>
    <col min="1034" max="1035" width="13.5703125" style="71" customWidth="1"/>
    <col min="1036" max="1036" width="9.85546875" style="71" customWidth="1"/>
    <col min="1037" max="1037" width="12" style="71" customWidth="1"/>
    <col min="1038" max="1038" width="56.42578125" style="71" customWidth="1"/>
    <col min="1039" max="1039" width="11.42578125" style="71" customWidth="1"/>
    <col min="1040" max="1040" width="19.42578125" style="71" customWidth="1"/>
    <col min="1041" max="1041" width="15.140625" style="71" customWidth="1"/>
    <col min="1042" max="1042" width="10.85546875" style="71" customWidth="1"/>
    <col min="1043" max="1043" width="38.42578125" style="71" customWidth="1"/>
    <col min="1044" max="1044" width="21.5703125" style="71" customWidth="1"/>
    <col min="1045" max="1045" width="11.42578125" style="71" customWidth="1"/>
    <col min="1046" max="1046" width="20.140625" style="71" customWidth="1"/>
    <col min="1047" max="1047" width="17.85546875" style="71" customWidth="1"/>
    <col min="1048" max="1049" width="11.42578125" style="71" customWidth="1"/>
    <col min="1050" max="1052" width="56.85546875" style="71" customWidth="1"/>
    <col min="1053" max="1243" width="9" style="71"/>
    <col min="1244" max="1244" width="9.42578125" style="71" customWidth="1"/>
    <col min="1245" max="1245" width="12.5703125" style="71" customWidth="1"/>
    <col min="1246" max="1246" width="14.140625" style="71" customWidth="1"/>
    <col min="1247" max="1247" width="32.85546875" style="71" customWidth="1"/>
    <col min="1248" max="1248" width="20.85546875" style="71" customWidth="1"/>
    <col min="1249" max="1249" width="23.140625" style="71" customWidth="1"/>
    <col min="1250" max="1250" width="42.140625" style="71" customWidth="1"/>
    <col min="1251" max="1251" width="13.42578125" style="71" customWidth="1"/>
    <col min="1252" max="1253" width="10.42578125" style="71" customWidth="1"/>
    <col min="1254" max="1254" width="12.140625" style="71" customWidth="1"/>
    <col min="1255" max="1255" width="10.140625" style="71" customWidth="1"/>
    <col min="1256" max="1256" width="10.85546875" style="71" customWidth="1"/>
    <col min="1257" max="1259" width="11.5703125" style="71" customWidth="1"/>
    <col min="1260" max="1260" width="16.140625" style="71" customWidth="1"/>
    <col min="1261" max="1262" width="11.5703125" style="71" customWidth="1"/>
    <col min="1263" max="1263" width="12.85546875" style="71" customWidth="1"/>
    <col min="1264" max="1267" width="20.85546875" style="71" customWidth="1"/>
    <col min="1268" max="1270" width="13.5703125" style="71" customWidth="1"/>
    <col min="1271" max="1273" width="11.85546875" style="71" customWidth="1"/>
    <col min="1274" max="1274" width="22.42578125" style="71" customWidth="1"/>
    <col min="1275" max="1275" width="13.5703125" style="71" customWidth="1"/>
    <col min="1276" max="1276" width="22.42578125" style="71" customWidth="1"/>
    <col min="1277" max="1277" width="13.5703125" style="71" customWidth="1"/>
    <col min="1278" max="1278" width="22.42578125" style="71" customWidth="1"/>
    <col min="1279" max="1279" width="13.5703125" style="71" customWidth="1"/>
    <col min="1280" max="1280" width="22.42578125" style="71" customWidth="1"/>
    <col min="1281" max="1281" width="13.5703125" style="71" customWidth="1"/>
    <col min="1282" max="1282" width="22.42578125" style="71" customWidth="1"/>
    <col min="1283" max="1285" width="13.5703125" style="71" customWidth="1"/>
    <col min="1286" max="1286" width="6.140625" style="71" customWidth="1"/>
    <col min="1287" max="1287" width="12.140625" style="71" customWidth="1"/>
    <col min="1288" max="1289" width="11.42578125" style="71" customWidth="1"/>
    <col min="1290" max="1291" width="13.5703125" style="71" customWidth="1"/>
    <col min="1292" max="1292" width="9.85546875" style="71" customWidth="1"/>
    <col min="1293" max="1293" width="12" style="71" customWidth="1"/>
    <col min="1294" max="1294" width="56.42578125" style="71" customWidth="1"/>
    <col min="1295" max="1295" width="11.42578125" style="71" customWidth="1"/>
    <col min="1296" max="1296" width="19.42578125" style="71" customWidth="1"/>
    <col min="1297" max="1297" width="15.140625" style="71" customWidth="1"/>
    <col min="1298" max="1298" width="10.85546875" style="71" customWidth="1"/>
    <col min="1299" max="1299" width="38.42578125" style="71" customWidth="1"/>
    <col min="1300" max="1300" width="21.5703125" style="71" customWidth="1"/>
    <col min="1301" max="1301" width="11.42578125" style="71" customWidth="1"/>
    <col min="1302" max="1302" width="20.140625" style="71" customWidth="1"/>
    <col min="1303" max="1303" width="17.85546875" style="71" customWidth="1"/>
    <col min="1304" max="1305" width="11.42578125" style="71" customWidth="1"/>
    <col min="1306" max="1308" width="56.85546875" style="71" customWidth="1"/>
    <col min="1309" max="1499" width="9" style="71"/>
    <col min="1500" max="1500" width="9.42578125" style="71" customWidth="1"/>
    <col min="1501" max="1501" width="12.5703125" style="71" customWidth="1"/>
    <col min="1502" max="1502" width="14.140625" style="71" customWidth="1"/>
    <col min="1503" max="1503" width="32.85546875" style="71" customWidth="1"/>
    <col min="1504" max="1504" width="20.85546875" style="71" customWidth="1"/>
    <col min="1505" max="1505" width="23.140625" style="71" customWidth="1"/>
    <col min="1506" max="1506" width="42.140625" style="71" customWidth="1"/>
    <col min="1507" max="1507" width="13.42578125" style="71" customWidth="1"/>
    <col min="1508" max="1509" width="10.42578125" style="71" customWidth="1"/>
    <col min="1510" max="1510" width="12.140625" style="71" customWidth="1"/>
    <col min="1511" max="1511" width="10.140625" style="71" customWidth="1"/>
    <col min="1512" max="1512" width="10.85546875" style="71" customWidth="1"/>
    <col min="1513" max="1515" width="11.5703125" style="71" customWidth="1"/>
    <col min="1516" max="1516" width="16.140625" style="71" customWidth="1"/>
    <col min="1517" max="1518" width="11.5703125" style="71" customWidth="1"/>
    <col min="1519" max="1519" width="12.85546875" style="71" customWidth="1"/>
    <col min="1520" max="1523" width="20.85546875" style="71" customWidth="1"/>
    <col min="1524" max="1526" width="13.5703125" style="71" customWidth="1"/>
    <col min="1527" max="1529" width="11.85546875" style="71" customWidth="1"/>
    <col min="1530" max="1530" width="22.42578125" style="71" customWidth="1"/>
    <col min="1531" max="1531" width="13.5703125" style="71" customWidth="1"/>
    <col min="1532" max="1532" width="22.42578125" style="71" customWidth="1"/>
    <col min="1533" max="1533" width="13.5703125" style="71" customWidth="1"/>
    <col min="1534" max="1534" width="22.42578125" style="71" customWidth="1"/>
    <col min="1535" max="1535" width="13.5703125" style="71" customWidth="1"/>
    <col min="1536" max="1536" width="22.42578125" style="71" customWidth="1"/>
    <col min="1537" max="1537" width="13.5703125" style="71" customWidth="1"/>
    <col min="1538" max="1538" width="22.42578125" style="71" customWidth="1"/>
    <col min="1539" max="1541" width="13.5703125" style="71" customWidth="1"/>
    <col min="1542" max="1542" width="6.140625" style="71" customWidth="1"/>
    <col min="1543" max="1543" width="12.140625" style="71" customWidth="1"/>
    <col min="1544" max="1545" width="11.42578125" style="71" customWidth="1"/>
    <col min="1546" max="1547" width="13.5703125" style="71" customWidth="1"/>
    <col min="1548" max="1548" width="9.85546875" style="71" customWidth="1"/>
    <col min="1549" max="1549" width="12" style="71" customWidth="1"/>
    <col min="1550" max="1550" width="56.42578125" style="71" customWidth="1"/>
    <col min="1551" max="1551" width="11.42578125" style="71" customWidth="1"/>
    <col min="1552" max="1552" width="19.42578125" style="71" customWidth="1"/>
    <col min="1553" max="1553" width="15.140625" style="71" customWidth="1"/>
    <col min="1554" max="1554" width="10.85546875" style="71" customWidth="1"/>
    <col min="1555" max="1555" width="38.42578125" style="71" customWidth="1"/>
    <col min="1556" max="1556" width="21.5703125" style="71" customWidth="1"/>
    <col min="1557" max="1557" width="11.42578125" style="71" customWidth="1"/>
    <col min="1558" max="1558" width="20.140625" style="71" customWidth="1"/>
    <col min="1559" max="1559" width="17.85546875" style="71" customWidth="1"/>
    <col min="1560" max="1561" width="11.42578125" style="71" customWidth="1"/>
    <col min="1562" max="1564" width="56.85546875" style="71" customWidth="1"/>
    <col min="1565" max="1755" width="9" style="71"/>
    <col min="1756" max="1756" width="9.42578125" style="71" customWidth="1"/>
    <col min="1757" max="1757" width="12.5703125" style="71" customWidth="1"/>
    <col min="1758" max="1758" width="14.140625" style="71" customWidth="1"/>
    <col min="1759" max="1759" width="32.85546875" style="71" customWidth="1"/>
    <col min="1760" max="1760" width="20.85546875" style="71" customWidth="1"/>
    <col min="1761" max="1761" width="23.140625" style="71" customWidth="1"/>
    <col min="1762" max="1762" width="42.140625" style="71" customWidth="1"/>
    <col min="1763" max="1763" width="13.42578125" style="71" customWidth="1"/>
    <col min="1764" max="1765" width="10.42578125" style="71" customWidth="1"/>
    <col min="1766" max="1766" width="12.140625" style="71" customWidth="1"/>
    <col min="1767" max="1767" width="10.140625" style="71" customWidth="1"/>
    <col min="1768" max="1768" width="10.85546875" style="71" customWidth="1"/>
    <col min="1769" max="1771" width="11.5703125" style="71" customWidth="1"/>
    <col min="1772" max="1772" width="16.140625" style="71" customWidth="1"/>
    <col min="1773" max="1774" width="11.5703125" style="71" customWidth="1"/>
    <col min="1775" max="1775" width="12.85546875" style="71" customWidth="1"/>
    <col min="1776" max="1779" width="20.85546875" style="71" customWidth="1"/>
    <col min="1780" max="1782" width="13.5703125" style="71" customWidth="1"/>
    <col min="1783" max="1785" width="11.85546875" style="71" customWidth="1"/>
    <col min="1786" max="1786" width="22.42578125" style="71" customWidth="1"/>
    <col min="1787" max="1787" width="13.5703125" style="71" customWidth="1"/>
    <col min="1788" max="1788" width="22.42578125" style="71" customWidth="1"/>
    <col min="1789" max="1789" width="13.5703125" style="71" customWidth="1"/>
    <col min="1790" max="1790" width="22.42578125" style="71" customWidth="1"/>
    <col min="1791" max="1791" width="13.5703125" style="71" customWidth="1"/>
    <col min="1792" max="1792" width="22.42578125" style="71" customWidth="1"/>
    <col min="1793" max="1793" width="13.5703125" style="71" customWidth="1"/>
    <col min="1794" max="1794" width="22.42578125" style="71" customWidth="1"/>
    <col min="1795" max="1797" width="13.5703125" style="71" customWidth="1"/>
    <col min="1798" max="1798" width="6.140625" style="71" customWidth="1"/>
    <col min="1799" max="1799" width="12.140625" style="71" customWidth="1"/>
    <col min="1800" max="1801" width="11.42578125" style="71" customWidth="1"/>
    <col min="1802" max="1803" width="13.5703125" style="71" customWidth="1"/>
    <col min="1804" max="1804" width="9.85546875" style="71" customWidth="1"/>
    <col min="1805" max="1805" width="12" style="71" customWidth="1"/>
    <col min="1806" max="1806" width="56.42578125" style="71" customWidth="1"/>
    <col min="1807" max="1807" width="11.42578125" style="71" customWidth="1"/>
    <col min="1808" max="1808" width="19.42578125" style="71" customWidth="1"/>
    <col min="1809" max="1809" width="15.140625" style="71" customWidth="1"/>
    <col min="1810" max="1810" width="10.85546875" style="71" customWidth="1"/>
    <col min="1811" max="1811" width="38.42578125" style="71" customWidth="1"/>
    <col min="1812" max="1812" width="21.5703125" style="71" customWidth="1"/>
    <col min="1813" max="1813" width="11.42578125" style="71" customWidth="1"/>
    <col min="1814" max="1814" width="20.140625" style="71" customWidth="1"/>
    <col min="1815" max="1815" width="17.85546875" style="71" customWidth="1"/>
    <col min="1816" max="1817" width="11.42578125" style="71" customWidth="1"/>
    <col min="1818" max="1820" width="56.85546875" style="71" customWidth="1"/>
    <col min="1821" max="2011" width="9" style="71"/>
    <col min="2012" max="2012" width="9.42578125" style="71" customWidth="1"/>
    <col min="2013" max="2013" width="12.5703125" style="71" customWidth="1"/>
    <col min="2014" max="2014" width="14.140625" style="71" customWidth="1"/>
    <col min="2015" max="2015" width="32.85546875" style="71" customWidth="1"/>
    <col min="2016" max="2016" width="20.85546875" style="71" customWidth="1"/>
    <col min="2017" max="2017" width="23.140625" style="71" customWidth="1"/>
    <col min="2018" max="2018" width="42.140625" style="71" customWidth="1"/>
    <col min="2019" max="2019" width="13.42578125" style="71" customWidth="1"/>
    <col min="2020" max="2021" width="10.42578125" style="71" customWidth="1"/>
    <col min="2022" max="2022" width="12.140625" style="71" customWidth="1"/>
    <col min="2023" max="2023" width="10.140625" style="71" customWidth="1"/>
    <col min="2024" max="2024" width="10.85546875" style="71" customWidth="1"/>
    <col min="2025" max="2027" width="11.5703125" style="71" customWidth="1"/>
    <col min="2028" max="2028" width="16.140625" style="71" customWidth="1"/>
    <col min="2029" max="2030" width="11.5703125" style="71" customWidth="1"/>
    <col min="2031" max="2031" width="12.85546875" style="71" customWidth="1"/>
    <col min="2032" max="2035" width="20.85546875" style="71" customWidth="1"/>
    <col min="2036" max="2038" width="13.5703125" style="71" customWidth="1"/>
    <col min="2039" max="2041" width="11.85546875" style="71" customWidth="1"/>
    <col min="2042" max="2042" width="22.42578125" style="71" customWidth="1"/>
    <col min="2043" max="2043" width="13.5703125" style="71" customWidth="1"/>
    <col min="2044" max="2044" width="22.42578125" style="71" customWidth="1"/>
    <col min="2045" max="2045" width="13.5703125" style="71" customWidth="1"/>
    <col min="2046" max="2046" width="22.42578125" style="71" customWidth="1"/>
    <col min="2047" max="2047" width="13.5703125" style="71" customWidth="1"/>
    <col min="2048" max="2048" width="22.42578125" style="71" customWidth="1"/>
    <col min="2049" max="2049" width="13.5703125" style="71" customWidth="1"/>
    <col min="2050" max="2050" width="22.42578125" style="71" customWidth="1"/>
    <col min="2051" max="2053" width="13.5703125" style="71" customWidth="1"/>
    <col min="2054" max="2054" width="6.140625" style="71" customWidth="1"/>
    <col min="2055" max="2055" width="12.140625" style="71" customWidth="1"/>
    <col min="2056" max="2057" width="11.42578125" style="71" customWidth="1"/>
    <col min="2058" max="2059" width="13.5703125" style="71" customWidth="1"/>
    <col min="2060" max="2060" width="9.85546875" style="71" customWidth="1"/>
    <col min="2061" max="2061" width="12" style="71" customWidth="1"/>
    <col min="2062" max="2062" width="56.42578125" style="71" customWidth="1"/>
    <col min="2063" max="2063" width="11.42578125" style="71" customWidth="1"/>
    <col min="2064" max="2064" width="19.42578125" style="71" customWidth="1"/>
    <col min="2065" max="2065" width="15.140625" style="71" customWidth="1"/>
    <col min="2066" max="2066" width="10.85546875" style="71" customWidth="1"/>
    <col min="2067" max="2067" width="38.42578125" style="71" customWidth="1"/>
    <col min="2068" max="2068" width="21.5703125" style="71" customWidth="1"/>
    <col min="2069" max="2069" width="11.42578125" style="71" customWidth="1"/>
    <col min="2070" max="2070" width="20.140625" style="71" customWidth="1"/>
    <col min="2071" max="2071" width="17.85546875" style="71" customWidth="1"/>
    <col min="2072" max="2073" width="11.42578125" style="71" customWidth="1"/>
    <col min="2074" max="2076" width="56.85546875" style="71" customWidth="1"/>
    <col min="2077" max="2267" width="9" style="71"/>
    <col min="2268" max="2268" width="9.42578125" style="71" customWidth="1"/>
    <col min="2269" max="2269" width="12.5703125" style="71" customWidth="1"/>
    <col min="2270" max="2270" width="14.140625" style="71" customWidth="1"/>
    <col min="2271" max="2271" width="32.85546875" style="71" customWidth="1"/>
    <col min="2272" max="2272" width="20.85546875" style="71" customWidth="1"/>
    <col min="2273" max="2273" width="23.140625" style="71" customWidth="1"/>
    <col min="2274" max="2274" width="42.140625" style="71" customWidth="1"/>
    <col min="2275" max="2275" width="13.42578125" style="71" customWidth="1"/>
    <col min="2276" max="2277" width="10.42578125" style="71" customWidth="1"/>
    <col min="2278" max="2278" width="12.140625" style="71" customWidth="1"/>
    <col min="2279" max="2279" width="10.140625" style="71" customWidth="1"/>
    <col min="2280" max="2280" width="10.85546875" style="71" customWidth="1"/>
    <col min="2281" max="2283" width="11.5703125" style="71" customWidth="1"/>
    <col min="2284" max="2284" width="16.140625" style="71" customWidth="1"/>
    <col min="2285" max="2286" width="11.5703125" style="71" customWidth="1"/>
    <col min="2287" max="2287" width="12.85546875" style="71" customWidth="1"/>
    <col min="2288" max="2291" width="20.85546875" style="71" customWidth="1"/>
    <col min="2292" max="2294" width="13.5703125" style="71" customWidth="1"/>
    <col min="2295" max="2297" width="11.85546875" style="71" customWidth="1"/>
    <col min="2298" max="2298" width="22.42578125" style="71" customWidth="1"/>
    <col min="2299" max="2299" width="13.5703125" style="71" customWidth="1"/>
    <col min="2300" max="2300" width="22.42578125" style="71" customWidth="1"/>
    <col min="2301" max="2301" width="13.5703125" style="71" customWidth="1"/>
    <col min="2302" max="2302" width="22.42578125" style="71" customWidth="1"/>
    <col min="2303" max="2303" width="13.5703125" style="71" customWidth="1"/>
    <col min="2304" max="2304" width="22.42578125" style="71" customWidth="1"/>
    <col min="2305" max="2305" width="13.5703125" style="71" customWidth="1"/>
    <col min="2306" max="2306" width="22.42578125" style="71" customWidth="1"/>
    <col min="2307" max="2309" width="13.5703125" style="71" customWidth="1"/>
    <col min="2310" max="2310" width="6.140625" style="71" customWidth="1"/>
    <col min="2311" max="2311" width="12.140625" style="71" customWidth="1"/>
    <col min="2312" max="2313" width="11.42578125" style="71" customWidth="1"/>
    <col min="2314" max="2315" width="13.5703125" style="71" customWidth="1"/>
    <col min="2316" max="2316" width="9.85546875" style="71" customWidth="1"/>
    <col min="2317" max="2317" width="12" style="71" customWidth="1"/>
    <col min="2318" max="2318" width="56.42578125" style="71" customWidth="1"/>
    <col min="2319" max="2319" width="11.42578125" style="71" customWidth="1"/>
    <col min="2320" max="2320" width="19.42578125" style="71" customWidth="1"/>
    <col min="2321" max="2321" width="15.140625" style="71" customWidth="1"/>
    <col min="2322" max="2322" width="10.85546875" style="71" customWidth="1"/>
    <col min="2323" max="2323" width="38.42578125" style="71" customWidth="1"/>
    <col min="2324" max="2324" width="21.5703125" style="71" customWidth="1"/>
    <col min="2325" max="2325" width="11.42578125" style="71" customWidth="1"/>
    <col min="2326" max="2326" width="20.140625" style="71" customWidth="1"/>
    <col min="2327" max="2327" width="17.85546875" style="71" customWidth="1"/>
    <col min="2328" max="2329" width="11.42578125" style="71" customWidth="1"/>
    <col min="2330" max="2332" width="56.85546875" style="71" customWidth="1"/>
    <col min="2333" max="2523" width="9" style="71"/>
    <col min="2524" max="2524" width="9.42578125" style="71" customWidth="1"/>
    <col min="2525" max="2525" width="12.5703125" style="71" customWidth="1"/>
    <col min="2526" max="2526" width="14.140625" style="71" customWidth="1"/>
    <col min="2527" max="2527" width="32.85546875" style="71" customWidth="1"/>
    <col min="2528" max="2528" width="20.85546875" style="71" customWidth="1"/>
    <col min="2529" max="2529" width="23.140625" style="71" customWidth="1"/>
    <col min="2530" max="2530" width="42.140625" style="71" customWidth="1"/>
    <col min="2531" max="2531" width="13.42578125" style="71" customWidth="1"/>
    <col min="2532" max="2533" width="10.42578125" style="71" customWidth="1"/>
    <col min="2534" max="2534" width="12.140625" style="71" customWidth="1"/>
    <col min="2535" max="2535" width="10.140625" style="71" customWidth="1"/>
    <col min="2536" max="2536" width="10.85546875" style="71" customWidth="1"/>
    <col min="2537" max="2539" width="11.5703125" style="71" customWidth="1"/>
    <col min="2540" max="2540" width="16.140625" style="71" customWidth="1"/>
    <col min="2541" max="2542" width="11.5703125" style="71" customWidth="1"/>
    <col min="2543" max="2543" width="12.85546875" style="71" customWidth="1"/>
    <col min="2544" max="2547" width="20.85546875" style="71" customWidth="1"/>
    <col min="2548" max="2550" width="13.5703125" style="71" customWidth="1"/>
    <col min="2551" max="2553" width="11.85546875" style="71" customWidth="1"/>
    <col min="2554" max="2554" width="22.42578125" style="71" customWidth="1"/>
    <col min="2555" max="2555" width="13.5703125" style="71" customWidth="1"/>
    <col min="2556" max="2556" width="22.42578125" style="71" customWidth="1"/>
    <col min="2557" max="2557" width="13.5703125" style="71" customWidth="1"/>
    <col min="2558" max="2558" width="22.42578125" style="71" customWidth="1"/>
    <col min="2559" max="2559" width="13.5703125" style="71" customWidth="1"/>
    <col min="2560" max="2560" width="22.42578125" style="71" customWidth="1"/>
    <col min="2561" max="2561" width="13.5703125" style="71" customWidth="1"/>
    <col min="2562" max="2562" width="22.42578125" style="71" customWidth="1"/>
    <col min="2563" max="2565" width="13.5703125" style="71" customWidth="1"/>
    <col min="2566" max="2566" width="6.140625" style="71" customWidth="1"/>
    <col min="2567" max="2567" width="12.140625" style="71" customWidth="1"/>
    <col min="2568" max="2569" width="11.42578125" style="71" customWidth="1"/>
    <col min="2570" max="2571" width="13.5703125" style="71" customWidth="1"/>
    <col min="2572" max="2572" width="9.85546875" style="71" customWidth="1"/>
    <col min="2573" max="2573" width="12" style="71" customWidth="1"/>
    <col min="2574" max="2574" width="56.42578125" style="71" customWidth="1"/>
    <col min="2575" max="2575" width="11.42578125" style="71" customWidth="1"/>
    <col min="2576" max="2576" width="19.42578125" style="71" customWidth="1"/>
    <col min="2577" max="2577" width="15.140625" style="71" customWidth="1"/>
    <col min="2578" max="2578" width="10.85546875" style="71" customWidth="1"/>
    <col min="2579" max="2579" width="38.42578125" style="71" customWidth="1"/>
    <col min="2580" max="2580" width="21.5703125" style="71" customWidth="1"/>
    <col min="2581" max="2581" width="11.42578125" style="71" customWidth="1"/>
    <col min="2582" max="2582" width="20.140625" style="71" customWidth="1"/>
    <col min="2583" max="2583" width="17.85546875" style="71" customWidth="1"/>
    <col min="2584" max="2585" width="11.42578125" style="71" customWidth="1"/>
    <col min="2586" max="2588" width="56.85546875" style="71" customWidth="1"/>
    <col min="2589" max="2779" width="9" style="71"/>
    <col min="2780" max="2780" width="9.42578125" style="71" customWidth="1"/>
    <col min="2781" max="2781" width="12.5703125" style="71" customWidth="1"/>
    <col min="2782" max="2782" width="14.140625" style="71" customWidth="1"/>
    <col min="2783" max="2783" width="32.85546875" style="71" customWidth="1"/>
    <col min="2784" max="2784" width="20.85546875" style="71" customWidth="1"/>
    <col min="2785" max="2785" width="23.140625" style="71" customWidth="1"/>
    <col min="2786" max="2786" width="42.140625" style="71" customWidth="1"/>
    <col min="2787" max="2787" width="13.42578125" style="71" customWidth="1"/>
    <col min="2788" max="2789" width="10.42578125" style="71" customWidth="1"/>
    <col min="2790" max="2790" width="12.140625" style="71" customWidth="1"/>
    <col min="2791" max="2791" width="10.140625" style="71" customWidth="1"/>
    <col min="2792" max="2792" width="10.85546875" style="71" customWidth="1"/>
    <col min="2793" max="2795" width="11.5703125" style="71" customWidth="1"/>
    <col min="2796" max="2796" width="16.140625" style="71" customWidth="1"/>
    <col min="2797" max="2798" width="11.5703125" style="71" customWidth="1"/>
    <col min="2799" max="2799" width="12.85546875" style="71" customWidth="1"/>
    <col min="2800" max="2803" width="20.85546875" style="71" customWidth="1"/>
    <col min="2804" max="2806" width="13.5703125" style="71" customWidth="1"/>
    <col min="2807" max="2809" width="11.85546875" style="71" customWidth="1"/>
    <col min="2810" max="2810" width="22.42578125" style="71" customWidth="1"/>
    <col min="2811" max="2811" width="13.5703125" style="71" customWidth="1"/>
    <col min="2812" max="2812" width="22.42578125" style="71" customWidth="1"/>
    <col min="2813" max="2813" width="13.5703125" style="71" customWidth="1"/>
    <col min="2814" max="2814" width="22.42578125" style="71" customWidth="1"/>
    <col min="2815" max="2815" width="13.5703125" style="71" customWidth="1"/>
    <col min="2816" max="2816" width="22.42578125" style="71" customWidth="1"/>
    <col min="2817" max="2817" width="13.5703125" style="71" customWidth="1"/>
    <col min="2818" max="2818" width="22.42578125" style="71" customWidth="1"/>
    <col min="2819" max="2821" width="13.5703125" style="71" customWidth="1"/>
    <col min="2822" max="2822" width="6.140625" style="71" customWidth="1"/>
    <col min="2823" max="2823" width="12.140625" style="71" customWidth="1"/>
    <col min="2824" max="2825" width="11.42578125" style="71" customWidth="1"/>
    <col min="2826" max="2827" width="13.5703125" style="71" customWidth="1"/>
    <col min="2828" max="2828" width="9.85546875" style="71" customWidth="1"/>
    <col min="2829" max="2829" width="12" style="71" customWidth="1"/>
    <col min="2830" max="2830" width="56.42578125" style="71" customWidth="1"/>
    <col min="2831" max="2831" width="11.42578125" style="71" customWidth="1"/>
    <col min="2832" max="2832" width="19.42578125" style="71" customWidth="1"/>
    <col min="2833" max="2833" width="15.140625" style="71" customWidth="1"/>
    <col min="2834" max="2834" width="10.85546875" style="71" customWidth="1"/>
    <col min="2835" max="2835" width="38.42578125" style="71" customWidth="1"/>
    <col min="2836" max="2836" width="21.5703125" style="71" customWidth="1"/>
    <col min="2837" max="2837" width="11.42578125" style="71" customWidth="1"/>
    <col min="2838" max="2838" width="20.140625" style="71" customWidth="1"/>
    <col min="2839" max="2839" width="17.85546875" style="71" customWidth="1"/>
    <col min="2840" max="2841" width="11.42578125" style="71" customWidth="1"/>
    <col min="2842" max="2844" width="56.85546875" style="71" customWidth="1"/>
    <col min="2845" max="3035" width="9" style="71"/>
    <col min="3036" max="3036" width="9.42578125" style="71" customWidth="1"/>
    <col min="3037" max="3037" width="12.5703125" style="71" customWidth="1"/>
    <col min="3038" max="3038" width="14.140625" style="71" customWidth="1"/>
    <col min="3039" max="3039" width="32.85546875" style="71" customWidth="1"/>
    <col min="3040" max="3040" width="20.85546875" style="71" customWidth="1"/>
    <col min="3041" max="3041" width="23.140625" style="71" customWidth="1"/>
    <col min="3042" max="3042" width="42.140625" style="71" customWidth="1"/>
    <col min="3043" max="3043" width="13.42578125" style="71" customWidth="1"/>
    <col min="3044" max="3045" width="10.42578125" style="71" customWidth="1"/>
    <col min="3046" max="3046" width="12.140625" style="71" customWidth="1"/>
    <col min="3047" max="3047" width="10.140625" style="71" customWidth="1"/>
    <col min="3048" max="3048" width="10.85546875" style="71" customWidth="1"/>
    <col min="3049" max="3051" width="11.5703125" style="71" customWidth="1"/>
    <col min="3052" max="3052" width="16.140625" style="71" customWidth="1"/>
    <col min="3053" max="3054" width="11.5703125" style="71" customWidth="1"/>
    <col min="3055" max="3055" width="12.85546875" style="71" customWidth="1"/>
    <col min="3056" max="3059" width="20.85546875" style="71" customWidth="1"/>
    <col min="3060" max="3062" width="13.5703125" style="71" customWidth="1"/>
    <col min="3063" max="3065" width="11.85546875" style="71" customWidth="1"/>
    <col min="3066" max="3066" width="22.42578125" style="71" customWidth="1"/>
    <col min="3067" max="3067" width="13.5703125" style="71" customWidth="1"/>
    <col min="3068" max="3068" width="22.42578125" style="71" customWidth="1"/>
    <col min="3069" max="3069" width="13.5703125" style="71" customWidth="1"/>
    <col min="3070" max="3070" width="22.42578125" style="71" customWidth="1"/>
    <col min="3071" max="3071" width="13.5703125" style="71" customWidth="1"/>
    <col min="3072" max="3072" width="22.42578125" style="71" customWidth="1"/>
    <col min="3073" max="3073" width="13.5703125" style="71" customWidth="1"/>
    <col min="3074" max="3074" width="22.42578125" style="71" customWidth="1"/>
    <col min="3075" max="3077" width="13.5703125" style="71" customWidth="1"/>
    <col min="3078" max="3078" width="6.140625" style="71" customWidth="1"/>
    <col min="3079" max="3079" width="12.140625" style="71" customWidth="1"/>
    <col min="3080" max="3081" width="11.42578125" style="71" customWidth="1"/>
    <col min="3082" max="3083" width="13.5703125" style="71" customWidth="1"/>
    <col min="3084" max="3084" width="9.85546875" style="71" customWidth="1"/>
    <col min="3085" max="3085" width="12" style="71" customWidth="1"/>
    <col min="3086" max="3086" width="56.42578125" style="71" customWidth="1"/>
    <col min="3087" max="3087" width="11.42578125" style="71" customWidth="1"/>
    <col min="3088" max="3088" width="19.42578125" style="71" customWidth="1"/>
    <col min="3089" max="3089" width="15.140625" style="71" customWidth="1"/>
    <col min="3090" max="3090" width="10.85546875" style="71" customWidth="1"/>
    <col min="3091" max="3091" width="38.42578125" style="71" customWidth="1"/>
    <col min="3092" max="3092" width="21.5703125" style="71" customWidth="1"/>
    <col min="3093" max="3093" width="11.42578125" style="71" customWidth="1"/>
    <col min="3094" max="3094" width="20.140625" style="71" customWidth="1"/>
    <col min="3095" max="3095" width="17.85546875" style="71" customWidth="1"/>
    <col min="3096" max="3097" width="11.42578125" style="71" customWidth="1"/>
    <col min="3098" max="3100" width="56.85546875" style="71" customWidth="1"/>
    <col min="3101" max="3291" width="9" style="71"/>
    <col min="3292" max="3292" width="9.42578125" style="71" customWidth="1"/>
    <col min="3293" max="3293" width="12.5703125" style="71" customWidth="1"/>
    <col min="3294" max="3294" width="14.140625" style="71" customWidth="1"/>
    <col min="3295" max="3295" width="32.85546875" style="71" customWidth="1"/>
    <col min="3296" max="3296" width="20.85546875" style="71" customWidth="1"/>
    <col min="3297" max="3297" width="23.140625" style="71" customWidth="1"/>
    <col min="3298" max="3298" width="42.140625" style="71" customWidth="1"/>
    <col min="3299" max="3299" width="13.42578125" style="71" customWidth="1"/>
    <col min="3300" max="3301" width="10.42578125" style="71" customWidth="1"/>
    <col min="3302" max="3302" width="12.140625" style="71" customWidth="1"/>
    <col min="3303" max="3303" width="10.140625" style="71" customWidth="1"/>
    <col min="3304" max="3304" width="10.85546875" style="71" customWidth="1"/>
    <col min="3305" max="3307" width="11.5703125" style="71" customWidth="1"/>
    <col min="3308" max="3308" width="16.140625" style="71" customWidth="1"/>
    <col min="3309" max="3310" width="11.5703125" style="71" customWidth="1"/>
    <col min="3311" max="3311" width="12.85546875" style="71" customWidth="1"/>
    <col min="3312" max="3315" width="20.85546875" style="71" customWidth="1"/>
    <col min="3316" max="3318" width="13.5703125" style="71" customWidth="1"/>
    <col min="3319" max="3321" width="11.85546875" style="71" customWidth="1"/>
    <col min="3322" max="3322" width="22.42578125" style="71" customWidth="1"/>
    <col min="3323" max="3323" width="13.5703125" style="71" customWidth="1"/>
    <col min="3324" max="3324" width="22.42578125" style="71" customWidth="1"/>
    <col min="3325" max="3325" width="13.5703125" style="71" customWidth="1"/>
    <col min="3326" max="3326" width="22.42578125" style="71" customWidth="1"/>
    <col min="3327" max="3327" width="13.5703125" style="71" customWidth="1"/>
    <col min="3328" max="3328" width="22.42578125" style="71" customWidth="1"/>
    <col min="3329" max="3329" width="13.5703125" style="71" customWidth="1"/>
    <col min="3330" max="3330" width="22.42578125" style="71" customWidth="1"/>
    <col min="3331" max="3333" width="13.5703125" style="71" customWidth="1"/>
    <col min="3334" max="3334" width="6.140625" style="71" customWidth="1"/>
    <col min="3335" max="3335" width="12.140625" style="71" customWidth="1"/>
    <col min="3336" max="3337" width="11.42578125" style="71" customWidth="1"/>
    <col min="3338" max="3339" width="13.5703125" style="71" customWidth="1"/>
    <col min="3340" max="3340" width="9.85546875" style="71" customWidth="1"/>
    <col min="3341" max="3341" width="12" style="71" customWidth="1"/>
    <col min="3342" max="3342" width="56.42578125" style="71" customWidth="1"/>
    <col min="3343" max="3343" width="11.42578125" style="71" customWidth="1"/>
    <col min="3344" max="3344" width="19.42578125" style="71" customWidth="1"/>
    <col min="3345" max="3345" width="15.140625" style="71" customWidth="1"/>
    <col min="3346" max="3346" width="10.85546875" style="71" customWidth="1"/>
    <col min="3347" max="3347" width="38.42578125" style="71" customWidth="1"/>
    <col min="3348" max="3348" width="21.5703125" style="71" customWidth="1"/>
    <col min="3349" max="3349" width="11.42578125" style="71" customWidth="1"/>
    <col min="3350" max="3350" width="20.140625" style="71" customWidth="1"/>
    <col min="3351" max="3351" width="17.85546875" style="71" customWidth="1"/>
    <col min="3352" max="3353" width="11.42578125" style="71" customWidth="1"/>
    <col min="3354" max="3356" width="56.85546875" style="71" customWidth="1"/>
    <col min="3357" max="3547" width="9" style="71"/>
    <col min="3548" max="3548" width="9.42578125" style="71" customWidth="1"/>
    <col min="3549" max="3549" width="12.5703125" style="71" customWidth="1"/>
    <col min="3550" max="3550" width="14.140625" style="71" customWidth="1"/>
    <col min="3551" max="3551" width="32.85546875" style="71" customWidth="1"/>
    <col min="3552" max="3552" width="20.85546875" style="71" customWidth="1"/>
    <col min="3553" max="3553" width="23.140625" style="71" customWidth="1"/>
    <col min="3554" max="3554" width="42.140625" style="71" customWidth="1"/>
    <col min="3555" max="3555" width="13.42578125" style="71" customWidth="1"/>
    <col min="3556" max="3557" width="10.42578125" style="71" customWidth="1"/>
    <col min="3558" max="3558" width="12.140625" style="71" customWidth="1"/>
    <col min="3559" max="3559" width="10.140625" style="71" customWidth="1"/>
    <col min="3560" max="3560" width="10.85546875" style="71" customWidth="1"/>
    <col min="3561" max="3563" width="11.5703125" style="71" customWidth="1"/>
    <col min="3564" max="3564" width="16.140625" style="71" customWidth="1"/>
    <col min="3565" max="3566" width="11.5703125" style="71" customWidth="1"/>
    <col min="3567" max="3567" width="12.85546875" style="71" customWidth="1"/>
    <col min="3568" max="3571" width="20.85546875" style="71" customWidth="1"/>
    <col min="3572" max="3574" width="13.5703125" style="71" customWidth="1"/>
    <col min="3575" max="3577" width="11.85546875" style="71" customWidth="1"/>
    <col min="3578" max="3578" width="22.42578125" style="71" customWidth="1"/>
    <col min="3579" max="3579" width="13.5703125" style="71" customWidth="1"/>
    <col min="3580" max="3580" width="22.42578125" style="71" customWidth="1"/>
    <col min="3581" max="3581" width="13.5703125" style="71" customWidth="1"/>
    <col min="3582" max="3582" width="22.42578125" style="71" customWidth="1"/>
    <col min="3583" max="3583" width="13.5703125" style="71" customWidth="1"/>
    <col min="3584" max="3584" width="22.42578125" style="71" customWidth="1"/>
    <col min="3585" max="3585" width="13.5703125" style="71" customWidth="1"/>
    <col min="3586" max="3586" width="22.42578125" style="71" customWidth="1"/>
    <col min="3587" max="3589" width="13.5703125" style="71" customWidth="1"/>
    <col min="3590" max="3590" width="6.140625" style="71" customWidth="1"/>
    <col min="3591" max="3591" width="12.140625" style="71" customWidth="1"/>
    <col min="3592" max="3593" width="11.42578125" style="71" customWidth="1"/>
    <col min="3594" max="3595" width="13.5703125" style="71" customWidth="1"/>
    <col min="3596" max="3596" width="9.85546875" style="71" customWidth="1"/>
    <col min="3597" max="3597" width="12" style="71" customWidth="1"/>
    <col min="3598" max="3598" width="56.42578125" style="71" customWidth="1"/>
    <col min="3599" max="3599" width="11.42578125" style="71" customWidth="1"/>
    <col min="3600" max="3600" width="19.42578125" style="71" customWidth="1"/>
    <col min="3601" max="3601" width="15.140625" style="71" customWidth="1"/>
    <col min="3602" max="3602" width="10.85546875" style="71" customWidth="1"/>
    <col min="3603" max="3603" width="38.42578125" style="71" customWidth="1"/>
    <col min="3604" max="3604" width="21.5703125" style="71" customWidth="1"/>
    <col min="3605" max="3605" width="11.42578125" style="71" customWidth="1"/>
    <col min="3606" max="3606" width="20.140625" style="71" customWidth="1"/>
    <col min="3607" max="3607" width="17.85546875" style="71" customWidth="1"/>
    <col min="3608" max="3609" width="11.42578125" style="71" customWidth="1"/>
    <col min="3610" max="3612" width="56.85546875" style="71" customWidth="1"/>
    <col min="3613" max="3803" width="9" style="71"/>
    <col min="3804" max="3804" width="9.42578125" style="71" customWidth="1"/>
    <col min="3805" max="3805" width="12.5703125" style="71" customWidth="1"/>
    <col min="3806" max="3806" width="14.140625" style="71" customWidth="1"/>
    <col min="3807" max="3807" width="32.85546875" style="71" customWidth="1"/>
    <col min="3808" max="3808" width="20.85546875" style="71" customWidth="1"/>
    <col min="3809" max="3809" width="23.140625" style="71" customWidth="1"/>
    <col min="3810" max="3810" width="42.140625" style="71" customWidth="1"/>
    <col min="3811" max="3811" width="13.42578125" style="71" customWidth="1"/>
    <col min="3812" max="3813" width="10.42578125" style="71" customWidth="1"/>
    <col min="3814" max="3814" width="12.140625" style="71" customWidth="1"/>
    <col min="3815" max="3815" width="10.140625" style="71" customWidth="1"/>
    <col min="3816" max="3816" width="10.85546875" style="71" customWidth="1"/>
    <col min="3817" max="3819" width="11.5703125" style="71" customWidth="1"/>
    <col min="3820" max="3820" width="16.140625" style="71" customWidth="1"/>
    <col min="3821" max="3822" width="11.5703125" style="71" customWidth="1"/>
    <col min="3823" max="3823" width="12.85546875" style="71" customWidth="1"/>
    <col min="3824" max="3827" width="20.85546875" style="71" customWidth="1"/>
    <col min="3828" max="3830" width="13.5703125" style="71" customWidth="1"/>
    <col min="3831" max="3833" width="11.85546875" style="71" customWidth="1"/>
    <col min="3834" max="3834" width="22.42578125" style="71" customWidth="1"/>
    <col min="3835" max="3835" width="13.5703125" style="71" customWidth="1"/>
    <col min="3836" max="3836" width="22.42578125" style="71" customWidth="1"/>
    <col min="3837" max="3837" width="13.5703125" style="71" customWidth="1"/>
    <col min="3838" max="3838" width="22.42578125" style="71" customWidth="1"/>
    <col min="3839" max="3839" width="13.5703125" style="71" customWidth="1"/>
    <col min="3840" max="3840" width="22.42578125" style="71" customWidth="1"/>
    <col min="3841" max="3841" width="13.5703125" style="71" customWidth="1"/>
    <col min="3842" max="3842" width="22.42578125" style="71" customWidth="1"/>
    <col min="3843" max="3845" width="13.5703125" style="71" customWidth="1"/>
    <col min="3846" max="3846" width="6.140625" style="71" customWidth="1"/>
    <col min="3847" max="3847" width="12.140625" style="71" customWidth="1"/>
    <col min="3848" max="3849" width="11.42578125" style="71" customWidth="1"/>
    <col min="3850" max="3851" width="13.5703125" style="71" customWidth="1"/>
    <col min="3852" max="3852" width="9.85546875" style="71" customWidth="1"/>
    <col min="3853" max="3853" width="12" style="71" customWidth="1"/>
    <col min="3854" max="3854" width="56.42578125" style="71" customWidth="1"/>
    <col min="3855" max="3855" width="11.42578125" style="71" customWidth="1"/>
    <col min="3856" max="3856" width="19.42578125" style="71" customWidth="1"/>
    <col min="3857" max="3857" width="15.140625" style="71" customWidth="1"/>
    <col min="3858" max="3858" width="10.85546875" style="71" customWidth="1"/>
    <col min="3859" max="3859" width="38.42578125" style="71" customWidth="1"/>
    <col min="3860" max="3860" width="21.5703125" style="71" customWidth="1"/>
    <col min="3861" max="3861" width="11.42578125" style="71" customWidth="1"/>
    <col min="3862" max="3862" width="20.140625" style="71" customWidth="1"/>
    <col min="3863" max="3863" width="17.85546875" style="71" customWidth="1"/>
    <col min="3864" max="3865" width="11.42578125" style="71" customWidth="1"/>
    <col min="3866" max="3868" width="56.85546875" style="71" customWidth="1"/>
    <col min="3869" max="4059" width="9" style="71"/>
    <col min="4060" max="4060" width="9.42578125" style="71" customWidth="1"/>
    <col min="4061" max="4061" width="12.5703125" style="71" customWidth="1"/>
    <col min="4062" max="4062" width="14.140625" style="71" customWidth="1"/>
    <col min="4063" max="4063" width="32.85546875" style="71" customWidth="1"/>
    <col min="4064" max="4064" width="20.85546875" style="71" customWidth="1"/>
    <col min="4065" max="4065" width="23.140625" style="71" customWidth="1"/>
    <col min="4066" max="4066" width="42.140625" style="71" customWidth="1"/>
    <col min="4067" max="4067" width="13.42578125" style="71" customWidth="1"/>
    <col min="4068" max="4069" width="10.42578125" style="71" customWidth="1"/>
    <col min="4070" max="4070" width="12.140625" style="71" customWidth="1"/>
    <col min="4071" max="4071" width="10.140625" style="71" customWidth="1"/>
    <col min="4072" max="4072" width="10.85546875" style="71" customWidth="1"/>
    <col min="4073" max="4075" width="11.5703125" style="71" customWidth="1"/>
    <col min="4076" max="4076" width="16.140625" style="71" customWidth="1"/>
    <col min="4077" max="4078" width="11.5703125" style="71" customWidth="1"/>
    <col min="4079" max="4079" width="12.85546875" style="71" customWidth="1"/>
    <col min="4080" max="4083" width="20.85546875" style="71" customWidth="1"/>
    <col min="4084" max="4086" width="13.5703125" style="71" customWidth="1"/>
    <col min="4087" max="4089" width="11.85546875" style="71" customWidth="1"/>
    <col min="4090" max="4090" width="22.42578125" style="71" customWidth="1"/>
    <col min="4091" max="4091" width="13.5703125" style="71" customWidth="1"/>
    <col min="4092" max="4092" width="22.42578125" style="71" customWidth="1"/>
    <col min="4093" max="4093" width="13.5703125" style="71" customWidth="1"/>
    <col min="4094" max="4094" width="22.42578125" style="71" customWidth="1"/>
    <col min="4095" max="4095" width="13.5703125" style="71" customWidth="1"/>
    <col min="4096" max="4096" width="22.42578125" style="71" customWidth="1"/>
    <col min="4097" max="4097" width="13.5703125" style="71" customWidth="1"/>
    <col min="4098" max="4098" width="22.42578125" style="71" customWidth="1"/>
    <col min="4099" max="4101" width="13.5703125" style="71" customWidth="1"/>
    <col min="4102" max="4102" width="6.140625" style="71" customWidth="1"/>
    <col min="4103" max="4103" width="12.140625" style="71" customWidth="1"/>
    <col min="4104" max="4105" width="11.42578125" style="71" customWidth="1"/>
    <col min="4106" max="4107" width="13.5703125" style="71" customWidth="1"/>
    <col min="4108" max="4108" width="9.85546875" style="71" customWidth="1"/>
    <col min="4109" max="4109" width="12" style="71" customWidth="1"/>
    <col min="4110" max="4110" width="56.42578125" style="71" customWidth="1"/>
    <col min="4111" max="4111" width="11.42578125" style="71" customWidth="1"/>
    <col min="4112" max="4112" width="19.42578125" style="71" customWidth="1"/>
    <col min="4113" max="4113" width="15.140625" style="71" customWidth="1"/>
    <col min="4114" max="4114" width="10.85546875" style="71" customWidth="1"/>
    <col min="4115" max="4115" width="38.42578125" style="71" customWidth="1"/>
    <col min="4116" max="4116" width="21.5703125" style="71" customWidth="1"/>
    <col min="4117" max="4117" width="11.42578125" style="71" customWidth="1"/>
    <col min="4118" max="4118" width="20.140625" style="71" customWidth="1"/>
    <col min="4119" max="4119" width="17.85546875" style="71" customWidth="1"/>
    <col min="4120" max="4121" width="11.42578125" style="71" customWidth="1"/>
    <col min="4122" max="4124" width="56.85546875" style="71" customWidth="1"/>
    <col min="4125" max="4315" width="9" style="71"/>
    <col min="4316" max="4316" width="9.42578125" style="71" customWidth="1"/>
    <col min="4317" max="4317" width="12.5703125" style="71" customWidth="1"/>
    <col min="4318" max="4318" width="14.140625" style="71" customWidth="1"/>
    <col min="4319" max="4319" width="32.85546875" style="71" customWidth="1"/>
    <col min="4320" max="4320" width="20.85546875" style="71" customWidth="1"/>
    <col min="4321" max="4321" width="23.140625" style="71" customWidth="1"/>
    <col min="4322" max="4322" width="42.140625" style="71" customWidth="1"/>
    <col min="4323" max="4323" width="13.42578125" style="71" customWidth="1"/>
    <col min="4324" max="4325" width="10.42578125" style="71" customWidth="1"/>
    <col min="4326" max="4326" width="12.140625" style="71" customWidth="1"/>
    <col min="4327" max="4327" width="10.140625" style="71" customWidth="1"/>
    <col min="4328" max="4328" width="10.85546875" style="71" customWidth="1"/>
    <col min="4329" max="4331" width="11.5703125" style="71" customWidth="1"/>
    <col min="4332" max="4332" width="16.140625" style="71" customWidth="1"/>
    <col min="4333" max="4334" width="11.5703125" style="71" customWidth="1"/>
    <col min="4335" max="4335" width="12.85546875" style="71" customWidth="1"/>
    <col min="4336" max="4339" width="20.85546875" style="71" customWidth="1"/>
    <col min="4340" max="4342" width="13.5703125" style="71" customWidth="1"/>
    <col min="4343" max="4345" width="11.85546875" style="71" customWidth="1"/>
    <col min="4346" max="4346" width="22.42578125" style="71" customWidth="1"/>
    <col min="4347" max="4347" width="13.5703125" style="71" customWidth="1"/>
    <col min="4348" max="4348" width="22.42578125" style="71" customWidth="1"/>
    <col min="4349" max="4349" width="13.5703125" style="71" customWidth="1"/>
    <col min="4350" max="4350" width="22.42578125" style="71" customWidth="1"/>
    <col min="4351" max="4351" width="13.5703125" style="71" customWidth="1"/>
    <col min="4352" max="4352" width="22.42578125" style="71" customWidth="1"/>
    <col min="4353" max="4353" width="13.5703125" style="71" customWidth="1"/>
    <col min="4354" max="4354" width="22.42578125" style="71" customWidth="1"/>
    <col min="4355" max="4357" width="13.5703125" style="71" customWidth="1"/>
    <col min="4358" max="4358" width="6.140625" style="71" customWidth="1"/>
    <col min="4359" max="4359" width="12.140625" style="71" customWidth="1"/>
    <col min="4360" max="4361" width="11.42578125" style="71" customWidth="1"/>
    <col min="4362" max="4363" width="13.5703125" style="71" customWidth="1"/>
    <col min="4364" max="4364" width="9.85546875" style="71" customWidth="1"/>
    <col min="4365" max="4365" width="12" style="71" customWidth="1"/>
    <col min="4366" max="4366" width="56.42578125" style="71" customWidth="1"/>
    <col min="4367" max="4367" width="11.42578125" style="71" customWidth="1"/>
    <col min="4368" max="4368" width="19.42578125" style="71" customWidth="1"/>
    <col min="4369" max="4369" width="15.140625" style="71" customWidth="1"/>
    <col min="4370" max="4370" width="10.85546875" style="71" customWidth="1"/>
    <col min="4371" max="4371" width="38.42578125" style="71" customWidth="1"/>
    <col min="4372" max="4372" width="21.5703125" style="71" customWidth="1"/>
    <col min="4373" max="4373" width="11.42578125" style="71" customWidth="1"/>
    <col min="4374" max="4374" width="20.140625" style="71" customWidth="1"/>
    <col min="4375" max="4375" width="17.85546875" style="71" customWidth="1"/>
    <col min="4376" max="4377" width="11.42578125" style="71" customWidth="1"/>
    <col min="4378" max="4380" width="56.85546875" style="71" customWidth="1"/>
    <col min="4381" max="4571" width="9" style="71"/>
    <col min="4572" max="4572" width="9.42578125" style="71" customWidth="1"/>
    <col min="4573" max="4573" width="12.5703125" style="71" customWidth="1"/>
    <col min="4574" max="4574" width="14.140625" style="71" customWidth="1"/>
    <col min="4575" max="4575" width="32.85546875" style="71" customWidth="1"/>
    <col min="4576" max="4576" width="20.85546875" style="71" customWidth="1"/>
    <col min="4577" max="4577" width="23.140625" style="71" customWidth="1"/>
    <col min="4578" max="4578" width="42.140625" style="71" customWidth="1"/>
    <col min="4579" max="4579" width="13.42578125" style="71" customWidth="1"/>
    <col min="4580" max="4581" width="10.42578125" style="71" customWidth="1"/>
    <col min="4582" max="4582" width="12.140625" style="71" customWidth="1"/>
    <col min="4583" max="4583" width="10.140625" style="71" customWidth="1"/>
    <col min="4584" max="4584" width="10.85546875" style="71" customWidth="1"/>
    <col min="4585" max="4587" width="11.5703125" style="71" customWidth="1"/>
    <col min="4588" max="4588" width="16.140625" style="71" customWidth="1"/>
    <col min="4589" max="4590" width="11.5703125" style="71" customWidth="1"/>
    <col min="4591" max="4591" width="12.85546875" style="71" customWidth="1"/>
    <col min="4592" max="4595" width="20.85546875" style="71" customWidth="1"/>
    <col min="4596" max="4598" width="13.5703125" style="71" customWidth="1"/>
    <col min="4599" max="4601" width="11.85546875" style="71" customWidth="1"/>
    <col min="4602" max="4602" width="22.42578125" style="71" customWidth="1"/>
    <col min="4603" max="4603" width="13.5703125" style="71" customWidth="1"/>
    <col min="4604" max="4604" width="22.42578125" style="71" customWidth="1"/>
    <col min="4605" max="4605" width="13.5703125" style="71" customWidth="1"/>
    <col min="4606" max="4606" width="22.42578125" style="71" customWidth="1"/>
    <col min="4607" max="4607" width="13.5703125" style="71" customWidth="1"/>
    <col min="4608" max="4608" width="22.42578125" style="71" customWidth="1"/>
    <col min="4609" max="4609" width="13.5703125" style="71" customWidth="1"/>
    <col min="4610" max="4610" width="22.42578125" style="71" customWidth="1"/>
    <col min="4611" max="4613" width="13.5703125" style="71" customWidth="1"/>
    <col min="4614" max="4614" width="6.140625" style="71" customWidth="1"/>
    <col min="4615" max="4615" width="12.140625" style="71" customWidth="1"/>
    <col min="4616" max="4617" width="11.42578125" style="71" customWidth="1"/>
    <col min="4618" max="4619" width="13.5703125" style="71" customWidth="1"/>
    <col min="4620" max="4620" width="9.85546875" style="71" customWidth="1"/>
    <col min="4621" max="4621" width="12" style="71" customWidth="1"/>
    <col min="4622" max="4622" width="56.42578125" style="71" customWidth="1"/>
    <col min="4623" max="4623" width="11.42578125" style="71" customWidth="1"/>
    <col min="4624" max="4624" width="19.42578125" style="71" customWidth="1"/>
    <col min="4625" max="4625" width="15.140625" style="71" customWidth="1"/>
    <col min="4626" max="4626" width="10.85546875" style="71" customWidth="1"/>
    <col min="4627" max="4627" width="38.42578125" style="71" customWidth="1"/>
    <col min="4628" max="4628" width="21.5703125" style="71" customWidth="1"/>
    <col min="4629" max="4629" width="11.42578125" style="71" customWidth="1"/>
    <col min="4630" max="4630" width="20.140625" style="71" customWidth="1"/>
    <col min="4631" max="4631" width="17.85546875" style="71" customWidth="1"/>
    <col min="4632" max="4633" width="11.42578125" style="71" customWidth="1"/>
    <col min="4634" max="4636" width="56.85546875" style="71" customWidth="1"/>
    <col min="4637" max="4827" width="9" style="71"/>
    <col min="4828" max="4828" width="9.42578125" style="71" customWidth="1"/>
    <col min="4829" max="4829" width="12.5703125" style="71" customWidth="1"/>
    <col min="4830" max="4830" width="14.140625" style="71" customWidth="1"/>
    <col min="4831" max="4831" width="32.85546875" style="71" customWidth="1"/>
    <col min="4832" max="4832" width="20.85546875" style="71" customWidth="1"/>
    <col min="4833" max="4833" width="23.140625" style="71" customWidth="1"/>
    <col min="4834" max="4834" width="42.140625" style="71" customWidth="1"/>
    <col min="4835" max="4835" width="13.42578125" style="71" customWidth="1"/>
    <col min="4836" max="4837" width="10.42578125" style="71" customWidth="1"/>
    <col min="4838" max="4838" width="12.140625" style="71" customWidth="1"/>
    <col min="4839" max="4839" width="10.140625" style="71" customWidth="1"/>
    <col min="4840" max="4840" width="10.85546875" style="71" customWidth="1"/>
    <col min="4841" max="4843" width="11.5703125" style="71" customWidth="1"/>
    <col min="4844" max="4844" width="16.140625" style="71" customWidth="1"/>
    <col min="4845" max="4846" width="11.5703125" style="71" customWidth="1"/>
    <col min="4847" max="4847" width="12.85546875" style="71" customWidth="1"/>
    <col min="4848" max="4851" width="20.85546875" style="71" customWidth="1"/>
    <col min="4852" max="4854" width="13.5703125" style="71" customWidth="1"/>
    <col min="4855" max="4857" width="11.85546875" style="71" customWidth="1"/>
    <col min="4858" max="4858" width="22.42578125" style="71" customWidth="1"/>
    <col min="4859" max="4859" width="13.5703125" style="71" customWidth="1"/>
    <col min="4860" max="4860" width="22.42578125" style="71" customWidth="1"/>
    <col min="4861" max="4861" width="13.5703125" style="71" customWidth="1"/>
    <col min="4862" max="4862" width="22.42578125" style="71" customWidth="1"/>
    <col min="4863" max="4863" width="13.5703125" style="71" customWidth="1"/>
    <col min="4864" max="4864" width="22.42578125" style="71" customWidth="1"/>
    <col min="4865" max="4865" width="13.5703125" style="71" customWidth="1"/>
    <col min="4866" max="4866" width="22.42578125" style="71" customWidth="1"/>
    <col min="4867" max="4869" width="13.5703125" style="71" customWidth="1"/>
    <col min="4870" max="4870" width="6.140625" style="71" customWidth="1"/>
    <col min="4871" max="4871" width="12.140625" style="71" customWidth="1"/>
    <col min="4872" max="4873" width="11.42578125" style="71" customWidth="1"/>
    <col min="4874" max="4875" width="13.5703125" style="71" customWidth="1"/>
    <col min="4876" max="4876" width="9.85546875" style="71" customWidth="1"/>
    <col min="4877" max="4877" width="12" style="71" customWidth="1"/>
    <col min="4878" max="4878" width="56.42578125" style="71" customWidth="1"/>
    <col min="4879" max="4879" width="11.42578125" style="71" customWidth="1"/>
    <col min="4880" max="4880" width="19.42578125" style="71" customWidth="1"/>
    <col min="4881" max="4881" width="15.140625" style="71" customWidth="1"/>
    <col min="4882" max="4882" width="10.85546875" style="71" customWidth="1"/>
    <col min="4883" max="4883" width="38.42578125" style="71" customWidth="1"/>
    <col min="4884" max="4884" width="21.5703125" style="71" customWidth="1"/>
    <col min="4885" max="4885" width="11.42578125" style="71" customWidth="1"/>
    <col min="4886" max="4886" width="20.140625" style="71" customWidth="1"/>
    <col min="4887" max="4887" width="17.85546875" style="71" customWidth="1"/>
    <col min="4888" max="4889" width="11.42578125" style="71" customWidth="1"/>
    <col min="4890" max="4892" width="56.85546875" style="71" customWidth="1"/>
    <col min="4893" max="5083" width="9" style="71"/>
    <col min="5084" max="5084" width="9.42578125" style="71" customWidth="1"/>
    <col min="5085" max="5085" width="12.5703125" style="71" customWidth="1"/>
    <col min="5086" max="5086" width="14.140625" style="71" customWidth="1"/>
    <col min="5087" max="5087" width="32.85546875" style="71" customWidth="1"/>
    <col min="5088" max="5088" width="20.85546875" style="71" customWidth="1"/>
    <col min="5089" max="5089" width="23.140625" style="71" customWidth="1"/>
    <col min="5090" max="5090" width="42.140625" style="71" customWidth="1"/>
    <col min="5091" max="5091" width="13.42578125" style="71" customWidth="1"/>
    <col min="5092" max="5093" width="10.42578125" style="71" customWidth="1"/>
    <col min="5094" max="5094" width="12.140625" style="71" customWidth="1"/>
    <col min="5095" max="5095" width="10.140625" style="71" customWidth="1"/>
    <col min="5096" max="5096" width="10.85546875" style="71" customWidth="1"/>
    <col min="5097" max="5099" width="11.5703125" style="71" customWidth="1"/>
    <col min="5100" max="5100" width="16.140625" style="71" customWidth="1"/>
    <col min="5101" max="5102" width="11.5703125" style="71" customWidth="1"/>
    <col min="5103" max="5103" width="12.85546875" style="71" customWidth="1"/>
    <col min="5104" max="5107" width="20.85546875" style="71" customWidth="1"/>
    <col min="5108" max="5110" width="13.5703125" style="71" customWidth="1"/>
    <col min="5111" max="5113" width="11.85546875" style="71" customWidth="1"/>
    <col min="5114" max="5114" width="22.42578125" style="71" customWidth="1"/>
    <col min="5115" max="5115" width="13.5703125" style="71" customWidth="1"/>
    <col min="5116" max="5116" width="22.42578125" style="71" customWidth="1"/>
    <col min="5117" max="5117" width="13.5703125" style="71" customWidth="1"/>
    <col min="5118" max="5118" width="22.42578125" style="71" customWidth="1"/>
    <col min="5119" max="5119" width="13.5703125" style="71" customWidth="1"/>
    <col min="5120" max="5120" width="22.42578125" style="71" customWidth="1"/>
    <col min="5121" max="5121" width="13.5703125" style="71" customWidth="1"/>
    <col min="5122" max="5122" width="22.42578125" style="71" customWidth="1"/>
    <col min="5123" max="5125" width="13.5703125" style="71" customWidth="1"/>
    <col min="5126" max="5126" width="6.140625" style="71" customWidth="1"/>
    <col min="5127" max="5127" width="12.140625" style="71" customWidth="1"/>
    <col min="5128" max="5129" width="11.42578125" style="71" customWidth="1"/>
    <col min="5130" max="5131" width="13.5703125" style="71" customWidth="1"/>
    <col min="5132" max="5132" width="9.85546875" style="71" customWidth="1"/>
    <col min="5133" max="5133" width="12" style="71" customWidth="1"/>
    <col min="5134" max="5134" width="56.42578125" style="71" customWidth="1"/>
    <col min="5135" max="5135" width="11.42578125" style="71" customWidth="1"/>
    <col min="5136" max="5136" width="19.42578125" style="71" customWidth="1"/>
    <col min="5137" max="5137" width="15.140625" style="71" customWidth="1"/>
    <col min="5138" max="5138" width="10.85546875" style="71" customWidth="1"/>
    <col min="5139" max="5139" width="38.42578125" style="71" customWidth="1"/>
    <col min="5140" max="5140" width="21.5703125" style="71" customWidth="1"/>
    <col min="5141" max="5141" width="11.42578125" style="71" customWidth="1"/>
    <col min="5142" max="5142" width="20.140625" style="71" customWidth="1"/>
    <col min="5143" max="5143" width="17.85546875" style="71" customWidth="1"/>
    <col min="5144" max="5145" width="11.42578125" style="71" customWidth="1"/>
    <col min="5146" max="5148" width="56.85546875" style="71" customWidth="1"/>
    <col min="5149" max="5339" width="9" style="71"/>
    <col min="5340" max="5340" width="9.42578125" style="71" customWidth="1"/>
    <col min="5341" max="5341" width="12.5703125" style="71" customWidth="1"/>
    <col min="5342" max="5342" width="14.140625" style="71" customWidth="1"/>
    <col min="5343" max="5343" width="32.85546875" style="71" customWidth="1"/>
    <col min="5344" max="5344" width="20.85546875" style="71" customWidth="1"/>
    <col min="5345" max="5345" width="23.140625" style="71" customWidth="1"/>
    <col min="5346" max="5346" width="42.140625" style="71" customWidth="1"/>
    <col min="5347" max="5347" width="13.42578125" style="71" customWidth="1"/>
    <col min="5348" max="5349" width="10.42578125" style="71" customWidth="1"/>
    <col min="5350" max="5350" width="12.140625" style="71" customWidth="1"/>
    <col min="5351" max="5351" width="10.140625" style="71" customWidth="1"/>
    <col min="5352" max="5352" width="10.85546875" style="71" customWidth="1"/>
    <col min="5353" max="5355" width="11.5703125" style="71" customWidth="1"/>
    <col min="5356" max="5356" width="16.140625" style="71" customWidth="1"/>
    <col min="5357" max="5358" width="11.5703125" style="71" customWidth="1"/>
    <col min="5359" max="5359" width="12.85546875" style="71" customWidth="1"/>
    <col min="5360" max="5363" width="20.85546875" style="71" customWidth="1"/>
    <col min="5364" max="5366" width="13.5703125" style="71" customWidth="1"/>
    <col min="5367" max="5369" width="11.85546875" style="71" customWidth="1"/>
    <col min="5370" max="5370" width="22.42578125" style="71" customWidth="1"/>
    <col min="5371" max="5371" width="13.5703125" style="71" customWidth="1"/>
    <col min="5372" max="5372" width="22.42578125" style="71" customWidth="1"/>
    <col min="5373" max="5373" width="13.5703125" style="71" customWidth="1"/>
    <col min="5374" max="5374" width="22.42578125" style="71" customWidth="1"/>
    <col min="5375" max="5375" width="13.5703125" style="71" customWidth="1"/>
    <col min="5376" max="5376" width="22.42578125" style="71" customWidth="1"/>
    <col min="5377" max="5377" width="13.5703125" style="71" customWidth="1"/>
    <col min="5378" max="5378" width="22.42578125" style="71" customWidth="1"/>
    <col min="5379" max="5381" width="13.5703125" style="71" customWidth="1"/>
    <col min="5382" max="5382" width="6.140625" style="71" customWidth="1"/>
    <col min="5383" max="5383" width="12.140625" style="71" customWidth="1"/>
    <col min="5384" max="5385" width="11.42578125" style="71" customWidth="1"/>
    <col min="5386" max="5387" width="13.5703125" style="71" customWidth="1"/>
    <col min="5388" max="5388" width="9.85546875" style="71" customWidth="1"/>
    <col min="5389" max="5389" width="12" style="71" customWidth="1"/>
    <col min="5390" max="5390" width="56.42578125" style="71" customWidth="1"/>
    <col min="5391" max="5391" width="11.42578125" style="71" customWidth="1"/>
    <col min="5392" max="5392" width="19.42578125" style="71" customWidth="1"/>
    <col min="5393" max="5393" width="15.140625" style="71" customWidth="1"/>
    <col min="5394" max="5394" width="10.85546875" style="71" customWidth="1"/>
    <col min="5395" max="5395" width="38.42578125" style="71" customWidth="1"/>
    <col min="5396" max="5396" width="21.5703125" style="71" customWidth="1"/>
    <col min="5397" max="5397" width="11.42578125" style="71" customWidth="1"/>
    <col min="5398" max="5398" width="20.140625" style="71" customWidth="1"/>
    <col min="5399" max="5399" width="17.85546875" style="71" customWidth="1"/>
    <col min="5400" max="5401" width="11.42578125" style="71" customWidth="1"/>
    <col min="5402" max="5404" width="56.85546875" style="71" customWidth="1"/>
    <col min="5405" max="5595" width="9" style="71"/>
    <col min="5596" max="5596" width="9.42578125" style="71" customWidth="1"/>
    <col min="5597" max="5597" width="12.5703125" style="71" customWidth="1"/>
    <col min="5598" max="5598" width="14.140625" style="71" customWidth="1"/>
    <col min="5599" max="5599" width="32.85546875" style="71" customWidth="1"/>
    <col min="5600" max="5600" width="20.85546875" style="71" customWidth="1"/>
    <col min="5601" max="5601" width="23.140625" style="71" customWidth="1"/>
    <col min="5602" max="5602" width="42.140625" style="71" customWidth="1"/>
    <col min="5603" max="5603" width="13.42578125" style="71" customWidth="1"/>
    <col min="5604" max="5605" width="10.42578125" style="71" customWidth="1"/>
    <col min="5606" max="5606" width="12.140625" style="71" customWidth="1"/>
    <col min="5607" max="5607" width="10.140625" style="71" customWidth="1"/>
    <col min="5608" max="5608" width="10.85546875" style="71" customWidth="1"/>
    <col min="5609" max="5611" width="11.5703125" style="71" customWidth="1"/>
    <col min="5612" max="5612" width="16.140625" style="71" customWidth="1"/>
    <col min="5613" max="5614" width="11.5703125" style="71" customWidth="1"/>
    <col min="5615" max="5615" width="12.85546875" style="71" customWidth="1"/>
    <col min="5616" max="5619" width="20.85546875" style="71" customWidth="1"/>
    <col min="5620" max="5622" width="13.5703125" style="71" customWidth="1"/>
    <col min="5623" max="5625" width="11.85546875" style="71" customWidth="1"/>
    <col min="5626" max="5626" width="22.42578125" style="71" customWidth="1"/>
    <col min="5627" max="5627" width="13.5703125" style="71" customWidth="1"/>
    <col min="5628" max="5628" width="22.42578125" style="71" customWidth="1"/>
    <col min="5629" max="5629" width="13.5703125" style="71" customWidth="1"/>
    <col min="5630" max="5630" width="22.42578125" style="71" customWidth="1"/>
    <col min="5631" max="5631" width="13.5703125" style="71" customWidth="1"/>
    <col min="5632" max="5632" width="22.42578125" style="71" customWidth="1"/>
    <col min="5633" max="5633" width="13.5703125" style="71" customWidth="1"/>
    <col min="5634" max="5634" width="22.42578125" style="71" customWidth="1"/>
    <col min="5635" max="5637" width="13.5703125" style="71" customWidth="1"/>
    <col min="5638" max="5638" width="6.140625" style="71" customWidth="1"/>
    <col min="5639" max="5639" width="12.140625" style="71" customWidth="1"/>
    <col min="5640" max="5641" width="11.42578125" style="71" customWidth="1"/>
    <col min="5642" max="5643" width="13.5703125" style="71" customWidth="1"/>
    <col min="5644" max="5644" width="9.85546875" style="71" customWidth="1"/>
    <col min="5645" max="5645" width="12" style="71" customWidth="1"/>
    <col min="5646" max="5646" width="56.42578125" style="71" customWidth="1"/>
    <col min="5647" max="5647" width="11.42578125" style="71" customWidth="1"/>
    <col min="5648" max="5648" width="19.42578125" style="71" customWidth="1"/>
    <col min="5649" max="5649" width="15.140625" style="71" customWidth="1"/>
    <col min="5650" max="5650" width="10.85546875" style="71" customWidth="1"/>
    <col min="5651" max="5651" width="38.42578125" style="71" customWidth="1"/>
    <col min="5652" max="5652" width="21.5703125" style="71" customWidth="1"/>
    <col min="5653" max="5653" width="11.42578125" style="71" customWidth="1"/>
    <col min="5654" max="5654" width="20.140625" style="71" customWidth="1"/>
    <col min="5655" max="5655" width="17.85546875" style="71" customWidth="1"/>
    <col min="5656" max="5657" width="11.42578125" style="71" customWidth="1"/>
    <col min="5658" max="5660" width="56.85546875" style="71" customWidth="1"/>
    <col min="5661" max="5851" width="9" style="71"/>
    <col min="5852" max="5852" width="9.42578125" style="71" customWidth="1"/>
    <col min="5853" max="5853" width="12.5703125" style="71" customWidth="1"/>
    <col min="5854" max="5854" width="14.140625" style="71" customWidth="1"/>
    <col min="5855" max="5855" width="32.85546875" style="71" customWidth="1"/>
    <col min="5856" max="5856" width="20.85546875" style="71" customWidth="1"/>
    <col min="5857" max="5857" width="23.140625" style="71" customWidth="1"/>
    <col min="5858" max="5858" width="42.140625" style="71" customWidth="1"/>
    <col min="5859" max="5859" width="13.42578125" style="71" customWidth="1"/>
    <col min="5860" max="5861" width="10.42578125" style="71" customWidth="1"/>
    <col min="5862" max="5862" width="12.140625" style="71" customWidth="1"/>
    <col min="5863" max="5863" width="10.140625" style="71" customWidth="1"/>
    <col min="5864" max="5864" width="10.85546875" style="71" customWidth="1"/>
    <col min="5865" max="5867" width="11.5703125" style="71" customWidth="1"/>
    <col min="5868" max="5868" width="16.140625" style="71" customWidth="1"/>
    <col min="5869" max="5870" width="11.5703125" style="71" customWidth="1"/>
    <col min="5871" max="5871" width="12.85546875" style="71" customWidth="1"/>
    <col min="5872" max="5875" width="20.85546875" style="71" customWidth="1"/>
    <col min="5876" max="5878" width="13.5703125" style="71" customWidth="1"/>
    <col min="5879" max="5881" width="11.85546875" style="71" customWidth="1"/>
    <col min="5882" max="5882" width="22.42578125" style="71" customWidth="1"/>
    <col min="5883" max="5883" width="13.5703125" style="71" customWidth="1"/>
    <col min="5884" max="5884" width="22.42578125" style="71" customWidth="1"/>
    <col min="5885" max="5885" width="13.5703125" style="71" customWidth="1"/>
    <col min="5886" max="5886" width="22.42578125" style="71" customWidth="1"/>
    <col min="5887" max="5887" width="13.5703125" style="71" customWidth="1"/>
    <col min="5888" max="5888" width="22.42578125" style="71" customWidth="1"/>
    <col min="5889" max="5889" width="13.5703125" style="71" customWidth="1"/>
    <col min="5890" max="5890" width="22.42578125" style="71" customWidth="1"/>
    <col min="5891" max="5893" width="13.5703125" style="71" customWidth="1"/>
    <col min="5894" max="5894" width="6.140625" style="71" customWidth="1"/>
    <col min="5895" max="5895" width="12.140625" style="71" customWidth="1"/>
    <col min="5896" max="5897" width="11.42578125" style="71" customWidth="1"/>
    <col min="5898" max="5899" width="13.5703125" style="71" customWidth="1"/>
    <col min="5900" max="5900" width="9.85546875" style="71" customWidth="1"/>
    <col min="5901" max="5901" width="12" style="71" customWidth="1"/>
    <col min="5902" max="5902" width="56.42578125" style="71" customWidth="1"/>
    <col min="5903" max="5903" width="11.42578125" style="71" customWidth="1"/>
    <col min="5904" max="5904" width="19.42578125" style="71" customWidth="1"/>
    <col min="5905" max="5905" width="15.140625" style="71" customWidth="1"/>
    <col min="5906" max="5906" width="10.85546875" style="71" customWidth="1"/>
    <col min="5907" max="5907" width="38.42578125" style="71" customWidth="1"/>
    <col min="5908" max="5908" width="21.5703125" style="71" customWidth="1"/>
    <col min="5909" max="5909" width="11.42578125" style="71" customWidth="1"/>
    <col min="5910" max="5910" width="20.140625" style="71" customWidth="1"/>
    <col min="5911" max="5911" width="17.85546875" style="71" customWidth="1"/>
    <col min="5912" max="5913" width="11.42578125" style="71" customWidth="1"/>
    <col min="5914" max="5916" width="56.85546875" style="71" customWidth="1"/>
    <col min="5917" max="6107" width="9" style="71"/>
    <col min="6108" max="6108" width="9.42578125" style="71" customWidth="1"/>
    <col min="6109" max="6109" width="12.5703125" style="71" customWidth="1"/>
    <col min="6110" max="6110" width="14.140625" style="71" customWidth="1"/>
    <col min="6111" max="6111" width="32.85546875" style="71" customWidth="1"/>
    <col min="6112" max="6112" width="20.85546875" style="71" customWidth="1"/>
    <col min="6113" max="6113" width="23.140625" style="71" customWidth="1"/>
    <col min="6114" max="6114" width="42.140625" style="71" customWidth="1"/>
    <col min="6115" max="6115" width="13.42578125" style="71" customWidth="1"/>
    <col min="6116" max="6117" width="10.42578125" style="71" customWidth="1"/>
    <col min="6118" max="6118" width="12.140625" style="71" customWidth="1"/>
    <col min="6119" max="6119" width="10.140625" style="71" customWidth="1"/>
    <col min="6120" max="6120" width="10.85546875" style="71" customWidth="1"/>
    <col min="6121" max="6123" width="11.5703125" style="71" customWidth="1"/>
    <col min="6124" max="6124" width="16.140625" style="71" customWidth="1"/>
    <col min="6125" max="6126" width="11.5703125" style="71" customWidth="1"/>
    <col min="6127" max="6127" width="12.85546875" style="71" customWidth="1"/>
    <col min="6128" max="6131" width="20.85546875" style="71" customWidth="1"/>
    <col min="6132" max="6134" width="13.5703125" style="71" customWidth="1"/>
    <col min="6135" max="6137" width="11.85546875" style="71" customWidth="1"/>
    <col min="6138" max="6138" width="22.42578125" style="71" customWidth="1"/>
    <col min="6139" max="6139" width="13.5703125" style="71" customWidth="1"/>
    <col min="6140" max="6140" width="22.42578125" style="71" customWidth="1"/>
    <col min="6141" max="6141" width="13.5703125" style="71" customWidth="1"/>
    <col min="6142" max="6142" width="22.42578125" style="71" customWidth="1"/>
    <col min="6143" max="6143" width="13.5703125" style="71" customWidth="1"/>
    <col min="6144" max="6144" width="22.42578125" style="71" customWidth="1"/>
    <col min="6145" max="6145" width="13.5703125" style="71" customWidth="1"/>
    <col min="6146" max="6146" width="22.42578125" style="71" customWidth="1"/>
    <col min="6147" max="6149" width="13.5703125" style="71" customWidth="1"/>
    <col min="6150" max="6150" width="6.140625" style="71" customWidth="1"/>
    <col min="6151" max="6151" width="12.140625" style="71" customWidth="1"/>
    <col min="6152" max="6153" width="11.42578125" style="71" customWidth="1"/>
    <col min="6154" max="6155" width="13.5703125" style="71" customWidth="1"/>
    <col min="6156" max="6156" width="9.85546875" style="71" customWidth="1"/>
    <col min="6157" max="6157" width="12" style="71" customWidth="1"/>
    <col min="6158" max="6158" width="56.42578125" style="71" customWidth="1"/>
    <col min="6159" max="6159" width="11.42578125" style="71" customWidth="1"/>
    <col min="6160" max="6160" width="19.42578125" style="71" customWidth="1"/>
    <col min="6161" max="6161" width="15.140625" style="71" customWidth="1"/>
    <col min="6162" max="6162" width="10.85546875" style="71" customWidth="1"/>
    <col min="6163" max="6163" width="38.42578125" style="71" customWidth="1"/>
    <col min="6164" max="6164" width="21.5703125" style="71" customWidth="1"/>
    <col min="6165" max="6165" width="11.42578125" style="71" customWidth="1"/>
    <col min="6166" max="6166" width="20.140625" style="71" customWidth="1"/>
    <col min="6167" max="6167" width="17.85546875" style="71" customWidth="1"/>
    <col min="6168" max="6169" width="11.42578125" style="71" customWidth="1"/>
    <col min="6170" max="6172" width="56.85546875" style="71" customWidth="1"/>
    <col min="6173" max="6363" width="9" style="71"/>
    <col min="6364" max="6364" width="9.42578125" style="71" customWidth="1"/>
    <col min="6365" max="6365" width="12.5703125" style="71" customWidth="1"/>
    <col min="6366" max="6366" width="14.140625" style="71" customWidth="1"/>
    <col min="6367" max="6367" width="32.85546875" style="71" customWidth="1"/>
    <col min="6368" max="6368" width="20.85546875" style="71" customWidth="1"/>
    <col min="6369" max="6369" width="23.140625" style="71" customWidth="1"/>
    <col min="6370" max="6370" width="42.140625" style="71" customWidth="1"/>
    <col min="6371" max="6371" width="13.42578125" style="71" customWidth="1"/>
    <col min="6372" max="6373" width="10.42578125" style="71" customWidth="1"/>
    <col min="6374" max="6374" width="12.140625" style="71" customWidth="1"/>
    <col min="6375" max="6375" width="10.140625" style="71" customWidth="1"/>
    <col min="6376" max="6376" width="10.85546875" style="71" customWidth="1"/>
    <col min="6377" max="6379" width="11.5703125" style="71" customWidth="1"/>
    <col min="6380" max="6380" width="16.140625" style="71" customWidth="1"/>
    <col min="6381" max="6382" width="11.5703125" style="71" customWidth="1"/>
    <col min="6383" max="6383" width="12.85546875" style="71" customWidth="1"/>
    <col min="6384" max="6387" width="20.85546875" style="71" customWidth="1"/>
    <col min="6388" max="6390" width="13.5703125" style="71" customWidth="1"/>
    <col min="6391" max="6393" width="11.85546875" style="71" customWidth="1"/>
    <col min="6394" max="6394" width="22.42578125" style="71" customWidth="1"/>
    <col min="6395" max="6395" width="13.5703125" style="71" customWidth="1"/>
    <col min="6396" max="6396" width="22.42578125" style="71" customWidth="1"/>
    <col min="6397" max="6397" width="13.5703125" style="71" customWidth="1"/>
    <col min="6398" max="6398" width="22.42578125" style="71" customWidth="1"/>
    <col min="6399" max="6399" width="13.5703125" style="71" customWidth="1"/>
    <col min="6400" max="6400" width="22.42578125" style="71" customWidth="1"/>
    <col min="6401" max="6401" width="13.5703125" style="71" customWidth="1"/>
    <col min="6402" max="6402" width="22.42578125" style="71" customWidth="1"/>
    <col min="6403" max="6405" width="13.5703125" style="71" customWidth="1"/>
    <col min="6406" max="6406" width="6.140625" style="71" customWidth="1"/>
    <col min="6407" max="6407" width="12.140625" style="71" customWidth="1"/>
    <col min="6408" max="6409" width="11.42578125" style="71" customWidth="1"/>
    <col min="6410" max="6411" width="13.5703125" style="71" customWidth="1"/>
    <col min="6412" max="6412" width="9.85546875" style="71" customWidth="1"/>
    <col min="6413" max="6413" width="12" style="71" customWidth="1"/>
    <col min="6414" max="6414" width="56.42578125" style="71" customWidth="1"/>
    <col min="6415" max="6415" width="11.42578125" style="71" customWidth="1"/>
    <col min="6416" max="6416" width="19.42578125" style="71" customWidth="1"/>
    <col min="6417" max="6417" width="15.140625" style="71" customWidth="1"/>
    <col min="6418" max="6418" width="10.85546875" style="71" customWidth="1"/>
    <col min="6419" max="6419" width="38.42578125" style="71" customWidth="1"/>
    <col min="6420" max="6420" width="21.5703125" style="71" customWidth="1"/>
    <col min="6421" max="6421" width="11.42578125" style="71" customWidth="1"/>
    <col min="6422" max="6422" width="20.140625" style="71" customWidth="1"/>
    <col min="6423" max="6423" width="17.85546875" style="71" customWidth="1"/>
    <col min="6424" max="6425" width="11.42578125" style="71" customWidth="1"/>
    <col min="6426" max="6428" width="56.85546875" style="71" customWidth="1"/>
    <col min="6429" max="6619" width="9" style="71"/>
    <col min="6620" max="6620" width="9.42578125" style="71" customWidth="1"/>
    <col min="6621" max="6621" width="12.5703125" style="71" customWidth="1"/>
    <col min="6622" max="6622" width="14.140625" style="71" customWidth="1"/>
    <col min="6623" max="6623" width="32.85546875" style="71" customWidth="1"/>
    <col min="6624" max="6624" width="20.85546875" style="71" customWidth="1"/>
    <col min="6625" max="6625" width="23.140625" style="71" customWidth="1"/>
    <col min="6626" max="6626" width="42.140625" style="71" customWidth="1"/>
    <col min="6627" max="6627" width="13.42578125" style="71" customWidth="1"/>
    <col min="6628" max="6629" width="10.42578125" style="71" customWidth="1"/>
    <col min="6630" max="6630" width="12.140625" style="71" customWidth="1"/>
    <col min="6631" max="6631" width="10.140625" style="71" customWidth="1"/>
    <col min="6632" max="6632" width="10.85546875" style="71" customWidth="1"/>
    <col min="6633" max="6635" width="11.5703125" style="71" customWidth="1"/>
    <col min="6636" max="6636" width="16.140625" style="71" customWidth="1"/>
    <col min="6637" max="6638" width="11.5703125" style="71" customWidth="1"/>
    <col min="6639" max="6639" width="12.85546875" style="71" customWidth="1"/>
    <col min="6640" max="6643" width="20.85546875" style="71" customWidth="1"/>
    <col min="6644" max="6646" width="13.5703125" style="71" customWidth="1"/>
    <col min="6647" max="6649" width="11.85546875" style="71" customWidth="1"/>
    <col min="6650" max="6650" width="22.42578125" style="71" customWidth="1"/>
    <col min="6651" max="6651" width="13.5703125" style="71" customWidth="1"/>
    <col min="6652" max="6652" width="22.42578125" style="71" customWidth="1"/>
    <col min="6653" max="6653" width="13.5703125" style="71" customWidth="1"/>
    <col min="6654" max="6654" width="22.42578125" style="71" customWidth="1"/>
    <col min="6655" max="6655" width="13.5703125" style="71" customWidth="1"/>
    <col min="6656" max="6656" width="22.42578125" style="71" customWidth="1"/>
    <col min="6657" max="6657" width="13.5703125" style="71" customWidth="1"/>
    <col min="6658" max="6658" width="22.42578125" style="71" customWidth="1"/>
    <col min="6659" max="6661" width="13.5703125" style="71" customWidth="1"/>
    <col min="6662" max="6662" width="6.140625" style="71" customWidth="1"/>
    <col min="6663" max="6663" width="12.140625" style="71" customWidth="1"/>
    <col min="6664" max="6665" width="11.42578125" style="71" customWidth="1"/>
    <col min="6666" max="6667" width="13.5703125" style="71" customWidth="1"/>
    <col min="6668" max="6668" width="9.85546875" style="71" customWidth="1"/>
    <col min="6669" max="6669" width="12" style="71" customWidth="1"/>
    <col min="6670" max="6670" width="56.42578125" style="71" customWidth="1"/>
    <col min="6671" max="6671" width="11.42578125" style="71" customWidth="1"/>
    <col min="6672" max="6672" width="19.42578125" style="71" customWidth="1"/>
    <col min="6673" max="6673" width="15.140625" style="71" customWidth="1"/>
    <col min="6674" max="6674" width="10.85546875" style="71" customWidth="1"/>
    <col min="6675" max="6675" width="38.42578125" style="71" customWidth="1"/>
    <col min="6676" max="6676" width="21.5703125" style="71" customWidth="1"/>
    <col min="6677" max="6677" width="11.42578125" style="71" customWidth="1"/>
    <col min="6678" max="6678" width="20.140625" style="71" customWidth="1"/>
    <col min="6679" max="6679" width="17.85546875" style="71" customWidth="1"/>
    <col min="6680" max="6681" width="11.42578125" style="71" customWidth="1"/>
    <col min="6682" max="6684" width="56.85546875" style="71" customWidth="1"/>
    <col min="6685" max="6875" width="9" style="71"/>
    <col min="6876" max="6876" width="9.42578125" style="71" customWidth="1"/>
    <col min="6877" max="6877" width="12.5703125" style="71" customWidth="1"/>
    <col min="6878" max="6878" width="14.140625" style="71" customWidth="1"/>
    <col min="6879" max="6879" width="32.85546875" style="71" customWidth="1"/>
    <col min="6880" max="6880" width="20.85546875" style="71" customWidth="1"/>
    <col min="6881" max="6881" width="23.140625" style="71" customWidth="1"/>
    <col min="6882" max="6882" width="42.140625" style="71" customWidth="1"/>
    <col min="6883" max="6883" width="13.42578125" style="71" customWidth="1"/>
    <col min="6884" max="6885" width="10.42578125" style="71" customWidth="1"/>
    <col min="6886" max="6886" width="12.140625" style="71" customWidth="1"/>
    <col min="6887" max="6887" width="10.140625" style="71" customWidth="1"/>
    <col min="6888" max="6888" width="10.85546875" style="71" customWidth="1"/>
    <col min="6889" max="6891" width="11.5703125" style="71" customWidth="1"/>
    <col min="6892" max="6892" width="16.140625" style="71" customWidth="1"/>
    <col min="6893" max="6894" width="11.5703125" style="71" customWidth="1"/>
    <col min="6895" max="6895" width="12.85546875" style="71" customWidth="1"/>
    <col min="6896" max="6899" width="20.85546875" style="71" customWidth="1"/>
    <col min="6900" max="6902" width="13.5703125" style="71" customWidth="1"/>
    <col min="6903" max="6905" width="11.85546875" style="71" customWidth="1"/>
    <col min="6906" max="6906" width="22.42578125" style="71" customWidth="1"/>
    <col min="6907" max="6907" width="13.5703125" style="71" customWidth="1"/>
    <col min="6908" max="6908" width="22.42578125" style="71" customWidth="1"/>
    <col min="6909" max="6909" width="13.5703125" style="71" customWidth="1"/>
    <col min="6910" max="6910" width="22.42578125" style="71" customWidth="1"/>
    <col min="6911" max="6911" width="13.5703125" style="71" customWidth="1"/>
    <col min="6912" max="6912" width="22.42578125" style="71" customWidth="1"/>
    <col min="6913" max="6913" width="13.5703125" style="71" customWidth="1"/>
    <col min="6914" max="6914" width="22.42578125" style="71" customWidth="1"/>
    <col min="6915" max="6917" width="13.5703125" style="71" customWidth="1"/>
    <col min="6918" max="6918" width="6.140625" style="71" customWidth="1"/>
    <col min="6919" max="6919" width="12.140625" style="71" customWidth="1"/>
    <col min="6920" max="6921" width="11.42578125" style="71" customWidth="1"/>
    <col min="6922" max="6923" width="13.5703125" style="71" customWidth="1"/>
    <col min="6924" max="6924" width="9.85546875" style="71" customWidth="1"/>
    <col min="6925" max="6925" width="12" style="71" customWidth="1"/>
    <col min="6926" max="6926" width="56.42578125" style="71" customWidth="1"/>
    <col min="6927" max="6927" width="11.42578125" style="71" customWidth="1"/>
    <col min="6928" max="6928" width="19.42578125" style="71" customWidth="1"/>
    <col min="6929" max="6929" width="15.140625" style="71" customWidth="1"/>
    <col min="6930" max="6930" width="10.85546875" style="71" customWidth="1"/>
    <col min="6931" max="6931" width="38.42578125" style="71" customWidth="1"/>
    <col min="6932" max="6932" width="21.5703125" style="71" customWidth="1"/>
    <col min="6933" max="6933" width="11.42578125" style="71" customWidth="1"/>
    <col min="6934" max="6934" width="20.140625" style="71" customWidth="1"/>
    <col min="6935" max="6935" width="17.85546875" style="71" customWidth="1"/>
    <col min="6936" max="6937" width="11.42578125" style="71" customWidth="1"/>
    <col min="6938" max="6940" width="56.85546875" style="71" customWidth="1"/>
    <col min="6941" max="7131" width="9" style="71"/>
    <col min="7132" max="7132" width="9.42578125" style="71" customWidth="1"/>
    <col min="7133" max="7133" width="12.5703125" style="71" customWidth="1"/>
    <col min="7134" max="7134" width="14.140625" style="71" customWidth="1"/>
    <col min="7135" max="7135" width="32.85546875" style="71" customWidth="1"/>
    <col min="7136" max="7136" width="20.85546875" style="71" customWidth="1"/>
    <col min="7137" max="7137" width="23.140625" style="71" customWidth="1"/>
    <col min="7138" max="7138" width="42.140625" style="71" customWidth="1"/>
    <col min="7139" max="7139" width="13.42578125" style="71" customWidth="1"/>
    <col min="7140" max="7141" width="10.42578125" style="71" customWidth="1"/>
    <col min="7142" max="7142" width="12.140625" style="71" customWidth="1"/>
    <col min="7143" max="7143" width="10.140625" style="71" customWidth="1"/>
    <col min="7144" max="7144" width="10.85546875" style="71" customWidth="1"/>
    <col min="7145" max="7147" width="11.5703125" style="71" customWidth="1"/>
    <col min="7148" max="7148" width="16.140625" style="71" customWidth="1"/>
    <col min="7149" max="7150" width="11.5703125" style="71" customWidth="1"/>
    <col min="7151" max="7151" width="12.85546875" style="71" customWidth="1"/>
    <col min="7152" max="7155" width="20.85546875" style="71" customWidth="1"/>
    <col min="7156" max="7158" width="13.5703125" style="71" customWidth="1"/>
    <col min="7159" max="7161" width="11.85546875" style="71" customWidth="1"/>
    <col min="7162" max="7162" width="22.42578125" style="71" customWidth="1"/>
    <col min="7163" max="7163" width="13.5703125" style="71" customWidth="1"/>
    <col min="7164" max="7164" width="22.42578125" style="71" customWidth="1"/>
    <col min="7165" max="7165" width="13.5703125" style="71" customWidth="1"/>
    <col min="7166" max="7166" width="22.42578125" style="71" customWidth="1"/>
    <col min="7167" max="7167" width="13.5703125" style="71" customWidth="1"/>
    <col min="7168" max="7168" width="22.42578125" style="71" customWidth="1"/>
    <col min="7169" max="7169" width="13.5703125" style="71" customWidth="1"/>
    <col min="7170" max="7170" width="22.42578125" style="71" customWidth="1"/>
    <col min="7171" max="7173" width="13.5703125" style="71" customWidth="1"/>
    <col min="7174" max="7174" width="6.140625" style="71" customWidth="1"/>
    <col min="7175" max="7175" width="12.140625" style="71" customWidth="1"/>
    <col min="7176" max="7177" width="11.42578125" style="71" customWidth="1"/>
    <col min="7178" max="7179" width="13.5703125" style="71" customWidth="1"/>
    <col min="7180" max="7180" width="9.85546875" style="71" customWidth="1"/>
    <col min="7181" max="7181" width="12" style="71" customWidth="1"/>
    <col min="7182" max="7182" width="56.42578125" style="71" customWidth="1"/>
    <col min="7183" max="7183" width="11.42578125" style="71" customWidth="1"/>
    <col min="7184" max="7184" width="19.42578125" style="71" customWidth="1"/>
    <col min="7185" max="7185" width="15.140625" style="71" customWidth="1"/>
    <col min="7186" max="7186" width="10.85546875" style="71" customWidth="1"/>
    <col min="7187" max="7187" width="38.42578125" style="71" customWidth="1"/>
    <col min="7188" max="7188" width="21.5703125" style="71" customWidth="1"/>
    <col min="7189" max="7189" width="11.42578125" style="71" customWidth="1"/>
    <col min="7190" max="7190" width="20.140625" style="71" customWidth="1"/>
    <col min="7191" max="7191" width="17.85546875" style="71" customWidth="1"/>
    <col min="7192" max="7193" width="11.42578125" style="71" customWidth="1"/>
    <col min="7194" max="7196" width="56.85546875" style="71" customWidth="1"/>
    <col min="7197" max="7387" width="9" style="71"/>
    <col min="7388" max="7388" width="9.42578125" style="71" customWidth="1"/>
    <col min="7389" max="7389" width="12.5703125" style="71" customWidth="1"/>
    <col min="7390" max="7390" width="14.140625" style="71" customWidth="1"/>
    <col min="7391" max="7391" width="32.85546875" style="71" customWidth="1"/>
    <col min="7392" max="7392" width="20.85546875" style="71" customWidth="1"/>
    <col min="7393" max="7393" width="23.140625" style="71" customWidth="1"/>
    <col min="7394" max="7394" width="42.140625" style="71" customWidth="1"/>
    <col min="7395" max="7395" width="13.42578125" style="71" customWidth="1"/>
    <col min="7396" max="7397" width="10.42578125" style="71" customWidth="1"/>
    <col min="7398" max="7398" width="12.140625" style="71" customWidth="1"/>
    <col min="7399" max="7399" width="10.140625" style="71" customWidth="1"/>
    <col min="7400" max="7400" width="10.85546875" style="71" customWidth="1"/>
    <col min="7401" max="7403" width="11.5703125" style="71" customWidth="1"/>
    <col min="7404" max="7404" width="16.140625" style="71" customWidth="1"/>
    <col min="7405" max="7406" width="11.5703125" style="71" customWidth="1"/>
    <col min="7407" max="7407" width="12.85546875" style="71" customWidth="1"/>
    <col min="7408" max="7411" width="20.85546875" style="71" customWidth="1"/>
    <col min="7412" max="7414" width="13.5703125" style="71" customWidth="1"/>
    <col min="7415" max="7417" width="11.85546875" style="71" customWidth="1"/>
    <col min="7418" max="7418" width="22.42578125" style="71" customWidth="1"/>
    <col min="7419" max="7419" width="13.5703125" style="71" customWidth="1"/>
    <col min="7420" max="7420" width="22.42578125" style="71" customWidth="1"/>
    <col min="7421" max="7421" width="13.5703125" style="71" customWidth="1"/>
    <col min="7422" max="7422" width="22.42578125" style="71" customWidth="1"/>
    <col min="7423" max="7423" width="13.5703125" style="71" customWidth="1"/>
    <col min="7424" max="7424" width="22.42578125" style="71" customWidth="1"/>
    <col min="7425" max="7425" width="13.5703125" style="71" customWidth="1"/>
    <col min="7426" max="7426" width="22.42578125" style="71" customWidth="1"/>
    <col min="7427" max="7429" width="13.5703125" style="71" customWidth="1"/>
    <col min="7430" max="7430" width="6.140625" style="71" customWidth="1"/>
    <col min="7431" max="7431" width="12.140625" style="71" customWidth="1"/>
    <col min="7432" max="7433" width="11.42578125" style="71" customWidth="1"/>
    <col min="7434" max="7435" width="13.5703125" style="71" customWidth="1"/>
    <col min="7436" max="7436" width="9.85546875" style="71" customWidth="1"/>
    <col min="7437" max="7437" width="12" style="71" customWidth="1"/>
    <col min="7438" max="7438" width="56.42578125" style="71" customWidth="1"/>
    <col min="7439" max="7439" width="11.42578125" style="71" customWidth="1"/>
    <col min="7440" max="7440" width="19.42578125" style="71" customWidth="1"/>
    <col min="7441" max="7441" width="15.140625" style="71" customWidth="1"/>
    <col min="7442" max="7442" width="10.85546875" style="71" customWidth="1"/>
    <col min="7443" max="7443" width="38.42578125" style="71" customWidth="1"/>
    <col min="7444" max="7444" width="21.5703125" style="71" customWidth="1"/>
    <col min="7445" max="7445" width="11.42578125" style="71" customWidth="1"/>
    <col min="7446" max="7446" width="20.140625" style="71" customWidth="1"/>
    <col min="7447" max="7447" width="17.85546875" style="71" customWidth="1"/>
    <col min="7448" max="7449" width="11.42578125" style="71" customWidth="1"/>
    <col min="7450" max="7452" width="56.85546875" style="71" customWidth="1"/>
    <col min="7453" max="7643" width="9" style="71"/>
    <col min="7644" max="7644" width="9.42578125" style="71" customWidth="1"/>
    <col min="7645" max="7645" width="12.5703125" style="71" customWidth="1"/>
    <col min="7646" max="7646" width="14.140625" style="71" customWidth="1"/>
    <col min="7647" max="7647" width="32.85546875" style="71" customWidth="1"/>
    <col min="7648" max="7648" width="20.85546875" style="71" customWidth="1"/>
    <col min="7649" max="7649" width="23.140625" style="71" customWidth="1"/>
    <col min="7650" max="7650" width="42.140625" style="71" customWidth="1"/>
    <col min="7651" max="7651" width="13.42578125" style="71" customWidth="1"/>
    <col min="7652" max="7653" width="10.42578125" style="71" customWidth="1"/>
    <col min="7654" max="7654" width="12.140625" style="71" customWidth="1"/>
    <col min="7655" max="7655" width="10.140625" style="71" customWidth="1"/>
    <col min="7656" max="7656" width="10.85546875" style="71" customWidth="1"/>
    <col min="7657" max="7659" width="11.5703125" style="71" customWidth="1"/>
    <col min="7660" max="7660" width="16.140625" style="71" customWidth="1"/>
    <col min="7661" max="7662" width="11.5703125" style="71" customWidth="1"/>
    <col min="7663" max="7663" width="12.85546875" style="71" customWidth="1"/>
    <col min="7664" max="7667" width="20.85546875" style="71" customWidth="1"/>
    <col min="7668" max="7670" width="13.5703125" style="71" customWidth="1"/>
    <col min="7671" max="7673" width="11.85546875" style="71" customWidth="1"/>
    <col min="7674" max="7674" width="22.42578125" style="71" customWidth="1"/>
    <col min="7675" max="7675" width="13.5703125" style="71" customWidth="1"/>
    <col min="7676" max="7676" width="22.42578125" style="71" customWidth="1"/>
    <col min="7677" max="7677" width="13.5703125" style="71" customWidth="1"/>
    <col min="7678" max="7678" width="22.42578125" style="71" customWidth="1"/>
    <col min="7679" max="7679" width="13.5703125" style="71" customWidth="1"/>
    <col min="7680" max="7680" width="22.42578125" style="71" customWidth="1"/>
    <col min="7681" max="7681" width="13.5703125" style="71" customWidth="1"/>
    <col min="7682" max="7682" width="22.42578125" style="71" customWidth="1"/>
    <col min="7683" max="7685" width="13.5703125" style="71" customWidth="1"/>
    <col min="7686" max="7686" width="6.140625" style="71" customWidth="1"/>
    <col min="7687" max="7687" width="12.140625" style="71" customWidth="1"/>
    <col min="7688" max="7689" width="11.42578125" style="71" customWidth="1"/>
    <col min="7690" max="7691" width="13.5703125" style="71" customWidth="1"/>
    <col min="7692" max="7692" width="9.85546875" style="71" customWidth="1"/>
    <col min="7693" max="7693" width="12" style="71" customWidth="1"/>
    <col min="7694" max="7694" width="56.42578125" style="71" customWidth="1"/>
    <col min="7695" max="7695" width="11.42578125" style="71" customWidth="1"/>
    <col min="7696" max="7696" width="19.42578125" style="71" customWidth="1"/>
    <col min="7697" max="7697" width="15.140625" style="71" customWidth="1"/>
    <col min="7698" max="7698" width="10.85546875" style="71" customWidth="1"/>
    <col min="7699" max="7699" width="38.42578125" style="71" customWidth="1"/>
    <col min="7700" max="7700" width="21.5703125" style="71" customWidth="1"/>
    <col min="7701" max="7701" width="11.42578125" style="71" customWidth="1"/>
    <col min="7702" max="7702" width="20.140625" style="71" customWidth="1"/>
    <col min="7703" max="7703" width="17.85546875" style="71" customWidth="1"/>
    <col min="7704" max="7705" width="11.42578125" style="71" customWidth="1"/>
    <col min="7706" max="7708" width="56.85546875" style="71" customWidth="1"/>
    <col min="7709" max="7899" width="9" style="71"/>
    <col min="7900" max="7900" width="9.42578125" style="71" customWidth="1"/>
    <col min="7901" max="7901" width="12.5703125" style="71" customWidth="1"/>
    <col min="7902" max="7902" width="14.140625" style="71" customWidth="1"/>
    <col min="7903" max="7903" width="32.85546875" style="71" customWidth="1"/>
    <col min="7904" max="7904" width="20.85546875" style="71" customWidth="1"/>
    <col min="7905" max="7905" width="23.140625" style="71" customWidth="1"/>
    <col min="7906" max="7906" width="42.140625" style="71" customWidth="1"/>
    <col min="7907" max="7907" width="13.42578125" style="71" customWidth="1"/>
    <col min="7908" max="7909" width="10.42578125" style="71" customWidth="1"/>
    <col min="7910" max="7910" width="12.140625" style="71" customWidth="1"/>
    <col min="7911" max="7911" width="10.140625" style="71" customWidth="1"/>
    <col min="7912" max="7912" width="10.85546875" style="71" customWidth="1"/>
    <col min="7913" max="7915" width="11.5703125" style="71" customWidth="1"/>
    <col min="7916" max="7916" width="16.140625" style="71" customWidth="1"/>
    <col min="7917" max="7918" width="11.5703125" style="71" customWidth="1"/>
    <col min="7919" max="7919" width="12.85546875" style="71" customWidth="1"/>
    <col min="7920" max="7923" width="20.85546875" style="71" customWidth="1"/>
    <col min="7924" max="7926" width="13.5703125" style="71" customWidth="1"/>
    <col min="7927" max="7929" width="11.85546875" style="71" customWidth="1"/>
    <col min="7930" max="7930" width="22.42578125" style="71" customWidth="1"/>
    <col min="7931" max="7931" width="13.5703125" style="71" customWidth="1"/>
    <col min="7932" max="7932" width="22.42578125" style="71" customWidth="1"/>
    <col min="7933" max="7933" width="13.5703125" style="71" customWidth="1"/>
    <col min="7934" max="7934" width="22.42578125" style="71" customWidth="1"/>
    <col min="7935" max="7935" width="13.5703125" style="71" customWidth="1"/>
    <col min="7936" max="7936" width="22.42578125" style="71" customWidth="1"/>
    <col min="7937" max="7937" width="13.5703125" style="71" customWidth="1"/>
    <col min="7938" max="7938" width="22.42578125" style="71" customWidth="1"/>
    <col min="7939" max="7941" width="13.5703125" style="71" customWidth="1"/>
    <col min="7942" max="7942" width="6.140625" style="71" customWidth="1"/>
    <col min="7943" max="7943" width="12.140625" style="71" customWidth="1"/>
    <col min="7944" max="7945" width="11.42578125" style="71" customWidth="1"/>
    <col min="7946" max="7947" width="13.5703125" style="71" customWidth="1"/>
    <col min="7948" max="7948" width="9.85546875" style="71" customWidth="1"/>
    <col min="7949" max="7949" width="12" style="71" customWidth="1"/>
    <col min="7950" max="7950" width="56.42578125" style="71" customWidth="1"/>
    <col min="7951" max="7951" width="11.42578125" style="71" customWidth="1"/>
    <col min="7952" max="7952" width="19.42578125" style="71" customWidth="1"/>
    <col min="7953" max="7953" width="15.140625" style="71" customWidth="1"/>
    <col min="7954" max="7954" width="10.85546875" style="71" customWidth="1"/>
    <col min="7955" max="7955" width="38.42578125" style="71" customWidth="1"/>
    <col min="7956" max="7956" width="21.5703125" style="71" customWidth="1"/>
    <col min="7957" max="7957" width="11.42578125" style="71" customWidth="1"/>
    <col min="7958" max="7958" width="20.140625" style="71" customWidth="1"/>
    <col min="7959" max="7959" width="17.85546875" style="71" customWidth="1"/>
    <col min="7960" max="7961" width="11.42578125" style="71" customWidth="1"/>
    <col min="7962" max="7964" width="56.85546875" style="71" customWidth="1"/>
    <col min="7965" max="8155" width="9" style="71"/>
    <col min="8156" max="8156" width="9.42578125" style="71" customWidth="1"/>
    <col min="8157" max="8157" width="12.5703125" style="71" customWidth="1"/>
    <col min="8158" max="8158" width="14.140625" style="71" customWidth="1"/>
    <col min="8159" max="8159" width="32.85546875" style="71" customWidth="1"/>
    <col min="8160" max="8160" width="20.85546875" style="71" customWidth="1"/>
    <col min="8161" max="8161" width="23.140625" style="71" customWidth="1"/>
    <col min="8162" max="8162" width="42.140625" style="71" customWidth="1"/>
    <col min="8163" max="8163" width="13.42578125" style="71" customWidth="1"/>
    <col min="8164" max="8165" width="10.42578125" style="71" customWidth="1"/>
    <col min="8166" max="8166" width="12.140625" style="71" customWidth="1"/>
    <col min="8167" max="8167" width="10.140625" style="71" customWidth="1"/>
    <col min="8168" max="8168" width="10.85546875" style="71" customWidth="1"/>
    <col min="8169" max="8171" width="11.5703125" style="71" customWidth="1"/>
    <col min="8172" max="8172" width="16.140625" style="71" customWidth="1"/>
    <col min="8173" max="8174" width="11.5703125" style="71" customWidth="1"/>
    <col min="8175" max="8175" width="12.85546875" style="71" customWidth="1"/>
    <col min="8176" max="8179" width="20.85546875" style="71" customWidth="1"/>
    <col min="8180" max="8182" width="13.5703125" style="71" customWidth="1"/>
    <col min="8183" max="8185" width="11.85546875" style="71" customWidth="1"/>
    <col min="8186" max="8186" width="22.42578125" style="71" customWidth="1"/>
    <col min="8187" max="8187" width="13.5703125" style="71" customWidth="1"/>
    <col min="8188" max="8188" width="22.42578125" style="71" customWidth="1"/>
    <col min="8189" max="8189" width="13.5703125" style="71" customWidth="1"/>
    <col min="8190" max="8190" width="22.42578125" style="71" customWidth="1"/>
    <col min="8191" max="8191" width="13.5703125" style="71" customWidth="1"/>
    <col min="8192" max="8192" width="22.42578125" style="71" customWidth="1"/>
    <col min="8193" max="8193" width="13.5703125" style="71" customWidth="1"/>
    <col min="8194" max="8194" width="22.42578125" style="71" customWidth="1"/>
    <col min="8195" max="8197" width="13.5703125" style="71" customWidth="1"/>
    <col min="8198" max="8198" width="6.140625" style="71" customWidth="1"/>
    <col min="8199" max="8199" width="12.140625" style="71" customWidth="1"/>
    <col min="8200" max="8201" width="11.42578125" style="71" customWidth="1"/>
    <col min="8202" max="8203" width="13.5703125" style="71" customWidth="1"/>
    <col min="8204" max="8204" width="9.85546875" style="71" customWidth="1"/>
    <col min="8205" max="8205" width="12" style="71" customWidth="1"/>
    <col min="8206" max="8206" width="56.42578125" style="71" customWidth="1"/>
    <col min="8207" max="8207" width="11.42578125" style="71" customWidth="1"/>
    <col min="8208" max="8208" width="19.42578125" style="71" customWidth="1"/>
    <col min="8209" max="8209" width="15.140625" style="71" customWidth="1"/>
    <col min="8210" max="8210" width="10.85546875" style="71" customWidth="1"/>
    <col min="8211" max="8211" width="38.42578125" style="71" customWidth="1"/>
    <col min="8212" max="8212" width="21.5703125" style="71" customWidth="1"/>
    <col min="8213" max="8213" width="11.42578125" style="71" customWidth="1"/>
    <col min="8214" max="8214" width="20.140625" style="71" customWidth="1"/>
    <col min="8215" max="8215" width="17.85546875" style="71" customWidth="1"/>
    <col min="8216" max="8217" width="11.42578125" style="71" customWidth="1"/>
    <col min="8218" max="8220" width="56.85546875" style="71" customWidth="1"/>
    <col min="8221" max="8411" width="9" style="71"/>
    <col min="8412" max="8412" width="9.42578125" style="71" customWidth="1"/>
    <col min="8413" max="8413" width="12.5703125" style="71" customWidth="1"/>
    <col min="8414" max="8414" width="14.140625" style="71" customWidth="1"/>
    <col min="8415" max="8415" width="32.85546875" style="71" customWidth="1"/>
    <col min="8416" max="8416" width="20.85546875" style="71" customWidth="1"/>
    <col min="8417" max="8417" width="23.140625" style="71" customWidth="1"/>
    <col min="8418" max="8418" width="42.140625" style="71" customWidth="1"/>
    <col min="8419" max="8419" width="13.42578125" style="71" customWidth="1"/>
    <col min="8420" max="8421" width="10.42578125" style="71" customWidth="1"/>
    <col min="8422" max="8422" width="12.140625" style="71" customWidth="1"/>
    <col min="8423" max="8423" width="10.140625" style="71" customWidth="1"/>
    <col min="8424" max="8424" width="10.85546875" style="71" customWidth="1"/>
    <col min="8425" max="8427" width="11.5703125" style="71" customWidth="1"/>
    <col min="8428" max="8428" width="16.140625" style="71" customWidth="1"/>
    <col min="8429" max="8430" width="11.5703125" style="71" customWidth="1"/>
    <col min="8431" max="8431" width="12.85546875" style="71" customWidth="1"/>
    <col min="8432" max="8435" width="20.85546875" style="71" customWidth="1"/>
    <col min="8436" max="8438" width="13.5703125" style="71" customWidth="1"/>
    <col min="8439" max="8441" width="11.85546875" style="71" customWidth="1"/>
    <col min="8442" max="8442" width="22.42578125" style="71" customWidth="1"/>
    <col min="8443" max="8443" width="13.5703125" style="71" customWidth="1"/>
    <col min="8444" max="8444" width="22.42578125" style="71" customWidth="1"/>
    <col min="8445" max="8445" width="13.5703125" style="71" customWidth="1"/>
    <col min="8446" max="8446" width="22.42578125" style="71" customWidth="1"/>
    <col min="8447" max="8447" width="13.5703125" style="71" customWidth="1"/>
    <col min="8448" max="8448" width="22.42578125" style="71" customWidth="1"/>
    <col min="8449" max="8449" width="13.5703125" style="71" customWidth="1"/>
    <col min="8450" max="8450" width="22.42578125" style="71" customWidth="1"/>
    <col min="8451" max="8453" width="13.5703125" style="71" customWidth="1"/>
    <col min="8454" max="8454" width="6.140625" style="71" customWidth="1"/>
    <col min="8455" max="8455" width="12.140625" style="71" customWidth="1"/>
    <col min="8456" max="8457" width="11.42578125" style="71" customWidth="1"/>
    <col min="8458" max="8459" width="13.5703125" style="71" customWidth="1"/>
    <col min="8460" max="8460" width="9.85546875" style="71" customWidth="1"/>
    <col min="8461" max="8461" width="12" style="71" customWidth="1"/>
    <col min="8462" max="8462" width="56.42578125" style="71" customWidth="1"/>
    <col min="8463" max="8463" width="11.42578125" style="71" customWidth="1"/>
    <col min="8464" max="8464" width="19.42578125" style="71" customWidth="1"/>
    <col min="8465" max="8465" width="15.140625" style="71" customWidth="1"/>
    <col min="8466" max="8466" width="10.85546875" style="71" customWidth="1"/>
    <col min="8467" max="8467" width="38.42578125" style="71" customWidth="1"/>
    <col min="8468" max="8468" width="21.5703125" style="71" customWidth="1"/>
    <col min="8469" max="8469" width="11.42578125" style="71" customWidth="1"/>
    <col min="8470" max="8470" width="20.140625" style="71" customWidth="1"/>
    <col min="8471" max="8471" width="17.85546875" style="71" customWidth="1"/>
    <col min="8472" max="8473" width="11.42578125" style="71" customWidth="1"/>
    <col min="8474" max="8476" width="56.85546875" style="71" customWidth="1"/>
    <col min="8477" max="8667" width="9" style="71"/>
    <col min="8668" max="8668" width="9.42578125" style="71" customWidth="1"/>
    <col min="8669" max="8669" width="12.5703125" style="71" customWidth="1"/>
    <col min="8670" max="8670" width="14.140625" style="71" customWidth="1"/>
    <col min="8671" max="8671" width="32.85546875" style="71" customWidth="1"/>
    <col min="8672" max="8672" width="20.85546875" style="71" customWidth="1"/>
    <col min="8673" max="8673" width="23.140625" style="71" customWidth="1"/>
    <col min="8674" max="8674" width="42.140625" style="71" customWidth="1"/>
    <col min="8675" max="8675" width="13.42578125" style="71" customWidth="1"/>
    <col min="8676" max="8677" width="10.42578125" style="71" customWidth="1"/>
    <col min="8678" max="8678" width="12.140625" style="71" customWidth="1"/>
    <col min="8679" max="8679" width="10.140625" style="71" customWidth="1"/>
    <col min="8680" max="8680" width="10.85546875" style="71" customWidth="1"/>
    <col min="8681" max="8683" width="11.5703125" style="71" customWidth="1"/>
    <col min="8684" max="8684" width="16.140625" style="71" customWidth="1"/>
    <col min="8685" max="8686" width="11.5703125" style="71" customWidth="1"/>
    <col min="8687" max="8687" width="12.85546875" style="71" customWidth="1"/>
    <col min="8688" max="8691" width="20.85546875" style="71" customWidth="1"/>
    <col min="8692" max="8694" width="13.5703125" style="71" customWidth="1"/>
    <col min="8695" max="8697" width="11.85546875" style="71" customWidth="1"/>
    <col min="8698" max="8698" width="22.42578125" style="71" customWidth="1"/>
    <col min="8699" max="8699" width="13.5703125" style="71" customWidth="1"/>
    <col min="8700" max="8700" width="22.42578125" style="71" customWidth="1"/>
    <col min="8701" max="8701" width="13.5703125" style="71" customWidth="1"/>
    <col min="8702" max="8702" width="22.42578125" style="71" customWidth="1"/>
    <col min="8703" max="8703" width="13.5703125" style="71" customWidth="1"/>
    <col min="8704" max="8704" width="22.42578125" style="71" customWidth="1"/>
    <col min="8705" max="8705" width="13.5703125" style="71" customWidth="1"/>
    <col min="8706" max="8706" width="22.42578125" style="71" customWidth="1"/>
    <col min="8707" max="8709" width="13.5703125" style="71" customWidth="1"/>
    <col min="8710" max="8710" width="6.140625" style="71" customWidth="1"/>
    <col min="8711" max="8711" width="12.140625" style="71" customWidth="1"/>
    <col min="8712" max="8713" width="11.42578125" style="71" customWidth="1"/>
    <col min="8714" max="8715" width="13.5703125" style="71" customWidth="1"/>
    <col min="8716" max="8716" width="9.85546875" style="71" customWidth="1"/>
    <col min="8717" max="8717" width="12" style="71" customWidth="1"/>
    <col min="8718" max="8718" width="56.42578125" style="71" customWidth="1"/>
    <col min="8719" max="8719" width="11.42578125" style="71" customWidth="1"/>
    <col min="8720" max="8720" width="19.42578125" style="71" customWidth="1"/>
    <col min="8721" max="8721" width="15.140625" style="71" customWidth="1"/>
    <col min="8722" max="8722" width="10.85546875" style="71" customWidth="1"/>
    <col min="8723" max="8723" width="38.42578125" style="71" customWidth="1"/>
    <col min="8724" max="8724" width="21.5703125" style="71" customWidth="1"/>
    <col min="8725" max="8725" width="11.42578125" style="71" customWidth="1"/>
    <col min="8726" max="8726" width="20.140625" style="71" customWidth="1"/>
    <col min="8727" max="8727" width="17.85546875" style="71" customWidth="1"/>
    <col min="8728" max="8729" width="11.42578125" style="71" customWidth="1"/>
    <col min="8730" max="8732" width="56.85546875" style="71" customWidth="1"/>
    <col min="8733" max="8923" width="9" style="71"/>
    <col min="8924" max="8924" width="9.42578125" style="71" customWidth="1"/>
    <col min="8925" max="8925" width="12.5703125" style="71" customWidth="1"/>
    <col min="8926" max="8926" width="14.140625" style="71" customWidth="1"/>
    <col min="8927" max="8927" width="32.85546875" style="71" customWidth="1"/>
    <col min="8928" max="8928" width="20.85546875" style="71" customWidth="1"/>
    <col min="8929" max="8929" width="23.140625" style="71" customWidth="1"/>
    <col min="8930" max="8930" width="42.140625" style="71" customWidth="1"/>
    <col min="8931" max="8931" width="13.42578125" style="71" customWidth="1"/>
    <col min="8932" max="8933" width="10.42578125" style="71" customWidth="1"/>
    <col min="8934" max="8934" width="12.140625" style="71" customWidth="1"/>
    <col min="8935" max="8935" width="10.140625" style="71" customWidth="1"/>
    <col min="8936" max="8936" width="10.85546875" style="71" customWidth="1"/>
    <col min="8937" max="8939" width="11.5703125" style="71" customWidth="1"/>
    <col min="8940" max="8940" width="16.140625" style="71" customWidth="1"/>
    <col min="8941" max="8942" width="11.5703125" style="71" customWidth="1"/>
    <col min="8943" max="8943" width="12.85546875" style="71" customWidth="1"/>
    <col min="8944" max="8947" width="20.85546875" style="71" customWidth="1"/>
    <col min="8948" max="8950" width="13.5703125" style="71" customWidth="1"/>
    <col min="8951" max="8953" width="11.85546875" style="71" customWidth="1"/>
    <col min="8954" max="8954" width="22.42578125" style="71" customWidth="1"/>
    <col min="8955" max="8955" width="13.5703125" style="71" customWidth="1"/>
    <col min="8956" max="8956" width="22.42578125" style="71" customWidth="1"/>
    <col min="8957" max="8957" width="13.5703125" style="71" customWidth="1"/>
    <col min="8958" max="8958" width="22.42578125" style="71" customWidth="1"/>
    <col min="8959" max="8959" width="13.5703125" style="71" customWidth="1"/>
    <col min="8960" max="8960" width="22.42578125" style="71" customWidth="1"/>
    <col min="8961" max="8961" width="13.5703125" style="71" customWidth="1"/>
    <col min="8962" max="8962" width="22.42578125" style="71" customWidth="1"/>
    <col min="8963" max="8965" width="13.5703125" style="71" customWidth="1"/>
    <col min="8966" max="8966" width="6.140625" style="71" customWidth="1"/>
    <col min="8967" max="8967" width="12.140625" style="71" customWidth="1"/>
    <col min="8968" max="8969" width="11.42578125" style="71" customWidth="1"/>
    <col min="8970" max="8971" width="13.5703125" style="71" customWidth="1"/>
    <col min="8972" max="8972" width="9.85546875" style="71" customWidth="1"/>
    <col min="8973" max="8973" width="12" style="71" customWidth="1"/>
    <col min="8974" max="8974" width="56.42578125" style="71" customWidth="1"/>
    <col min="8975" max="8975" width="11.42578125" style="71" customWidth="1"/>
    <col min="8976" max="8976" width="19.42578125" style="71" customWidth="1"/>
    <col min="8977" max="8977" width="15.140625" style="71" customWidth="1"/>
    <col min="8978" max="8978" width="10.85546875" style="71" customWidth="1"/>
    <col min="8979" max="8979" width="38.42578125" style="71" customWidth="1"/>
    <col min="8980" max="8980" width="21.5703125" style="71" customWidth="1"/>
    <col min="8981" max="8981" width="11.42578125" style="71" customWidth="1"/>
    <col min="8982" max="8982" width="20.140625" style="71" customWidth="1"/>
    <col min="8983" max="8983" width="17.85546875" style="71" customWidth="1"/>
    <col min="8984" max="8985" width="11.42578125" style="71" customWidth="1"/>
    <col min="8986" max="8988" width="56.85546875" style="71" customWidth="1"/>
    <col min="8989" max="9179" width="9" style="71"/>
    <col min="9180" max="9180" width="9.42578125" style="71" customWidth="1"/>
    <col min="9181" max="9181" width="12.5703125" style="71" customWidth="1"/>
    <col min="9182" max="9182" width="14.140625" style="71" customWidth="1"/>
    <col min="9183" max="9183" width="32.85546875" style="71" customWidth="1"/>
    <col min="9184" max="9184" width="20.85546875" style="71" customWidth="1"/>
    <col min="9185" max="9185" width="23.140625" style="71" customWidth="1"/>
    <col min="9186" max="9186" width="42.140625" style="71" customWidth="1"/>
    <col min="9187" max="9187" width="13.42578125" style="71" customWidth="1"/>
    <col min="9188" max="9189" width="10.42578125" style="71" customWidth="1"/>
    <col min="9190" max="9190" width="12.140625" style="71" customWidth="1"/>
    <col min="9191" max="9191" width="10.140625" style="71" customWidth="1"/>
    <col min="9192" max="9192" width="10.85546875" style="71" customWidth="1"/>
    <col min="9193" max="9195" width="11.5703125" style="71" customWidth="1"/>
    <col min="9196" max="9196" width="16.140625" style="71" customWidth="1"/>
    <col min="9197" max="9198" width="11.5703125" style="71" customWidth="1"/>
    <col min="9199" max="9199" width="12.85546875" style="71" customWidth="1"/>
    <col min="9200" max="9203" width="20.85546875" style="71" customWidth="1"/>
    <col min="9204" max="9206" width="13.5703125" style="71" customWidth="1"/>
    <col min="9207" max="9209" width="11.85546875" style="71" customWidth="1"/>
    <col min="9210" max="9210" width="22.42578125" style="71" customWidth="1"/>
    <col min="9211" max="9211" width="13.5703125" style="71" customWidth="1"/>
    <col min="9212" max="9212" width="22.42578125" style="71" customWidth="1"/>
    <col min="9213" max="9213" width="13.5703125" style="71" customWidth="1"/>
    <col min="9214" max="9214" width="22.42578125" style="71" customWidth="1"/>
    <col min="9215" max="9215" width="13.5703125" style="71" customWidth="1"/>
    <col min="9216" max="9216" width="22.42578125" style="71" customWidth="1"/>
    <col min="9217" max="9217" width="13.5703125" style="71" customWidth="1"/>
    <col min="9218" max="9218" width="22.42578125" style="71" customWidth="1"/>
    <col min="9219" max="9221" width="13.5703125" style="71" customWidth="1"/>
    <col min="9222" max="9222" width="6.140625" style="71" customWidth="1"/>
    <col min="9223" max="9223" width="12.140625" style="71" customWidth="1"/>
    <col min="9224" max="9225" width="11.42578125" style="71" customWidth="1"/>
    <col min="9226" max="9227" width="13.5703125" style="71" customWidth="1"/>
    <col min="9228" max="9228" width="9.85546875" style="71" customWidth="1"/>
    <col min="9229" max="9229" width="12" style="71" customWidth="1"/>
    <col min="9230" max="9230" width="56.42578125" style="71" customWidth="1"/>
    <col min="9231" max="9231" width="11.42578125" style="71" customWidth="1"/>
    <col min="9232" max="9232" width="19.42578125" style="71" customWidth="1"/>
    <col min="9233" max="9233" width="15.140625" style="71" customWidth="1"/>
    <col min="9234" max="9234" width="10.85546875" style="71" customWidth="1"/>
    <col min="9235" max="9235" width="38.42578125" style="71" customWidth="1"/>
    <col min="9236" max="9236" width="21.5703125" style="71" customWidth="1"/>
    <col min="9237" max="9237" width="11.42578125" style="71" customWidth="1"/>
    <col min="9238" max="9238" width="20.140625" style="71" customWidth="1"/>
    <col min="9239" max="9239" width="17.85546875" style="71" customWidth="1"/>
    <col min="9240" max="9241" width="11.42578125" style="71" customWidth="1"/>
    <col min="9242" max="9244" width="56.85546875" style="71" customWidth="1"/>
    <col min="9245" max="9435" width="9" style="71"/>
    <col min="9436" max="9436" width="9.42578125" style="71" customWidth="1"/>
    <col min="9437" max="9437" width="12.5703125" style="71" customWidth="1"/>
    <col min="9438" max="9438" width="14.140625" style="71" customWidth="1"/>
    <col min="9439" max="9439" width="32.85546875" style="71" customWidth="1"/>
    <col min="9440" max="9440" width="20.85546875" style="71" customWidth="1"/>
    <col min="9441" max="9441" width="23.140625" style="71" customWidth="1"/>
    <col min="9442" max="9442" width="42.140625" style="71" customWidth="1"/>
    <col min="9443" max="9443" width="13.42578125" style="71" customWidth="1"/>
    <col min="9444" max="9445" width="10.42578125" style="71" customWidth="1"/>
    <col min="9446" max="9446" width="12.140625" style="71" customWidth="1"/>
    <col min="9447" max="9447" width="10.140625" style="71" customWidth="1"/>
    <col min="9448" max="9448" width="10.85546875" style="71" customWidth="1"/>
    <col min="9449" max="9451" width="11.5703125" style="71" customWidth="1"/>
    <col min="9452" max="9452" width="16.140625" style="71" customWidth="1"/>
    <col min="9453" max="9454" width="11.5703125" style="71" customWidth="1"/>
    <col min="9455" max="9455" width="12.85546875" style="71" customWidth="1"/>
    <col min="9456" max="9459" width="20.85546875" style="71" customWidth="1"/>
    <col min="9460" max="9462" width="13.5703125" style="71" customWidth="1"/>
    <col min="9463" max="9465" width="11.85546875" style="71" customWidth="1"/>
    <col min="9466" max="9466" width="22.42578125" style="71" customWidth="1"/>
    <col min="9467" max="9467" width="13.5703125" style="71" customWidth="1"/>
    <col min="9468" max="9468" width="22.42578125" style="71" customWidth="1"/>
    <col min="9469" max="9469" width="13.5703125" style="71" customWidth="1"/>
    <col min="9470" max="9470" width="22.42578125" style="71" customWidth="1"/>
    <col min="9471" max="9471" width="13.5703125" style="71" customWidth="1"/>
    <col min="9472" max="9472" width="22.42578125" style="71" customWidth="1"/>
    <col min="9473" max="9473" width="13.5703125" style="71" customWidth="1"/>
    <col min="9474" max="9474" width="22.42578125" style="71" customWidth="1"/>
    <col min="9475" max="9477" width="13.5703125" style="71" customWidth="1"/>
    <col min="9478" max="9478" width="6.140625" style="71" customWidth="1"/>
    <col min="9479" max="9479" width="12.140625" style="71" customWidth="1"/>
    <col min="9480" max="9481" width="11.42578125" style="71" customWidth="1"/>
    <col min="9482" max="9483" width="13.5703125" style="71" customWidth="1"/>
    <col min="9484" max="9484" width="9.85546875" style="71" customWidth="1"/>
    <col min="9485" max="9485" width="12" style="71" customWidth="1"/>
    <col min="9486" max="9486" width="56.42578125" style="71" customWidth="1"/>
    <col min="9487" max="9487" width="11.42578125" style="71" customWidth="1"/>
    <col min="9488" max="9488" width="19.42578125" style="71" customWidth="1"/>
    <col min="9489" max="9489" width="15.140625" style="71" customWidth="1"/>
    <col min="9490" max="9490" width="10.85546875" style="71" customWidth="1"/>
    <col min="9491" max="9491" width="38.42578125" style="71" customWidth="1"/>
    <col min="9492" max="9492" width="21.5703125" style="71" customWidth="1"/>
    <col min="9493" max="9493" width="11.42578125" style="71" customWidth="1"/>
    <col min="9494" max="9494" width="20.140625" style="71" customWidth="1"/>
    <col min="9495" max="9495" width="17.85546875" style="71" customWidth="1"/>
    <col min="9496" max="9497" width="11.42578125" style="71" customWidth="1"/>
    <col min="9498" max="9500" width="56.85546875" style="71" customWidth="1"/>
    <col min="9501" max="9691" width="9" style="71"/>
    <col min="9692" max="9692" width="9.42578125" style="71" customWidth="1"/>
    <col min="9693" max="9693" width="12.5703125" style="71" customWidth="1"/>
    <col min="9694" max="9694" width="14.140625" style="71" customWidth="1"/>
    <col min="9695" max="9695" width="32.85546875" style="71" customWidth="1"/>
    <col min="9696" max="9696" width="20.85546875" style="71" customWidth="1"/>
    <col min="9697" max="9697" width="23.140625" style="71" customWidth="1"/>
    <col min="9698" max="9698" width="42.140625" style="71" customWidth="1"/>
    <col min="9699" max="9699" width="13.42578125" style="71" customWidth="1"/>
    <col min="9700" max="9701" width="10.42578125" style="71" customWidth="1"/>
    <col min="9702" max="9702" width="12.140625" style="71" customWidth="1"/>
    <col min="9703" max="9703" width="10.140625" style="71" customWidth="1"/>
    <col min="9704" max="9704" width="10.85546875" style="71" customWidth="1"/>
    <col min="9705" max="9707" width="11.5703125" style="71" customWidth="1"/>
    <col min="9708" max="9708" width="16.140625" style="71" customWidth="1"/>
    <col min="9709" max="9710" width="11.5703125" style="71" customWidth="1"/>
    <col min="9711" max="9711" width="12.85546875" style="71" customWidth="1"/>
    <col min="9712" max="9715" width="20.85546875" style="71" customWidth="1"/>
    <col min="9716" max="9718" width="13.5703125" style="71" customWidth="1"/>
    <col min="9719" max="9721" width="11.85546875" style="71" customWidth="1"/>
    <col min="9722" max="9722" width="22.42578125" style="71" customWidth="1"/>
    <col min="9723" max="9723" width="13.5703125" style="71" customWidth="1"/>
    <col min="9724" max="9724" width="22.42578125" style="71" customWidth="1"/>
    <col min="9725" max="9725" width="13.5703125" style="71" customWidth="1"/>
    <col min="9726" max="9726" width="22.42578125" style="71" customWidth="1"/>
    <col min="9727" max="9727" width="13.5703125" style="71" customWidth="1"/>
    <col min="9728" max="9728" width="22.42578125" style="71" customWidth="1"/>
    <col min="9729" max="9729" width="13.5703125" style="71" customWidth="1"/>
    <col min="9730" max="9730" width="22.42578125" style="71" customWidth="1"/>
    <col min="9731" max="9733" width="13.5703125" style="71" customWidth="1"/>
    <col min="9734" max="9734" width="6.140625" style="71" customWidth="1"/>
    <col min="9735" max="9735" width="12.140625" style="71" customWidth="1"/>
    <col min="9736" max="9737" width="11.42578125" style="71" customWidth="1"/>
    <col min="9738" max="9739" width="13.5703125" style="71" customWidth="1"/>
    <col min="9740" max="9740" width="9.85546875" style="71" customWidth="1"/>
    <col min="9741" max="9741" width="12" style="71" customWidth="1"/>
    <col min="9742" max="9742" width="56.42578125" style="71" customWidth="1"/>
    <col min="9743" max="9743" width="11.42578125" style="71" customWidth="1"/>
    <col min="9744" max="9744" width="19.42578125" style="71" customWidth="1"/>
    <col min="9745" max="9745" width="15.140625" style="71" customWidth="1"/>
    <col min="9746" max="9746" width="10.85546875" style="71" customWidth="1"/>
    <col min="9747" max="9747" width="38.42578125" style="71" customWidth="1"/>
    <col min="9748" max="9748" width="21.5703125" style="71" customWidth="1"/>
    <col min="9749" max="9749" width="11.42578125" style="71" customWidth="1"/>
    <col min="9750" max="9750" width="20.140625" style="71" customWidth="1"/>
    <col min="9751" max="9751" width="17.85546875" style="71" customWidth="1"/>
    <col min="9752" max="9753" width="11.42578125" style="71" customWidth="1"/>
    <col min="9754" max="9756" width="56.85546875" style="71" customWidth="1"/>
    <col min="9757" max="9947" width="9" style="71"/>
    <col min="9948" max="9948" width="9.42578125" style="71" customWidth="1"/>
    <col min="9949" max="9949" width="12.5703125" style="71" customWidth="1"/>
    <col min="9950" max="9950" width="14.140625" style="71" customWidth="1"/>
    <col min="9951" max="9951" width="32.85546875" style="71" customWidth="1"/>
    <col min="9952" max="9952" width="20.85546875" style="71" customWidth="1"/>
    <col min="9953" max="9953" width="23.140625" style="71" customWidth="1"/>
    <col min="9954" max="9954" width="42.140625" style="71" customWidth="1"/>
    <col min="9955" max="9955" width="13.42578125" style="71" customWidth="1"/>
    <col min="9956" max="9957" width="10.42578125" style="71" customWidth="1"/>
    <col min="9958" max="9958" width="12.140625" style="71" customWidth="1"/>
    <col min="9959" max="9959" width="10.140625" style="71" customWidth="1"/>
    <col min="9960" max="9960" width="10.85546875" style="71" customWidth="1"/>
    <col min="9961" max="9963" width="11.5703125" style="71" customWidth="1"/>
    <col min="9964" max="9964" width="16.140625" style="71" customWidth="1"/>
    <col min="9965" max="9966" width="11.5703125" style="71" customWidth="1"/>
    <col min="9967" max="9967" width="12.85546875" style="71" customWidth="1"/>
    <col min="9968" max="9971" width="20.85546875" style="71" customWidth="1"/>
    <col min="9972" max="9974" width="13.5703125" style="71" customWidth="1"/>
    <col min="9975" max="9977" width="11.85546875" style="71" customWidth="1"/>
    <col min="9978" max="9978" width="22.42578125" style="71" customWidth="1"/>
    <col min="9979" max="9979" width="13.5703125" style="71" customWidth="1"/>
    <col min="9980" max="9980" width="22.42578125" style="71" customWidth="1"/>
    <col min="9981" max="9981" width="13.5703125" style="71" customWidth="1"/>
    <col min="9982" max="9982" width="22.42578125" style="71" customWidth="1"/>
    <col min="9983" max="9983" width="13.5703125" style="71" customWidth="1"/>
    <col min="9984" max="9984" width="22.42578125" style="71" customWidth="1"/>
    <col min="9985" max="9985" width="13.5703125" style="71" customWidth="1"/>
    <col min="9986" max="9986" width="22.42578125" style="71" customWidth="1"/>
    <col min="9987" max="9989" width="13.5703125" style="71" customWidth="1"/>
    <col min="9990" max="9990" width="6.140625" style="71" customWidth="1"/>
    <col min="9991" max="9991" width="12.140625" style="71" customWidth="1"/>
    <col min="9992" max="9993" width="11.42578125" style="71" customWidth="1"/>
    <col min="9994" max="9995" width="13.5703125" style="71" customWidth="1"/>
    <col min="9996" max="9996" width="9.85546875" style="71" customWidth="1"/>
    <col min="9997" max="9997" width="12" style="71" customWidth="1"/>
    <col min="9998" max="9998" width="56.42578125" style="71" customWidth="1"/>
    <col min="9999" max="9999" width="11.42578125" style="71" customWidth="1"/>
    <col min="10000" max="10000" width="19.42578125" style="71" customWidth="1"/>
    <col min="10001" max="10001" width="15.140625" style="71" customWidth="1"/>
    <col min="10002" max="10002" width="10.85546875" style="71" customWidth="1"/>
    <col min="10003" max="10003" width="38.42578125" style="71" customWidth="1"/>
    <col min="10004" max="10004" width="21.5703125" style="71" customWidth="1"/>
    <col min="10005" max="10005" width="11.42578125" style="71" customWidth="1"/>
    <col min="10006" max="10006" width="20.140625" style="71" customWidth="1"/>
    <col min="10007" max="10007" width="17.85546875" style="71" customWidth="1"/>
    <col min="10008" max="10009" width="11.42578125" style="71" customWidth="1"/>
    <col min="10010" max="10012" width="56.85546875" style="71" customWidth="1"/>
    <col min="10013" max="10203" width="9" style="71"/>
    <col min="10204" max="10204" width="9.42578125" style="71" customWidth="1"/>
    <col min="10205" max="10205" width="12.5703125" style="71" customWidth="1"/>
    <col min="10206" max="10206" width="14.140625" style="71" customWidth="1"/>
    <col min="10207" max="10207" width="32.85546875" style="71" customWidth="1"/>
    <col min="10208" max="10208" width="20.85546875" style="71" customWidth="1"/>
    <col min="10209" max="10209" width="23.140625" style="71" customWidth="1"/>
    <col min="10210" max="10210" width="42.140625" style="71" customWidth="1"/>
    <col min="10211" max="10211" width="13.42578125" style="71" customWidth="1"/>
    <col min="10212" max="10213" width="10.42578125" style="71" customWidth="1"/>
    <col min="10214" max="10214" width="12.140625" style="71" customWidth="1"/>
    <col min="10215" max="10215" width="10.140625" style="71" customWidth="1"/>
    <col min="10216" max="10216" width="10.85546875" style="71" customWidth="1"/>
    <col min="10217" max="10219" width="11.5703125" style="71" customWidth="1"/>
    <col min="10220" max="10220" width="16.140625" style="71" customWidth="1"/>
    <col min="10221" max="10222" width="11.5703125" style="71" customWidth="1"/>
    <col min="10223" max="10223" width="12.85546875" style="71" customWidth="1"/>
    <col min="10224" max="10227" width="20.85546875" style="71" customWidth="1"/>
    <col min="10228" max="10230" width="13.5703125" style="71" customWidth="1"/>
    <col min="10231" max="10233" width="11.85546875" style="71" customWidth="1"/>
    <col min="10234" max="10234" width="22.42578125" style="71" customWidth="1"/>
    <col min="10235" max="10235" width="13.5703125" style="71" customWidth="1"/>
    <col min="10236" max="10236" width="22.42578125" style="71" customWidth="1"/>
    <col min="10237" max="10237" width="13.5703125" style="71" customWidth="1"/>
    <col min="10238" max="10238" width="22.42578125" style="71" customWidth="1"/>
    <col min="10239" max="10239" width="13.5703125" style="71" customWidth="1"/>
    <col min="10240" max="10240" width="22.42578125" style="71" customWidth="1"/>
    <col min="10241" max="10241" width="13.5703125" style="71" customWidth="1"/>
    <col min="10242" max="10242" width="22.42578125" style="71" customWidth="1"/>
    <col min="10243" max="10245" width="13.5703125" style="71" customWidth="1"/>
    <col min="10246" max="10246" width="6.140625" style="71" customWidth="1"/>
    <col min="10247" max="10247" width="12.140625" style="71" customWidth="1"/>
    <col min="10248" max="10249" width="11.42578125" style="71" customWidth="1"/>
    <col min="10250" max="10251" width="13.5703125" style="71" customWidth="1"/>
    <col min="10252" max="10252" width="9.85546875" style="71" customWidth="1"/>
    <col min="10253" max="10253" width="12" style="71" customWidth="1"/>
    <col min="10254" max="10254" width="56.42578125" style="71" customWidth="1"/>
    <col min="10255" max="10255" width="11.42578125" style="71" customWidth="1"/>
    <col min="10256" max="10256" width="19.42578125" style="71" customWidth="1"/>
    <col min="10257" max="10257" width="15.140625" style="71" customWidth="1"/>
    <col min="10258" max="10258" width="10.85546875" style="71" customWidth="1"/>
    <col min="10259" max="10259" width="38.42578125" style="71" customWidth="1"/>
    <col min="10260" max="10260" width="21.5703125" style="71" customWidth="1"/>
    <col min="10261" max="10261" width="11.42578125" style="71" customWidth="1"/>
    <col min="10262" max="10262" width="20.140625" style="71" customWidth="1"/>
    <col min="10263" max="10263" width="17.85546875" style="71" customWidth="1"/>
    <col min="10264" max="10265" width="11.42578125" style="71" customWidth="1"/>
    <col min="10266" max="10268" width="56.85546875" style="71" customWidth="1"/>
    <col min="10269" max="10459" width="9" style="71"/>
    <col min="10460" max="10460" width="9.42578125" style="71" customWidth="1"/>
    <col min="10461" max="10461" width="12.5703125" style="71" customWidth="1"/>
    <col min="10462" max="10462" width="14.140625" style="71" customWidth="1"/>
    <col min="10463" max="10463" width="32.85546875" style="71" customWidth="1"/>
    <col min="10464" max="10464" width="20.85546875" style="71" customWidth="1"/>
    <col min="10465" max="10465" width="23.140625" style="71" customWidth="1"/>
    <col min="10466" max="10466" width="42.140625" style="71" customWidth="1"/>
    <col min="10467" max="10467" width="13.42578125" style="71" customWidth="1"/>
    <col min="10468" max="10469" width="10.42578125" style="71" customWidth="1"/>
    <col min="10470" max="10470" width="12.140625" style="71" customWidth="1"/>
    <col min="10471" max="10471" width="10.140625" style="71" customWidth="1"/>
    <col min="10472" max="10472" width="10.85546875" style="71" customWidth="1"/>
    <col min="10473" max="10475" width="11.5703125" style="71" customWidth="1"/>
    <col min="10476" max="10476" width="16.140625" style="71" customWidth="1"/>
    <col min="10477" max="10478" width="11.5703125" style="71" customWidth="1"/>
    <col min="10479" max="10479" width="12.85546875" style="71" customWidth="1"/>
    <col min="10480" max="10483" width="20.85546875" style="71" customWidth="1"/>
    <col min="10484" max="10486" width="13.5703125" style="71" customWidth="1"/>
    <col min="10487" max="10489" width="11.85546875" style="71" customWidth="1"/>
    <col min="10490" max="10490" width="22.42578125" style="71" customWidth="1"/>
    <col min="10491" max="10491" width="13.5703125" style="71" customWidth="1"/>
    <col min="10492" max="10492" width="22.42578125" style="71" customWidth="1"/>
    <col min="10493" max="10493" width="13.5703125" style="71" customWidth="1"/>
    <col min="10494" max="10494" width="22.42578125" style="71" customWidth="1"/>
    <col min="10495" max="10495" width="13.5703125" style="71" customWidth="1"/>
    <col min="10496" max="10496" width="22.42578125" style="71" customWidth="1"/>
    <col min="10497" max="10497" width="13.5703125" style="71" customWidth="1"/>
    <col min="10498" max="10498" width="22.42578125" style="71" customWidth="1"/>
    <col min="10499" max="10501" width="13.5703125" style="71" customWidth="1"/>
    <col min="10502" max="10502" width="6.140625" style="71" customWidth="1"/>
    <col min="10503" max="10503" width="12.140625" style="71" customWidth="1"/>
    <col min="10504" max="10505" width="11.42578125" style="71" customWidth="1"/>
    <col min="10506" max="10507" width="13.5703125" style="71" customWidth="1"/>
    <col min="10508" max="10508" width="9.85546875" style="71" customWidth="1"/>
    <col min="10509" max="10509" width="12" style="71" customWidth="1"/>
    <col min="10510" max="10510" width="56.42578125" style="71" customWidth="1"/>
    <col min="10511" max="10511" width="11.42578125" style="71" customWidth="1"/>
    <col min="10512" max="10512" width="19.42578125" style="71" customWidth="1"/>
    <col min="10513" max="10513" width="15.140625" style="71" customWidth="1"/>
    <col min="10514" max="10514" width="10.85546875" style="71" customWidth="1"/>
    <col min="10515" max="10515" width="38.42578125" style="71" customWidth="1"/>
    <col min="10516" max="10516" width="21.5703125" style="71" customWidth="1"/>
    <col min="10517" max="10517" width="11.42578125" style="71" customWidth="1"/>
    <col min="10518" max="10518" width="20.140625" style="71" customWidth="1"/>
    <col min="10519" max="10519" width="17.85546875" style="71" customWidth="1"/>
    <col min="10520" max="10521" width="11.42578125" style="71" customWidth="1"/>
    <col min="10522" max="10524" width="56.85546875" style="71" customWidth="1"/>
    <col min="10525" max="10715" width="9" style="71"/>
    <col min="10716" max="10716" width="9.42578125" style="71" customWidth="1"/>
    <col min="10717" max="10717" width="12.5703125" style="71" customWidth="1"/>
    <col min="10718" max="10718" width="14.140625" style="71" customWidth="1"/>
    <col min="10719" max="10719" width="32.85546875" style="71" customWidth="1"/>
    <col min="10720" max="10720" width="20.85546875" style="71" customWidth="1"/>
    <col min="10721" max="10721" width="23.140625" style="71" customWidth="1"/>
    <col min="10722" max="10722" width="42.140625" style="71" customWidth="1"/>
    <col min="10723" max="10723" width="13.42578125" style="71" customWidth="1"/>
    <col min="10724" max="10725" width="10.42578125" style="71" customWidth="1"/>
    <col min="10726" max="10726" width="12.140625" style="71" customWidth="1"/>
    <col min="10727" max="10727" width="10.140625" style="71" customWidth="1"/>
    <col min="10728" max="10728" width="10.85546875" style="71" customWidth="1"/>
    <col min="10729" max="10731" width="11.5703125" style="71" customWidth="1"/>
    <col min="10732" max="10732" width="16.140625" style="71" customWidth="1"/>
    <col min="10733" max="10734" width="11.5703125" style="71" customWidth="1"/>
    <col min="10735" max="10735" width="12.85546875" style="71" customWidth="1"/>
    <col min="10736" max="10739" width="20.85546875" style="71" customWidth="1"/>
    <col min="10740" max="10742" width="13.5703125" style="71" customWidth="1"/>
    <col min="10743" max="10745" width="11.85546875" style="71" customWidth="1"/>
    <col min="10746" max="10746" width="22.42578125" style="71" customWidth="1"/>
    <col min="10747" max="10747" width="13.5703125" style="71" customWidth="1"/>
    <col min="10748" max="10748" width="22.42578125" style="71" customWidth="1"/>
    <col min="10749" max="10749" width="13.5703125" style="71" customWidth="1"/>
    <col min="10750" max="10750" width="22.42578125" style="71" customWidth="1"/>
    <col min="10751" max="10751" width="13.5703125" style="71" customWidth="1"/>
    <col min="10752" max="10752" width="22.42578125" style="71" customWidth="1"/>
    <col min="10753" max="10753" width="13.5703125" style="71" customWidth="1"/>
    <col min="10754" max="10754" width="22.42578125" style="71" customWidth="1"/>
    <col min="10755" max="10757" width="13.5703125" style="71" customWidth="1"/>
    <col min="10758" max="10758" width="6.140625" style="71" customWidth="1"/>
    <col min="10759" max="10759" width="12.140625" style="71" customWidth="1"/>
    <col min="10760" max="10761" width="11.42578125" style="71" customWidth="1"/>
    <col min="10762" max="10763" width="13.5703125" style="71" customWidth="1"/>
    <col min="10764" max="10764" width="9.85546875" style="71" customWidth="1"/>
    <col min="10765" max="10765" width="12" style="71" customWidth="1"/>
    <col min="10766" max="10766" width="56.42578125" style="71" customWidth="1"/>
    <col min="10767" max="10767" width="11.42578125" style="71" customWidth="1"/>
    <col min="10768" max="10768" width="19.42578125" style="71" customWidth="1"/>
    <col min="10769" max="10769" width="15.140625" style="71" customWidth="1"/>
    <col min="10770" max="10770" width="10.85546875" style="71" customWidth="1"/>
    <col min="10771" max="10771" width="38.42578125" style="71" customWidth="1"/>
    <col min="10772" max="10772" width="21.5703125" style="71" customWidth="1"/>
    <col min="10773" max="10773" width="11.42578125" style="71" customWidth="1"/>
    <col min="10774" max="10774" width="20.140625" style="71" customWidth="1"/>
    <col min="10775" max="10775" width="17.85546875" style="71" customWidth="1"/>
    <col min="10776" max="10777" width="11.42578125" style="71" customWidth="1"/>
    <col min="10778" max="10780" width="56.85546875" style="71" customWidth="1"/>
    <col min="10781" max="10971" width="9" style="71"/>
    <col min="10972" max="10972" width="9.42578125" style="71" customWidth="1"/>
    <col min="10973" max="10973" width="12.5703125" style="71" customWidth="1"/>
    <col min="10974" max="10974" width="14.140625" style="71" customWidth="1"/>
    <col min="10975" max="10975" width="32.85546875" style="71" customWidth="1"/>
    <col min="10976" max="10976" width="20.85546875" style="71" customWidth="1"/>
    <col min="10977" max="10977" width="23.140625" style="71" customWidth="1"/>
    <col min="10978" max="10978" width="42.140625" style="71" customWidth="1"/>
    <col min="10979" max="10979" width="13.42578125" style="71" customWidth="1"/>
    <col min="10980" max="10981" width="10.42578125" style="71" customWidth="1"/>
    <col min="10982" max="10982" width="12.140625" style="71" customWidth="1"/>
    <col min="10983" max="10983" width="10.140625" style="71" customWidth="1"/>
    <col min="10984" max="10984" width="10.85546875" style="71" customWidth="1"/>
    <col min="10985" max="10987" width="11.5703125" style="71" customWidth="1"/>
    <col min="10988" max="10988" width="16.140625" style="71" customWidth="1"/>
    <col min="10989" max="10990" width="11.5703125" style="71" customWidth="1"/>
    <col min="10991" max="10991" width="12.85546875" style="71" customWidth="1"/>
    <col min="10992" max="10995" width="20.85546875" style="71" customWidth="1"/>
    <col min="10996" max="10998" width="13.5703125" style="71" customWidth="1"/>
    <col min="10999" max="11001" width="11.85546875" style="71" customWidth="1"/>
    <col min="11002" max="11002" width="22.42578125" style="71" customWidth="1"/>
    <col min="11003" max="11003" width="13.5703125" style="71" customWidth="1"/>
    <col min="11004" max="11004" width="22.42578125" style="71" customWidth="1"/>
    <col min="11005" max="11005" width="13.5703125" style="71" customWidth="1"/>
    <col min="11006" max="11006" width="22.42578125" style="71" customWidth="1"/>
    <col min="11007" max="11007" width="13.5703125" style="71" customWidth="1"/>
    <col min="11008" max="11008" width="22.42578125" style="71" customWidth="1"/>
    <col min="11009" max="11009" width="13.5703125" style="71" customWidth="1"/>
    <col min="11010" max="11010" width="22.42578125" style="71" customWidth="1"/>
    <col min="11011" max="11013" width="13.5703125" style="71" customWidth="1"/>
    <col min="11014" max="11014" width="6.140625" style="71" customWidth="1"/>
    <col min="11015" max="11015" width="12.140625" style="71" customWidth="1"/>
    <col min="11016" max="11017" width="11.42578125" style="71" customWidth="1"/>
    <col min="11018" max="11019" width="13.5703125" style="71" customWidth="1"/>
    <col min="11020" max="11020" width="9.85546875" style="71" customWidth="1"/>
    <col min="11021" max="11021" width="12" style="71" customWidth="1"/>
    <col min="11022" max="11022" width="56.42578125" style="71" customWidth="1"/>
    <col min="11023" max="11023" width="11.42578125" style="71" customWidth="1"/>
    <col min="11024" max="11024" width="19.42578125" style="71" customWidth="1"/>
    <col min="11025" max="11025" width="15.140625" style="71" customWidth="1"/>
    <col min="11026" max="11026" width="10.85546875" style="71" customWidth="1"/>
    <col min="11027" max="11027" width="38.42578125" style="71" customWidth="1"/>
    <col min="11028" max="11028" width="21.5703125" style="71" customWidth="1"/>
    <col min="11029" max="11029" width="11.42578125" style="71" customWidth="1"/>
    <col min="11030" max="11030" width="20.140625" style="71" customWidth="1"/>
    <col min="11031" max="11031" width="17.85546875" style="71" customWidth="1"/>
    <col min="11032" max="11033" width="11.42578125" style="71" customWidth="1"/>
    <col min="11034" max="11036" width="56.85546875" style="71" customWidth="1"/>
    <col min="11037" max="11227" width="9" style="71"/>
    <col min="11228" max="11228" width="9.42578125" style="71" customWidth="1"/>
    <col min="11229" max="11229" width="12.5703125" style="71" customWidth="1"/>
    <col min="11230" max="11230" width="14.140625" style="71" customWidth="1"/>
    <col min="11231" max="11231" width="32.85546875" style="71" customWidth="1"/>
    <col min="11232" max="11232" width="20.85546875" style="71" customWidth="1"/>
    <col min="11233" max="11233" width="23.140625" style="71" customWidth="1"/>
    <col min="11234" max="11234" width="42.140625" style="71" customWidth="1"/>
    <col min="11235" max="11235" width="13.42578125" style="71" customWidth="1"/>
    <col min="11236" max="11237" width="10.42578125" style="71" customWidth="1"/>
    <col min="11238" max="11238" width="12.140625" style="71" customWidth="1"/>
    <col min="11239" max="11239" width="10.140625" style="71" customWidth="1"/>
    <col min="11240" max="11240" width="10.85546875" style="71" customWidth="1"/>
    <col min="11241" max="11243" width="11.5703125" style="71" customWidth="1"/>
    <col min="11244" max="11244" width="16.140625" style="71" customWidth="1"/>
    <col min="11245" max="11246" width="11.5703125" style="71" customWidth="1"/>
    <col min="11247" max="11247" width="12.85546875" style="71" customWidth="1"/>
    <col min="11248" max="11251" width="20.85546875" style="71" customWidth="1"/>
    <col min="11252" max="11254" width="13.5703125" style="71" customWidth="1"/>
    <col min="11255" max="11257" width="11.85546875" style="71" customWidth="1"/>
    <col min="11258" max="11258" width="22.42578125" style="71" customWidth="1"/>
    <col min="11259" max="11259" width="13.5703125" style="71" customWidth="1"/>
    <col min="11260" max="11260" width="22.42578125" style="71" customWidth="1"/>
    <col min="11261" max="11261" width="13.5703125" style="71" customWidth="1"/>
    <col min="11262" max="11262" width="22.42578125" style="71" customWidth="1"/>
    <col min="11263" max="11263" width="13.5703125" style="71" customWidth="1"/>
    <col min="11264" max="11264" width="22.42578125" style="71" customWidth="1"/>
    <col min="11265" max="11265" width="13.5703125" style="71" customWidth="1"/>
    <col min="11266" max="11266" width="22.42578125" style="71" customWidth="1"/>
    <col min="11267" max="11269" width="13.5703125" style="71" customWidth="1"/>
    <col min="11270" max="11270" width="6.140625" style="71" customWidth="1"/>
    <col min="11271" max="11271" width="12.140625" style="71" customWidth="1"/>
    <col min="11272" max="11273" width="11.42578125" style="71" customWidth="1"/>
    <col min="11274" max="11275" width="13.5703125" style="71" customWidth="1"/>
    <col min="11276" max="11276" width="9.85546875" style="71" customWidth="1"/>
    <col min="11277" max="11277" width="12" style="71" customWidth="1"/>
    <col min="11278" max="11278" width="56.42578125" style="71" customWidth="1"/>
    <col min="11279" max="11279" width="11.42578125" style="71" customWidth="1"/>
    <col min="11280" max="11280" width="19.42578125" style="71" customWidth="1"/>
    <col min="11281" max="11281" width="15.140625" style="71" customWidth="1"/>
    <col min="11282" max="11282" width="10.85546875" style="71" customWidth="1"/>
    <col min="11283" max="11283" width="38.42578125" style="71" customWidth="1"/>
    <col min="11284" max="11284" width="21.5703125" style="71" customWidth="1"/>
    <col min="11285" max="11285" width="11.42578125" style="71" customWidth="1"/>
    <col min="11286" max="11286" width="20.140625" style="71" customWidth="1"/>
    <col min="11287" max="11287" width="17.85546875" style="71" customWidth="1"/>
    <col min="11288" max="11289" width="11.42578125" style="71" customWidth="1"/>
    <col min="11290" max="11292" width="56.85546875" style="71" customWidth="1"/>
    <col min="11293" max="11483" width="9" style="71"/>
    <col min="11484" max="11484" width="9.42578125" style="71" customWidth="1"/>
    <col min="11485" max="11485" width="12.5703125" style="71" customWidth="1"/>
    <col min="11486" max="11486" width="14.140625" style="71" customWidth="1"/>
    <col min="11487" max="11487" width="32.85546875" style="71" customWidth="1"/>
    <col min="11488" max="11488" width="20.85546875" style="71" customWidth="1"/>
    <col min="11489" max="11489" width="23.140625" style="71" customWidth="1"/>
    <col min="11490" max="11490" width="42.140625" style="71" customWidth="1"/>
    <col min="11491" max="11491" width="13.42578125" style="71" customWidth="1"/>
    <col min="11492" max="11493" width="10.42578125" style="71" customWidth="1"/>
    <col min="11494" max="11494" width="12.140625" style="71" customWidth="1"/>
    <col min="11495" max="11495" width="10.140625" style="71" customWidth="1"/>
    <col min="11496" max="11496" width="10.85546875" style="71" customWidth="1"/>
    <col min="11497" max="11499" width="11.5703125" style="71" customWidth="1"/>
    <col min="11500" max="11500" width="16.140625" style="71" customWidth="1"/>
    <col min="11501" max="11502" width="11.5703125" style="71" customWidth="1"/>
    <col min="11503" max="11503" width="12.85546875" style="71" customWidth="1"/>
    <col min="11504" max="11507" width="20.85546875" style="71" customWidth="1"/>
    <col min="11508" max="11510" width="13.5703125" style="71" customWidth="1"/>
    <col min="11511" max="11513" width="11.85546875" style="71" customWidth="1"/>
    <col min="11514" max="11514" width="22.42578125" style="71" customWidth="1"/>
    <col min="11515" max="11515" width="13.5703125" style="71" customWidth="1"/>
    <col min="11516" max="11516" width="22.42578125" style="71" customWidth="1"/>
    <col min="11517" max="11517" width="13.5703125" style="71" customWidth="1"/>
    <col min="11518" max="11518" width="22.42578125" style="71" customWidth="1"/>
    <col min="11519" max="11519" width="13.5703125" style="71" customWidth="1"/>
    <col min="11520" max="11520" width="22.42578125" style="71" customWidth="1"/>
    <col min="11521" max="11521" width="13.5703125" style="71" customWidth="1"/>
    <col min="11522" max="11522" width="22.42578125" style="71" customWidth="1"/>
    <col min="11523" max="11525" width="13.5703125" style="71" customWidth="1"/>
    <col min="11526" max="11526" width="6.140625" style="71" customWidth="1"/>
    <col min="11527" max="11527" width="12.140625" style="71" customWidth="1"/>
    <col min="11528" max="11529" width="11.42578125" style="71" customWidth="1"/>
    <col min="11530" max="11531" width="13.5703125" style="71" customWidth="1"/>
    <col min="11532" max="11532" width="9.85546875" style="71" customWidth="1"/>
    <col min="11533" max="11533" width="12" style="71" customWidth="1"/>
    <col min="11534" max="11534" width="56.42578125" style="71" customWidth="1"/>
    <col min="11535" max="11535" width="11.42578125" style="71" customWidth="1"/>
    <col min="11536" max="11536" width="19.42578125" style="71" customWidth="1"/>
    <col min="11537" max="11537" width="15.140625" style="71" customWidth="1"/>
    <col min="11538" max="11538" width="10.85546875" style="71" customWidth="1"/>
    <col min="11539" max="11539" width="38.42578125" style="71" customWidth="1"/>
    <col min="11540" max="11540" width="21.5703125" style="71" customWidth="1"/>
    <col min="11541" max="11541" width="11.42578125" style="71" customWidth="1"/>
    <col min="11542" max="11542" width="20.140625" style="71" customWidth="1"/>
    <col min="11543" max="11543" width="17.85546875" style="71" customWidth="1"/>
    <col min="11544" max="11545" width="11.42578125" style="71" customWidth="1"/>
    <col min="11546" max="11548" width="56.85546875" style="71" customWidth="1"/>
    <col min="11549" max="11739" width="9" style="71"/>
    <col min="11740" max="11740" width="9.42578125" style="71" customWidth="1"/>
    <col min="11741" max="11741" width="12.5703125" style="71" customWidth="1"/>
    <col min="11742" max="11742" width="14.140625" style="71" customWidth="1"/>
    <col min="11743" max="11743" width="32.85546875" style="71" customWidth="1"/>
    <col min="11744" max="11744" width="20.85546875" style="71" customWidth="1"/>
    <col min="11745" max="11745" width="23.140625" style="71" customWidth="1"/>
    <col min="11746" max="11746" width="42.140625" style="71" customWidth="1"/>
    <col min="11747" max="11747" width="13.42578125" style="71" customWidth="1"/>
    <col min="11748" max="11749" width="10.42578125" style="71" customWidth="1"/>
    <col min="11750" max="11750" width="12.140625" style="71" customWidth="1"/>
    <col min="11751" max="11751" width="10.140625" style="71" customWidth="1"/>
    <col min="11752" max="11752" width="10.85546875" style="71" customWidth="1"/>
    <col min="11753" max="11755" width="11.5703125" style="71" customWidth="1"/>
    <col min="11756" max="11756" width="16.140625" style="71" customWidth="1"/>
    <col min="11757" max="11758" width="11.5703125" style="71" customWidth="1"/>
    <col min="11759" max="11759" width="12.85546875" style="71" customWidth="1"/>
    <col min="11760" max="11763" width="20.85546875" style="71" customWidth="1"/>
    <col min="11764" max="11766" width="13.5703125" style="71" customWidth="1"/>
    <col min="11767" max="11769" width="11.85546875" style="71" customWidth="1"/>
    <col min="11770" max="11770" width="22.42578125" style="71" customWidth="1"/>
    <col min="11771" max="11771" width="13.5703125" style="71" customWidth="1"/>
    <col min="11772" max="11772" width="22.42578125" style="71" customWidth="1"/>
    <col min="11773" max="11773" width="13.5703125" style="71" customWidth="1"/>
    <col min="11774" max="11774" width="22.42578125" style="71" customWidth="1"/>
    <col min="11775" max="11775" width="13.5703125" style="71" customWidth="1"/>
    <col min="11776" max="11776" width="22.42578125" style="71" customWidth="1"/>
    <col min="11777" max="11777" width="13.5703125" style="71" customWidth="1"/>
    <col min="11778" max="11778" width="22.42578125" style="71" customWidth="1"/>
    <col min="11779" max="11781" width="13.5703125" style="71" customWidth="1"/>
    <col min="11782" max="11782" width="6.140625" style="71" customWidth="1"/>
    <col min="11783" max="11783" width="12.140625" style="71" customWidth="1"/>
    <col min="11784" max="11785" width="11.42578125" style="71" customWidth="1"/>
    <col min="11786" max="11787" width="13.5703125" style="71" customWidth="1"/>
    <col min="11788" max="11788" width="9.85546875" style="71" customWidth="1"/>
    <col min="11789" max="11789" width="12" style="71" customWidth="1"/>
    <col min="11790" max="11790" width="56.42578125" style="71" customWidth="1"/>
    <col min="11791" max="11791" width="11.42578125" style="71" customWidth="1"/>
    <col min="11792" max="11792" width="19.42578125" style="71" customWidth="1"/>
    <col min="11793" max="11793" width="15.140625" style="71" customWidth="1"/>
    <col min="11794" max="11794" width="10.85546875" style="71" customWidth="1"/>
    <col min="11795" max="11795" width="38.42578125" style="71" customWidth="1"/>
    <col min="11796" max="11796" width="21.5703125" style="71" customWidth="1"/>
    <col min="11797" max="11797" width="11.42578125" style="71" customWidth="1"/>
    <col min="11798" max="11798" width="20.140625" style="71" customWidth="1"/>
    <col min="11799" max="11799" width="17.85546875" style="71" customWidth="1"/>
    <col min="11800" max="11801" width="11.42578125" style="71" customWidth="1"/>
    <col min="11802" max="11804" width="56.85546875" style="71" customWidth="1"/>
    <col min="11805" max="11995" width="9" style="71"/>
    <col min="11996" max="11996" width="9.42578125" style="71" customWidth="1"/>
    <col min="11997" max="11997" width="12.5703125" style="71" customWidth="1"/>
    <col min="11998" max="11998" width="14.140625" style="71" customWidth="1"/>
    <col min="11999" max="11999" width="32.85546875" style="71" customWidth="1"/>
    <col min="12000" max="12000" width="20.85546875" style="71" customWidth="1"/>
    <col min="12001" max="12001" width="23.140625" style="71" customWidth="1"/>
    <col min="12002" max="12002" width="42.140625" style="71" customWidth="1"/>
    <col min="12003" max="12003" width="13.42578125" style="71" customWidth="1"/>
    <col min="12004" max="12005" width="10.42578125" style="71" customWidth="1"/>
    <col min="12006" max="12006" width="12.140625" style="71" customWidth="1"/>
    <col min="12007" max="12007" width="10.140625" style="71" customWidth="1"/>
    <col min="12008" max="12008" width="10.85546875" style="71" customWidth="1"/>
    <col min="12009" max="12011" width="11.5703125" style="71" customWidth="1"/>
    <col min="12012" max="12012" width="16.140625" style="71" customWidth="1"/>
    <col min="12013" max="12014" width="11.5703125" style="71" customWidth="1"/>
    <col min="12015" max="12015" width="12.85546875" style="71" customWidth="1"/>
    <col min="12016" max="12019" width="20.85546875" style="71" customWidth="1"/>
    <col min="12020" max="12022" width="13.5703125" style="71" customWidth="1"/>
    <col min="12023" max="12025" width="11.85546875" style="71" customWidth="1"/>
    <col min="12026" max="12026" width="22.42578125" style="71" customWidth="1"/>
    <col min="12027" max="12027" width="13.5703125" style="71" customWidth="1"/>
    <col min="12028" max="12028" width="22.42578125" style="71" customWidth="1"/>
    <col min="12029" max="12029" width="13.5703125" style="71" customWidth="1"/>
    <col min="12030" max="12030" width="22.42578125" style="71" customWidth="1"/>
    <col min="12031" max="12031" width="13.5703125" style="71" customWidth="1"/>
    <col min="12032" max="12032" width="22.42578125" style="71" customWidth="1"/>
    <col min="12033" max="12033" width="13.5703125" style="71" customWidth="1"/>
    <col min="12034" max="12034" width="22.42578125" style="71" customWidth="1"/>
    <col min="12035" max="12037" width="13.5703125" style="71" customWidth="1"/>
    <col min="12038" max="12038" width="6.140625" style="71" customWidth="1"/>
    <col min="12039" max="12039" width="12.140625" style="71" customWidth="1"/>
    <col min="12040" max="12041" width="11.42578125" style="71" customWidth="1"/>
    <col min="12042" max="12043" width="13.5703125" style="71" customWidth="1"/>
    <col min="12044" max="12044" width="9.85546875" style="71" customWidth="1"/>
    <col min="12045" max="12045" width="12" style="71" customWidth="1"/>
    <col min="12046" max="12046" width="56.42578125" style="71" customWidth="1"/>
    <col min="12047" max="12047" width="11.42578125" style="71" customWidth="1"/>
    <col min="12048" max="12048" width="19.42578125" style="71" customWidth="1"/>
    <col min="12049" max="12049" width="15.140625" style="71" customWidth="1"/>
    <col min="12050" max="12050" width="10.85546875" style="71" customWidth="1"/>
    <col min="12051" max="12051" width="38.42578125" style="71" customWidth="1"/>
    <col min="12052" max="12052" width="21.5703125" style="71" customWidth="1"/>
    <col min="12053" max="12053" width="11.42578125" style="71" customWidth="1"/>
    <col min="12054" max="12054" width="20.140625" style="71" customWidth="1"/>
    <col min="12055" max="12055" width="17.85546875" style="71" customWidth="1"/>
    <col min="12056" max="12057" width="11.42578125" style="71" customWidth="1"/>
    <col min="12058" max="12060" width="56.85546875" style="71" customWidth="1"/>
    <col min="12061" max="12251" width="9" style="71"/>
    <col min="12252" max="12252" width="9.42578125" style="71" customWidth="1"/>
    <col min="12253" max="12253" width="12.5703125" style="71" customWidth="1"/>
    <col min="12254" max="12254" width="14.140625" style="71" customWidth="1"/>
    <col min="12255" max="12255" width="32.85546875" style="71" customWidth="1"/>
    <col min="12256" max="12256" width="20.85546875" style="71" customWidth="1"/>
    <col min="12257" max="12257" width="23.140625" style="71" customWidth="1"/>
    <col min="12258" max="12258" width="42.140625" style="71" customWidth="1"/>
    <col min="12259" max="12259" width="13.42578125" style="71" customWidth="1"/>
    <col min="12260" max="12261" width="10.42578125" style="71" customWidth="1"/>
    <col min="12262" max="12262" width="12.140625" style="71" customWidth="1"/>
    <col min="12263" max="12263" width="10.140625" style="71" customWidth="1"/>
    <col min="12264" max="12264" width="10.85546875" style="71" customWidth="1"/>
    <col min="12265" max="12267" width="11.5703125" style="71" customWidth="1"/>
    <col min="12268" max="12268" width="16.140625" style="71" customWidth="1"/>
    <col min="12269" max="12270" width="11.5703125" style="71" customWidth="1"/>
    <col min="12271" max="12271" width="12.85546875" style="71" customWidth="1"/>
    <col min="12272" max="12275" width="20.85546875" style="71" customWidth="1"/>
    <col min="12276" max="12278" width="13.5703125" style="71" customWidth="1"/>
    <col min="12279" max="12281" width="11.85546875" style="71" customWidth="1"/>
    <col min="12282" max="12282" width="22.42578125" style="71" customWidth="1"/>
    <col min="12283" max="12283" width="13.5703125" style="71" customWidth="1"/>
    <col min="12284" max="12284" width="22.42578125" style="71" customWidth="1"/>
    <col min="12285" max="12285" width="13.5703125" style="71" customWidth="1"/>
    <col min="12286" max="12286" width="22.42578125" style="71" customWidth="1"/>
    <col min="12287" max="12287" width="13.5703125" style="71" customWidth="1"/>
    <col min="12288" max="12288" width="22.42578125" style="71" customWidth="1"/>
    <col min="12289" max="12289" width="13.5703125" style="71" customWidth="1"/>
    <col min="12290" max="12290" width="22.42578125" style="71" customWidth="1"/>
    <col min="12291" max="12293" width="13.5703125" style="71" customWidth="1"/>
    <col min="12294" max="12294" width="6.140625" style="71" customWidth="1"/>
    <col min="12295" max="12295" width="12.140625" style="71" customWidth="1"/>
    <col min="12296" max="12297" width="11.42578125" style="71" customWidth="1"/>
    <col min="12298" max="12299" width="13.5703125" style="71" customWidth="1"/>
    <col min="12300" max="12300" width="9.85546875" style="71" customWidth="1"/>
    <col min="12301" max="12301" width="12" style="71" customWidth="1"/>
    <col min="12302" max="12302" width="56.42578125" style="71" customWidth="1"/>
    <col min="12303" max="12303" width="11.42578125" style="71" customWidth="1"/>
    <col min="12304" max="12304" width="19.42578125" style="71" customWidth="1"/>
    <col min="12305" max="12305" width="15.140625" style="71" customWidth="1"/>
    <col min="12306" max="12306" width="10.85546875" style="71" customWidth="1"/>
    <col min="12307" max="12307" width="38.42578125" style="71" customWidth="1"/>
    <col min="12308" max="12308" width="21.5703125" style="71" customWidth="1"/>
    <col min="12309" max="12309" width="11.42578125" style="71" customWidth="1"/>
    <col min="12310" max="12310" width="20.140625" style="71" customWidth="1"/>
    <col min="12311" max="12311" width="17.85546875" style="71" customWidth="1"/>
    <col min="12312" max="12313" width="11.42578125" style="71" customWidth="1"/>
    <col min="12314" max="12316" width="56.85546875" style="71" customWidth="1"/>
    <col min="12317" max="12507" width="9" style="71"/>
    <col min="12508" max="12508" width="9.42578125" style="71" customWidth="1"/>
    <col min="12509" max="12509" width="12.5703125" style="71" customWidth="1"/>
    <col min="12510" max="12510" width="14.140625" style="71" customWidth="1"/>
    <col min="12511" max="12511" width="32.85546875" style="71" customWidth="1"/>
    <col min="12512" max="12512" width="20.85546875" style="71" customWidth="1"/>
    <col min="12513" max="12513" width="23.140625" style="71" customWidth="1"/>
    <col min="12514" max="12514" width="42.140625" style="71" customWidth="1"/>
    <col min="12515" max="12515" width="13.42578125" style="71" customWidth="1"/>
    <col min="12516" max="12517" width="10.42578125" style="71" customWidth="1"/>
    <col min="12518" max="12518" width="12.140625" style="71" customWidth="1"/>
    <col min="12519" max="12519" width="10.140625" style="71" customWidth="1"/>
    <col min="12520" max="12520" width="10.85546875" style="71" customWidth="1"/>
    <col min="12521" max="12523" width="11.5703125" style="71" customWidth="1"/>
    <col min="12524" max="12524" width="16.140625" style="71" customWidth="1"/>
    <col min="12525" max="12526" width="11.5703125" style="71" customWidth="1"/>
    <col min="12527" max="12527" width="12.85546875" style="71" customWidth="1"/>
    <col min="12528" max="12531" width="20.85546875" style="71" customWidth="1"/>
    <col min="12532" max="12534" width="13.5703125" style="71" customWidth="1"/>
    <col min="12535" max="12537" width="11.85546875" style="71" customWidth="1"/>
    <col min="12538" max="12538" width="22.42578125" style="71" customWidth="1"/>
    <col min="12539" max="12539" width="13.5703125" style="71" customWidth="1"/>
    <col min="12540" max="12540" width="22.42578125" style="71" customWidth="1"/>
    <col min="12541" max="12541" width="13.5703125" style="71" customWidth="1"/>
    <col min="12542" max="12542" width="22.42578125" style="71" customWidth="1"/>
    <col min="12543" max="12543" width="13.5703125" style="71" customWidth="1"/>
    <col min="12544" max="12544" width="22.42578125" style="71" customWidth="1"/>
    <col min="12545" max="12545" width="13.5703125" style="71" customWidth="1"/>
    <col min="12546" max="12546" width="22.42578125" style="71" customWidth="1"/>
    <col min="12547" max="12549" width="13.5703125" style="71" customWidth="1"/>
    <col min="12550" max="12550" width="6.140625" style="71" customWidth="1"/>
    <col min="12551" max="12551" width="12.140625" style="71" customWidth="1"/>
    <col min="12552" max="12553" width="11.42578125" style="71" customWidth="1"/>
    <col min="12554" max="12555" width="13.5703125" style="71" customWidth="1"/>
    <col min="12556" max="12556" width="9.85546875" style="71" customWidth="1"/>
    <col min="12557" max="12557" width="12" style="71" customWidth="1"/>
    <col min="12558" max="12558" width="56.42578125" style="71" customWidth="1"/>
    <col min="12559" max="12559" width="11.42578125" style="71" customWidth="1"/>
    <col min="12560" max="12560" width="19.42578125" style="71" customWidth="1"/>
    <col min="12561" max="12561" width="15.140625" style="71" customWidth="1"/>
    <col min="12562" max="12562" width="10.85546875" style="71" customWidth="1"/>
    <col min="12563" max="12563" width="38.42578125" style="71" customWidth="1"/>
    <col min="12564" max="12564" width="21.5703125" style="71" customWidth="1"/>
    <col min="12565" max="12565" width="11.42578125" style="71" customWidth="1"/>
    <col min="12566" max="12566" width="20.140625" style="71" customWidth="1"/>
    <col min="12567" max="12567" width="17.85546875" style="71" customWidth="1"/>
    <col min="12568" max="12569" width="11.42578125" style="71" customWidth="1"/>
    <col min="12570" max="12572" width="56.85546875" style="71" customWidth="1"/>
    <col min="12573" max="12763" width="9" style="71"/>
    <col min="12764" max="12764" width="9.42578125" style="71" customWidth="1"/>
    <col min="12765" max="12765" width="12.5703125" style="71" customWidth="1"/>
    <col min="12766" max="12766" width="14.140625" style="71" customWidth="1"/>
    <col min="12767" max="12767" width="32.85546875" style="71" customWidth="1"/>
    <col min="12768" max="12768" width="20.85546875" style="71" customWidth="1"/>
    <col min="12769" max="12769" width="23.140625" style="71" customWidth="1"/>
    <col min="12770" max="12770" width="42.140625" style="71" customWidth="1"/>
    <col min="12771" max="12771" width="13.42578125" style="71" customWidth="1"/>
    <col min="12772" max="12773" width="10.42578125" style="71" customWidth="1"/>
    <col min="12774" max="12774" width="12.140625" style="71" customWidth="1"/>
    <col min="12775" max="12775" width="10.140625" style="71" customWidth="1"/>
    <col min="12776" max="12776" width="10.85546875" style="71" customWidth="1"/>
    <col min="12777" max="12779" width="11.5703125" style="71" customWidth="1"/>
    <col min="12780" max="12780" width="16.140625" style="71" customWidth="1"/>
    <col min="12781" max="12782" width="11.5703125" style="71" customWidth="1"/>
    <col min="12783" max="12783" width="12.85546875" style="71" customWidth="1"/>
    <col min="12784" max="12787" width="20.85546875" style="71" customWidth="1"/>
    <col min="12788" max="12790" width="13.5703125" style="71" customWidth="1"/>
    <col min="12791" max="12793" width="11.85546875" style="71" customWidth="1"/>
    <col min="12794" max="12794" width="22.42578125" style="71" customWidth="1"/>
    <col min="12795" max="12795" width="13.5703125" style="71" customWidth="1"/>
    <col min="12796" max="12796" width="22.42578125" style="71" customWidth="1"/>
    <col min="12797" max="12797" width="13.5703125" style="71" customWidth="1"/>
    <col min="12798" max="12798" width="22.42578125" style="71" customWidth="1"/>
    <col min="12799" max="12799" width="13.5703125" style="71" customWidth="1"/>
    <col min="12800" max="12800" width="22.42578125" style="71" customWidth="1"/>
    <col min="12801" max="12801" width="13.5703125" style="71" customWidth="1"/>
    <col min="12802" max="12802" width="22.42578125" style="71" customWidth="1"/>
    <col min="12803" max="12805" width="13.5703125" style="71" customWidth="1"/>
    <col min="12806" max="12806" width="6.140625" style="71" customWidth="1"/>
    <col min="12807" max="12807" width="12.140625" style="71" customWidth="1"/>
    <col min="12808" max="12809" width="11.42578125" style="71" customWidth="1"/>
    <col min="12810" max="12811" width="13.5703125" style="71" customWidth="1"/>
    <col min="12812" max="12812" width="9.85546875" style="71" customWidth="1"/>
    <col min="12813" max="12813" width="12" style="71" customWidth="1"/>
    <col min="12814" max="12814" width="56.42578125" style="71" customWidth="1"/>
    <col min="12815" max="12815" width="11.42578125" style="71" customWidth="1"/>
    <col min="12816" max="12816" width="19.42578125" style="71" customWidth="1"/>
    <col min="12817" max="12817" width="15.140625" style="71" customWidth="1"/>
    <col min="12818" max="12818" width="10.85546875" style="71" customWidth="1"/>
    <col min="12819" max="12819" width="38.42578125" style="71" customWidth="1"/>
    <col min="12820" max="12820" width="21.5703125" style="71" customWidth="1"/>
    <col min="12821" max="12821" width="11.42578125" style="71" customWidth="1"/>
    <col min="12822" max="12822" width="20.140625" style="71" customWidth="1"/>
    <col min="12823" max="12823" width="17.85546875" style="71" customWidth="1"/>
    <col min="12824" max="12825" width="11.42578125" style="71" customWidth="1"/>
    <col min="12826" max="12828" width="56.85546875" style="71" customWidth="1"/>
    <col min="12829" max="13019" width="9" style="71"/>
    <col min="13020" max="13020" width="9.42578125" style="71" customWidth="1"/>
    <col min="13021" max="13021" width="12.5703125" style="71" customWidth="1"/>
    <col min="13022" max="13022" width="14.140625" style="71" customWidth="1"/>
    <col min="13023" max="13023" width="32.85546875" style="71" customWidth="1"/>
    <col min="13024" max="13024" width="20.85546875" style="71" customWidth="1"/>
    <col min="13025" max="13025" width="23.140625" style="71" customWidth="1"/>
    <col min="13026" max="13026" width="42.140625" style="71" customWidth="1"/>
    <col min="13027" max="13027" width="13.42578125" style="71" customWidth="1"/>
    <col min="13028" max="13029" width="10.42578125" style="71" customWidth="1"/>
    <col min="13030" max="13030" width="12.140625" style="71" customWidth="1"/>
    <col min="13031" max="13031" width="10.140625" style="71" customWidth="1"/>
    <col min="13032" max="13032" width="10.85546875" style="71" customWidth="1"/>
    <col min="13033" max="13035" width="11.5703125" style="71" customWidth="1"/>
    <col min="13036" max="13036" width="16.140625" style="71" customWidth="1"/>
    <col min="13037" max="13038" width="11.5703125" style="71" customWidth="1"/>
    <col min="13039" max="13039" width="12.85546875" style="71" customWidth="1"/>
    <col min="13040" max="13043" width="20.85546875" style="71" customWidth="1"/>
    <col min="13044" max="13046" width="13.5703125" style="71" customWidth="1"/>
    <col min="13047" max="13049" width="11.85546875" style="71" customWidth="1"/>
    <col min="13050" max="13050" width="22.42578125" style="71" customWidth="1"/>
    <col min="13051" max="13051" width="13.5703125" style="71" customWidth="1"/>
    <col min="13052" max="13052" width="22.42578125" style="71" customWidth="1"/>
    <col min="13053" max="13053" width="13.5703125" style="71" customWidth="1"/>
    <col min="13054" max="13054" width="22.42578125" style="71" customWidth="1"/>
    <col min="13055" max="13055" width="13.5703125" style="71" customWidth="1"/>
    <col min="13056" max="13056" width="22.42578125" style="71" customWidth="1"/>
    <col min="13057" max="13057" width="13.5703125" style="71" customWidth="1"/>
    <col min="13058" max="13058" width="22.42578125" style="71" customWidth="1"/>
    <col min="13059" max="13061" width="13.5703125" style="71" customWidth="1"/>
    <col min="13062" max="13062" width="6.140625" style="71" customWidth="1"/>
    <col min="13063" max="13063" width="12.140625" style="71" customWidth="1"/>
    <col min="13064" max="13065" width="11.42578125" style="71" customWidth="1"/>
    <col min="13066" max="13067" width="13.5703125" style="71" customWidth="1"/>
    <col min="13068" max="13068" width="9.85546875" style="71" customWidth="1"/>
    <col min="13069" max="13069" width="12" style="71" customWidth="1"/>
    <col min="13070" max="13070" width="56.42578125" style="71" customWidth="1"/>
    <col min="13071" max="13071" width="11.42578125" style="71" customWidth="1"/>
    <col min="13072" max="13072" width="19.42578125" style="71" customWidth="1"/>
    <col min="13073" max="13073" width="15.140625" style="71" customWidth="1"/>
    <col min="13074" max="13074" width="10.85546875" style="71" customWidth="1"/>
    <col min="13075" max="13075" width="38.42578125" style="71" customWidth="1"/>
    <col min="13076" max="13076" width="21.5703125" style="71" customWidth="1"/>
    <col min="13077" max="13077" width="11.42578125" style="71" customWidth="1"/>
    <col min="13078" max="13078" width="20.140625" style="71" customWidth="1"/>
    <col min="13079" max="13079" width="17.85546875" style="71" customWidth="1"/>
    <col min="13080" max="13081" width="11.42578125" style="71" customWidth="1"/>
    <col min="13082" max="13084" width="56.85546875" style="71" customWidth="1"/>
    <col min="13085" max="13275" width="9" style="71"/>
    <col min="13276" max="13276" width="9.42578125" style="71" customWidth="1"/>
    <col min="13277" max="13277" width="12.5703125" style="71" customWidth="1"/>
    <col min="13278" max="13278" width="14.140625" style="71" customWidth="1"/>
    <col min="13279" max="13279" width="32.85546875" style="71" customWidth="1"/>
    <col min="13280" max="13280" width="20.85546875" style="71" customWidth="1"/>
    <col min="13281" max="13281" width="23.140625" style="71" customWidth="1"/>
    <col min="13282" max="13282" width="42.140625" style="71" customWidth="1"/>
    <col min="13283" max="13283" width="13.42578125" style="71" customWidth="1"/>
    <col min="13284" max="13285" width="10.42578125" style="71" customWidth="1"/>
    <col min="13286" max="13286" width="12.140625" style="71" customWidth="1"/>
    <col min="13287" max="13287" width="10.140625" style="71" customWidth="1"/>
    <col min="13288" max="13288" width="10.85546875" style="71" customWidth="1"/>
    <col min="13289" max="13291" width="11.5703125" style="71" customWidth="1"/>
    <col min="13292" max="13292" width="16.140625" style="71" customWidth="1"/>
    <col min="13293" max="13294" width="11.5703125" style="71" customWidth="1"/>
    <col min="13295" max="13295" width="12.85546875" style="71" customWidth="1"/>
    <col min="13296" max="13299" width="20.85546875" style="71" customWidth="1"/>
    <col min="13300" max="13302" width="13.5703125" style="71" customWidth="1"/>
    <col min="13303" max="13305" width="11.85546875" style="71" customWidth="1"/>
    <col min="13306" max="13306" width="22.42578125" style="71" customWidth="1"/>
    <col min="13307" max="13307" width="13.5703125" style="71" customWidth="1"/>
    <col min="13308" max="13308" width="22.42578125" style="71" customWidth="1"/>
    <col min="13309" max="13309" width="13.5703125" style="71" customWidth="1"/>
    <col min="13310" max="13310" width="22.42578125" style="71" customWidth="1"/>
    <col min="13311" max="13311" width="13.5703125" style="71" customWidth="1"/>
    <col min="13312" max="13312" width="22.42578125" style="71" customWidth="1"/>
    <col min="13313" max="13313" width="13.5703125" style="71" customWidth="1"/>
    <col min="13314" max="13314" width="22.42578125" style="71" customWidth="1"/>
    <col min="13315" max="13317" width="13.5703125" style="71" customWidth="1"/>
    <col min="13318" max="13318" width="6.140625" style="71" customWidth="1"/>
    <col min="13319" max="13319" width="12.140625" style="71" customWidth="1"/>
    <col min="13320" max="13321" width="11.42578125" style="71" customWidth="1"/>
    <col min="13322" max="13323" width="13.5703125" style="71" customWidth="1"/>
    <col min="13324" max="13324" width="9.85546875" style="71" customWidth="1"/>
    <col min="13325" max="13325" width="12" style="71" customWidth="1"/>
    <col min="13326" max="13326" width="56.42578125" style="71" customWidth="1"/>
    <col min="13327" max="13327" width="11.42578125" style="71" customWidth="1"/>
    <col min="13328" max="13328" width="19.42578125" style="71" customWidth="1"/>
    <col min="13329" max="13329" width="15.140625" style="71" customWidth="1"/>
    <col min="13330" max="13330" width="10.85546875" style="71" customWidth="1"/>
    <col min="13331" max="13331" width="38.42578125" style="71" customWidth="1"/>
    <col min="13332" max="13332" width="21.5703125" style="71" customWidth="1"/>
    <col min="13333" max="13333" width="11.42578125" style="71" customWidth="1"/>
    <col min="13334" max="13334" width="20.140625" style="71" customWidth="1"/>
    <col min="13335" max="13335" width="17.85546875" style="71" customWidth="1"/>
    <col min="13336" max="13337" width="11.42578125" style="71" customWidth="1"/>
    <col min="13338" max="13340" width="56.85546875" style="71" customWidth="1"/>
    <col min="13341" max="13531" width="9" style="71"/>
    <col min="13532" max="13532" width="9.42578125" style="71" customWidth="1"/>
    <col min="13533" max="13533" width="12.5703125" style="71" customWidth="1"/>
    <col min="13534" max="13534" width="14.140625" style="71" customWidth="1"/>
    <col min="13535" max="13535" width="32.85546875" style="71" customWidth="1"/>
    <col min="13536" max="13536" width="20.85546875" style="71" customWidth="1"/>
    <col min="13537" max="13537" width="23.140625" style="71" customWidth="1"/>
    <col min="13538" max="13538" width="42.140625" style="71" customWidth="1"/>
    <col min="13539" max="13539" width="13.42578125" style="71" customWidth="1"/>
    <col min="13540" max="13541" width="10.42578125" style="71" customWidth="1"/>
    <col min="13542" max="13542" width="12.140625" style="71" customWidth="1"/>
    <col min="13543" max="13543" width="10.140625" style="71" customWidth="1"/>
    <col min="13544" max="13544" width="10.85546875" style="71" customWidth="1"/>
    <col min="13545" max="13547" width="11.5703125" style="71" customWidth="1"/>
    <col min="13548" max="13548" width="16.140625" style="71" customWidth="1"/>
    <col min="13549" max="13550" width="11.5703125" style="71" customWidth="1"/>
    <col min="13551" max="13551" width="12.85546875" style="71" customWidth="1"/>
    <col min="13552" max="13555" width="20.85546875" style="71" customWidth="1"/>
    <col min="13556" max="13558" width="13.5703125" style="71" customWidth="1"/>
    <col min="13559" max="13561" width="11.85546875" style="71" customWidth="1"/>
    <col min="13562" max="13562" width="22.42578125" style="71" customWidth="1"/>
    <col min="13563" max="13563" width="13.5703125" style="71" customWidth="1"/>
    <col min="13564" max="13564" width="22.42578125" style="71" customWidth="1"/>
    <col min="13565" max="13565" width="13.5703125" style="71" customWidth="1"/>
    <col min="13566" max="13566" width="22.42578125" style="71" customWidth="1"/>
    <col min="13567" max="13567" width="13.5703125" style="71" customWidth="1"/>
    <col min="13568" max="13568" width="22.42578125" style="71" customWidth="1"/>
    <col min="13569" max="13569" width="13.5703125" style="71" customWidth="1"/>
    <col min="13570" max="13570" width="22.42578125" style="71" customWidth="1"/>
    <col min="13571" max="13573" width="13.5703125" style="71" customWidth="1"/>
    <col min="13574" max="13574" width="6.140625" style="71" customWidth="1"/>
    <col min="13575" max="13575" width="12.140625" style="71" customWidth="1"/>
    <col min="13576" max="13577" width="11.42578125" style="71" customWidth="1"/>
    <col min="13578" max="13579" width="13.5703125" style="71" customWidth="1"/>
    <col min="13580" max="13580" width="9.85546875" style="71" customWidth="1"/>
    <col min="13581" max="13581" width="12" style="71" customWidth="1"/>
    <col min="13582" max="13582" width="56.42578125" style="71" customWidth="1"/>
    <col min="13583" max="13583" width="11.42578125" style="71" customWidth="1"/>
    <col min="13584" max="13584" width="19.42578125" style="71" customWidth="1"/>
    <col min="13585" max="13585" width="15.140625" style="71" customWidth="1"/>
    <col min="13586" max="13586" width="10.85546875" style="71" customWidth="1"/>
    <col min="13587" max="13587" width="38.42578125" style="71" customWidth="1"/>
    <col min="13588" max="13588" width="21.5703125" style="71" customWidth="1"/>
    <col min="13589" max="13589" width="11.42578125" style="71" customWidth="1"/>
    <col min="13590" max="13590" width="20.140625" style="71" customWidth="1"/>
    <col min="13591" max="13591" width="17.85546875" style="71" customWidth="1"/>
    <col min="13592" max="13593" width="11.42578125" style="71" customWidth="1"/>
    <col min="13594" max="13596" width="56.85546875" style="71" customWidth="1"/>
    <col min="13597" max="13787" width="9" style="71"/>
    <col min="13788" max="13788" width="9.42578125" style="71" customWidth="1"/>
    <col min="13789" max="13789" width="12.5703125" style="71" customWidth="1"/>
    <col min="13790" max="13790" width="14.140625" style="71" customWidth="1"/>
    <col min="13791" max="13791" width="32.85546875" style="71" customWidth="1"/>
    <col min="13792" max="13792" width="20.85546875" style="71" customWidth="1"/>
    <col min="13793" max="13793" width="23.140625" style="71" customWidth="1"/>
    <col min="13794" max="13794" width="42.140625" style="71" customWidth="1"/>
    <col min="13795" max="13795" width="13.42578125" style="71" customWidth="1"/>
    <col min="13796" max="13797" width="10.42578125" style="71" customWidth="1"/>
    <col min="13798" max="13798" width="12.140625" style="71" customWidth="1"/>
    <col min="13799" max="13799" width="10.140625" style="71" customWidth="1"/>
    <col min="13800" max="13800" width="10.85546875" style="71" customWidth="1"/>
    <col min="13801" max="13803" width="11.5703125" style="71" customWidth="1"/>
    <col min="13804" max="13804" width="16.140625" style="71" customWidth="1"/>
    <col min="13805" max="13806" width="11.5703125" style="71" customWidth="1"/>
    <col min="13807" max="13807" width="12.85546875" style="71" customWidth="1"/>
    <col min="13808" max="13811" width="20.85546875" style="71" customWidth="1"/>
    <col min="13812" max="13814" width="13.5703125" style="71" customWidth="1"/>
    <col min="13815" max="13817" width="11.85546875" style="71" customWidth="1"/>
    <col min="13818" max="13818" width="22.42578125" style="71" customWidth="1"/>
    <col min="13819" max="13819" width="13.5703125" style="71" customWidth="1"/>
    <col min="13820" max="13820" width="22.42578125" style="71" customWidth="1"/>
    <col min="13821" max="13821" width="13.5703125" style="71" customWidth="1"/>
    <col min="13822" max="13822" width="22.42578125" style="71" customWidth="1"/>
    <col min="13823" max="13823" width="13.5703125" style="71" customWidth="1"/>
    <col min="13824" max="13824" width="22.42578125" style="71" customWidth="1"/>
    <col min="13825" max="13825" width="13.5703125" style="71" customWidth="1"/>
    <col min="13826" max="13826" width="22.42578125" style="71" customWidth="1"/>
    <col min="13827" max="13829" width="13.5703125" style="71" customWidth="1"/>
    <col min="13830" max="13830" width="6.140625" style="71" customWidth="1"/>
    <col min="13831" max="13831" width="12.140625" style="71" customWidth="1"/>
    <col min="13832" max="13833" width="11.42578125" style="71" customWidth="1"/>
    <col min="13834" max="13835" width="13.5703125" style="71" customWidth="1"/>
    <col min="13836" max="13836" width="9.85546875" style="71" customWidth="1"/>
    <col min="13837" max="13837" width="12" style="71" customWidth="1"/>
    <col min="13838" max="13838" width="56.42578125" style="71" customWidth="1"/>
    <col min="13839" max="13839" width="11.42578125" style="71" customWidth="1"/>
    <col min="13840" max="13840" width="19.42578125" style="71" customWidth="1"/>
    <col min="13841" max="13841" width="15.140625" style="71" customWidth="1"/>
    <col min="13842" max="13842" width="10.85546875" style="71" customWidth="1"/>
    <col min="13843" max="13843" width="38.42578125" style="71" customWidth="1"/>
    <col min="13844" max="13844" width="21.5703125" style="71" customWidth="1"/>
    <col min="13845" max="13845" width="11.42578125" style="71" customWidth="1"/>
    <col min="13846" max="13846" width="20.140625" style="71" customWidth="1"/>
    <col min="13847" max="13847" width="17.85546875" style="71" customWidth="1"/>
    <col min="13848" max="13849" width="11.42578125" style="71" customWidth="1"/>
    <col min="13850" max="13852" width="56.85546875" style="71" customWidth="1"/>
    <col min="13853" max="14043" width="9" style="71"/>
    <col min="14044" max="14044" width="9.42578125" style="71" customWidth="1"/>
    <col min="14045" max="14045" width="12.5703125" style="71" customWidth="1"/>
    <col min="14046" max="14046" width="14.140625" style="71" customWidth="1"/>
    <col min="14047" max="14047" width="32.85546875" style="71" customWidth="1"/>
    <col min="14048" max="14048" width="20.85546875" style="71" customWidth="1"/>
    <col min="14049" max="14049" width="23.140625" style="71" customWidth="1"/>
    <col min="14050" max="14050" width="42.140625" style="71" customWidth="1"/>
    <col min="14051" max="14051" width="13.42578125" style="71" customWidth="1"/>
    <col min="14052" max="14053" width="10.42578125" style="71" customWidth="1"/>
    <col min="14054" max="14054" width="12.140625" style="71" customWidth="1"/>
    <col min="14055" max="14055" width="10.140625" style="71" customWidth="1"/>
    <col min="14056" max="14056" width="10.85546875" style="71" customWidth="1"/>
    <col min="14057" max="14059" width="11.5703125" style="71" customWidth="1"/>
    <col min="14060" max="14060" width="16.140625" style="71" customWidth="1"/>
    <col min="14061" max="14062" width="11.5703125" style="71" customWidth="1"/>
    <col min="14063" max="14063" width="12.85546875" style="71" customWidth="1"/>
    <col min="14064" max="14067" width="20.85546875" style="71" customWidth="1"/>
    <col min="14068" max="14070" width="13.5703125" style="71" customWidth="1"/>
    <col min="14071" max="14073" width="11.85546875" style="71" customWidth="1"/>
    <col min="14074" max="14074" width="22.42578125" style="71" customWidth="1"/>
    <col min="14075" max="14075" width="13.5703125" style="71" customWidth="1"/>
    <col min="14076" max="14076" width="22.42578125" style="71" customWidth="1"/>
    <col min="14077" max="14077" width="13.5703125" style="71" customWidth="1"/>
    <col min="14078" max="14078" width="22.42578125" style="71" customWidth="1"/>
    <col min="14079" max="14079" width="13.5703125" style="71" customWidth="1"/>
    <col min="14080" max="14080" width="22.42578125" style="71" customWidth="1"/>
    <col min="14081" max="14081" width="13.5703125" style="71" customWidth="1"/>
    <col min="14082" max="14082" width="22.42578125" style="71" customWidth="1"/>
    <col min="14083" max="14085" width="13.5703125" style="71" customWidth="1"/>
    <col min="14086" max="14086" width="6.140625" style="71" customWidth="1"/>
    <col min="14087" max="14087" width="12.140625" style="71" customWidth="1"/>
    <col min="14088" max="14089" width="11.42578125" style="71" customWidth="1"/>
    <col min="14090" max="14091" width="13.5703125" style="71" customWidth="1"/>
    <col min="14092" max="14092" width="9.85546875" style="71" customWidth="1"/>
    <col min="14093" max="14093" width="12" style="71" customWidth="1"/>
    <col min="14094" max="14094" width="56.42578125" style="71" customWidth="1"/>
    <col min="14095" max="14095" width="11.42578125" style="71" customWidth="1"/>
    <col min="14096" max="14096" width="19.42578125" style="71" customWidth="1"/>
    <col min="14097" max="14097" width="15.140625" style="71" customWidth="1"/>
    <col min="14098" max="14098" width="10.85546875" style="71" customWidth="1"/>
    <col min="14099" max="14099" width="38.42578125" style="71" customWidth="1"/>
    <col min="14100" max="14100" width="21.5703125" style="71" customWidth="1"/>
    <col min="14101" max="14101" width="11.42578125" style="71" customWidth="1"/>
    <col min="14102" max="14102" width="20.140625" style="71" customWidth="1"/>
    <col min="14103" max="14103" width="17.85546875" style="71" customWidth="1"/>
    <col min="14104" max="14105" width="11.42578125" style="71" customWidth="1"/>
    <col min="14106" max="14108" width="56.85546875" style="71" customWidth="1"/>
    <col min="14109" max="14299" width="9" style="71"/>
    <col min="14300" max="14300" width="9.42578125" style="71" customWidth="1"/>
    <col min="14301" max="14301" width="12.5703125" style="71" customWidth="1"/>
    <col min="14302" max="14302" width="14.140625" style="71" customWidth="1"/>
    <col min="14303" max="14303" width="32.85546875" style="71" customWidth="1"/>
    <col min="14304" max="14304" width="20.85546875" style="71" customWidth="1"/>
    <col min="14305" max="14305" width="23.140625" style="71" customWidth="1"/>
    <col min="14306" max="14306" width="42.140625" style="71" customWidth="1"/>
    <col min="14307" max="14307" width="13.42578125" style="71" customWidth="1"/>
    <col min="14308" max="14309" width="10.42578125" style="71" customWidth="1"/>
    <col min="14310" max="14310" width="12.140625" style="71" customWidth="1"/>
    <col min="14311" max="14311" width="10.140625" style="71" customWidth="1"/>
    <col min="14312" max="14312" width="10.85546875" style="71" customWidth="1"/>
    <col min="14313" max="14315" width="11.5703125" style="71" customWidth="1"/>
    <col min="14316" max="14316" width="16.140625" style="71" customWidth="1"/>
    <col min="14317" max="14318" width="11.5703125" style="71" customWidth="1"/>
    <col min="14319" max="14319" width="12.85546875" style="71" customWidth="1"/>
    <col min="14320" max="14323" width="20.85546875" style="71" customWidth="1"/>
    <col min="14324" max="14326" width="13.5703125" style="71" customWidth="1"/>
    <col min="14327" max="14329" width="11.85546875" style="71" customWidth="1"/>
    <col min="14330" max="14330" width="22.42578125" style="71" customWidth="1"/>
    <col min="14331" max="14331" width="13.5703125" style="71" customWidth="1"/>
    <col min="14332" max="14332" width="22.42578125" style="71" customWidth="1"/>
    <col min="14333" max="14333" width="13.5703125" style="71" customWidth="1"/>
    <col min="14334" max="14334" width="22.42578125" style="71" customWidth="1"/>
    <col min="14335" max="14335" width="13.5703125" style="71" customWidth="1"/>
    <col min="14336" max="14336" width="22.42578125" style="71" customWidth="1"/>
    <col min="14337" max="14337" width="13.5703125" style="71" customWidth="1"/>
    <col min="14338" max="14338" width="22.42578125" style="71" customWidth="1"/>
    <col min="14339" max="14341" width="13.5703125" style="71" customWidth="1"/>
    <col min="14342" max="14342" width="6.140625" style="71" customWidth="1"/>
    <col min="14343" max="14343" width="12.140625" style="71" customWidth="1"/>
    <col min="14344" max="14345" width="11.42578125" style="71" customWidth="1"/>
    <col min="14346" max="14347" width="13.5703125" style="71" customWidth="1"/>
    <col min="14348" max="14348" width="9.85546875" style="71" customWidth="1"/>
    <col min="14349" max="14349" width="12" style="71" customWidth="1"/>
    <col min="14350" max="14350" width="56.42578125" style="71" customWidth="1"/>
    <col min="14351" max="14351" width="11.42578125" style="71" customWidth="1"/>
    <col min="14352" max="14352" width="19.42578125" style="71" customWidth="1"/>
    <col min="14353" max="14353" width="15.140625" style="71" customWidth="1"/>
    <col min="14354" max="14354" width="10.85546875" style="71" customWidth="1"/>
    <col min="14355" max="14355" width="38.42578125" style="71" customWidth="1"/>
    <col min="14356" max="14356" width="21.5703125" style="71" customWidth="1"/>
    <col min="14357" max="14357" width="11.42578125" style="71" customWidth="1"/>
    <col min="14358" max="14358" width="20.140625" style="71" customWidth="1"/>
    <col min="14359" max="14359" width="17.85546875" style="71" customWidth="1"/>
    <col min="14360" max="14361" width="11.42578125" style="71" customWidth="1"/>
    <col min="14362" max="14364" width="56.85546875" style="71" customWidth="1"/>
    <col min="14365" max="14555" width="9" style="71"/>
    <col min="14556" max="14556" width="9.42578125" style="71" customWidth="1"/>
    <col min="14557" max="14557" width="12.5703125" style="71" customWidth="1"/>
    <col min="14558" max="14558" width="14.140625" style="71" customWidth="1"/>
    <col min="14559" max="14559" width="32.85546875" style="71" customWidth="1"/>
    <col min="14560" max="14560" width="20.85546875" style="71" customWidth="1"/>
    <col min="14561" max="14561" width="23.140625" style="71" customWidth="1"/>
    <col min="14562" max="14562" width="42.140625" style="71" customWidth="1"/>
    <col min="14563" max="14563" width="13.42578125" style="71" customWidth="1"/>
    <col min="14564" max="14565" width="10.42578125" style="71" customWidth="1"/>
    <col min="14566" max="14566" width="12.140625" style="71" customWidth="1"/>
    <col min="14567" max="14567" width="10.140625" style="71" customWidth="1"/>
    <col min="14568" max="14568" width="10.85546875" style="71" customWidth="1"/>
    <col min="14569" max="14571" width="11.5703125" style="71" customWidth="1"/>
    <col min="14572" max="14572" width="16.140625" style="71" customWidth="1"/>
    <col min="14573" max="14574" width="11.5703125" style="71" customWidth="1"/>
    <col min="14575" max="14575" width="12.85546875" style="71" customWidth="1"/>
    <col min="14576" max="14579" width="20.85546875" style="71" customWidth="1"/>
    <col min="14580" max="14582" width="13.5703125" style="71" customWidth="1"/>
    <col min="14583" max="14585" width="11.85546875" style="71" customWidth="1"/>
    <col min="14586" max="14586" width="22.42578125" style="71" customWidth="1"/>
    <col min="14587" max="14587" width="13.5703125" style="71" customWidth="1"/>
    <col min="14588" max="14588" width="22.42578125" style="71" customWidth="1"/>
    <col min="14589" max="14589" width="13.5703125" style="71" customWidth="1"/>
    <col min="14590" max="14590" width="22.42578125" style="71" customWidth="1"/>
    <col min="14591" max="14591" width="13.5703125" style="71" customWidth="1"/>
    <col min="14592" max="14592" width="22.42578125" style="71" customWidth="1"/>
    <col min="14593" max="14593" width="13.5703125" style="71" customWidth="1"/>
    <col min="14594" max="14594" width="22.42578125" style="71" customWidth="1"/>
    <col min="14595" max="14597" width="13.5703125" style="71" customWidth="1"/>
    <col min="14598" max="14598" width="6.140625" style="71" customWidth="1"/>
    <col min="14599" max="14599" width="12.140625" style="71" customWidth="1"/>
    <col min="14600" max="14601" width="11.42578125" style="71" customWidth="1"/>
    <col min="14602" max="14603" width="13.5703125" style="71" customWidth="1"/>
    <col min="14604" max="14604" width="9.85546875" style="71" customWidth="1"/>
    <col min="14605" max="14605" width="12" style="71" customWidth="1"/>
    <col min="14606" max="14606" width="56.42578125" style="71" customWidth="1"/>
    <col min="14607" max="14607" width="11.42578125" style="71" customWidth="1"/>
    <col min="14608" max="14608" width="19.42578125" style="71" customWidth="1"/>
    <col min="14609" max="14609" width="15.140625" style="71" customWidth="1"/>
    <col min="14610" max="14610" width="10.85546875" style="71" customWidth="1"/>
    <col min="14611" max="14611" width="38.42578125" style="71" customWidth="1"/>
    <col min="14612" max="14612" width="21.5703125" style="71" customWidth="1"/>
    <col min="14613" max="14613" width="11.42578125" style="71" customWidth="1"/>
    <col min="14614" max="14614" width="20.140625" style="71" customWidth="1"/>
    <col min="14615" max="14615" width="17.85546875" style="71" customWidth="1"/>
    <col min="14616" max="14617" width="11.42578125" style="71" customWidth="1"/>
    <col min="14618" max="14620" width="56.85546875" style="71" customWidth="1"/>
    <col min="14621" max="14811" width="9" style="71"/>
    <col min="14812" max="14812" width="9.42578125" style="71" customWidth="1"/>
    <col min="14813" max="14813" width="12.5703125" style="71" customWidth="1"/>
    <col min="14814" max="14814" width="14.140625" style="71" customWidth="1"/>
    <col min="14815" max="14815" width="32.85546875" style="71" customWidth="1"/>
    <col min="14816" max="14816" width="20.85546875" style="71" customWidth="1"/>
    <col min="14817" max="14817" width="23.140625" style="71" customWidth="1"/>
    <col min="14818" max="14818" width="42.140625" style="71" customWidth="1"/>
    <col min="14819" max="14819" width="13.42578125" style="71" customWidth="1"/>
    <col min="14820" max="14821" width="10.42578125" style="71" customWidth="1"/>
    <col min="14822" max="14822" width="12.140625" style="71" customWidth="1"/>
    <col min="14823" max="14823" width="10.140625" style="71" customWidth="1"/>
    <col min="14824" max="14824" width="10.85546875" style="71" customWidth="1"/>
    <col min="14825" max="14827" width="11.5703125" style="71" customWidth="1"/>
    <col min="14828" max="14828" width="16.140625" style="71" customWidth="1"/>
    <col min="14829" max="14830" width="11.5703125" style="71" customWidth="1"/>
    <col min="14831" max="14831" width="12.85546875" style="71" customWidth="1"/>
    <col min="14832" max="14835" width="20.85546875" style="71" customWidth="1"/>
    <col min="14836" max="14838" width="13.5703125" style="71" customWidth="1"/>
    <col min="14839" max="14841" width="11.85546875" style="71" customWidth="1"/>
    <col min="14842" max="14842" width="22.42578125" style="71" customWidth="1"/>
    <col min="14843" max="14843" width="13.5703125" style="71" customWidth="1"/>
    <col min="14844" max="14844" width="22.42578125" style="71" customWidth="1"/>
    <col min="14845" max="14845" width="13.5703125" style="71" customWidth="1"/>
    <col min="14846" max="14846" width="22.42578125" style="71" customWidth="1"/>
    <col min="14847" max="14847" width="13.5703125" style="71" customWidth="1"/>
    <col min="14848" max="14848" width="22.42578125" style="71" customWidth="1"/>
    <col min="14849" max="14849" width="13.5703125" style="71" customWidth="1"/>
    <col min="14850" max="14850" width="22.42578125" style="71" customWidth="1"/>
    <col min="14851" max="14853" width="13.5703125" style="71" customWidth="1"/>
    <col min="14854" max="14854" width="6.140625" style="71" customWidth="1"/>
    <col min="14855" max="14855" width="12.140625" style="71" customWidth="1"/>
    <col min="14856" max="14857" width="11.42578125" style="71" customWidth="1"/>
    <col min="14858" max="14859" width="13.5703125" style="71" customWidth="1"/>
    <col min="14860" max="14860" width="9.85546875" style="71" customWidth="1"/>
    <col min="14861" max="14861" width="12" style="71" customWidth="1"/>
    <col min="14862" max="14862" width="56.42578125" style="71" customWidth="1"/>
    <col min="14863" max="14863" width="11.42578125" style="71" customWidth="1"/>
    <col min="14864" max="14864" width="19.42578125" style="71" customWidth="1"/>
    <col min="14865" max="14865" width="15.140625" style="71" customWidth="1"/>
    <col min="14866" max="14866" width="10.85546875" style="71" customWidth="1"/>
    <col min="14867" max="14867" width="38.42578125" style="71" customWidth="1"/>
    <col min="14868" max="14868" width="21.5703125" style="71" customWidth="1"/>
    <col min="14869" max="14869" width="11.42578125" style="71" customWidth="1"/>
    <col min="14870" max="14870" width="20.140625" style="71" customWidth="1"/>
    <col min="14871" max="14871" width="17.85546875" style="71" customWidth="1"/>
    <col min="14872" max="14873" width="11.42578125" style="71" customWidth="1"/>
    <col min="14874" max="14876" width="56.85546875" style="71" customWidth="1"/>
    <col min="14877" max="15067" width="9" style="71"/>
    <col min="15068" max="15068" width="9.42578125" style="71" customWidth="1"/>
    <col min="15069" max="15069" width="12.5703125" style="71" customWidth="1"/>
    <col min="15070" max="15070" width="14.140625" style="71" customWidth="1"/>
    <col min="15071" max="15071" width="32.85546875" style="71" customWidth="1"/>
    <col min="15072" max="15072" width="20.85546875" style="71" customWidth="1"/>
    <col min="15073" max="15073" width="23.140625" style="71" customWidth="1"/>
    <col min="15074" max="15074" width="42.140625" style="71" customWidth="1"/>
    <col min="15075" max="15075" width="13.42578125" style="71" customWidth="1"/>
    <col min="15076" max="15077" width="10.42578125" style="71" customWidth="1"/>
    <col min="15078" max="15078" width="12.140625" style="71" customWidth="1"/>
    <col min="15079" max="15079" width="10.140625" style="71" customWidth="1"/>
    <col min="15080" max="15080" width="10.85546875" style="71" customWidth="1"/>
    <col min="15081" max="15083" width="11.5703125" style="71" customWidth="1"/>
    <col min="15084" max="15084" width="16.140625" style="71" customWidth="1"/>
    <col min="15085" max="15086" width="11.5703125" style="71" customWidth="1"/>
    <col min="15087" max="15087" width="12.85546875" style="71" customWidth="1"/>
    <col min="15088" max="15091" width="20.85546875" style="71" customWidth="1"/>
    <col min="15092" max="15094" width="13.5703125" style="71" customWidth="1"/>
    <col min="15095" max="15097" width="11.85546875" style="71" customWidth="1"/>
    <col min="15098" max="15098" width="22.42578125" style="71" customWidth="1"/>
    <col min="15099" max="15099" width="13.5703125" style="71" customWidth="1"/>
    <col min="15100" max="15100" width="22.42578125" style="71" customWidth="1"/>
    <col min="15101" max="15101" width="13.5703125" style="71" customWidth="1"/>
    <col min="15102" max="15102" width="22.42578125" style="71" customWidth="1"/>
    <col min="15103" max="15103" width="13.5703125" style="71" customWidth="1"/>
    <col min="15104" max="15104" width="22.42578125" style="71" customWidth="1"/>
    <col min="15105" max="15105" width="13.5703125" style="71" customWidth="1"/>
    <col min="15106" max="15106" width="22.42578125" style="71" customWidth="1"/>
    <col min="15107" max="15109" width="13.5703125" style="71" customWidth="1"/>
    <col min="15110" max="15110" width="6.140625" style="71" customWidth="1"/>
    <col min="15111" max="15111" width="12.140625" style="71" customWidth="1"/>
    <col min="15112" max="15113" width="11.42578125" style="71" customWidth="1"/>
    <col min="15114" max="15115" width="13.5703125" style="71" customWidth="1"/>
    <col min="15116" max="15116" width="9.85546875" style="71" customWidth="1"/>
    <col min="15117" max="15117" width="12" style="71" customWidth="1"/>
    <col min="15118" max="15118" width="56.42578125" style="71" customWidth="1"/>
    <col min="15119" max="15119" width="11.42578125" style="71" customWidth="1"/>
    <col min="15120" max="15120" width="19.42578125" style="71" customWidth="1"/>
    <col min="15121" max="15121" width="15.140625" style="71" customWidth="1"/>
    <col min="15122" max="15122" width="10.85546875" style="71" customWidth="1"/>
    <col min="15123" max="15123" width="38.42578125" style="71" customWidth="1"/>
    <col min="15124" max="15124" width="21.5703125" style="71" customWidth="1"/>
    <col min="15125" max="15125" width="11.42578125" style="71" customWidth="1"/>
    <col min="15126" max="15126" width="20.140625" style="71" customWidth="1"/>
    <col min="15127" max="15127" width="17.85546875" style="71" customWidth="1"/>
    <col min="15128" max="15129" width="11.42578125" style="71" customWidth="1"/>
    <col min="15130" max="15132" width="56.85546875" style="71" customWidth="1"/>
    <col min="15133" max="15323" width="9" style="71"/>
    <col min="15324" max="15324" width="9.42578125" style="71" customWidth="1"/>
    <col min="15325" max="15325" width="12.5703125" style="71" customWidth="1"/>
    <col min="15326" max="15326" width="14.140625" style="71" customWidth="1"/>
    <col min="15327" max="15327" width="32.85546875" style="71" customWidth="1"/>
    <col min="15328" max="15328" width="20.85546875" style="71" customWidth="1"/>
    <col min="15329" max="15329" width="23.140625" style="71" customWidth="1"/>
    <col min="15330" max="15330" width="42.140625" style="71" customWidth="1"/>
    <col min="15331" max="15331" width="13.42578125" style="71" customWidth="1"/>
    <col min="15332" max="15333" width="10.42578125" style="71" customWidth="1"/>
    <col min="15334" max="15334" width="12.140625" style="71" customWidth="1"/>
    <col min="15335" max="15335" width="10.140625" style="71" customWidth="1"/>
    <col min="15336" max="15336" width="10.85546875" style="71" customWidth="1"/>
    <col min="15337" max="15339" width="11.5703125" style="71" customWidth="1"/>
    <col min="15340" max="15340" width="16.140625" style="71" customWidth="1"/>
    <col min="15341" max="15342" width="11.5703125" style="71" customWidth="1"/>
    <col min="15343" max="15343" width="12.85546875" style="71" customWidth="1"/>
    <col min="15344" max="15347" width="20.85546875" style="71" customWidth="1"/>
    <col min="15348" max="15350" width="13.5703125" style="71" customWidth="1"/>
    <col min="15351" max="15353" width="11.85546875" style="71" customWidth="1"/>
    <col min="15354" max="15354" width="22.42578125" style="71" customWidth="1"/>
    <col min="15355" max="15355" width="13.5703125" style="71" customWidth="1"/>
    <col min="15356" max="15356" width="22.42578125" style="71" customWidth="1"/>
    <col min="15357" max="15357" width="13.5703125" style="71" customWidth="1"/>
    <col min="15358" max="15358" width="22.42578125" style="71" customWidth="1"/>
    <col min="15359" max="15359" width="13.5703125" style="71" customWidth="1"/>
    <col min="15360" max="15360" width="22.42578125" style="71" customWidth="1"/>
    <col min="15361" max="15361" width="13.5703125" style="71" customWidth="1"/>
    <col min="15362" max="15362" width="22.42578125" style="71" customWidth="1"/>
    <col min="15363" max="15365" width="13.5703125" style="71" customWidth="1"/>
    <col min="15366" max="15366" width="6.140625" style="71" customWidth="1"/>
    <col min="15367" max="15367" width="12.140625" style="71" customWidth="1"/>
    <col min="15368" max="15369" width="11.42578125" style="71" customWidth="1"/>
    <col min="15370" max="15371" width="13.5703125" style="71" customWidth="1"/>
    <col min="15372" max="15372" width="9.85546875" style="71" customWidth="1"/>
    <col min="15373" max="15373" width="12" style="71" customWidth="1"/>
    <col min="15374" max="15374" width="56.42578125" style="71" customWidth="1"/>
    <col min="15375" max="15375" width="11.42578125" style="71" customWidth="1"/>
    <col min="15376" max="15376" width="19.42578125" style="71" customWidth="1"/>
    <col min="15377" max="15377" width="15.140625" style="71" customWidth="1"/>
    <col min="15378" max="15378" width="10.85546875" style="71" customWidth="1"/>
    <col min="15379" max="15379" width="38.42578125" style="71" customWidth="1"/>
    <col min="15380" max="15380" width="21.5703125" style="71" customWidth="1"/>
    <col min="15381" max="15381" width="11.42578125" style="71" customWidth="1"/>
    <col min="15382" max="15382" width="20.140625" style="71" customWidth="1"/>
    <col min="15383" max="15383" width="17.85546875" style="71" customWidth="1"/>
    <col min="15384" max="15385" width="11.42578125" style="71" customWidth="1"/>
    <col min="15386" max="15388" width="56.85546875" style="71" customWidth="1"/>
    <col min="15389" max="15579" width="9" style="71"/>
    <col min="15580" max="15580" width="9.42578125" style="71" customWidth="1"/>
    <col min="15581" max="15581" width="12.5703125" style="71" customWidth="1"/>
    <col min="15582" max="15582" width="14.140625" style="71" customWidth="1"/>
    <col min="15583" max="15583" width="32.85546875" style="71" customWidth="1"/>
    <col min="15584" max="15584" width="20.85546875" style="71" customWidth="1"/>
    <col min="15585" max="15585" width="23.140625" style="71" customWidth="1"/>
    <col min="15586" max="15586" width="42.140625" style="71" customWidth="1"/>
    <col min="15587" max="15587" width="13.42578125" style="71" customWidth="1"/>
    <col min="15588" max="15589" width="10.42578125" style="71" customWidth="1"/>
    <col min="15590" max="15590" width="12.140625" style="71" customWidth="1"/>
    <col min="15591" max="15591" width="10.140625" style="71" customWidth="1"/>
    <col min="15592" max="15592" width="10.85546875" style="71" customWidth="1"/>
    <col min="15593" max="15595" width="11.5703125" style="71" customWidth="1"/>
    <col min="15596" max="15596" width="16.140625" style="71" customWidth="1"/>
    <col min="15597" max="15598" width="11.5703125" style="71" customWidth="1"/>
    <col min="15599" max="15599" width="12.85546875" style="71" customWidth="1"/>
    <col min="15600" max="15603" width="20.85546875" style="71" customWidth="1"/>
    <col min="15604" max="15606" width="13.5703125" style="71" customWidth="1"/>
    <col min="15607" max="15609" width="11.85546875" style="71" customWidth="1"/>
    <col min="15610" max="15610" width="22.42578125" style="71" customWidth="1"/>
    <col min="15611" max="15611" width="13.5703125" style="71" customWidth="1"/>
    <col min="15612" max="15612" width="22.42578125" style="71" customWidth="1"/>
    <col min="15613" max="15613" width="13.5703125" style="71" customWidth="1"/>
    <col min="15614" max="15614" width="22.42578125" style="71" customWidth="1"/>
    <col min="15615" max="15615" width="13.5703125" style="71" customWidth="1"/>
    <col min="15616" max="15616" width="22.42578125" style="71" customWidth="1"/>
    <col min="15617" max="15617" width="13.5703125" style="71" customWidth="1"/>
    <col min="15618" max="15618" width="22.42578125" style="71" customWidth="1"/>
    <col min="15619" max="15621" width="13.5703125" style="71" customWidth="1"/>
    <col min="15622" max="15622" width="6.140625" style="71" customWidth="1"/>
    <col min="15623" max="15623" width="12.140625" style="71" customWidth="1"/>
    <col min="15624" max="15625" width="11.42578125" style="71" customWidth="1"/>
    <col min="15626" max="15627" width="13.5703125" style="71" customWidth="1"/>
    <col min="15628" max="15628" width="9.85546875" style="71" customWidth="1"/>
    <col min="15629" max="15629" width="12" style="71" customWidth="1"/>
    <col min="15630" max="15630" width="56.42578125" style="71" customWidth="1"/>
    <col min="15631" max="15631" width="11.42578125" style="71" customWidth="1"/>
    <col min="15632" max="15632" width="19.42578125" style="71" customWidth="1"/>
    <col min="15633" max="15633" width="15.140625" style="71" customWidth="1"/>
    <col min="15634" max="15634" width="10.85546875" style="71" customWidth="1"/>
    <col min="15635" max="15635" width="38.42578125" style="71" customWidth="1"/>
    <col min="15636" max="15636" width="21.5703125" style="71" customWidth="1"/>
    <col min="15637" max="15637" width="11.42578125" style="71" customWidth="1"/>
    <col min="15638" max="15638" width="20.140625" style="71" customWidth="1"/>
    <col min="15639" max="15639" width="17.85546875" style="71" customWidth="1"/>
    <col min="15640" max="15641" width="11.42578125" style="71" customWidth="1"/>
    <col min="15642" max="15644" width="56.85546875" style="71" customWidth="1"/>
    <col min="15645" max="15835" width="9" style="71"/>
    <col min="15836" max="15836" width="9.42578125" style="71" customWidth="1"/>
    <col min="15837" max="15837" width="12.5703125" style="71" customWidth="1"/>
    <col min="15838" max="15838" width="14.140625" style="71" customWidth="1"/>
    <col min="15839" max="15839" width="32.85546875" style="71" customWidth="1"/>
    <col min="15840" max="15840" width="20.85546875" style="71" customWidth="1"/>
    <col min="15841" max="15841" width="23.140625" style="71" customWidth="1"/>
    <col min="15842" max="15842" width="42.140625" style="71" customWidth="1"/>
    <col min="15843" max="15843" width="13.42578125" style="71" customWidth="1"/>
    <col min="15844" max="15845" width="10.42578125" style="71" customWidth="1"/>
    <col min="15846" max="15846" width="12.140625" style="71" customWidth="1"/>
    <col min="15847" max="15847" width="10.140625" style="71" customWidth="1"/>
    <col min="15848" max="15848" width="10.85546875" style="71" customWidth="1"/>
    <col min="15849" max="15851" width="11.5703125" style="71" customWidth="1"/>
    <col min="15852" max="15852" width="16.140625" style="71" customWidth="1"/>
    <col min="15853" max="15854" width="11.5703125" style="71" customWidth="1"/>
    <col min="15855" max="15855" width="12.85546875" style="71" customWidth="1"/>
    <col min="15856" max="15859" width="20.85546875" style="71" customWidth="1"/>
    <col min="15860" max="15862" width="13.5703125" style="71" customWidth="1"/>
    <col min="15863" max="15865" width="11.85546875" style="71" customWidth="1"/>
    <col min="15866" max="15866" width="22.42578125" style="71" customWidth="1"/>
    <col min="15867" max="15867" width="13.5703125" style="71" customWidth="1"/>
    <col min="15868" max="15868" width="22.42578125" style="71" customWidth="1"/>
    <col min="15869" max="15869" width="13.5703125" style="71" customWidth="1"/>
    <col min="15870" max="15870" width="22.42578125" style="71" customWidth="1"/>
    <col min="15871" max="15871" width="13.5703125" style="71" customWidth="1"/>
    <col min="15872" max="15872" width="22.42578125" style="71" customWidth="1"/>
    <col min="15873" max="15873" width="13.5703125" style="71" customWidth="1"/>
    <col min="15874" max="15874" width="22.42578125" style="71" customWidth="1"/>
    <col min="15875" max="15877" width="13.5703125" style="71" customWidth="1"/>
    <col min="15878" max="15878" width="6.140625" style="71" customWidth="1"/>
    <col min="15879" max="15879" width="12.140625" style="71" customWidth="1"/>
    <col min="15880" max="15881" width="11.42578125" style="71" customWidth="1"/>
    <col min="15882" max="15883" width="13.5703125" style="71" customWidth="1"/>
    <col min="15884" max="15884" width="9.85546875" style="71" customWidth="1"/>
    <col min="15885" max="15885" width="12" style="71" customWidth="1"/>
    <col min="15886" max="15886" width="56.42578125" style="71" customWidth="1"/>
    <col min="15887" max="15887" width="11.42578125" style="71" customWidth="1"/>
    <col min="15888" max="15888" width="19.42578125" style="71" customWidth="1"/>
    <col min="15889" max="15889" width="15.140625" style="71" customWidth="1"/>
    <col min="15890" max="15890" width="10.85546875" style="71" customWidth="1"/>
    <col min="15891" max="15891" width="38.42578125" style="71" customWidth="1"/>
    <col min="15892" max="15892" width="21.5703125" style="71" customWidth="1"/>
    <col min="15893" max="15893" width="11.42578125" style="71" customWidth="1"/>
    <col min="15894" max="15894" width="20.140625" style="71" customWidth="1"/>
    <col min="15895" max="15895" width="17.85546875" style="71" customWidth="1"/>
    <col min="15896" max="15897" width="11.42578125" style="71" customWidth="1"/>
    <col min="15898" max="15900" width="56.85546875" style="71" customWidth="1"/>
    <col min="15901" max="16091" width="9" style="71"/>
    <col min="16092" max="16092" width="9.42578125" style="71" customWidth="1"/>
    <col min="16093" max="16093" width="12.5703125" style="71" customWidth="1"/>
    <col min="16094" max="16094" width="14.140625" style="71" customWidth="1"/>
    <col min="16095" max="16095" width="32.85546875" style="71" customWidth="1"/>
    <col min="16096" max="16096" width="20.85546875" style="71" customWidth="1"/>
    <col min="16097" max="16097" width="23.140625" style="71" customWidth="1"/>
    <col min="16098" max="16098" width="42.140625" style="71" customWidth="1"/>
    <col min="16099" max="16099" width="13.42578125" style="71" customWidth="1"/>
    <col min="16100" max="16101" width="10.42578125" style="71" customWidth="1"/>
    <col min="16102" max="16102" width="12.140625" style="71" customWidth="1"/>
    <col min="16103" max="16103" width="10.140625" style="71" customWidth="1"/>
    <col min="16104" max="16104" width="10.85546875" style="71" customWidth="1"/>
    <col min="16105" max="16107" width="11.5703125" style="71" customWidth="1"/>
    <col min="16108" max="16108" width="16.140625" style="71" customWidth="1"/>
    <col min="16109" max="16110" width="11.5703125" style="71" customWidth="1"/>
    <col min="16111" max="16111" width="12.85546875" style="71" customWidth="1"/>
    <col min="16112" max="16115" width="20.85546875" style="71" customWidth="1"/>
    <col min="16116" max="16118" width="13.5703125" style="71" customWidth="1"/>
    <col min="16119" max="16121" width="11.85546875" style="71" customWidth="1"/>
    <col min="16122" max="16122" width="22.42578125" style="71" customWidth="1"/>
    <col min="16123" max="16123" width="13.5703125" style="71" customWidth="1"/>
    <col min="16124" max="16124" width="22.42578125" style="71" customWidth="1"/>
    <col min="16125" max="16125" width="13.5703125" style="71" customWidth="1"/>
    <col min="16126" max="16126" width="22.42578125" style="71" customWidth="1"/>
    <col min="16127" max="16127" width="13.5703125" style="71" customWidth="1"/>
    <col min="16128" max="16128" width="22.42578125" style="71" customWidth="1"/>
    <col min="16129" max="16129" width="13.5703125" style="71" customWidth="1"/>
    <col min="16130" max="16130" width="22.42578125" style="71" customWidth="1"/>
    <col min="16131" max="16133" width="13.5703125" style="71" customWidth="1"/>
    <col min="16134" max="16134" width="6.140625" style="71" customWidth="1"/>
    <col min="16135" max="16135" width="12.140625" style="71" customWidth="1"/>
    <col min="16136" max="16137" width="11.42578125" style="71" customWidth="1"/>
    <col min="16138" max="16139" width="13.5703125" style="71" customWidth="1"/>
    <col min="16140" max="16140" width="9.85546875" style="71" customWidth="1"/>
    <col min="16141" max="16141" width="12" style="71" customWidth="1"/>
    <col min="16142" max="16142" width="56.42578125" style="71" customWidth="1"/>
    <col min="16143" max="16143" width="11.42578125" style="71" customWidth="1"/>
    <col min="16144" max="16144" width="19.42578125" style="71" customWidth="1"/>
    <col min="16145" max="16145" width="15.140625" style="71" customWidth="1"/>
    <col min="16146" max="16146" width="10.85546875" style="71" customWidth="1"/>
    <col min="16147" max="16147" width="38.42578125" style="71" customWidth="1"/>
    <col min="16148" max="16148" width="21.5703125" style="71" customWidth="1"/>
    <col min="16149" max="16149" width="11.42578125" style="71" customWidth="1"/>
    <col min="16150" max="16150" width="20.140625" style="71" customWidth="1"/>
    <col min="16151" max="16151" width="17.85546875" style="71" customWidth="1"/>
    <col min="16152" max="16153" width="11.42578125" style="71" customWidth="1"/>
    <col min="16154" max="16155" width="56.85546875" style="71" customWidth="1"/>
    <col min="16156" max="16156" width="1.42578125" style="71" customWidth="1"/>
    <col min="16157" max="16384" width="9" style="71"/>
  </cols>
  <sheetData>
    <row r="1" spans="1:31" ht="17.25">
      <c r="G1" s="71" t="str">
        <f>IF(G2="","","↓離島・半島・山村による補助率かさ上げの対象")</f>
        <v/>
      </c>
    </row>
    <row r="2" spans="1:31" ht="39.75" customHeight="1">
      <c r="B2" s="79" t="s">
        <v>80</v>
      </c>
      <c r="C2" s="88" t="s">
        <v>288</v>
      </c>
      <c r="D2" s="99" t="s">
        <v>265</v>
      </c>
      <c r="E2" s="104"/>
      <c r="F2" s="105" t="s">
        <v>194</v>
      </c>
      <c r="G2" s="109"/>
      <c r="H2" s="112"/>
      <c r="I2" s="116"/>
      <c r="J2" s="124" t="s">
        <v>293</v>
      </c>
      <c r="K2" s="131"/>
      <c r="L2" s="140"/>
      <c r="M2" s="148"/>
      <c r="N2" s="156"/>
      <c r="O2" s="161"/>
      <c r="T2" s="177" t="s">
        <v>101</v>
      </c>
      <c r="U2" s="178"/>
      <c r="V2" s="178"/>
      <c r="W2" s="178"/>
      <c r="X2" s="178"/>
      <c r="Y2" s="178"/>
      <c r="Z2" s="186"/>
      <c r="AA2" s="188"/>
      <c r="AB2" s="193"/>
      <c r="AC2" s="193"/>
      <c r="AD2" s="193"/>
      <c r="AE2" s="193"/>
    </row>
    <row r="3" spans="1:31">
      <c r="B3" s="80"/>
      <c r="C3" s="80"/>
    </row>
    <row r="4" spans="1:31" ht="39.950000000000003" customHeight="1">
      <c r="B4" s="81" t="s">
        <v>354</v>
      </c>
      <c r="C4" s="89" t="s">
        <v>356</v>
      </c>
      <c r="D4" s="89" t="s">
        <v>275</v>
      </c>
      <c r="E4" s="89" t="s">
        <v>358</v>
      </c>
      <c r="F4" s="89"/>
      <c r="G4" s="89"/>
      <c r="H4" s="113" t="s">
        <v>360</v>
      </c>
      <c r="I4" s="117"/>
      <c r="J4" s="125"/>
      <c r="K4" s="113" t="s">
        <v>143</v>
      </c>
      <c r="L4" s="141"/>
      <c r="M4" s="149"/>
      <c r="N4" s="157" t="s">
        <v>362</v>
      </c>
      <c r="O4" s="162"/>
      <c r="P4" s="164"/>
      <c r="Q4" s="169"/>
      <c r="R4" s="169"/>
      <c r="S4" s="169"/>
    </row>
    <row r="5" spans="1:31" ht="39.950000000000003" customHeight="1">
      <c r="A5" s="71"/>
      <c r="B5" s="82"/>
      <c r="C5" s="90"/>
      <c r="D5" s="90"/>
      <c r="E5" s="90" t="s">
        <v>363</v>
      </c>
      <c r="F5" s="90"/>
      <c r="G5" s="90"/>
      <c r="H5" s="114" t="s">
        <v>87</v>
      </c>
      <c r="I5" s="118"/>
      <c r="J5" s="126"/>
      <c r="K5" s="132" t="s">
        <v>153</v>
      </c>
      <c r="L5" s="142" t="s">
        <v>91</v>
      </c>
      <c r="M5" s="150" t="s">
        <v>70</v>
      </c>
      <c r="N5" s="158" t="s">
        <v>11</v>
      </c>
      <c r="O5" s="118"/>
      <c r="P5" s="165"/>
      <c r="Q5" s="170"/>
      <c r="R5" s="170"/>
      <c r="S5" s="170"/>
    </row>
    <row r="6" spans="1:31" ht="39.950000000000003" customHeight="1">
      <c r="A6" s="71"/>
      <c r="B6" s="81" t="s">
        <v>366</v>
      </c>
      <c r="C6" s="91" t="s">
        <v>368</v>
      </c>
      <c r="D6" s="100"/>
      <c r="E6" s="100" t="s">
        <v>369</v>
      </c>
      <c r="F6" s="100" t="s">
        <v>297</v>
      </c>
      <c r="G6" s="100" t="s">
        <v>371</v>
      </c>
      <c r="H6" s="100"/>
      <c r="I6" s="100"/>
      <c r="J6" s="127"/>
      <c r="K6" s="133"/>
      <c r="L6" s="133"/>
    </row>
    <row r="7" spans="1:31" ht="39.950000000000003" customHeight="1">
      <c r="A7" s="71"/>
      <c r="C7" s="92" t="s">
        <v>83</v>
      </c>
      <c r="D7" s="101"/>
      <c r="E7" s="101" t="s">
        <v>374</v>
      </c>
      <c r="F7" s="101" t="s">
        <v>355</v>
      </c>
      <c r="G7" s="110"/>
      <c r="H7" s="101"/>
      <c r="I7" s="101"/>
      <c r="J7" s="128"/>
      <c r="K7" s="80"/>
    </row>
    <row r="8" spans="1:31" ht="39.950000000000003" customHeight="1">
      <c r="A8" s="71"/>
      <c r="C8" s="93"/>
      <c r="D8" s="93"/>
      <c r="E8" s="70"/>
      <c r="F8" s="70"/>
      <c r="G8" s="93"/>
      <c r="H8" s="93"/>
      <c r="I8" s="93"/>
      <c r="J8" s="93"/>
      <c r="K8" s="80"/>
    </row>
    <row r="10" spans="1:31" s="72" customFormat="1" ht="15.95" customHeight="1">
      <c r="A10" s="74"/>
      <c r="B10" s="83" t="s">
        <v>377</v>
      </c>
      <c r="C10" s="94" t="s">
        <v>380</v>
      </c>
      <c r="D10" s="94" t="s">
        <v>232</v>
      </c>
      <c r="E10" s="94" t="s">
        <v>381</v>
      </c>
      <c r="F10" s="106" t="s">
        <v>382</v>
      </c>
      <c r="G10" s="111"/>
      <c r="H10" s="115"/>
      <c r="I10" s="74" t="s">
        <v>350</v>
      </c>
      <c r="J10" s="129"/>
      <c r="K10" s="134"/>
      <c r="L10" s="143" t="s">
        <v>383</v>
      </c>
      <c r="M10" s="151" t="str">
        <f>IF(D2="携帯電話基地局強靱化対策事業（調査設計事業）","調査・設計費","施設・設備費")&amp;"内訳（事業費）"</f>
        <v>施設・設備費内訳（事業費）</v>
      </c>
      <c r="N10" s="159"/>
      <c r="O10" s="159"/>
      <c r="P10" s="159"/>
      <c r="Q10" s="171"/>
      <c r="R10" s="151" t="s">
        <v>385</v>
      </c>
      <c r="S10" s="159"/>
      <c r="T10" s="159"/>
      <c r="U10" s="159"/>
      <c r="V10" s="171"/>
      <c r="W10" s="179" t="s">
        <v>388</v>
      </c>
      <c r="X10" s="185"/>
      <c r="Y10" s="185"/>
      <c r="Z10" s="187"/>
      <c r="AA10" s="189" t="s">
        <v>283</v>
      </c>
      <c r="AB10" s="151" t="s">
        <v>389</v>
      </c>
      <c r="AC10" s="159"/>
      <c r="AD10" s="199" t="s">
        <v>200</v>
      </c>
      <c r="AE10" s="72"/>
    </row>
    <row r="11" spans="1:31" s="72" customFormat="1" ht="27" customHeight="1">
      <c r="A11" s="75"/>
      <c r="B11" s="84"/>
      <c r="C11" s="95"/>
      <c r="D11" s="95"/>
      <c r="E11" s="95"/>
      <c r="F11" s="107" t="s">
        <v>390</v>
      </c>
      <c r="G11" s="107" t="s">
        <v>392</v>
      </c>
      <c r="H11" s="107" t="s">
        <v>394</v>
      </c>
      <c r="I11" s="119" t="str">
        <f>IF(D2="携帯電話基地局強靱化対策事業（調査設計事業）","調査・設計費","施設・設備費")&amp;"（千円）
(自動入力）"</f>
        <v>施設・設備費（千円）
(自動入力）</v>
      </c>
      <c r="J11" s="119" t="s">
        <v>220</v>
      </c>
      <c r="K11" s="135" t="s">
        <v>396</v>
      </c>
      <c r="L11" s="144"/>
      <c r="M11" s="119" t="s">
        <v>378</v>
      </c>
      <c r="N11" s="107" t="s">
        <v>399</v>
      </c>
      <c r="O11" s="107" t="str">
        <f>IF(M2="○","事業者負担分
（千円)
  (入力）","市町村
上乗せ分
（千円)
  (入力）")</f>
        <v>市町村
上乗せ分
（千円)
  (入力）</v>
      </c>
      <c r="P11" s="135" t="s">
        <v>400</v>
      </c>
      <c r="Q11" s="172" t="s">
        <v>402</v>
      </c>
      <c r="R11" s="119" t="s">
        <v>404</v>
      </c>
      <c r="S11" s="107" t="s">
        <v>399</v>
      </c>
      <c r="T11" s="107" t="str">
        <f>IF(M2="○","事業者負担分
（千円)
  (入力）","市町村
上乗せ分
（千円)
  (入力）")</f>
        <v>市町村
上乗せ分
（千円)
  (入力）</v>
      </c>
      <c r="U11" s="135" t="s">
        <v>400</v>
      </c>
      <c r="V11" s="172" t="s">
        <v>402</v>
      </c>
      <c r="W11" s="180" t="str">
        <f>IF(D2="携帯電話基地局強靱化対策事業（調査設計事業）","調査・設計費","施設・設備費")&amp;"（千円）
(自動計算）"</f>
        <v>施設・設備費（千円）
(自動計算）</v>
      </c>
      <c r="X11" s="180" t="s">
        <v>406</v>
      </c>
      <c r="Y11" s="180" t="s">
        <v>257</v>
      </c>
      <c r="Z11" s="180" t="s">
        <v>410</v>
      </c>
      <c r="AA11" s="190"/>
      <c r="AB11" s="194">
        <v>1</v>
      </c>
      <c r="AC11" s="194">
        <v>2</v>
      </c>
      <c r="AD11" s="199"/>
      <c r="AE11" s="72"/>
    </row>
    <row r="12" spans="1:31" s="72" customFormat="1" ht="33.6" customHeight="1">
      <c r="A12" s="75"/>
      <c r="B12" s="84"/>
      <c r="C12" s="95"/>
      <c r="D12" s="95"/>
      <c r="E12" s="95"/>
      <c r="F12" s="95"/>
      <c r="G12" s="95"/>
      <c r="H12" s="95"/>
      <c r="I12" s="120"/>
      <c r="J12" s="120"/>
      <c r="K12" s="136"/>
      <c r="L12" s="144"/>
      <c r="M12" s="152"/>
      <c r="N12" s="95"/>
      <c r="O12" s="95"/>
      <c r="P12" s="166"/>
      <c r="Q12" s="173"/>
      <c r="R12" s="152"/>
      <c r="S12" s="95"/>
      <c r="T12" s="95"/>
      <c r="U12" s="166"/>
      <c r="V12" s="173"/>
      <c r="W12" s="181"/>
      <c r="X12" s="181"/>
      <c r="Y12" s="181"/>
      <c r="Z12" s="181"/>
      <c r="AA12" s="190"/>
      <c r="AB12" s="195" t="str">
        <f>IF(D2="携帯電話基地局強靱化対策事業（調査設計事業）","調査・設計費","施設・設備費")&amp;"に傾斜(選択）"</f>
        <v>施設・設備費に傾斜(選択）</v>
      </c>
      <c r="AC12" s="195" t="s">
        <v>88</v>
      </c>
      <c r="AD12" s="199"/>
      <c r="AE12" s="72"/>
    </row>
    <row r="13" spans="1:31" s="72" customFormat="1" ht="35.1" customHeight="1">
      <c r="A13" s="76"/>
      <c r="B13" s="85"/>
      <c r="C13" s="96"/>
      <c r="D13" s="96"/>
      <c r="E13" s="96"/>
      <c r="F13" s="96"/>
      <c r="G13" s="96"/>
      <c r="H13" s="96"/>
      <c r="I13" s="121"/>
      <c r="J13" s="121"/>
      <c r="K13" s="137"/>
      <c r="L13" s="145"/>
      <c r="M13" s="153"/>
      <c r="N13" s="96"/>
      <c r="O13" s="96"/>
      <c r="P13" s="167"/>
      <c r="Q13" s="174"/>
      <c r="R13" s="153"/>
      <c r="S13" s="96"/>
      <c r="T13" s="96"/>
      <c r="U13" s="167"/>
      <c r="V13" s="174"/>
      <c r="W13" s="182"/>
      <c r="X13" s="182"/>
      <c r="Y13" s="182"/>
      <c r="Z13" s="182"/>
      <c r="AA13" s="182"/>
      <c r="AB13" s="196"/>
      <c r="AC13" s="196"/>
      <c r="AD13" s="199"/>
      <c r="AE13" s="72"/>
    </row>
    <row r="14" spans="1:31" s="73" customFormat="1" ht="18.75" customHeight="1">
      <c r="A14" s="77" t="s">
        <v>411</v>
      </c>
      <c r="B14" s="86" t="s">
        <v>413</v>
      </c>
      <c r="C14" s="97" t="s">
        <v>298</v>
      </c>
      <c r="D14" s="102" t="s">
        <v>415</v>
      </c>
      <c r="E14" s="102" t="s">
        <v>416</v>
      </c>
      <c r="F14" s="108" t="s">
        <v>160</v>
      </c>
      <c r="G14" s="108" t="s">
        <v>28</v>
      </c>
      <c r="H14" s="108" t="s">
        <v>77</v>
      </c>
      <c r="I14" s="122">
        <v>26000</v>
      </c>
      <c r="J14" s="130">
        <v>2000</v>
      </c>
      <c r="K14" s="138">
        <f>SUM(I14:J14)</f>
        <v>28000</v>
      </c>
      <c r="L14" s="146">
        <f>IF(G1="○",4/5,3/4)</f>
        <v>0.75</v>
      </c>
      <c r="M14" s="154">
        <f>INT(I14*L14)</f>
        <v>19500</v>
      </c>
      <c r="N14" s="154">
        <v>5500</v>
      </c>
      <c r="O14" s="163">
        <v>1000</v>
      </c>
      <c r="P14" s="163">
        <f>SUM(M14:O14)</f>
        <v>26000</v>
      </c>
      <c r="Q14" s="175" t="str">
        <f>IF(AND(I14=P14,P14&gt;=0),"○","×")</f>
        <v>○</v>
      </c>
      <c r="R14" s="154">
        <f>INT(J14*L14)</f>
        <v>1500</v>
      </c>
      <c r="S14" s="154">
        <v>500</v>
      </c>
      <c r="T14" s="163">
        <v>0</v>
      </c>
      <c r="U14" s="163">
        <f>SUM(R14:T14)</f>
        <v>2000</v>
      </c>
      <c r="V14" s="175" t="str">
        <f>IF(AND(J14=U14,U14&gt;=0),"○","×")</f>
        <v>○</v>
      </c>
      <c r="W14" s="183">
        <f>IF(AB14="○",ROUNDDOWN(I14*L14,0)+1,ROUNDDOWN(I14*L14,0))</f>
        <v>19500</v>
      </c>
      <c r="X14" s="183">
        <f>IF(AC14="○",ROUNDDOWN(J14*L14,0)+1,ROUNDDOWN(J14*L14,0))</f>
        <v>1500</v>
      </c>
      <c r="Y14" s="183">
        <f>SUM(W14:X14)</f>
        <v>21000</v>
      </c>
      <c r="Z14" s="183">
        <f>ROUNDDOWN(K14*L14,0)</f>
        <v>21000</v>
      </c>
      <c r="AA14" s="191" t="str">
        <f>IF(AND(Y14=Z14,P14&gt;0),"○","×")</f>
        <v>○</v>
      </c>
      <c r="AB14" s="175"/>
      <c r="AC14" s="198"/>
      <c r="AD14" s="200"/>
    </row>
    <row r="15" spans="1:31" ht="21" customHeight="1">
      <c r="A15" s="78"/>
      <c r="B15" s="87"/>
      <c r="C15" s="98"/>
      <c r="D15" s="103"/>
      <c r="E15" s="103"/>
      <c r="F15" s="103"/>
      <c r="G15" s="103"/>
      <c r="H15" s="103"/>
      <c r="I15" s="123"/>
      <c r="J15" s="123"/>
      <c r="K15" s="139"/>
      <c r="L15" s="147"/>
      <c r="M15" s="155"/>
      <c r="N15" s="160"/>
      <c r="O15" s="160"/>
      <c r="P15" s="168"/>
      <c r="Q15" s="176"/>
      <c r="R15" s="155"/>
      <c r="S15" s="160"/>
      <c r="T15" s="160"/>
      <c r="U15" s="168"/>
      <c r="V15" s="176"/>
      <c r="W15" s="184"/>
      <c r="X15" s="184"/>
      <c r="Y15" s="184"/>
      <c r="Z15" s="184"/>
      <c r="AA15" s="192"/>
      <c r="AB15" s="197"/>
      <c r="AC15" s="197"/>
      <c r="AD15" s="103"/>
    </row>
  </sheetData>
  <mergeCells count="52">
    <mergeCell ref="D2:E2"/>
    <mergeCell ref="G2:I2"/>
    <mergeCell ref="J2:L2"/>
    <mergeCell ref="M2:O2"/>
    <mergeCell ref="T2:Z2"/>
    <mergeCell ref="E4:G4"/>
    <mergeCell ref="H4:J4"/>
    <mergeCell ref="K4:M4"/>
    <mergeCell ref="N4:P4"/>
    <mergeCell ref="E5:G5"/>
    <mergeCell ref="H5:J5"/>
    <mergeCell ref="N5:P5"/>
    <mergeCell ref="C6:D6"/>
    <mergeCell ref="G6:J6"/>
    <mergeCell ref="C7:D7"/>
    <mergeCell ref="G7:J7"/>
    <mergeCell ref="F10:H10"/>
    <mergeCell ref="I10:K10"/>
    <mergeCell ref="M10:Q10"/>
    <mergeCell ref="R10:V10"/>
    <mergeCell ref="W10:Z10"/>
    <mergeCell ref="AB10:AC10"/>
    <mergeCell ref="A10:A13"/>
    <mergeCell ref="B10:B13"/>
    <mergeCell ref="C10:C13"/>
    <mergeCell ref="D10:D13"/>
    <mergeCell ref="E10:E13"/>
    <mergeCell ref="L10:L13"/>
    <mergeCell ref="AA10:AA13"/>
    <mergeCell ref="AD10:AD13"/>
    <mergeCell ref="F11:F13"/>
    <mergeCell ref="G11:G13"/>
    <mergeCell ref="H11:H13"/>
    <mergeCell ref="I11:I13"/>
    <mergeCell ref="J11:J13"/>
    <mergeCell ref="K11:K13"/>
    <mergeCell ref="M11:M13"/>
    <mergeCell ref="N11:N13"/>
    <mergeCell ref="O11:O13"/>
    <mergeCell ref="P11:P13"/>
    <mergeCell ref="Q11:Q13"/>
    <mergeCell ref="R11:R13"/>
    <mergeCell ref="S11:S13"/>
    <mergeCell ref="T11:T13"/>
    <mergeCell ref="U11:U13"/>
    <mergeCell ref="V11:V13"/>
    <mergeCell ref="W11:W13"/>
    <mergeCell ref="X11:X13"/>
    <mergeCell ref="Y11:Y13"/>
    <mergeCell ref="Z11:Z13"/>
    <mergeCell ref="AB12:AB13"/>
    <mergeCell ref="AC12:AC13"/>
  </mergeCells>
  <phoneticPr fontId="4"/>
  <dataValidations count="4">
    <dataValidation type="list" allowBlank="1" showDropDown="0" showInputMessage="1" showErrorMessage="0" sqref="E7:E8">
      <formula1>"代表取締役社長,代表取締役社長ＣＥＯ,代表取締役社長兼ＣＥＯ,代表社員"</formula1>
    </dataValidation>
    <dataValidation type="list" allowBlank="1" showDropDown="0" showInputMessage="1" showErrorMessage="1" sqref="HP5 RL5 ABH5 ALD5 AUZ5 BEV5 BOR5 BYN5 CIJ5 CSF5 DCB5 DLX5 DVT5 EFP5 EPL5 EZH5 FJD5 FSZ5 GCV5 GMR5 GWN5 HGJ5 HQF5 IAB5 IJX5 ITT5 JDP5 JNL5 JXH5 KHD5 KQZ5 LAV5 LKR5 LUN5 MEJ5 MOF5 MYB5 NHX5 NRT5 OBP5 OLL5 OVH5 PFD5 POZ5 PYV5 QIR5 QSN5 RCJ5 RMF5 RWB5 SFX5 SPT5 SZP5 TJL5 TTH5 UDD5 UMZ5 UWV5 VGR5 VQN5 WAJ5 WKF5 WUB5">
      <formula1>$K$20:$K$51</formula1>
    </dataValidation>
    <dataValidation type="list" allowBlank="1" showDropDown="0" showInputMessage="1" showErrorMessage="1" sqref="D2:E2">
      <formula1>"携帯電話基地局強靱化対策事業（調査設計事業）,携帯電話基地局強靱化対策事業（設備設置事業）"</formula1>
    </dataValidation>
    <dataValidation type="list" allowBlank="1" showDropDown="0" showInputMessage="1" showErrorMessage="1" sqref="D65444 WTZ982948 WKD982948 WAH982948 VQL982948 VGP982948 UWT982948 UMX982948 UDB982948 TTF982948 TJJ982948 SZN982948 SPR982948 SFV982948 RVZ982948 RMD982948 RCH982948 QSL982948 QIP982948 PYT982948 POX982948 PFB982948 OVF982948 OLJ982948 OBN982948 NRR982948 NHV982948 MXZ982948 MOD982948 MEH982948 LUL982948 LKP982948 LAT982948 KQX982948 KHB982948 JXF982948 JNJ982948 JDN982948 ITR982948 IJV982948 HZZ982948 HQD982948 HGH982948 GWL982948 GMP982948 GCT982948 FSX982948 FJB982948 EZF982948 EPJ982948 EFN982948 DVR982948 DLV982948 DBZ982948 CSD982948 CIH982948 BYL982948 BOP982948 BET982948 AUX982948 ALB982948 ABF982948 RJ982948 HN982948 D982948 WTZ917412 WKD917412 WAH917412 VQL917412 VGP917412 UWT917412 UMX917412 UDB917412 TTF917412 TJJ917412 SZN917412 SPR917412 SFV917412 RVZ917412 RMD917412 RCH917412 QSL917412 QIP917412 PYT917412 POX917412 PFB917412 OVF917412 OLJ917412 OBN917412 NRR917412 NHV917412 MXZ917412 MOD917412 MEH917412 LUL917412 LKP917412 LAT917412 KQX917412 KHB917412 JXF917412 JNJ917412 JDN917412 ITR917412 IJV917412 HZZ917412 HQD917412 HGH917412 GWL917412 GMP917412 GCT917412 FSX917412 FJB917412 EZF917412 EPJ917412 EFN917412 DVR917412 DLV917412 DBZ917412 CSD917412 CIH917412 BYL917412 BOP917412 BET917412 AUX917412 ALB917412 ABF917412 RJ917412 HN917412 D917412 WTZ851876 WKD851876 WAH851876 VQL851876 VGP851876 UWT851876 UMX851876 UDB851876 TTF851876 TJJ851876 SZN851876 SPR851876 SFV851876 RVZ851876 RMD851876 RCH851876 QSL851876 QIP851876 PYT851876 POX851876 PFB851876 OVF851876 OLJ851876 OBN851876 NRR851876 NHV851876 MXZ851876 MOD851876 MEH851876 LUL851876 LKP851876 LAT851876 KQX851876 KHB851876 JXF851876 JNJ851876 JDN851876 ITR851876 IJV851876 HZZ851876 HQD851876 HGH851876 GWL851876 GMP851876 GCT851876 FSX851876 FJB851876 EZF851876 EPJ851876 EFN851876 DVR851876 DLV851876 DBZ851876 CSD851876 CIH851876 BYL851876 BOP851876 BET851876 AUX851876 ALB851876 ABF851876 RJ851876 HN851876 D851876 WTZ786340 WKD786340 WAH786340 VQL786340 VGP786340 UWT786340 UMX786340 UDB786340 TTF786340 TJJ786340 SZN786340 SPR786340 SFV786340 RVZ786340 RMD786340 RCH786340 QSL786340 QIP786340 PYT786340 POX786340 PFB786340 OVF786340 OLJ786340 OBN786340 NRR786340 NHV786340 MXZ786340 MOD786340 MEH786340 LUL786340 LKP786340 LAT786340 KQX786340 KHB786340 JXF786340 JNJ786340 JDN786340 ITR786340 IJV786340 HZZ786340 HQD786340 HGH786340 GWL786340 GMP786340 GCT786340 FSX786340 FJB786340 EZF786340 EPJ786340 EFN786340 DVR786340 DLV786340 DBZ786340 CSD786340 CIH786340 BYL786340 BOP786340 BET786340 AUX786340 ALB786340 ABF786340 RJ786340 HN786340 D786340 WTZ720804 WKD720804 WAH720804 VQL720804 VGP720804 UWT720804 UMX720804 UDB720804 TTF720804 TJJ720804 SZN720804 SPR720804 SFV720804 RVZ720804 RMD720804 RCH720804 QSL720804 QIP720804 PYT720804 POX720804 PFB720804 OVF720804 OLJ720804 OBN720804 NRR720804 NHV720804 MXZ720804 MOD720804 MEH720804 LUL720804 LKP720804 LAT720804 KQX720804 KHB720804 JXF720804 JNJ720804 JDN720804 ITR720804 IJV720804 HZZ720804 HQD720804 HGH720804 GWL720804 GMP720804 GCT720804 FSX720804 FJB720804 EZF720804 EPJ720804 EFN720804 DVR720804 DLV720804 DBZ720804 CSD720804 CIH720804 BYL720804 BOP720804 BET720804 AUX720804 ALB720804 ABF720804 RJ720804 HN720804 D720804 WTZ655268 WKD655268 WAH655268 VQL655268 VGP655268 UWT655268 UMX655268 UDB655268 TTF655268 TJJ655268 SZN655268 SPR655268 SFV655268 RVZ655268 RMD655268 RCH655268 QSL655268 QIP655268 PYT655268 POX655268 PFB655268 OVF655268 OLJ655268 OBN655268 NRR655268 NHV655268 MXZ655268 MOD655268 MEH655268 LUL655268 LKP655268 LAT655268 KQX655268 KHB655268 JXF655268 JNJ655268 JDN655268 ITR655268 IJV655268 HZZ655268 HQD655268 HGH655268 GWL655268 GMP655268 GCT655268 FSX655268 FJB655268 EZF655268 EPJ655268 EFN655268 DVR655268 DLV655268 DBZ655268 CSD655268 CIH655268 BYL655268 BOP655268 BET655268 AUX655268 ALB655268 ABF655268 RJ655268 HN655268 D655268 WTZ589732 WKD589732 WAH589732 VQL589732 VGP589732 UWT589732 UMX589732 UDB589732 TTF589732 TJJ589732 SZN589732 SPR589732 SFV589732 RVZ589732 RMD589732 RCH589732 QSL589732 QIP589732 PYT589732 POX589732 PFB589732 OVF589732 OLJ589732 OBN589732 NRR589732 NHV589732 MXZ589732 MOD589732 MEH589732 LUL589732 LKP589732 LAT589732 KQX589732 KHB589732 JXF589732 JNJ589732 JDN589732 ITR589732 IJV589732 HZZ589732 HQD589732 HGH589732 GWL589732 GMP589732 GCT589732 FSX589732 FJB589732 EZF589732 EPJ589732 EFN589732 DVR589732 DLV589732 DBZ589732 CSD589732 CIH589732 BYL589732 BOP589732 BET589732 AUX589732 ALB589732 ABF589732 RJ589732 HN589732 D589732 WTZ524196 WKD524196 WAH524196 VQL524196 VGP524196 UWT524196 UMX524196 UDB524196 TTF524196 TJJ524196 SZN524196 SPR524196 SFV524196 RVZ524196 RMD524196 RCH524196 QSL524196 QIP524196 PYT524196 POX524196 PFB524196 OVF524196 OLJ524196 OBN524196 NRR524196 NHV524196 MXZ524196 MOD524196 MEH524196 LUL524196 LKP524196 LAT524196 KQX524196 KHB524196 JXF524196 JNJ524196 JDN524196 ITR524196 IJV524196 HZZ524196 HQD524196 HGH524196 GWL524196 GMP524196 GCT524196 FSX524196 FJB524196 EZF524196 EPJ524196 EFN524196 DVR524196 DLV524196 DBZ524196 CSD524196 CIH524196 BYL524196 BOP524196 BET524196 AUX524196 ALB524196 ABF524196 RJ524196 HN524196 D524196 WTZ458660 WKD458660 WAH458660 VQL458660 VGP458660 UWT458660 UMX458660 UDB458660 TTF458660 TJJ458660 SZN458660 SPR458660 SFV458660 RVZ458660 RMD458660 RCH458660 QSL458660 QIP458660 PYT458660 POX458660 PFB458660 OVF458660 OLJ458660 OBN458660 NRR458660 NHV458660 MXZ458660 MOD458660 MEH458660 LUL458660 LKP458660 LAT458660 KQX458660 KHB458660 JXF458660 JNJ458660 JDN458660 ITR458660 IJV458660 HZZ458660 HQD458660 HGH458660 GWL458660 GMP458660 GCT458660 FSX458660 FJB458660 EZF458660 EPJ458660 EFN458660 DVR458660 DLV458660 DBZ458660 CSD458660 CIH458660 BYL458660 BOP458660 BET458660 AUX458660 ALB458660 ABF458660 RJ458660 HN458660 D458660 WTZ393124 WKD393124 WAH393124 VQL393124 VGP393124 UWT393124 UMX393124 UDB393124 TTF393124 TJJ393124 SZN393124 SPR393124 SFV393124 RVZ393124 RMD393124 RCH393124 QSL393124 QIP393124 PYT393124 POX393124 PFB393124 OVF393124 OLJ393124 OBN393124 NRR393124 NHV393124 MXZ393124 MOD393124 MEH393124 LUL393124 LKP393124 LAT393124 KQX393124 KHB393124 JXF393124 JNJ393124 JDN393124 ITR393124 IJV393124 HZZ393124 HQD393124 HGH393124 GWL393124 GMP393124 GCT393124 FSX393124 FJB393124 EZF393124 EPJ393124 EFN393124 DVR393124 DLV393124 DBZ393124 CSD393124 CIH393124 BYL393124 BOP393124 BET393124 AUX393124 ALB393124 ABF393124 RJ393124 HN393124 D393124 WTZ327588 WKD327588 WAH327588 VQL327588 VGP327588 UWT327588 UMX327588 UDB327588 TTF327588 TJJ327588 SZN327588 SPR327588 SFV327588 RVZ327588 RMD327588 RCH327588 QSL327588 QIP327588 PYT327588 POX327588 PFB327588 OVF327588 OLJ327588 OBN327588 NRR327588 NHV327588 MXZ327588 MOD327588 MEH327588 LUL327588 LKP327588 LAT327588 KQX327588 KHB327588 JXF327588 JNJ327588 JDN327588 ITR327588 IJV327588 HZZ327588 HQD327588 HGH327588 GWL327588 GMP327588 GCT327588 FSX327588 FJB327588 EZF327588 EPJ327588 EFN327588 DVR327588 DLV327588 DBZ327588 CSD327588 CIH327588 BYL327588 BOP327588 BET327588 AUX327588 ALB327588 ABF327588 RJ327588 HN327588 D327588 WTZ262052 WKD262052 WAH262052 VQL262052 VGP262052 UWT262052 UMX262052 UDB262052 TTF262052 TJJ262052 SZN262052 SPR262052 SFV262052 RVZ262052 RMD262052 RCH262052 QSL262052 QIP262052 PYT262052 POX262052 PFB262052 OVF262052 OLJ262052 OBN262052 NRR262052 NHV262052 MXZ262052 MOD262052 MEH262052 LUL262052 LKP262052 LAT262052 KQX262052 KHB262052 JXF262052 JNJ262052 JDN262052 ITR262052 IJV262052 HZZ262052 HQD262052 HGH262052 GWL262052 GMP262052 GCT262052 FSX262052 FJB262052 EZF262052 EPJ262052 EFN262052 DVR262052 DLV262052 DBZ262052 CSD262052 CIH262052 BYL262052 BOP262052 BET262052 AUX262052 ALB262052 ABF262052 RJ262052 HN262052 D262052 WTZ196516 WKD196516 WAH196516 VQL196516 VGP196516 UWT196516 UMX196516 UDB196516 TTF196516 TJJ196516 SZN196516 SPR196516 SFV196516 RVZ196516 RMD196516 RCH196516 QSL196516 QIP196516 PYT196516 POX196516 PFB196516 OVF196516 OLJ196516 OBN196516 NRR196516 NHV196516 MXZ196516 MOD196516 MEH196516 LUL196516 LKP196516 LAT196516 KQX196516 KHB196516 JXF196516 JNJ196516 JDN196516 ITR196516 IJV196516 HZZ196516 HQD196516 HGH196516 GWL196516 GMP196516 GCT196516 FSX196516 FJB196516 EZF196516 EPJ196516 EFN196516 DVR196516 DLV196516 DBZ196516 CSD196516 CIH196516 BYL196516 BOP196516 BET196516 AUX196516 ALB196516 ABF196516 RJ196516 HN196516 D196516 WTZ130980 WKD130980 WAH130980 VQL130980 VGP130980 UWT130980 UMX130980 UDB130980 TTF130980 TJJ130980 SZN130980 SPR130980 SFV130980 RVZ130980 RMD130980 RCH130980 QSL130980 QIP130980 PYT130980 POX130980 PFB130980 OVF130980 OLJ130980 OBN130980 NRR130980 NHV130980 MXZ130980 MOD130980 MEH130980 LUL130980 LKP130980 LAT130980 KQX130980 KHB130980 JXF130980 JNJ130980 JDN130980 ITR130980 IJV130980 HZZ130980 HQD130980 HGH130980 GWL130980 GMP130980 GCT130980 FSX130980 FJB130980 EZF130980 EPJ130980 EFN130980 DVR130980 DLV130980 DBZ130980 CSD130980 CIH130980 BYL130980 BOP130980 BET130980 AUX130980 ALB130980 ABF130980 RJ130980 HN130980 D130980 WTZ65444 WKD65444 WAH65444 VQL65444 VGP65444 UWT65444 UMX65444 UDB65444 TTF65444 TJJ65444 SZN65444 SPR65444 SFV65444 RVZ65444 RMD65444 RCH65444 QSL65444 QIP65444 PYT65444 POX65444 PFB65444 OVF65444 OLJ65444 OBN65444 NRR65444 NHV65444 MXZ65444 MOD65444 MEH65444 LUL65444 LKP65444 LAT65444 KQX65444 KHB65444 JXF65444 JNJ65444 JDN65444 ITR65444 IJV65444 HZZ65444 HQD65444 HGH65444 GWL65444 GMP65444 GCT65444 FSX65444 FJB65444 EZF65444 EPJ65444 EFN65444 DVR65444 DLV65444 DBZ65444 CSD65444 CIH65444 BYL65444 BOP65444 BET65444 AUX65444 ALB65444 ABF65444 RJ65444 HN65444 WTZ982946 HU2 RQ2 ABM2 ALI2 AVE2 BFA2 BOW2 BYS2 CIO2 CSK2 DCG2 DMC2 DVY2 EFU2 EPQ2 EZM2 FJI2 FTE2 GDA2 GMW2 GWS2 HGO2 HQK2 IAG2 IKC2 ITY2 JDU2 JNQ2 JXM2 KHI2 KRE2 LBA2 LKW2 LUS2 MEO2 MOK2 MYG2 NIC2 NRY2 OBU2 OLQ2 OVM2 PFI2 PPE2 PZA2 QIW2 QSS2 RCO2 RMK2 RWG2 SGC2 SPY2 SZU2 TJQ2 TTM2 UDI2 UNE2 UXA2 VGW2 VQS2 WAO2 WKK2 WUG2 D65442 HN65442 RJ65442 ABF65442 ALB65442 AUX65442 BET65442 BOP65442 BYL65442 CIH65442 CSD65442 DBZ65442 DLV65442 DVR65442 EFN65442 EPJ65442 EZF65442 FJB65442 FSX65442 GCT65442 GMP65442 GWL65442 HGH65442 HQD65442 HZZ65442 IJV65442 ITR65442 JDN65442 JNJ65442 JXF65442 KHB65442 KQX65442 LAT65442 LKP65442 LUL65442 MEH65442 MOD65442 MXZ65442 NHV65442 NRR65442 OBN65442 OLJ65442 OVF65442 PFB65442 POX65442 PYT65442 QIP65442 QSL65442 RCH65442 RMD65442 RVZ65442 SFV65442 SPR65442 SZN65442 TJJ65442 TTF65442 UDB65442 UMX65442 UWT65442 VGP65442 VQL65442 WAH65442 WKD65442 WTZ65442 D130978 HN130978 RJ130978 ABF130978 ALB130978 AUX130978 BET130978 BOP130978 BYL130978 CIH130978 CSD130978 DBZ130978 DLV130978 DVR130978 EFN130978 EPJ130978 EZF130978 FJB130978 FSX130978 GCT130978 GMP130978 GWL130978 HGH130978 HQD130978 HZZ130978 IJV130978 ITR130978 JDN130978 JNJ130978 JXF130978 KHB130978 KQX130978 LAT130978 LKP130978 LUL130978 MEH130978 MOD130978 MXZ130978 NHV130978 NRR130978 OBN130978 OLJ130978 OVF130978 PFB130978 POX130978 PYT130978 QIP130978 QSL130978 RCH130978 RMD130978 RVZ130978 SFV130978 SPR130978 SZN130978 TJJ130978 TTF130978 UDB130978 UMX130978 UWT130978 VGP130978 VQL130978 WAH130978 WKD130978 WTZ130978 D196514 HN196514 RJ196514 ABF196514 ALB196514 AUX196514 BET196514 BOP196514 BYL196514 CIH196514 CSD196514 DBZ196514 DLV196514 DVR196514 EFN196514 EPJ196514 EZF196514 FJB196514 FSX196514 GCT196514 GMP196514 GWL196514 HGH196514 HQD196514 HZZ196514 IJV196514 ITR196514 JDN196514 JNJ196514 JXF196514 KHB196514 KQX196514 LAT196514 LKP196514 LUL196514 MEH196514 MOD196514 MXZ196514 NHV196514 NRR196514 OBN196514 OLJ196514 OVF196514 PFB196514 POX196514 PYT196514 QIP196514 QSL196514 RCH196514 RMD196514 RVZ196514 SFV196514 SPR196514 SZN196514 TJJ196514 TTF196514 UDB196514 UMX196514 UWT196514 VGP196514 VQL196514 WAH196514 WKD196514 WTZ196514 D262050 HN262050 RJ262050 ABF262050 ALB262050 AUX262050 BET262050 BOP262050 BYL262050 CIH262050 CSD262050 DBZ262050 DLV262050 DVR262050 EFN262050 EPJ262050 EZF262050 FJB262050 FSX262050 GCT262050 GMP262050 GWL262050 HGH262050 HQD262050 HZZ262050 IJV262050 ITR262050 JDN262050 JNJ262050 JXF262050 KHB262050 KQX262050 LAT262050 LKP262050 LUL262050 MEH262050 MOD262050 MXZ262050 NHV262050 NRR262050 OBN262050 OLJ262050 OVF262050 PFB262050 POX262050 PYT262050 QIP262050 QSL262050 RCH262050 RMD262050 RVZ262050 SFV262050 SPR262050 SZN262050 TJJ262050 TTF262050 UDB262050 UMX262050 UWT262050 VGP262050 VQL262050 WAH262050 WKD262050 WTZ262050 D327586 HN327586 RJ327586 ABF327586 ALB327586 AUX327586 BET327586 BOP327586 BYL327586 CIH327586 CSD327586 DBZ327586 DLV327586 DVR327586 EFN327586 EPJ327586 EZF327586 FJB327586 FSX327586 GCT327586 GMP327586 GWL327586 HGH327586 HQD327586 HZZ327586 IJV327586 ITR327586 JDN327586 JNJ327586 JXF327586 KHB327586 KQX327586 LAT327586 LKP327586 LUL327586 MEH327586 MOD327586 MXZ327586 NHV327586 NRR327586 OBN327586 OLJ327586 OVF327586 PFB327586 POX327586 PYT327586 QIP327586 QSL327586 RCH327586 RMD327586 RVZ327586 SFV327586 SPR327586 SZN327586 TJJ327586 TTF327586 UDB327586 UMX327586 UWT327586 VGP327586 VQL327586 WAH327586 WKD327586 WTZ327586 D393122 HN393122 RJ393122 ABF393122 ALB393122 AUX393122 BET393122 BOP393122 BYL393122 CIH393122 CSD393122 DBZ393122 DLV393122 DVR393122 EFN393122 EPJ393122 EZF393122 FJB393122 FSX393122 GCT393122 GMP393122 GWL393122 HGH393122 HQD393122 HZZ393122 IJV393122 ITR393122 JDN393122 JNJ393122 JXF393122 KHB393122 KQX393122 LAT393122 LKP393122 LUL393122 MEH393122 MOD393122 MXZ393122 NHV393122 NRR393122 OBN393122 OLJ393122 OVF393122 PFB393122 POX393122 PYT393122 QIP393122 QSL393122 RCH393122 RMD393122 RVZ393122 SFV393122 SPR393122 SZN393122 TJJ393122 TTF393122 UDB393122 UMX393122 UWT393122 VGP393122 VQL393122 WAH393122 WKD393122 WTZ393122 D458658 HN458658 RJ458658 ABF458658 ALB458658 AUX458658 BET458658 BOP458658 BYL458658 CIH458658 CSD458658 DBZ458658 DLV458658 DVR458658 EFN458658 EPJ458658 EZF458658 FJB458658 FSX458658 GCT458658 GMP458658 GWL458658 HGH458658 HQD458658 HZZ458658 IJV458658 ITR458658 JDN458658 JNJ458658 JXF458658 KHB458658 KQX458658 LAT458658 LKP458658 LUL458658 MEH458658 MOD458658 MXZ458658 NHV458658 NRR458658 OBN458658 OLJ458658 OVF458658 PFB458658 POX458658 PYT458658 QIP458658 QSL458658 RCH458658 RMD458658 RVZ458658 SFV458658 SPR458658 SZN458658 TJJ458658 TTF458658 UDB458658 UMX458658 UWT458658 VGP458658 VQL458658 WAH458658 WKD458658 WTZ458658 D524194 HN524194 RJ524194 ABF524194 ALB524194 AUX524194 BET524194 BOP524194 BYL524194 CIH524194 CSD524194 DBZ524194 DLV524194 DVR524194 EFN524194 EPJ524194 EZF524194 FJB524194 FSX524194 GCT524194 GMP524194 GWL524194 HGH524194 HQD524194 HZZ524194 IJV524194 ITR524194 JDN524194 JNJ524194 JXF524194 KHB524194 KQX524194 LAT524194 LKP524194 LUL524194 MEH524194 MOD524194 MXZ524194 NHV524194 NRR524194 OBN524194 OLJ524194 OVF524194 PFB524194 POX524194 PYT524194 QIP524194 QSL524194 RCH524194 RMD524194 RVZ524194 SFV524194 SPR524194 SZN524194 TJJ524194 TTF524194 UDB524194 UMX524194 UWT524194 VGP524194 VQL524194 WAH524194 WKD524194 WTZ524194 D589730 HN589730 RJ589730 ABF589730 ALB589730 AUX589730 BET589730 BOP589730 BYL589730 CIH589730 CSD589730 DBZ589730 DLV589730 DVR589730 EFN589730 EPJ589730 EZF589730 FJB589730 FSX589730 GCT589730 GMP589730 GWL589730 HGH589730 HQD589730 HZZ589730 IJV589730 ITR589730 JDN589730 JNJ589730 JXF589730 KHB589730 KQX589730 LAT589730 LKP589730 LUL589730 MEH589730 MOD589730 MXZ589730 NHV589730 NRR589730 OBN589730 OLJ589730 OVF589730 PFB589730 POX589730 PYT589730 QIP589730 QSL589730 RCH589730 RMD589730 RVZ589730 SFV589730 SPR589730 SZN589730 TJJ589730 TTF589730 UDB589730 UMX589730 UWT589730 VGP589730 VQL589730 WAH589730 WKD589730 WTZ589730 D655266 HN655266 RJ655266 ABF655266 ALB655266 AUX655266 BET655266 BOP655266 BYL655266 CIH655266 CSD655266 DBZ655266 DLV655266 DVR655266 EFN655266 EPJ655266 EZF655266 FJB655266 FSX655266 GCT655266 GMP655266 GWL655266 HGH655266 HQD655266 HZZ655266 IJV655266 ITR655266 JDN655266 JNJ655266 JXF655266 KHB655266 KQX655266 LAT655266 LKP655266 LUL655266 MEH655266 MOD655266 MXZ655266 NHV655266 NRR655266 OBN655266 OLJ655266 OVF655266 PFB655266 POX655266 PYT655266 QIP655266 QSL655266 RCH655266 RMD655266 RVZ655266 SFV655266 SPR655266 SZN655266 TJJ655266 TTF655266 UDB655266 UMX655266 UWT655266 VGP655266 VQL655266 WAH655266 WKD655266 WTZ655266 D720802 HN720802 RJ720802 ABF720802 ALB720802 AUX720802 BET720802 BOP720802 BYL720802 CIH720802 CSD720802 DBZ720802 DLV720802 DVR720802 EFN720802 EPJ720802 EZF720802 FJB720802 FSX720802 GCT720802 GMP720802 GWL720802 HGH720802 HQD720802 HZZ720802 IJV720802 ITR720802 JDN720802 JNJ720802 JXF720802 KHB720802 KQX720802 LAT720802 LKP720802 LUL720802 MEH720802 MOD720802 MXZ720802 NHV720802 NRR720802 OBN720802 OLJ720802 OVF720802 PFB720802 POX720802 PYT720802 QIP720802 QSL720802 RCH720802 RMD720802 RVZ720802 SFV720802 SPR720802 SZN720802 TJJ720802 TTF720802 UDB720802 UMX720802 UWT720802 VGP720802 VQL720802 WAH720802 WKD720802 WTZ720802 D786338 HN786338 RJ786338 ABF786338 ALB786338 AUX786338 BET786338 BOP786338 BYL786338 CIH786338 CSD786338 DBZ786338 DLV786338 DVR786338 EFN786338 EPJ786338 EZF786338 FJB786338 FSX786338 GCT786338 GMP786338 GWL786338 HGH786338 HQD786338 HZZ786338 IJV786338 ITR786338 JDN786338 JNJ786338 JXF786338 KHB786338 KQX786338 LAT786338 LKP786338 LUL786338 MEH786338 MOD786338 MXZ786338 NHV786338 NRR786338 OBN786338 OLJ786338 OVF786338 PFB786338 POX786338 PYT786338 QIP786338 QSL786338 RCH786338 RMD786338 RVZ786338 SFV786338 SPR786338 SZN786338 TJJ786338 TTF786338 UDB786338 UMX786338 UWT786338 VGP786338 VQL786338 WAH786338 WKD786338 WTZ786338 D851874 HN851874 RJ851874 ABF851874 ALB851874 AUX851874 BET851874 BOP851874 BYL851874 CIH851874 CSD851874 DBZ851874 DLV851874 DVR851874 EFN851874 EPJ851874 EZF851874 FJB851874 FSX851874 GCT851874 GMP851874 GWL851874 HGH851874 HQD851874 HZZ851874 IJV851874 ITR851874 JDN851874 JNJ851874 JXF851874 KHB851874 KQX851874 LAT851874 LKP851874 LUL851874 MEH851874 MOD851874 MXZ851874 NHV851874 NRR851874 OBN851874 OLJ851874 OVF851874 PFB851874 POX851874 PYT851874 QIP851874 QSL851874 RCH851874 RMD851874 RVZ851874 SFV851874 SPR851874 SZN851874 TJJ851874 TTF851874 UDB851874 UMX851874 UWT851874 VGP851874 VQL851874 WAH851874 WKD851874 WTZ851874 D917410 HN917410 RJ917410 ABF917410 ALB917410 AUX917410 BET917410 BOP917410 BYL917410 CIH917410 CSD917410 DBZ917410 DLV917410 DVR917410 EFN917410 EPJ917410 EZF917410 FJB917410 FSX917410 GCT917410 GMP917410 GWL917410 HGH917410 HQD917410 HZZ917410 IJV917410 ITR917410 JDN917410 JNJ917410 JXF917410 KHB917410 KQX917410 LAT917410 LKP917410 LUL917410 MEH917410 MOD917410 MXZ917410 NHV917410 NRR917410 OBN917410 OLJ917410 OVF917410 PFB917410 POX917410 PYT917410 QIP917410 QSL917410 RCH917410 RMD917410 RVZ917410 SFV917410 SPR917410 SZN917410 TJJ917410 TTF917410 UDB917410 UMX917410 UWT917410 VGP917410 VQL917410 WAH917410 WKD917410 WTZ917410 D982946 HN982946 RJ982946 ABF982946 ALB982946 AUX982946 BET982946 BOP982946 BYL982946 CIH982946 CSD982946 DBZ982946 DLV982946 DVR982946 EFN982946 EPJ982946 EZF982946 FJB982946 FSX982946 GCT982946 GMP982946 GWL982946 HGH982946 HQD982946 HZZ982946 IJV982946 ITR982946 JDN982946 JNJ982946 JXF982946 KHB982946 KQX982946 LAT982946 LKP982946 LUL982946 MEH982946 MOD982946 MXZ982946 NHV982946 NRR982946 OBN982946 OLJ982946 OVF982946 PFB982946 POX982946 PYT982946 QIP982946 QSL982946 RCH982946 RMD982946 RVZ982946 SFV982946 SPR982946 SZN982946 TJJ982946 TTF982946 UDB982946 UMX982946 UWT982946 VGP982946 VQL982946 WAH982946 WKD982946 WLS982954:WLU983004 WBW982954:WBY983004 VSA982954:VSC983004 VIE982954:VIG983004 UYI982954:UYK983004 UOM982954:UOO983004 UEQ982954:UES983004 TUU982954:TUW983004 TKY982954:TLA983004 TBC982954:TBE983004 SRG982954:SRI983004 SHK982954:SHM983004 RXO982954:RXQ983004 RNS982954:RNU983004 RDW982954:RDY983004 QUA982954:QUC983004 QKE982954:QKG983004 QAI982954:QAK983004 PQM982954:PQO983004 PGQ982954:PGS983004 OWU982954:OWW983004 OMY982954:ONA983004 ODC982954:ODE983004 NTG982954:NTI983004 NJK982954:NJM983004 MZO982954:MZQ983004 MPS982954:MPU983004 MFW982954:MFY983004 LWA982954:LWC983004 LME982954:LMG983004 LCI982954:LCK983004 KSM982954:KSO983004 KIQ982954:KIS983004 JYU982954:JYW983004 JOY982954:JPA983004 JFC982954:JFE983004 IVG982954:IVI983004 ILK982954:ILM983004 IBO982954:IBQ983004 HRS982954:HRU983004 HHW982954:HHY983004 GYA982954:GYC983004 GOE982954:GOG983004 GEI982954:GEK983004 FUM982954:FUO983004 FKQ982954:FKS983004 FAU982954:FAW983004 EQY982954:ERA983004 EHC982954:EHE983004 DXG982954:DXI983004 DNK982954:DNM983004 DDO982954:DDQ983004 CTS982954:CTU983004 CJW982954:CJY983004 CAA982954:CAC983004 BQE982954:BQG983004 BGI982954:BGK983004 AWM982954:AWO983004 AMQ982954:AMS983004 ACU982954:ACW983004 SY982954:TA983004 JC982954:JE983004 WVO917418:WVQ917468 WLS917418:WLU917468 WBW917418:WBY917468 VSA917418:VSC917468 VIE917418:VIG917468 UYI917418:UYK917468 UOM917418:UOO917468 UEQ917418:UES917468 TUU917418:TUW917468 TKY917418:TLA917468 TBC917418:TBE917468 SRG917418:SRI917468 SHK917418:SHM917468 RXO917418:RXQ917468 RNS917418:RNU917468 RDW917418:RDY917468 QUA917418:QUC917468 QKE917418:QKG917468 QAI917418:QAK917468 PQM917418:PQO917468 PGQ917418:PGS917468 OWU917418:OWW917468 OMY917418:ONA917468 ODC917418:ODE917468 NTG917418:NTI917468 NJK917418:NJM917468 MZO917418:MZQ917468 MPS917418:MPU917468 MFW917418:MFY917468 LWA917418:LWC917468 LME917418:LMG917468 LCI917418:LCK917468 KSM917418:KSO917468 KIQ917418:KIS917468 JYU917418:JYW917468 JOY917418:JPA917468 JFC917418:JFE917468 IVG917418:IVI917468 ILK917418:ILM917468 IBO917418:IBQ917468 HRS917418:HRU917468 HHW917418:HHY917468 GYA917418:GYC917468 GOE917418:GOG917468 GEI917418:GEK917468 FUM917418:FUO917468 FKQ917418:FKS917468 FAU917418:FAW917468 EQY917418:ERA917468 EHC917418:EHE917468 DXG917418:DXI917468 DNK917418:DNM917468 DDO917418:DDQ917468 CTS917418:CTU917468 CJW917418:CJY917468 CAA917418:CAC917468 BQE917418:BQG917468 BGI917418:BGK917468 AWM917418:AWO917468 AMQ917418:AMS917468 ACU917418:ACW917468 SY917418:TA917468 JC917418:JE917468 WVO851882:WVQ851932 WLS851882:WLU851932 WBW851882:WBY851932 VSA851882:VSC851932 VIE851882:VIG851932 UYI851882:UYK851932 UOM851882:UOO851932 UEQ851882:UES851932 TUU851882:TUW851932 TKY851882:TLA851932 TBC851882:TBE851932 SRG851882:SRI851932 SHK851882:SHM851932 RXO851882:RXQ851932 RNS851882:RNU851932 RDW851882:RDY851932 QUA851882:QUC851932 QKE851882:QKG851932 QAI851882:QAK851932 PQM851882:PQO851932 PGQ851882:PGS851932 OWU851882:OWW851932 OMY851882:ONA851932 ODC851882:ODE851932 NTG851882:NTI851932 NJK851882:NJM851932 MZO851882:MZQ851932 MPS851882:MPU851932 MFW851882:MFY851932 LWA851882:LWC851932 LME851882:LMG851932 LCI851882:LCK851932 KSM851882:KSO851932 KIQ851882:KIS851932 JYU851882:JYW851932 JOY851882:JPA851932 JFC851882:JFE851932 IVG851882:IVI851932 ILK851882:ILM851932 IBO851882:IBQ851932 HRS851882:HRU851932 HHW851882:HHY851932 GYA851882:GYC851932 GOE851882:GOG851932 GEI851882:GEK851932 FUM851882:FUO851932 FKQ851882:FKS851932 FAU851882:FAW851932 EQY851882:ERA851932 EHC851882:EHE851932 DXG851882:DXI851932 DNK851882:DNM851932 DDO851882:DDQ851932 CTS851882:CTU851932 CJW851882:CJY851932 CAA851882:CAC851932 BQE851882:BQG851932 BGI851882:BGK851932 AWM851882:AWO851932 AMQ851882:AMS851932 ACU851882:ACW851932 SY851882:TA851932 JC851882:JE851932 WVO786346:WVQ786396 WLS786346:WLU786396 WBW786346:WBY786396 VSA786346:VSC786396 VIE786346:VIG786396 UYI786346:UYK786396 UOM786346:UOO786396 UEQ786346:UES786396 TUU786346:TUW786396 TKY786346:TLA786396 TBC786346:TBE786396 SRG786346:SRI786396 SHK786346:SHM786396 RXO786346:RXQ786396 RNS786346:RNU786396 RDW786346:RDY786396 QUA786346:QUC786396 QKE786346:QKG786396 QAI786346:QAK786396 PQM786346:PQO786396 PGQ786346:PGS786396 OWU786346:OWW786396 OMY786346:ONA786396 ODC786346:ODE786396 NTG786346:NTI786396 NJK786346:NJM786396 MZO786346:MZQ786396 MPS786346:MPU786396 MFW786346:MFY786396 LWA786346:LWC786396 LME786346:LMG786396 LCI786346:LCK786396 KSM786346:KSO786396 KIQ786346:KIS786396 JYU786346:JYW786396 JOY786346:JPA786396 JFC786346:JFE786396 IVG786346:IVI786396 ILK786346:ILM786396 IBO786346:IBQ786396 HRS786346:HRU786396 HHW786346:HHY786396 GYA786346:GYC786396 GOE786346:GOG786396 GEI786346:GEK786396 FUM786346:FUO786396 FKQ786346:FKS786396 FAU786346:FAW786396 EQY786346:ERA786396 EHC786346:EHE786396 DXG786346:DXI786396 DNK786346:DNM786396 DDO786346:DDQ786396 CTS786346:CTU786396 CJW786346:CJY786396 CAA786346:CAC786396 BQE786346:BQG786396 BGI786346:BGK786396 AWM786346:AWO786396 AMQ786346:AMS786396 ACU786346:ACW786396 SY786346:TA786396 JC786346:JE786396 WVO720810:WVQ720860 WLS720810:WLU720860 WBW720810:WBY720860 VSA720810:VSC720860 VIE720810:VIG720860 UYI720810:UYK720860 UOM720810:UOO720860 UEQ720810:UES720860 TUU720810:TUW720860 TKY720810:TLA720860 TBC720810:TBE720860 SRG720810:SRI720860 SHK720810:SHM720860 RXO720810:RXQ720860 RNS720810:RNU720860 RDW720810:RDY720860 QUA720810:QUC720860 QKE720810:QKG720860 QAI720810:QAK720860 PQM720810:PQO720860 PGQ720810:PGS720860 OWU720810:OWW720860 OMY720810:ONA720860 ODC720810:ODE720860 NTG720810:NTI720860 NJK720810:NJM720860 MZO720810:MZQ720860 MPS720810:MPU720860 MFW720810:MFY720860 LWA720810:LWC720860 LME720810:LMG720860 LCI720810:LCK720860 KSM720810:KSO720860 KIQ720810:KIS720860 JYU720810:JYW720860 JOY720810:JPA720860 JFC720810:JFE720860 IVG720810:IVI720860 ILK720810:ILM720860 IBO720810:IBQ720860 HRS720810:HRU720860 HHW720810:HHY720860 GYA720810:GYC720860 GOE720810:GOG720860 GEI720810:GEK720860 FUM720810:FUO720860 FKQ720810:FKS720860 FAU720810:FAW720860 EQY720810:ERA720860 EHC720810:EHE720860 DXG720810:DXI720860 DNK720810:DNM720860 DDO720810:DDQ720860 CTS720810:CTU720860 CJW720810:CJY720860 CAA720810:CAC720860 BQE720810:BQG720860 BGI720810:BGK720860 AWM720810:AWO720860 AMQ720810:AMS720860 ACU720810:ACW720860 SY720810:TA720860 JC720810:JE720860 WVO655274:WVQ655324 WLS655274:WLU655324 WBW655274:WBY655324 VSA655274:VSC655324 VIE655274:VIG655324 UYI655274:UYK655324 UOM655274:UOO655324 UEQ655274:UES655324 TUU655274:TUW655324 TKY655274:TLA655324 TBC655274:TBE655324 SRG655274:SRI655324 SHK655274:SHM655324 RXO655274:RXQ655324 RNS655274:RNU655324 RDW655274:RDY655324 QUA655274:QUC655324 QKE655274:QKG655324 QAI655274:QAK655324 PQM655274:PQO655324 PGQ655274:PGS655324 OWU655274:OWW655324 OMY655274:ONA655324 ODC655274:ODE655324 NTG655274:NTI655324 NJK655274:NJM655324 MZO655274:MZQ655324 MPS655274:MPU655324 MFW655274:MFY655324 LWA655274:LWC655324 LME655274:LMG655324 LCI655274:LCK655324 KSM655274:KSO655324 KIQ655274:KIS655324 JYU655274:JYW655324 JOY655274:JPA655324 JFC655274:JFE655324 IVG655274:IVI655324 ILK655274:ILM655324 IBO655274:IBQ655324 HRS655274:HRU655324 HHW655274:HHY655324 GYA655274:GYC655324 GOE655274:GOG655324 GEI655274:GEK655324 FUM655274:FUO655324 FKQ655274:FKS655324 FAU655274:FAW655324 EQY655274:ERA655324 EHC655274:EHE655324 DXG655274:DXI655324 DNK655274:DNM655324 DDO655274:DDQ655324 CTS655274:CTU655324 CJW655274:CJY655324 CAA655274:CAC655324 BQE655274:BQG655324 BGI655274:BGK655324 AWM655274:AWO655324 AMQ655274:AMS655324 ACU655274:ACW655324 SY655274:TA655324 JC655274:JE655324 WVO589738:WVQ589788 WLS589738:WLU589788 WBW589738:WBY589788 VSA589738:VSC589788 VIE589738:VIG589788 UYI589738:UYK589788 UOM589738:UOO589788 UEQ589738:UES589788 TUU589738:TUW589788 TKY589738:TLA589788 TBC589738:TBE589788 SRG589738:SRI589788 SHK589738:SHM589788 RXO589738:RXQ589788 RNS589738:RNU589788 RDW589738:RDY589788 QUA589738:QUC589788 QKE589738:QKG589788 QAI589738:QAK589788 PQM589738:PQO589788 PGQ589738:PGS589788 OWU589738:OWW589788 OMY589738:ONA589788 ODC589738:ODE589788 NTG589738:NTI589788 NJK589738:NJM589788 MZO589738:MZQ589788 MPS589738:MPU589788 MFW589738:MFY589788 LWA589738:LWC589788 LME589738:LMG589788 LCI589738:LCK589788 KSM589738:KSO589788 KIQ589738:KIS589788 JYU589738:JYW589788 JOY589738:JPA589788 JFC589738:JFE589788 IVG589738:IVI589788 ILK589738:ILM589788 IBO589738:IBQ589788 HRS589738:HRU589788 HHW589738:HHY589788 GYA589738:GYC589788 GOE589738:GOG589788 GEI589738:GEK589788 FUM589738:FUO589788 FKQ589738:FKS589788 FAU589738:FAW589788 EQY589738:ERA589788 EHC589738:EHE589788 DXG589738:DXI589788 DNK589738:DNM589788 DDO589738:DDQ589788 CTS589738:CTU589788 CJW589738:CJY589788 CAA589738:CAC589788 BQE589738:BQG589788 BGI589738:BGK589788 AWM589738:AWO589788 AMQ589738:AMS589788 ACU589738:ACW589788 SY589738:TA589788 JC589738:JE589788 WVO524202:WVQ524252 WLS524202:WLU524252 WBW524202:WBY524252 VSA524202:VSC524252 VIE524202:VIG524252 UYI524202:UYK524252 UOM524202:UOO524252 UEQ524202:UES524252 TUU524202:TUW524252 TKY524202:TLA524252 TBC524202:TBE524252 SRG524202:SRI524252 SHK524202:SHM524252 RXO524202:RXQ524252 RNS524202:RNU524252 RDW524202:RDY524252 QUA524202:QUC524252 QKE524202:QKG524252 QAI524202:QAK524252 PQM524202:PQO524252 PGQ524202:PGS524252 OWU524202:OWW524252 OMY524202:ONA524252 ODC524202:ODE524252 NTG524202:NTI524252 NJK524202:NJM524252 MZO524202:MZQ524252 MPS524202:MPU524252 MFW524202:MFY524252 LWA524202:LWC524252 LME524202:LMG524252 LCI524202:LCK524252 KSM524202:KSO524252 KIQ524202:KIS524252 JYU524202:JYW524252 JOY524202:JPA524252 JFC524202:JFE524252 IVG524202:IVI524252 ILK524202:ILM524252 IBO524202:IBQ524252 HRS524202:HRU524252 HHW524202:HHY524252 GYA524202:GYC524252 GOE524202:GOG524252 GEI524202:GEK524252 FUM524202:FUO524252 FKQ524202:FKS524252 FAU524202:FAW524252 EQY524202:ERA524252 EHC524202:EHE524252 DXG524202:DXI524252 DNK524202:DNM524252 DDO524202:DDQ524252 CTS524202:CTU524252 CJW524202:CJY524252 CAA524202:CAC524252 BQE524202:BQG524252 BGI524202:BGK524252 AWM524202:AWO524252 AMQ524202:AMS524252 ACU524202:ACW524252 SY524202:TA524252 JC524202:JE524252 WVO458666:WVQ458716 WLS458666:WLU458716 WBW458666:WBY458716 VSA458666:VSC458716 VIE458666:VIG458716 UYI458666:UYK458716 UOM458666:UOO458716 UEQ458666:UES458716 TUU458666:TUW458716 TKY458666:TLA458716 TBC458666:TBE458716 SRG458666:SRI458716 SHK458666:SHM458716 RXO458666:RXQ458716 RNS458666:RNU458716 RDW458666:RDY458716 QUA458666:QUC458716 QKE458666:QKG458716 QAI458666:QAK458716 PQM458666:PQO458716 PGQ458666:PGS458716 OWU458666:OWW458716 OMY458666:ONA458716 ODC458666:ODE458716 NTG458666:NTI458716 NJK458666:NJM458716 MZO458666:MZQ458716 MPS458666:MPU458716 MFW458666:MFY458716 LWA458666:LWC458716 LME458666:LMG458716 LCI458666:LCK458716 KSM458666:KSO458716 KIQ458666:KIS458716 JYU458666:JYW458716 JOY458666:JPA458716 JFC458666:JFE458716 IVG458666:IVI458716 ILK458666:ILM458716 IBO458666:IBQ458716 HRS458666:HRU458716 HHW458666:HHY458716 GYA458666:GYC458716 GOE458666:GOG458716 GEI458666:GEK458716 FUM458666:FUO458716 FKQ458666:FKS458716 FAU458666:FAW458716 EQY458666:ERA458716 EHC458666:EHE458716 DXG458666:DXI458716 DNK458666:DNM458716 DDO458666:DDQ458716 CTS458666:CTU458716 CJW458666:CJY458716 CAA458666:CAC458716 BQE458666:BQG458716 BGI458666:BGK458716 AWM458666:AWO458716 AMQ458666:AMS458716 ACU458666:ACW458716 SY458666:TA458716 JC458666:JE458716 WVO393130:WVQ393180 WLS393130:WLU393180 WBW393130:WBY393180 VSA393130:VSC393180 VIE393130:VIG393180 UYI393130:UYK393180 UOM393130:UOO393180 UEQ393130:UES393180 TUU393130:TUW393180 TKY393130:TLA393180 TBC393130:TBE393180 SRG393130:SRI393180 SHK393130:SHM393180 RXO393130:RXQ393180 RNS393130:RNU393180 RDW393130:RDY393180 QUA393130:QUC393180 QKE393130:QKG393180 QAI393130:QAK393180 PQM393130:PQO393180 PGQ393130:PGS393180 OWU393130:OWW393180 OMY393130:ONA393180 ODC393130:ODE393180 NTG393130:NTI393180 NJK393130:NJM393180 MZO393130:MZQ393180 MPS393130:MPU393180 MFW393130:MFY393180 LWA393130:LWC393180 LME393130:LMG393180 LCI393130:LCK393180 KSM393130:KSO393180 KIQ393130:KIS393180 JYU393130:JYW393180 JOY393130:JPA393180 JFC393130:JFE393180 IVG393130:IVI393180 ILK393130:ILM393180 IBO393130:IBQ393180 HRS393130:HRU393180 HHW393130:HHY393180 GYA393130:GYC393180 GOE393130:GOG393180 GEI393130:GEK393180 FUM393130:FUO393180 FKQ393130:FKS393180 FAU393130:FAW393180 EQY393130:ERA393180 EHC393130:EHE393180 DXG393130:DXI393180 DNK393130:DNM393180 DDO393130:DDQ393180 CTS393130:CTU393180 CJW393130:CJY393180 CAA393130:CAC393180 BQE393130:BQG393180 BGI393130:BGK393180 AWM393130:AWO393180 AMQ393130:AMS393180 ACU393130:ACW393180 SY393130:TA393180 JC393130:JE393180 WVO327594:WVQ327644 WLS327594:WLU327644 WBW327594:WBY327644 VSA327594:VSC327644 VIE327594:VIG327644 UYI327594:UYK327644 UOM327594:UOO327644 UEQ327594:UES327644 TUU327594:TUW327644 TKY327594:TLA327644 TBC327594:TBE327644 SRG327594:SRI327644 SHK327594:SHM327644 RXO327594:RXQ327644 RNS327594:RNU327644 RDW327594:RDY327644 QUA327594:QUC327644 QKE327594:QKG327644 QAI327594:QAK327644 PQM327594:PQO327644 PGQ327594:PGS327644 OWU327594:OWW327644 OMY327594:ONA327644 ODC327594:ODE327644 NTG327594:NTI327644 NJK327594:NJM327644 MZO327594:MZQ327644 MPS327594:MPU327644 MFW327594:MFY327644 LWA327594:LWC327644 LME327594:LMG327644 LCI327594:LCK327644 KSM327594:KSO327644 KIQ327594:KIS327644 JYU327594:JYW327644 JOY327594:JPA327644 JFC327594:JFE327644 IVG327594:IVI327644 ILK327594:ILM327644 IBO327594:IBQ327644 HRS327594:HRU327644 HHW327594:HHY327644 GYA327594:GYC327644 GOE327594:GOG327644 GEI327594:GEK327644 FUM327594:FUO327644 FKQ327594:FKS327644 FAU327594:FAW327644 EQY327594:ERA327644 EHC327594:EHE327644 DXG327594:DXI327644 DNK327594:DNM327644 DDO327594:DDQ327644 CTS327594:CTU327644 CJW327594:CJY327644 CAA327594:CAC327644 BQE327594:BQG327644 BGI327594:BGK327644 AWM327594:AWO327644 AMQ327594:AMS327644 ACU327594:ACW327644 SY327594:TA327644 JC327594:JE327644 WVO262058:WVQ262108 WLS262058:WLU262108 WBW262058:WBY262108 VSA262058:VSC262108 VIE262058:VIG262108 UYI262058:UYK262108 UOM262058:UOO262108 UEQ262058:UES262108 TUU262058:TUW262108 TKY262058:TLA262108 TBC262058:TBE262108 SRG262058:SRI262108 SHK262058:SHM262108 RXO262058:RXQ262108 RNS262058:RNU262108 RDW262058:RDY262108 QUA262058:QUC262108 QKE262058:QKG262108 QAI262058:QAK262108 PQM262058:PQO262108 PGQ262058:PGS262108 OWU262058:OWW262108 OMY262058:ONA262108 ODC262058:ODE262108 NTG262058:NTI262108 NJK262058:NJM262108 MZO262058:MZQ262108 MPS262058:MPU262108 MFW262058:MFY262108 LWA262058:LWC262108 LME262058:LMG262108 LCI262058:LCK262108 KSM262058:KSO262108 KIQ262058:KIS262108 JYU262058:JYW262108 JOY262058:JPA262108 JFC262058:JFE262108 IVG262058:IVI262108 ILK262058:ILM262108 IBO262058:IBQ262108 HRS262058:HRU262108 HHW262058:HHY262108 GYA262058:GYC262108 GOE262058:GOG262108 GEI262058:GEK262108 FUM262058:FUO262108 FKQ262058:FKS262108 FAU262058:FAW262108 EQY262058:ERA262108 EHC262058:EHE262108 DXG262058:DXI262108 DNK262058:DNM262108 DDO262058:DDQ262108 CTS262058:CTU262108 CJW262058:CJY262108 CAA262058:CAC262108 BQE262058:BQG262108 BGI262058:BGK262108 AWM262058:AWO262108 AMQ262058:AMS262108 ACU262058:ACW262108 SY262058:TA262108 JC262058:JE262108 WVO196522:WVQ196572 WLS196522:WLU196572 WBW196522:WBY196572 VSA196522:VSC196572 VIE196522:VIG196572 UYI196522:UYK196572 UOM196522:UOO196572 UEQ196522:UES196572 TUU196522:TUW196572 TKY196522:TLA196572 TBC196522:TBE196572 SRG196522:SRI196572 SHK196522:SHM196572 RXO196522:RXQ196572 RNS196522:RNU196572 RDW196522:RDY196572 QUA196522:QUC196572 QKE196522:QKG196572 QAI196522:QAK196572 PQM196522:PQO196572 PGQ196522:PGS196572 OWU196522:OWW196572 OMY196522:ONA196572 ODC196522:ODE196572 NTG196522:NTI196572 NJK196522:NJM196572 MZO196522:MZQ196572 MPS196522:MPU196572 MFW196522:MFY196572 LWA196522:LWC196572 LME196522:LMG196572 LCI196522:LCK196572 KSM196522:KSO196572 KIQ196522:KIS196572 JYU196522:JYW196572 JOY196522:JPA196572 JFC196522:JFE196572 IVG196522:IVI196572 ILK196522:ILM196572 IBO196522:IBQ196572 HRS196522:HRU196572 HHW196522:HHY196572 GYA196522:GYC196572 GOE196522:GOG196572 GEI196522:GEK196572 FUM196522:FUO196572 FKQ196522:FKS196572 FAU196522:FAW196572 EQY196522:ERA196572 EHC196522:EHE196572 DXG196522:DXI196572 DNK196522:DNM196572 DDO196522:DDQ196572 CTS196522:CTU196572 CJW196522:CJY196572 CAA196522:CAC196572 BQE196522:BQG196572 BGI196522:BGK196572 AWM196522:AWO196572 AMQ196522:AMS196572 ACU196522:ACW196572 SY196522:TA196572 JC196522:JE196572 WVO130986:WVQ131036 WLS130986:WLU131036 WBW130986:WBY131036 VSA130986:VSC131036 VIE130986:VIG131036 UYI130986:UYK131036 UOM130986:UOO131036 UEQ130986:UES131036 TUU130986:TUW131036 TKY130986:TLA131036 TBC130986:TBE131036 SRG130986:SRI131036 SHK130986:SHM131036 RXO130986:RXQ131036 RNS130986:RNU131036 RDW130986:RDY131036 QUA130986:QUC131036 QKE130986:QKG131036 QAI130986:QAK131036 PQM130986:PQO131036 PGQ130986:PGS131036 OWU130986:OWW131036 OMY130986:ONA131036 ODC130986:ODE131036 NTG130986:NTI131036 NJK130986:NJM131036 MZO130986:MZQ131036 MPS130986:MPU131036 MFW130986:MFY131036 LWA130986:LWC131036 LME130986:LMG131036 LCI130986:LCK131036 KSM130986:KSO131036 KIQ130986:KIS131036 JYU130986:JYW131036 JOY130986:JPA131036 JFC130986:JFE131036 IVG130986:IVI131036 ILK130986:ILM131036 IBO130986:IBQ131036 HRS130986:HRU131036 HHW130986:HHY131036 GYA130986:GYC131036 GOE130986:GOG131036 GEI130986:GEK131036 FUM130986:FUO131036 FKQ130986:FKS131036 FAU130986:FAW131036 EQY130986:ERA131036 EHC130986:EHE131036 DXG130986:DXI131036 DNK130986:DNM131036 DDO130986:DDQ131036 CTS130986:CTU131036 CJW130986:CJY131036 CAA130986:CAC131036 BQE130986:BQG131036 BGI130986:BGK131036 AWM130986:AWO131036 AMQ130986:AMS131036 ACU130986:ACW131036 SY130986:TA131036 JC130986:JE131036 WVO65450:WVQ65500 WLS65450:WLU65500 WBW65450:WBY65500 VSA65450:VSC65500 VIE65450:VIG65500 UYI65450:UYK65500 UOM65450:UOO65500 UEQ65450:UES65500 TUU65450:TUW65500 TKY65450:TLA65500 TBC65450:TBE65500 SRG65450:SRI65500 SHK65450:SHM65500 RXO65450:RXQ65500 RNS65450:RNU65500 RDW65450:RDY65500 QUA65450:QUC65500 QKE65450:QKG65500 QAI65450:QAK65500 PQM65450:PQO65500 PGQ65450:PGS65500 OWU65450:OWW65500 OMY65450:ONA65500 ODC65450:ODE65500 NTG65450:NTI65500 NJK65450:NJM65500 MZO65450:MZQ65500 MPS65450:MPU65500 MFW65450:MFY65500 LWA65450:LWC65500 LME65450:LMG65500 LCI65450:LCK65500 KSM65450:KSO65500 KIQ65450:KIS65500 JYU65450:JYW65500 JOY65450:JPA65500 JFC65450:JFE65500 IVG65450:IVI65500 ILK65450:ILM65500 IBO65450:IBQ65500 HRS65450:HRU65500 HHW65450:HHY65500 GYA65450:GYC65500 GOE65450:GOG65500 GEI65450:GEK65500 FUM65450:FUO65500 FKQ65450:FKS65500 FAU65450:FAW65500 EQY65450:ERA65500 EHC65450:EHE65500 DXG65450:DXI65500 DNK65450:DNM65500 DDO65450:DDQ65500 CTS65450:CTU65500 CJW65450:CJY65500 CAA65450:CAC65500 BQE65450:BQG65500 BGI65450:BGK65500 AWM65450:AWO65500 AMQ65450:AMS65500 ACU65450:ACW65500 SY65450:TA65500 JC65450:JE65500 WVM14:WVO15 WLQ14:WLS15 WBU14:WBW15 VRY14:VSA15 VIC14:VIE15 UYG14:UYI15 UOK14:UOM15 UEO14:UEQ15 TUS14:TUU15 TKW14:TKY15 TBA14:TBC15 SRE14:SRG15 SHI14:SHK15 RXM14:RXO15 RNQ14:RNS15 RDU14:RDW15 QTY14:QUA15 QKC14:QKE15 QAG14:QAI15 PQK14:PQM15 PGO14:PGQ15 OWS14:OWU15 OMW14:OMY15 ODA14:ODC15 NTE14:NTG15 NJI14:NJK15 MZM14:MZO15 MPQ14:MPS15 MFU14:MFW15 LVY14:LWA15 LMC14:LME15 LCG14:LCI15 KSK14:KSM15 KIO14:KIQ15 JYS14:JYU15 JOW14:JOY15 JFA14:JFC15 IVE14:IVG15 ILI14:ILK15 IBM14:IBO15 HRQ14:HRS15 HHU14:HHW15 GXY14:GYA15 GOC14:GOE15 GEG14:GEI15 FUK14:FUM15 FKO14:FKQ15 FAS14:FAU15 EQW14:EQY15 EHA14:EHC15 DXE14:DXG15 DNI14:DNK15 DDM14:DDO15 CTQ14:CTS15 CJU14:CJW15 BZY14:CAA15 BQC14:BQE15 BGG14:BGI15 AWK14:AWM15 AMO14:AMQ15 ACS14:ACU15 SW14:SY15 JA14:JC15 WVO982954:WVQ983004 WVY982954:WVZ983004 WMC982954:WMD983004 WCG982954:WCH983004 VSK982954:VSL983004 VIO982954:VIP983004 UYS982954:UYT983004 UOW982954:UOX983004 UFA982954:UFB983004 TVE982954:TVF983004 TLI982954:TLJ983004 TBM982954:TBN983004 SRQ982954:SRR983004 SHU982954:SHV983004 RXY982954:RXZ983004 ROC982954:ROD983004 REG982954:REH983004 QUK982954:QUL983004 QKO982954:QKP983004 QAS982954:QAT983004 PQW982954:PQX983004 PHA982954:PHB983004 OXE982954:OXF983004 ONI982954:ONJ983004 ODM982954:ODN983004 NTQ982954:NTR983004 NJU982954:NJV983004 MZY982954:MZZ983004 MQC982954:MQD983004 MGG982954:MGH983004 LWK982954:LWL983004 LMO982954:LMP983004 LCS982954:LCT983004 KSW982954:KSX983004 KJA982954:KJB983004 JZE982954:JZF983004 JPI982954:JPJ983004 JFM982954:JFN983004 IVQ982954:IVR983004 ILU982954:ILV983004 IBY982954:IBZ983004 HSC982954:HSD983004 HIG982954:HIH983004 GYK982954:GYL983004 GOO982954:GOP983004 GES982954:GET983004 FUW982954:FUX983004 FLA982954:FLB983004 FBE982954:FBF983004 ERI982954:ERJ983004 EHM982954:EHN983004 DXQ982954:DXR983004 DNU982954:DNV983004 DDY982954:DDZ983004 CUC982954:CUD983004 CKG982954:CKH983004 CAK982954:CAL983004 BQO982954:BQP983004 BGS982954:BGT983004 AWW982954:AWX983004 ANA982954:ANB983004 ADE982954:ADF983004 TI982954:TJ983004 JM982954:JN983004 WVY917418:WVZ917468 WMC917418:WMD917468 WCG917418:WCH917468 VSK917418:VSL917468 VIO917418:VIP917468 UYS917418:UYT917468 UOW917418:UOX917468 UFA917418:UFB917468 TVE917418:TVF917468 TLI917418:TLJ917468 TBM917418:TBN917468 SRQ917418:SRR917468 SHU917418:SHV917468 RXY917418:RXZ917468 ROC917418:ROD917468 REG917418:REH917468 QUK917418:QUL917468 QKO917418:QKP917468 QAS917418:QAT917468 PQW917418:PQX917468 PHA917418:PHB917468 OXE917418:OXF917468 ONI917418:ONJ917468 ODM917418:ODN917468 NTQ917418:NTR917468 NJU917418:NJV917468 MZY917418:MZZ917468 MQC917418:MQD917468 MGG917418:MGH917468 LWK917418:LWL917468 LMO917418:LMP917468 LCS917418:LCT917468 KSW917418:KSX917468 KJA917418:KJB917468 JZE917418:JZF917468 JPI917418:JPJ917468 JFM917418:JFN917468 IVQ917418:IVR917468 ILU917418:ILV917468 IBY917418:IBZ917468 HSC917418:HSD917468 HIG917418:HIH917468 GYK917418:GYL917468 GOO917418:GOP917468 GES917418:GET917468 FUW917418:FUX917468 FLA917418:FLB917468 FBE917418:FBF917468 ERI917418:ERJ917468 EHM917418:EHN917468 DXQ917418:DXR917468 DNU917418:DNV917468 DDY917418:DDZ917468 CUC917418:CUD917468 CKG917418:CKH917468 CAK917418:CAL917468 BQO917418:BQP917468 BGS917418:BGT917468 AWW917418:AWX917468 ANA917418:ANB917468 ADE917418:ADF917468 TI917418:TJ917468 JM917418:JN917468 WVY851882:WVZ851932 WMC851882:WMD851932 WCG851882:WCH851932 VSK851882:VSL851932 VIO851882:VIP851932 UYS851882:UYT851932 UOW851882:UOX851932 UFA851882:UFB851932 TVE851882:TVF851932 TLI851882:TLJ851932 TBM851882:TBN851932 SRQ851882:SRR851932 SHU851882:SHV851932 RXY851882:RXZ851932 ROC851882:ROD851932 REG851882:REH851932 QUK851882:QUL851932 QKO851882:QKP851932 QAS851882:QAT851932 PQW851882:PQX851932 PHA851882:PHB851932 OXE851882:OXF851932 ONI851882:ONJ851932 ODM851882:ODN851932 NTQ851882:NTR851932 NJU851882:NJV851932 MZY851882:MZZ851932 MQC851882:MQD851932 MGG851882:MGH851932 LWK851882:LWL851932 LMO851882:LMP851932 LCS851882:LCT851932 KSW851882:KSX851932 KJA851882:KJB851932 JZE851882:JZF851932 JPI851882:JPJ851932 JFM851882:JFN851932 IVQ851882:IVR851932 ILU851882:ILV851932 IBY851882:IBZ851932 HSC851882:HSD851932 HIG851882:HIH851932 GYK851882:GYL851932 GOO851882:GOP851932 GES851882:GET851932 FUW851882:FUX851932 FLA851882:FLB851932 FBE851882:FBF851932 ERI851882:ERJ851932 EHM851882:EHN851932 DXQ851882:DXR851932 DNU851882:DNV851932 DDY851882:DDZ851932 CUC851882:CUD851932 CKG851882:CKH851932 CAK851882:CAL851932 BQO851882:BQP851932 BGS851882:BGT851932 AWW851882:AWX851932 ANA851882:ANB851932 ADE851882:ADF851932 TI851882:TJ851932 JM851882:JN851932 WVY786346:WVZ786396 WMC786346:WMD786396 WCG786346:WCH786396 VSK786346:VSL786396 VIO786346:VIP786396 UYS786346:UYT786396 UOW786346:UOX786396 UFA786346:UFB786396 TVE786346:TVF786396 TLI786346:TLJ786396 TBM786346:TBN786396 SRQ786346:SRR786396 SHU786346:SHV786396 RXY786346:RXZ786396 ROC786346:ROD786396 REG786346:REH786396 QUK786346:QUL786396 QKO786346:QKP786396 QAS786346:QAT786396 PQW786346:PQX786396 PHA786346:PHB786396 OXE786346:OXF786396 ONI786346:ONJ786396 ODM786346:ODN786396 NTQ786346:NTR786396 NJU786346:NJV786396 MZY786346:MZZ786396 MQC786346:MQD786396 MGG786346:MGH786396 LWK786346:LWL786396 LMO786346:LMP786396 LCS786346:LCT786396 KSW786346:KSX786396 KJA786346:KJB786396 JZE786346:JZF786396 JPI786346:JPJ786396 JFM786346:JFN786396 IVQ786346:IVR786396 ILU786346:ILV786396 IBY786346:IBZ786396 HSC786346:HSD786396 HIG786346:HIH786396 GYK786346:GYL786396 GOO786346:GOP786396 GES786346:GET786396 FUW786346:FUX786396 FLA786346:FLB786396 FBE786346:FBF786396 ERI786346:ERJ786396 EHM786346:EHN786396 DXQ786346:DXR786396 DNU786346:DNV786396 DDY786346:DDZ786396 CUC786346:CUD786396 CKG786346:CKH786396 CAK786346:CAL786396 BQO786346:BQP786396 BGS786346:BGT786396 AWW786346:AWX786396 ANA786346:ANB786396 ADE786346:ADF786396 TI786346:TJ786396 JM786346:JN786396 WVY720810:WVZ720860 WMC720810:WMD720860 WCG720810:WCH720860 VSK720810:VSL720860 VIO720810:VIP720860 UYS720810:UYT720860 UOW720810:UOX720860 UFA720810:UFB720860 TVE720810:TVF720860 TLI720810:TLJ720860 TBM720810:TBN720860 SRQ720810:SRR720860 SHU720810:SHV720860 RXY720810:RXZ720860 ROC720810:ROD720860 REG720810:REH720860 QUK720810:QUL720860 QKO720810:QKP720860 QAS720810:QAT720860 PQW720810:PQX720860 PHA720810:PHB720860 OXE720810:OXF720860 ONI720810:ONJ720860 ODM720810:ODN720860 NTQ720810:NTR720860 NJU720810:NJV720860 MZY720810:MZZ720860 MQC720810:MQD720860 MGG720810:MGH720860 LWK720810:LWL720860 LMO720810:LMP720860 LCS720810:LCT720860 KSW720810:KSX720860 KJA720810:KJB720860 JZE720810:JZF720860 JPI720810:JPJ720860 JFM720810:JFN720860 IVQ720810:IVR720860 ILU720810:ILV720860 IBY720810:IBZ720860 HSC720810:HSD720860 HIG720810:HIH720860 GYK720810:GYL720860 GOO720810:GOP720860 GES720810:GET720860 FUW720810:FUX720860 FLA720810:FLB720860 FBE720810:FBF720860 ERI720810:ERJ720860 EHM720810:EHN720860 DXQ720810:DXR720860 DNU720810:DNV720860 DDY720810:DDZ720860 CUC720810:CUD720860 CKG720810:CKH720860 CAK720810:CAL720860 BQO720810:BQP720860 BGS720810:BGT720860 AWW720810:AWX720860 ANA720810:ANB720860 ADE720810:ADF720860 TI720810:TJ720860 JM720810:JN720860 WVY655274:WVZ655324 WMC655274:WMD655324 WCG655274:WCH655324 VSK655274:VSL655324 VIO655274:VIP655324 UYS655274:UYT655324 UOW655274:UOX655324 UFA655274:UFB655324 TVE655274:TVF655324 TLI655274:TLJ655324 TBM655274:TBN655324 SRQ655274:SRR655324 SHU655274:SHV655324 RXY655274:RXZ655324 ROC655274:ROD655324 REG655274:REH655324 QUK655274:QUL655324 QKO655274:QKP655324 QAS655274:QAT655324 PQW655274:PQX655324 PHA655274:PHB655324 OXE655274:OXF655324 ONI655274:ONJ655324 ODM655274:ODN655324 NTQ655274:NTR655324 NJU655274:NJV655324 MZY655274:MZZ655324 MQC655274:MQD655324 MGG655274:MGH655324 LWK655274:LWL655324 LMO655274:LMP655324 LCS655274:LCT655324 KSW655274:KSX655324 KJA655274:KJB655324 JZE655274:JZF655324 JPI655274:JPJ655324 JFM655274:JFN655324 IVQ655274:IVR655324 ILU655274:ILV655324 IBY655274:IBZ655324 HSC655274:HSD655324 HIG655274:HIH655324 GYK655274:GYL655324 GOO655274:GOP655324 GES655274:GET655324 FUW655274:FUX655324 FLA655274:FLB655324 FBE655274:FBF655324 ERI655274:ERJ655324 EHM655274:EHN655324 DXQ655274:DXR655324 DNU655274:DNV655324 DDY655274:DDZ655324 CUC655274:CUD655324 CKG655274:CKH655324 CAK655274:CAL655324 BQO655274:BQP655324 BGS655274:BGT655324 AWW655274:AWX655324 ANA655274:ANB655324 ADE655274:ADF655324 TI655274:TJ655324 JM655274:JN655324 WVY589738:WVZ589788 WMC589738:WMD589788 WCG589738:WCH589788 VSK589738:VSL589788 VIO589738:VIP589788 UYS589738:UYT589788 UOW589738:UOX589788 UFA589738:UFB589788 TVE589738:TVF589788 TLI589738:TLJ589788 TBM589738:TBN589788 SRQ589738:SRR589788 SHU589738:SHV589788 RXY589738:RXZ589788 ROC589738:ROD589788 REG589738:REH589788 QUK589738:QUL589788 QKO589738:QKP589788 QAS589738:QAT589788 PQW589738:PQX589788 PHA589738:PHB589788 OXE589738:OXF589788 ONI589738:ONJ589788 ODM589738:ODN589788 NTQ589738:NTR589788 NJU589738:NJV589788 MZY589738:MZZ589788 MQC589738:MQD589788 MGG589738:MGH589788 LWK589738:LWL589788 LMO589738:LMP589788 LCS589738:LCT589788 KSW589738:KSX589788 KJA589738:KJB589788 JZE589738:JZF589788 JPI589738:JPJ589788 JFM589738:JFN589788 IVQ589738:IVR589788 ILU589738:ILV589788 IBY589738:IBZ589788 HSC589738:HSD589788 HIG589738:HIH589788 GYK589738:GYL589788 GOO589738:GOP589788 GES589738:GET589788 FUW589738:FUX589788 FLA589738:FLB589788 FBE589738:FBF589788 ERI589738:ERJ589788 EHM589738:EHN589788 DXQ589738:DXR589788 DNU589738:DNV589788 DDY589738:DDZ589788 CUC589738:CUD589788 CKG589738:CKH589788 CAK589738:CAL589788 BQO589738:BQP589788 BGS589738:BGT589788 AWW589738:AWX589788 ANA589738:ANB589788 ADE589738:ADF589788 TI589738:TJ589788 JM589738:JN589788 WVY524202:WVZ524252 WMC524202:WMD524252 WCG524202:WCH524252 VSK524202:VSL524252 VIO524202:VIP524252 UYS524202:UYT524252 UOW524202:UOX524252 UFA524202:UFB524252 TVE524202:TVF524252 TLI524202:TLJ524252 TBM524202:TBN524252 SRQ524202:SRR524252 SHU524202:SHV524252 RXY524202:RXZ524252 ROC524202:ROD524252 REG524202:REH524252 QUK524202:QUL524252 QKO524202:QKP524252 QAS524202:QAT524252 PQW524202:PQX524252 PHA524202:PHB524252 OXE524202:OXF524252 ONI524202:ONJ524252 ODM524202:ODN524252 NTQ524202:NTR524252 NJU524202:NJV524252 MZY524202:MZZ524252 MQC524202:MQD524252 MGG524202:MGH524252 LWK524202:LWL524252 LMO524202:LMP524252 LCS524202:LCT524252 KSW524202:KSX524252 KJA524202:KJB524252 JZE524202:JZF524252 JPI524202:JPJ524252 JFM524202:JFN524252 IVQ524202:IVR524252 ILU524202:ILV524252 IBY524202:IBZ524252 HSC524202:HSD524252 HIG524202:HIH524252 GYK524202:GYL524252 GOO524202:GOP524252 GES524202:GET524252 FUW524202:FUX524252 FLA524202:FLB524252 FBE524202:FBF524252 ERI524202:ERJ524252 EHM524202:EHN524252 DXQ524202:DXR524252 DNU524202:DNV524252 DDY524202:DDZ524252 CUC524202:CUD524252 CKG524202:CKH524252 CAK524202:CAL524252 BQO524202:BQP524252 BGS524202:BGT524252 AWW524202:AWX524252 ANA524202:ANB524252 ADE524202:ADF524252 TI524202:TJ524252 JM524202:JN524252 WVY458666:WVZ458716 WMC458666:WMD458716 WCG458666:WCH458716 VSK458666:VSL458716 VIO458666:VIP458716 UYS458666:UYT458716 UOW458666:UOX458716 UFA458666:UFB458716 TVE458666:TVF458716 TLI458666:TLJ458716 TBM458666:TBN458716 SRQ458666:SRR458716 SHU458666:SHV458716 RXY458666:RXZ458716 ROC458666:ROD458716 REG458666:REH458716 QUK458666:QUL458716 QKO458666:QKP458716 QAS458666:QAT458716 PQW458666:PQX458716 PHA458666:PHB458716 OXE458666:OXF458716 ONI458666:ONJ458716 ODM458666:ODN458716 NTQ458666:NTR458716 NJU458666:NJV458716 MZY458666:MZZ458716 MQC458666:MQD458716 MGG458666:MGH458716 LWK458666:LWL458716 LMO458666:LMP458716 LCS458666:LCT458716 KSW458666:KSX458716 KJA458666:KJB458716 JZE458666:JZF458716 JPI458666:JPJ458716 JFM458666:JFN458716 IVQ458666:IVR458716 ILU458666:ILV458716 IBY458666:IBZ458716 HSC458666:HSD458716 HIG458666:HIH458716 GYK458666:GYL458716 GOO458666:GOP458716 GES458666:GET458716 FUW458666:FUX458716 FLA458666:FLB458716 FBE458666:FBF458716 ERI458666:ERJ458716 EHM458666:EHN458716 DXQ458666:DXR458716 DNU458666:DNV458716 DDY458666:DDZ458716 CUC458666:CUD458716 CKG458666:CKH458716 CAK458666:CAL458716 BQO458666:BQP458716 BGS458666:BGT458716 AWW458666:AWX458716 ANA458666:ANB458716 ADE458666:ADF458716 TI458666:TJ458716 JM458666:JN458716 WVY393130:WVZ393180 WMC393130:WMD393180 WCG393130:WCH393180 VSK393130:VSL393180 VIO393130:VIP393180 UYS393130:UYT393180 UOW393130:UOX393180 UFA393130:UFB393180 TVE393130:TVF393180 TLI393130:TLJ393180 TBM393130:TBN393180 SRQ393130:SRR393180 SHU393130:SHV393180 RXY393130:RXZ393180 ROC393130:ROD393180 REG393130:REH393180 QUK393130:QUL393180 QKO393130:QKP393180 QAS393130:QAT393180 PQW393130:PQX393180 PHA393130:PHB393180 OXE393130:OXF393180 ONI393130:ONJ393180 ODM393130:ODN393180 NTQ393130:NTR393180 NJU393130:NJV393180 MZY393130:MZZ393180 MQC393130:MQD393180 MGG393130:MGH393180 LWK393130:LWL393180 LMO393130:LMP393180 LCS393130:LCT393180 KSW393130:KSX393180 KJA393130:KJB393180 JZE393130:JZF393180 JPI393130:JPJ393180 JFM393130:JFN393180 IVQ393130:IVR393180 ILU393130:ILV393180 IBY393130:IBZ393180 HSC393130:HSD393180 HIG393130:HIH393180 GYK393130:GYL393180 GOO393130:GOP393180 GES393130:GET393180 FUW393130:FUX393180 FLA393130:FLB393180 FBE393130:FBF393180 ERI393130:ERJ393180 EHM393130:EHN393180 DXQ393130:DXR393180 DNU393130:DNV393180 DDY393130:DDZ393180 CUC393130:CUD393180 CKG393130:CKH393180 CAK393130:CAL393180 BQO393130:BQP393180 BGS393130:BGT393180 AWW393130:AWX393180 ANA393130:ANB393180 ADE393130:ADF393180 TI393130:TJ393180 JM393130:JN393180 WVY327594:WVZ327644 WMC327594:WMD327644 WCG327594:WCH327644 VSK327594:VSL327644 VIO327594:VIP327644 UYS327594:UYT327644 UOW327594:UOX327644 UFA327594:UFB327644 TVE327594:TVF327644 TLI327594:TLJ327644 TBM327594:TBN327644 SRQ327594:SRR327644 SHU327594:SHV327644 RXY327594:RXZ327644 ROC327594:ROD327644 REG327594:REH327644 QUK327594:QUL327644 QKO327594:QKP327644 QAS327594:QAT327644 PQW327594:PQX327644 PHA327594:PHB327644 OXE327594:OXF327644 ONI327594:ONJ327644 ODM327594:ODN327644 NTQ327594:NTR327644 NJU327594:NJV327644 MZY327594:MZZ327644 MQC327594:MQD327644 MGG327594:MGH327644 LWK327594:LWL327644 LMO327594:LMP327644 LCS327594:LCT327644 KSW327594:KSX327644 KJA327594:KJB327644 JZE327594:JZF327644 JPI327594:JPJ327644 JFM327594:JFN327644 IVQ327594:IVR327644 ILU327594:ILV327644 IBY327594:IBZ327644 HSC327594:HSD327644 HIG327594:HIH327644 GYK327594:GYL327644 GOO327594:GOP327644 GES327594:GET327644 FUW327594:FUX327644 FLA327594:FLB327644 FBE327594:FBF327644 ERI327594:ERJ327644 EHM327594:EHN327644 DXQ327594:DXR327644 DNU327594:DNV327644 DDY327594:DDZ327644 CUC327594:CUD327644 CKG327594:CKH327644 CAK327594:CAL327644 BQO327594:BQP327644 BGS327594:BGT327644 AWW327594:AWX327644 ANA327594:ANB327644 ADE327594:ADF327644 TI327594:TJ327644 JM327594:JN327644 WVY262058:WVZ262108 WMC262058:WMD262108 WCG262058:WCH262108 VSK262058:VSL262108 VIO262058:VIP262108 UYS262058:UYT262108 UOW262058:UOX262108 UFA262058:UFB262108 TVE262058:TVF262108 TLI262058:TLJ262108 TBM262058:TBN262108 SRQ262058:SRR262108 SHU262058:SHV262108 RXY262058:RXZ262108 ROC262058:ROD262108 REG262058:REH262108 QUK262058:QUL262108 QKO262058:QKP262108 QAS262058:QAT262108 PQW262058:PQX262108 PHA262058:PHB262108 OXE262058:OXF262108 ONI262058:ONJ262108 ODM262058:ODN262108 NTQ262058:NTR262108 NJU262058:NJV262108 MZY262058:MZZ262108 MQC262058:MQD262108 MGG262058:MGH262108 LWK262058:LWL262108 LMO262058:LMP262108 LCS262058:LCT262108 KSW262058:KSX262108 KJA262058:KJB262108 JZE262058:JZF262108 JPI262058:JPJ262108 JFM262058:JFN262108 IVQ262058:IVR262108 ILU262058:ILV262108 IBY262058:IBZ262108 HSC262058:HSD262108 HIG262058:HIH262108 GYK262058:GYL262108 GOO262058:GOP262108 GES262058:GET262108 FUW262058:FUX262108 FLA262058:FLB262108 FBE262058:FBF262108 ERI262058:ERJ262108 EHM262058:EHN262108 DXQ262058:DXR262108 DNU262058:DNV262108 DDY262058:DDZ262108 CUC262058:CUD262108 CKG262058:CKH262108 CAK262058:CAL262108 BQO262058:BQP262108 BGS262058:BGT262108 AWW262058:AWX262108 ANA262058:ANB262108 ADE262058:ADF262108 TI262058:TJ262108 JM262058:JN262108 WVY196522:WVZ196572 WMC196522:WMD196572 WCG196522:WCH196572 VSK196522:VSL196572 VIO196522:VIP196572 UYS196522:UYT196572 UOW196522:UOX196572 UFA196522:UFB196572 TVE196522:TVF196572 TLI196522:TLJ196572 TBM196522:TBN196572 SRQ196522:SRR196572 SHU196522:SHV196572 RXY196522:RXZ196572 ROC196522:ROD196572 REG196522:REH196572 QUK196522:QUL196572 QKO196522:QKP196572 QAS196522:QAT196572 PQW196522:PQX196572 PHA196522:PHB196572 OXE196522:OXF196572 ONI196522:ONJ196572 ODM196522:ODN196572 NTQ196522:NTR196572 NJU196522:NJV196572 MZY196522:MZZ196572 MQC196522:MQD196572 MGG196522:MGH196572 LWK196522:LWL196572 LMO196522:LMP196572 LCS196522:LCT196572 KSW196522:KSX196572 KJA196522:KJB196572 JZE196522:JZF196572 JPI196522:JPJ196572 JFM196522:JFN196572 IVQ196522:IVR196572 ILU196522:ILV196572 IBY196522:IBZ196572 HSC196522:HSD196572 HIG196522:HIH196572 GYK196522:GYL196572 GOO196522:GOP196572 GES196522:GET196572 FUW196522:FUX196572 FLA196522:FLB196572 FBE196522:FBF196572 ERI196522:ERJ196572 EHM196522:EHN196572 DXQ196522:DXR196572 DNU196522:DNV196572 DDY196522:DDZ196572 CUC196522:CUD196572 CKG196522:CKH196572 CAK196522:CAL196572 BQO196522:BQP196572 BGS196522:BGT196572 AWW196522:AWX196572 ANA196522:ANB196572 ADE196522:ADF196572 TI196522:TJ196572 JM196522:JN196572 WVY130986:WVZ131036 WMC130986:WMD131036 WCG130986:WCH131036 VSK130986:VSL131036 VIO130986:VIP131036 UYS130986:UYT131036 UOW130986:UOX131036 UFA130986:UFB131036 TVE130986:TVF131036 TLI130986:TLJ131036 TBM130986:TBN131036 SRQ130986:SRR131036 SHU130986:SHV131036 RXY130986:RXZ131036 ROC130986:ROD131036 REG130986:REH131036 QUK130986:QUL131036 QKO130986:QKP131036 QAS130986:QAT131036 PQW130986:PQX131036 PHA130986:PHB131036 OXE130986:OXF131036 ONI130986:ONJ131036 ODM130986:ODN131036 NTQ130986:NTR131036 NJU130986:NJV131036 MZY130986:MZZ131036 MQC130986:MQD131036 MGG130986:MGH131036 LWK130986:LWL131036 LMO130986:LMP131036 LCS130986:LCT131036 KSW130986:KSX131036 KJA130986:KJB131036 JZE130986:JZF131036 JPI130986:JPJ131036 JFM130986:JFN131036 IVQ130986:IVR131036 ILU130986:ILV131036 IBY130986:IBZ131036 HSC130986:HSD131036 HIG130986:HIH131036 GYK130986:GYL131036 GOO130986:GOP131036 GES130986:GET131036 FUW130986:FUX131036 FLA130986:FLB131036 FBE130986:FBF131036 ERI130986:ERJ131036 EHM130986:EHN131036 DXQ130986:DXR131036 DNU130986:DNV131036 DDY130986:DDZ131036 CUC130986:CUD131036 CKG130986:CKH131036 CAK130986:CAL131036 BQO130986:BQP131036 BGS130986:BGT131036 AWW130986:AWX131036 ANA130986:ANB131036 ADE130986:ADF131036 TI130986:TJ131036 JM130986:JN131036 WVY65450:WVZ65500 WMC65450:WMD65500 WCG65450:WCH65500 VSK65450:VSL65500 VIO65450:VIP65500 UYS65450:UYT65500 UOW65450:UOX65500 UFA65450:UFB65500 TVE65450:TVF65500 TLI65450:TLJ65500 TBM65450:TBN65500 SRQ65450:SRR65500 SHU65450:SHV65500 RXY65450:RXZ65500 ROC65450:ROD65500 REG65450:REH65500 QUK65450:QUL65500 QKO65450:QKP65500 QAS65450:QAT65500 PQW65450:PQX65500 PHA65450:PHB65500 OXE65450:OXF65500 ONI65450:ONJ65500 ODM65450:ODN65500 NTQ65450:NTR65500 NJU65450:NJV65500 MZY65450:MZZ65500 MQC65450:MQD65500 MGG65450:MGH65500 LWK65450:LWL65500 LMO65450:LMP65500 LCS65450:LCT65500 KSW65450:KSX65500 KJA65450:KJB65500 JZE65450:JZF65500 JPI65450:JPJ65500 JFM65450:JFN65500 IVQ65450:IVR65500 ILU65450:ILV65500 IBY65450:IBZ65500 HSC65450:HSD65500 HIG65450:HIH65500 GYK65450:GYL65500 GOO65450:GOP65500 GES65450:GET65500 FUW65450:FUX65500 FLA65450:FLB65500 FBE65450:FBF65500 ERI65450:ERJ65500 EHM65450:EHN65500 DXQ65450:DXR65500 DNU65450:DNV65500 DDY65450:DDZ65500 CUC65450:CUD65500 CKG65450:CKH65500 CAK65450:CAL65500 BQO65450:BQP65500 BGS65450:BGT65500 AWW65450:AWX65500 ANA65450:ANB65500 ADE65450:ADF65500 TI65450:TJ65500 JM65450:JN65500 WVW14:WVX15 WMA14:WMB15 WCE14:WCF15 VSI14:VSJ15 VIM14:VIN15 UYQ14:UYR15 UOU14:UOV15 UEY14:UEZ15 TVC14:TVD15 TLG14:TLH15 TBK14:TBL15 SRO14:SRP15 SHS14:SHT15 RXW14:RXX15 ROA14:ROB15 REE14:REF15 QUI14:QUJ15 QKM14:QKN15 QAQ14:QAR15 PQU14:PQV15 PGY14:PGZ15 OXC14:OXD15 ONG14:ONH15 ODK14:ODL15 NTO14:NTP15 NJS14:NJT15 MZW14:MZX15 MQA14:MQB15 MGE14:MGF15 LWI14:LWJ15 LMM14:LMN15 LCQ14:LCR15 KSU14:KSV15 KIY14:KIZ15 JZC14:JZD15 JPG14:JPH15 JFK14:JFL15 IVO14:IVP15 ILS14:ILT15 IBW14:IBX15 HSA14:HSB15 HIE14:HIF15 GYI14:GYJ15 GOM14:GON15 GEQ14:GER15 FUU14:FUV15 FKY14:FKZ15 FBC14:FBD15 ERG14:ERH15 EHK14:EHL15 DXO14:DXP15 DNS14:DNT15 DDW14:DDX15 CUA14:CUB15 CKE14:CKF15 CAI14:CAJ15 BQM14:BQN15 BGQ14:BGR15 AWU14:AWV15 AMY14:AMZ15 ADC14:ADD15 TG14:TH15 JK14:JL15 WVU982954:WVU983004 WLY982954:WLY983004 WCC982954:WCC983004 VSG982954:VSG983004 VIK982954:VIK983004 UYO982954:UYO983004 UOS982954:UOS983004 UEW982954:UEW983004 TVA982954:TVA983004 TLE982954:TLE983004 TBI982954:TBI983004 SRM982954:SRM983004 SHQ982954:SHQ983004 RXU982954:RXU983004 RNY982954:RNY983004 REC982954:REC983004 QUG982954:QUG983004 QKK982954:QKK983004 QAO982954:QAO983004 PQS982954:PQS983004 PGW982954:PGW983004 OXA982954:OXA983004 ONE982954:ONE983004 ODI982954:ODI983004 NTM982954:NTM983004 NJQ982954:NJQ983004 MZU982954:MZU983004 MPY982954:MPY983004 MGC982954:MGC983004 LWG982954:LWG983004 LMK982954:LMK983004 LCO982954:LCO983004 KSS982954:KSS983004 KIW982954:KIW983004 JZA982954:JZA983004 JPE982954:JPE983004 JFI982954:JFI983004 IVM982954:IVM983004 ILQ982954:ILQ983004 IBU982954:IBU983004 HRY982954:HRY983004 HIC982954:HIC983004 GYG982954:GYG983004 GOK982954:GOK983004 GEO982954:GEO983004 FUS982954:FUS983004 FKW982954:FKW983004 FBA982954:FBA983004 ERE982954:ERE983004 EHI982954:EHI983004 DXM982954:DXM983004 DNQ982954:DNQ983004 DDU982954:DDU983004 CTY982954:CTY983004 CKC982954:CKC983004 CAG982954:CAG983004 BQK982954:BQK983004 BGO982954:BGO983004 AWS982954:AWS983004 AMW982954:AMW983004 ADA982954:ADA983004 TE982954:TE983004 JI982954:JI983004 WVU917418:WVU917468 WLY917418:WLY917468 WCC917418:WCC917468 VSG917418:VSG917468 VIK917418:VIK917468 UYO917418:UYO917468 UOS917418:UOS917468 UEW917418:UEW917468 TVA917418:TVA917468 TLE917418:TLE917468 TBI917418:TBI917468 SRM917418:SRM917468 SHQ917418:SHQ917468 RXU917418:RXU917468 RNY917418:RNY917468 REC917418:REC917468 QUG917418:QUG917468 QKK917418:QKK917468 QAO917418:QAO917468 PQS917418:PQS917468 PGW917418:PGW917468 OXA917418:OXA917468 ONE917418:ONE917468 ODI917418:ODI917468 NTM917418:NTM917468 NJQ917418:NJQ917468 MZU917418:MZU917468 MPY917418:MPY917468 MGC917418:MGC917468 LWG917418:LWG917468 LMK917418:LMK917468 LCO917418:LCO917468 KSS917418:KSS917468 KIW917418:KIW917468 JZA917418:JZA917468 JPE917418:JPE917468 JFI917418:JFI917468 IVM917418:IVM917468 ILQ917418:ILQ917468 IBU917418:IBU917468 HRY917418:HRY917468 HIC917418:HIC917468 GYG917418:GYG917468 GOK917418:GOK917468 GEO917418:GEO917468 FUS917418:FUS917468 FKW917418:FKW917468 FBA917418:FBA917468 ERE917418:ERE917468 EHI917418:EHI917468 DXM917418:DXM917468 DNQ917418:DNQ917468 DDU917418:DDU917468 CTY917418:CTY917468 CKC917418:CKC917468 CAG917418:CAG917468 BQK917418:BQK917468 BGO917418:BGO917468 AWS917418:AWS917468 AMW917418:AMW917468 ADA917418:ADA917468 TE917418:TE917468 JI917418:JI917468 WVU851882:WVU851932 WLY851882:WLY851932 WCC851882:WCC851932 VSG851882:VSG851932 VIK851882:VIK851932 UYO851882:UYO851932 UOS851882:UOS851932 UEW851882:UEW851932 TVA851882:TVA851932 TLE851882:TLE851932 TBI851882:TBI851932 SRM851882:SRM851932 SHQ851882:SHQ851932 RXU851882:RXU851932 RNY851882:RNY851932 REC851882:REC851932 QUG851882:QUG851932 QKK851882:QKK851932 QAO851882:QAO851932 PQS851882:PQS851932 PGW851882:PGW851932 OXA851882:OXA851932 ONE851882:ONE851932 ODI851882:ODI851932 NTM851882:NTM851932 NJQ851882:NJQ851932 MZU851882:MZU851932 MPY851882:MPY851932 MGC851882:MGC851932 LWG851882:LWG851932 LMK851882:LMK851932 LCO851882:LCO851932 KSS851882:KSS851932 KIW851882:KIW851932 JZA851882:JZA851932 JPE851882:JPE851932 JFI851882:JFI851932 IVM851882:IVM851932 ILQ851882:ILQ851932 IBU851882:IBU851932 HRY851882:HRY851932 HIC851882:HIC851932 GYG851882:GYG851932 GOK851882:GOK851932 GEO851882:GEO851932 FUS851882:FUS851932 FKW851882:FKW851932 FBA851882:FBA851932 ERE851882:ERE851932 EHI851882:EHI851932 DXM851882:DXM851932 DNQ851882:DNQ851932 DDU851882:DDU851932 CTY851882:CTY851932 CKC851882:CKC851932 CAG851882:CAG851932 BQK851882:BQK851932 BGO851882:BGO851932 AWS851882:AWS851932 AMW851882:AMW851932 ADA851882:ADA851932 TE851882:TE851932 JI851882:JI851932 WVU786346:WVU786396 WLY786346:WLY786396 WCC786346:WCC786396 VSG786346:VSG786396 VIK786346:VIK786396 UYO786346:UYO786396 UOS786346:UOS786396 UEW786346:UEW786396 TVA786346:TVA786396 TLE786346:TLE786396 TBI786346:TBI786396 SRM786346:SRM786396 SHQ786346:SHQ786396 RXU786346:RXU786396 RNY786346:RNY786396 REC786346:REC786396 QUG786346:QUG786396 QKK786346:QKK786396 QAO786346:QAO786396 PQS786346:PQS786396 PGW786346:PGW786396 OXA786346:OXA786396 ONE786346:ONE786396 ODI786346:ODI786396 NTM786346:NTM786396 NJQ786346:NJQ786396 MZU786346:MZU786396 MPY786346:MPY786396 MGC786346:MGC786396 LWG786346:LWG786396 LMK786346:LMK786396 LCO786346:LCO786396 KSS786346:KSS786396 KIW786346:KIW786396 JZA786346:JZA786396 JPE786346:JPE786396 JFI786346:JFI786396 IVM786346:IVM786396 ILQ786346:ILQ786396 IBU786346:IBU786396 HRY786346:HRY786396 HIC786346:HIC786396 GYG786346:GYG786396 GOK786346:GOK786396 GEO786346:GEO786396 FUS786346:FUS786396 FKW786346:FKW786396 FBA786346:FBA786396 ERE786346:ERE786396 EHI786346:EHI786396 DXM786346:DXM786396 DNQ786346:DNQ786396 DDU786346:DDU786396 CTY786346:CTY786396 CKC786346:CKC786396 CAG786346:CAG786396 BQK786346:BQK786396 BGO786346:BGO786396 AWS786346:AWS786396 AMW786346:AMW786396 ADA786346:ADA786396 TE786346:TE786396 JI786346:JI786396 WVU720810:WVU720860 WLY720810:WLY720860 WCC720810:WCC720860 VSG720810:VSG720860 VIK720810:VIK720860 UYO720810:UYO720860 UOS720810:UOS720860 UEW720810:UEW720860 TVA720810:TVA720860 TLE720810:TLE720860 TBI720810:TBI720860 SRM720810:SRM720860 SHQ720810:SHQ720860 RXU720810:RXU720860 RNY720810:RNY720860 REC720810:REC720860 QUG720810:QUG720860 QKK720810:QKK720860 QAO720810:QAO720860 PQS720810:PQS720860 PGW720810:PGW720860 OXA720810:OXA720860 ONE720810:ONE720860 ODI720810:ODI720860 NTM720810:NTM720860 NJQ720810:NJQ720860 MZU720810:MZU720860 MPY720810:MPY720860 MGC720810:MGC720860 LWG720810:LWG720860 LMK720810:LMK720860 LCO720810:LCO720860 KSS720810:KSS720860 KIW720810:KIW720860 JZA720810:JZA720860 JPE720810:JPE720860 JFI720810:JFI720860 IVM720810:IVM720860 ILQ720810:ILQ720860 IBU720810:IBU720860 HRY720810:HRY720860 HIC720810:HIC720860 GYG720810:GYG720860 GOK720810:GOK720860 GEO720810:GEO720860 FUS720810:FUS720860 FKW720810:FKW720860 FBA720810:FBA720860 ERE720810:ERE720860 EHI720810:EHI720860 DXM720810:DXM720860 DNQ720810:DNQ720860 DDU720810:DDU720860 CTY720810:CTY720860 CKC720810:CKC720860 CAG720810:CAG720860 BQK720810:BQK720860 BGO720810:BGO720860 AWS720810:AWS720860 AMW720810:AMW720860 ADA720810:ADA720860 TE720810:TE720860 JI720810:JI720860 WVU655274:WVU655324 WLY655274:WLY655324 WCC655274:WCC655324 VSG655274:VSG655324 VIK655274:VIK655324 UYO655274:UYO655324 UOS655274:UOS655324 UEW655274:UEW655324 TVA655274:TVA655324 TLE655274:TLE655324 TBI655274:TBI655324 SRM655274:SRM655324 SHQ655274:SHQ655324 RXU655274:RXU655324 RNY655274:RNY655324 REC655274:REC655324 QUG655274:QUG655324 QKK655274:QKK655324 QAO655274:QAO655324 PQS655274:PQS655324 PGW655274:PGW655324 OXA655274:OXA655324 ONE655274:ONE655324 ODI655274:ODI655324 NTM655274:NTM655324 NJQ655274:NJQ655324 MZU655274:MZU655324 MPY655274:MPY655324 MGC655274:MGC655324 LWG655274:LWG655324 LMK655274:LMK655324 LCO655274:LCO655324 KSS655274:KSS655324 KIW655274:KIW655324 JZA655274:JZA655324 JPE655274:JPE655324 JFI655274:JFI655324 IVM655274:IVM655324 ILQ655274:ILQ655324 IBU655274:IBU655324 HRY655274:HRY655324 HIC655274:HIC655324 GYG655274:GYG655324 GOK655274:GOK655324 GEO655274:GEO655324 FUS655274:FUS655324 FKW655274:FKW655324 FBA655274:FBA655324 ERE655274:ERE655324 EHI655274:EHI655324 DXM655274:DXM655324 DNQ655274:DNQ655324 DDU655274:DDU655324 CTY655274:CTY655324 CKC655274:CKC655324 CAG655274:CAG655324 BQK655274:BQK655324 BGO655274:BGO655324 AWS655274:AWS655324 AMW655274:AMW655324 ADA655274:ADA655324 TE655274:TE655324 JI655274:JI655324 WVU589738:WVU589788 WLY589738:WLY589788 WCC589738:WCC589788 VSG589738:VSG589788 VIK589738:VIK589788 UYO589738:UYO589788 UOS589738:UOS589788 UEW589738:UEW589788 TVA589738:TVA589788 TLE589738:TLE589788 TBI589738:TBI589788 SRM589738:SRM589788 SHQ589738:SHQ589788 RXU589738:RXU589788 RNY589738:RNY589788 REC589738:REC589788 QUG589738:QUG589788 QKK589738:QKK589788 QAO589738:QAO589788 PQS589738:PQS589788 PGW589738:PGW589788 OXA589738:OXA589788 ONE589738:ONE589788 ODI589738:ODI589788 NTM589738:NTM589788 NJQ589738:NJQ589788 MZU589738:MZU589788 MPY589738:MPY589788 MGC589738:MGC589788 LWG589738:LWG589788 LMK589738:LMK589788 LCO589738:LCO589788 KSS589738:KSS589788 KIW589738:KIW589788 JZA589738:JZA589788 JPE589738:JPE589788 JFI589738:JFI589788 IVM589738:IVM589788 ILQ589738:ILQ589788 IBU589738:IBU589788 HRY589738:HRY589788 HIC589738:HIC589788 GYG589738:GYG589788 GOK589738:GOK589788 GEO589738:GEO589788 FUS589738:FUS589788 FKW589738:FKW589788 FBA589738:FBA589788 ERE589738:ERE589788 EHI589738:EHI589788 DXM589738:DXM589788 DNQ589738:DNQ589788 DDU589738:DDU589788 CTY589738:CTY589788 CKC589738:CKC589788 CAG589738:CAG589788 BQK589738:BQK589788 BGO589738:BGO589788 AWS589738:AWS589788 AMW589738:AMW589788 ADA589738:ADA589788 TE589738:TE589788 JI589738:JI589788 WVU524202:WVU524252 WLY524202:WLY524252 WCC524202:WCC524252 VSG524202:VSG524252 VIK524202:VIK524252 UYO524202:UYO524252 UOS524202:UOS524252 UEW524202:UEW524252 TVA524202:TVA524252 TLE524202:TLE524252 TBI524202:TBI524252 SRM524202:SRM524252 SHQ524202:SHQ524252 RXU524202:RXU524252 RNY524202:RNY524252 REC524202:REC524252 QUG524202:QUG524252 QKK524202:QKK524252 QAO524202:QAO524252 PQS524202:PQS524252 PGW524202:PGW524252 OXA524202:OXA524252 ONE524202:ONE524252 ODI524202:ODI524252 NTM524202:NTM524252 NJQ524202:NJQ524252 MZU524202:MZU524252 MPY524202:MPY524252 MGC524202:MGC524252 LWG524202:LWG524252 LMK524202:LMK524252 LCO524202:LCO524252 KSS524202:KSS524252 KIW524202:KIW524252 JZA524202:JZA524252 JPE524202:JPE524252 JFI524202:JFI524252 IVM524202:IVM524252 ILQ524202:ILQ524252 IBU524202:IBU524252 HRY524202:HRY524252 HIC524202:HIC524252 GYG524202:GYG524252 GOK524202:GOK524252 GEO524202:GEO524252 FUS524202:FUS524252 FKW524202:FKW524252 FBA524202:FBA524252 ERE524202:ERE524252 EHI524202:EHI524252 DXM524202:DXM524252 DNQ524202:DNQ524252 DDU524202:DDU524252 CTY524202:CTY524252 CKC524202:CKC524252 CAG524202:CAG524252 BQK524202:BQK524252 BGO524202:BGO524252 AWS524202:AWS524252 AMW524202:AMW524252 ADA524202:ADA524252 TE524202:TE524252 JI524202:JI524252 WVU458666:WVU458716 WLY458666:WLY458716 WCC458666:WCC458716 VSG458666:VSG458716 VIK458666:VIK458716 UYO458666:UYO458716 UOS458666:UOS458716 UEW458666:UEW458716 TVA458666:TVA458716 TLE458666:TLE458716 TBI458666:TBI458716 SRM458666:SRM458716 SHQ458666:SHQ458716 RXU458666:RXU458716 RNY458666:RNY458716 REC458666:REC458716 QUG458666:QUG458716 QKK458666:QKK458716 QAO458666:QAO458716 PQS458666:PQS458716 PGW458666:PGW458716 OXA458666:OXA458716 ONE458666:ONE458716 ODI458666:ODI458716 NTM458666:NTM458716 NJQ458666:NJQ458716 MZU458666:MZU458716 MPY458666:MPY458716 MGC458666:MGC458716 LWG458666:LWG458716 LMK458666:LMK458716 LCO458666:LCO458716 KSS458666:KSS458716 KIW458666:KIW458716 JZA458666:JZA458716 JPE458666:JPE458716 JFI458666:JFI458716 IVM458666:IVM458716 ILQ458666:ILQ458716 IBU458666:IBU458716 HRY458666:HRY458716 HIC458666:HIC458716 GYG458666:GYG458716 GOK458666:GOK458716 GEO458666:GEO458716 FUS458666:FUS458716 FKW458666:FKW458716 FBA458666:FBA458716 ERE458666:ERE458716 EHI458666:EHI458716 DXM458666:DXM458716 DNQ458666:DNQ458716 DDU458666:DDU458716 CTY458666:CTY458716 CKC458666:CKC458716 CAG458666:CAG458716 BQK458666:BQK458716 BGO458666:BGO458716 AWS458666:AWS458716 AMW458666:AMW458716 ADA458666:ADA458716 TE458666:TE458716 JI458666:JI458716 WVU393130:WVU393180 WLY393130:WLY393180 WCC393130:WCC393180 VSG393130:VSG393180 VIK393130:VIK393180 UYO393130:UYO393180 UOS393130:UOS393180 UEW393130:UEW393180 TVA393130:TVA393180 TLE393130:TLE393180 TBI393130:TBI393180 SRM393130:SRM393180 SHQ393130:SHQ393180 RXU393130:RXU393180 RNY393130:RNY393180 REC393130:REC393180 QUG393130:QUG393180 QKK393130:QKK393180 QAO393130:QAO393180 PQS393130:PQS393180 PGW393130:PGW393180 OXA393130:OXA393180 ONE393130:ONE393180 ODI393130:ODI393180 NTM393130:NTM393180 NJQ393130:NJQ393180 MZU393130:MZU393180 MPY393130:MPY393180 MGC393130:MGC393180 LWG393130:LWG393180 LMK393130:LMK393180 LCO393130:LCO393180 KSS393130:KSS393180 KIW393130:KIW393180 JZA393130:JZA393180 JPE393130:JPE393180 JFI393130:JFI393180 IVM393130:IVM393180 ILQ393130:ILQ393180 IBU393130:IBU393180 HRY393130:HRY393180 HIC393130:HIC393180 GYG393130:GYG393180 GOK393130:GOK393180 GEO393130:GEO393180 FUS393130:FUS393180 FKW393130:FKW393180 FBA393130:FBA393180 ERE393130:ERE393180 EHI393130:EHI393180 DXM393130:DXM393180 DNQ393130:DNQ393180 DDU393130:DDU393180 CTY393130:CTY393180 CKC393130:CKC393180 CAG393130:CAG393180 BQK393130:BQK393180 BGO393130:BGO393180 AWS393130:AWS393180 AMW393130:AMW393180 ADA393130:ADA393180 TE393130:TE393180 JI393130:JI393180 WVU327594:WVU327644 WLY327594:WLY327644 WCC327594:WCC327644 VSG327594:VSG327644 VIK327594:VIK327644 UYO327594:UYO327644 UOS327594:UOS327644 UEW327594:UEW327644 TVA327594:TVA327644 TLE327594:TLE327644 TBI327594:TBI327644 SRM327594:SRM327644 SHQ327594:SHQ327644 RXU327594:RXU327644 RNY327594:RNY327644 REC327594:REC327644 QUG327594:QUG327644 QKK327594:QKK327644 QAO327594:QAO327644 PQS327594:PQS327644 PGW327594:PGW327644 OXA327594:OXA327644 ONE327594:ONE327644 ODI327594:ODI327644 NTM327594:NTM327644 NJQ327594:NJQ327644 MZU327594:MZU327644 MPY327594:MPY327644 MGC327594:MGC327644 LWG327594:LWG327644 LMK327594:LMK327644 LCO327594:LCO327644 KSS327594:KSS327644 KIW327594:KIW327644 JZA327594:JZA327644 JPE327594:JPE327644 JFI327594:JFI327644 IVM327594:IVM327644 ILQ327594:ILQ327644 IBU327594:IBU327644 HRY327594:HRY327644 HIC327594:HIC327644 GYG327594:GYG327644 GOK327594:GOK327644 GEO327594:GEO327644 FUS327594:FUS327644 FKW327594:FKW327644 FBA327594:FBA327644 ERE327594:ERE327644 EHI327594:EHI327644 DXM327594:DXM327644 DNQ327594:DNQ327644 DDU327594:DDU327644 CTY327594:CTY327644 CKC327594:CKC327644 CAG327594:CAG327644 BQK327594:BQK327644 BGO327594:BGO327644 AWS327594:AWS327644 AMW327594:AMW327644 ADA327594:ADA327644 TE327594:TE327644 JI327594:JI327644 WVU262058:WVU262108 WLY262058:WLY262108 WCC262058:WCC262108 VSG262058:VSG262108 VIK262058:VIK262108 UYO262058:UYO262108 UOS262058:UOS262108 UEW262058:UEW262108 TVA262058:TVA262108 TLE262058:TLE262108 TBI262058:TBI262108 SRM262058:SRM262108 SHQ262058:SHQ262108 RXU262058:RXU262108 RNY262058:RNY262108 REC262058:REC262108 QUG262058:QUG262108 QKK262058:QKK262108 QAO262058:QAO262108 PQS262058:PQS262108 PGW262058:PGW262108 OXA262058:OXA262108 ONE262058:ONE262108 ODI262058:ODI262108 NTM262058:NTM262108 NJQ262058:NJQ262108 MZU262058:MZU262108 MPY262058:MPY262108 MGC262058:MGC262108 LWG262058:LWG262108 LMK262058:LMK262108 LCO262058:LCO262108 KSS262058:KSS262108 KIW262058:KIW262108 JZA262058:JZA262108 JPE262058:JPE262108 JFI262058:JFI262108 IVM262058:IVM262108 ILQ262058:ILQ262108 IBU262058:IBU262108 HRY262058:HRY262108 HIC262058:HIC262108 GYG262058:GYG262108 GOK262058:GOK262108 GEO262058:GEO262108 FUS262058:FUS262108 FKW262058:FKW262108 FBA262058:FBA262108 ERE262058:ERE262108 EHI262058:EHI262108 DXM262058:DXM262108 DNQ262058:DNQ262108 DDU262058:DDU262108 CTY262058:CTY262108 CKC262058:CKC262108 CAG262058:CAG262108 BQK262058:BQK262108 BGO262058:BGO262108 AWS262058:AWS262108 AMW262058:AMW262108 ADA262058:ADA262108 TE262058:TE262108 JI262058:JI262108 WVU196522:WVU196572 WLY196522:WLY196572 WCC196522:WCC196572 VSG196522:VSG196572 VIK196522:VIK196572 UYO196522:UYO196572 UOS196522:UOS196572 UEW196522:UEW196572 TVA196522:TVA196572 TLE196522:TLE196572 TBI196522:TBI196572 SRM196522:SRM196572 SHQ196522:SHQ196572 RXU196522:RXU196572 RNY196522:RNY196572 REC196522:REC196572 QUG196522:QUG196572 QKK196522:QKK196572 QAO196522:QAO196572 PQS196522:PQS196572 PGW196522:PGW196572 OXA196522:OXA196572 ONE196522:ONE196572 ODI196522:ODI196572 NTM196522:NTM196572 NJQ196522:NJQ196572 MZU196522:MZU196572 MPY196522:MPY196572 MGC196522:MGC196572 LWG196522:LWG196572 LMK196522:LMK196572 LCO196522:LCO196572 KSS196522:KSS196572 KIW196522:KIW196572 JZA196522:JZA196572 JPE196522:JPE196572 JFI196522:JFI196572 IVM196522:IVM196572 ILQ196522:ILQ196572 IBU196522:IBU196572 HRY196522:HRY196572 HIC196522:HIC196572 GYG196522:GYG196572 GOK196522:GOK196572 GEO196522:GEO196572 FUS196522:FUS196572 FKW196522:FKW196572 FBA196522:FBA196572 ERE196522:ERE196572 EHI196522:EHI196572 DXM196522:DXM196572 DNQ196522:DNQ196572 DDU196522:DDU196572 CTY196522:CTY196572 CKC196522:CKC196572 CAG196522:CAG196572 BQK196522:BQK196572 BGO196522:BGO196572 AWS196522:AWS196572 AMW196522:AMW196572 ADA196522:ADA196572 TE196522:TE196572 JI196522:JI196572 WVU130986:WVU131036 WLY130986:WLY131036 WCC130986:WCC131036 VSG130986:VSG131036 VIK130986:VIK131036 UYO130986:UYO131036 UOS130986:UOS131036 UEW130986:UEW131036 TVA130986:TVA131036 TLE130986:TLE131036 TBI130986:TBI131036 SRM130986:SRM131036 SHQ130986:SHQ131036 RXU130986:RXU131036 RNY130986:RNY131036 REC130986:REC131036 QUG130986:QUG131036 QKK130986:QKK131036 QAO130986:QAO131036 PQS130986:PQS131036 PGW130986:PGW131036 OXA130986:OXA131036 ONE130986:ONE131036 ODI130986:ODI131036 NTM130986:NTM131036 NJQ130986:NJQ131036 MZU130986:MZU131036 MPY130986:MPY131036 MGC130986:MGC131036 LWG130986:LWG131036 LMK130986:LMK131036 LCO130986:LCO131036 KSS130986:KSS131036 KIW130986:KIW131036 JZA130986:JZA131036 JPE130986:JPE131036 JFI130986:JFI131036 IVM130986:IVM131036 ILQ130986:ILQ131036 IBU130986:IBU131036 HRY130986:HRY131036 HIC130986:HIC131036 GYG130986:GYG131036 GOK130986:GOK131036 GEO130986:GEO131036 FUS130986:FUS131036 FKW130986:FKW131036 FBA130986:FBA131036 ERE130986:ERE131036 EHI130986:EHI131036 DXM130986:DXM131036 DNQ130986:DNQ131036 DDU130986:DDU131036 CTY130986:CTY131036 CKC130986:CKC131036 CAG130986:CAG131036 BQK130986:BQK131036 BGO130986:BGO131036 AWS130986:AWS131036 AMW130986:AMW131036 ADA130986:ADA131036 TE130986:TE131036 JI130986:JI131036 WVU65450:WVU65500 WLY65450:WLY65500 WCC65450:WCC65500 VSG65450:VSG65500 VIK65450:VIK65500 UYO65450:UYO65500 UOS65450:UOS65500 UEW65450:UEW65500 TVA65450:TVA65500 TLE65450:TLE65500 TBI65450:TBI65500 SRM65450:SRM65500 SHQ65450:SHQ65500 RXU65450:RXU65500 RNY65450:RNY65500 REC65450:REC65500 QUG65450:QUG65500 QKK65450:QKK65500 QAO65450:QAO65500 PQS65450:PQS65500 PGW65450:PGW65500 OXA65450:OXA65500 ONE65450:ONE65500 ODI65450:ODI65500 NTM65450:NTM65500 NJQ65450:NJQ65500 MZU65450:MZU65500 MPY65450:MPY65500 MGC65450:MGC65500 LWG65450:LWG65500 LMK65450:LMK65500 LCO65450:LCO65500 KSS65450:KSS65500 KIW65450:KIW65500 JZA65450:JZA65500 JPE65450:JPE65500 JFI65450:JFI65500 IVM65450:IVM65500 ILQ65450:ILQ65500 IBU65450:IBU65500 HRY65450:HRY65500 HIC65450:HIC65500 GYG65450:GYG65500 GOK65450:GOK65500 GEO65450:GEO65500 FUS65450:FUS65500 FKW65450:FKW65500 FBA65450:FBA65500 ERE65450:ERE65500 EHI65450:EHI65500 DXM65450:DXM65500 DNQ65450:DNQ65500 DDU65450:DDU65500 CTY65450:CTY65500 CKC65450:CKC65500 CAG65450:CAG65500 BQK65450:BQK65500 BGO65450:BGO65500 AWS65450:AWS65500 AMW65450:AMW65500 ADA65450:ADA65500 TE65450:TE65500 JI65450:JI65500 WVS14:WVS15 WLW14:WLW15 WCA14:WCA15 VSE14:VSE15 VII14:VII15 UYM14:UYM15 UOQ14:UOQ15 UEU14:UEU15 TUY14:TUY15 TLC14:TLC15 TBG14:TBG15 SRK14:SRK15 SHO14:SHO15 RXS14:RXS15 RNW14:RNW15 REA14:REA15 QUE14:QUE15 QKI14:QKI15 QAM14:QAM15 PQQ14:PQQ15 PGU14:PGU15 OWY14:OWY15 ONC14:ONC15 ODG14:ODG15 NTK14:NTK15 NJO14:NJO15 MZS14:MZS15 MPW14:MPW15 MGA14:MGA15 LWE14:LWE15 LMI14:LMI15 LCM14:LCM15 KSQ14:KSQ15 KIU14:KIU15 JYY14:JYY15 JPC14:JPC15 JFG14:JFG15 IVK14:IVK15 ILO14:ILO15 IBS14:IBS15 HRW14:HRW15 HIA14:HIA15 GYE14:GYE15 GOI14:GOI15 GEM14:GEM15 FUQ14:FUQ15 FKU14:FKU15 FAY14:FAY15 ERC14:ERC15 EHG14:EHG15 DXK14:DXK15 DNO14:DNO15 DDS14:DDS15 CTW14:CTW15 CKA14:CKA15 CAE14:CAE15 BQI14:BQI15 BGM14:BGM15 AWQ14:AWQ15 AMU14:AMU15 ACY14:ACY15 TC14:TC15 JG14:JG15 WVW982954:WVW983004 WMA982954:WMA983004 WCE982954:WCE983004 VSI982954:VSI983004 VIM982954:VIM983004 UYQ982954:UYQ983004 UOU982954:UOU983004 UEY982954:UEY983004 TVC982954:TVC983004 TLG982954:TLG983004 TBK982954:TBK983004 SRO982954:SRO983004 SHS982954:SHS983004 RXW982954:RXW983004 ROA982954:ROA983004 REE982954:REE983004 QUI982954:QUI983004 QKM982954:QKM983004 QAQ982954:QAQ983004 PQU982954:PQU983004 PGY982954:PGY983004 OXC982954:OXC983004 ONG982954:ONG983004 ODK982954:ODK983004 NTO982954:NTO983004 NJS982954:NJS983004 MZW982954:MZW983004 MQA982954:MQA983004 MGE982954:MGE983004 LWI982954:LWI983004 LMM982954:LMM983004 LCQ982954:LCQ983004 KSU982954:KSU983004 KIY982954:KIY983004 JZC982954:JZC983004 JPG982954:JPG983004 JFK982954:JFK983004 IVO982954:IVO983004 ILS982954:ILS983004 IBW982954:IBW983004 HSA982954:HSA983004 HIE982954:HIE983004 GYI982954:GYI983004 GOM982954:GOM983004 GEQ982954:GEQ983004 FUU982954:FUU983004 FKY982954:FKY983004 FBC982954:FBC983004 ERG982954:ERG983004 EHK982954:EHK983004 DXO982954:DXO983004 DNS982954:DNS983004 DDW982954:DDW983004 CUA982954:CUA983004 CKE982954:CKE983004 CAI982954:CAI983004 BQM982954:BQM983004 BGQ982954:BGQ983004 AWU982954:AWU983004 AMY982954:AMY983004 ADC982954:ADC983004 TG982954:TG983004 JK982954:JK983004 WVW917418:WVW917468 WMA917418:WMA917468 WCE917418:WCE917468 VSI917418:VSI917468 VIM917418:VIM917468 UYQ917418:UYQ917468 UOU917418:UOU917468 UEY917418:UEY917468 TVC917418:TVC917468 TLG917418:TLG917468 TBK917418:TBK917468 SRO917418:SRO917468 SHS917418:SHS917468 RXW917418:RXW917468 ROA917418:ROA917468 REE917418:REE917468 QUI917418:QUI917468 QKM917418:QKM917468 QAQ917418:QAQ917468 PQU917418:PQU917468 PGY917418:PGY917468 OXC917418:OXC917468 ONG917418:ONG917468 ODK917418:ODK917468 NTO917418:NTO917468 NJS917418:NJS917468 MZW917418:MZW917468 MQA917418:MQA917468 MGE917418:MGE917468 LWI917418:LWI917468 LMM917418:LMM917468 LCQ917418:LCQ917468 KSU917418:KSU917468 KIY917418:KIY917468 JZC917418:JZC917468 JPG917418:JPG917468 JFK917418:JFK917468 IVO917418:IVO917468 ILS917418:ILS917468 IBW917418:IBW917468 HSA917418:HSA917468 HIE917418:HIE917468 GYI917418:GYI917468 GOM917418:GOM917468 GEQ917418:GEQ917468 FUU917418:FUU917468 FKY917418:FKY917468 FBC917418:FBC917468 ERG917418:ERG917468 EHK917418:EHK917468 DXO917418:DXO917468 DNS917418:DNS917468 DDW917418:DDW917468 CUA917418:CUA917468 CKE917418:CKE917468 CAI917418:CAI917468 BQM917418:BQM917468 BGQ917418:BGQ917468 AWU917418:AWU917468 AMY917418:AMY917468 ADC917418:ADC917468 TG917418:TG917468 JK917418:JK917468 WVW851882:WVW851932 WMA851882:WMA851932 WCE851882:WCE851932 VSI851882:VSI851932 VIM851882:VIM851932 UYQ851882:UYQ851932 UOU851882:UOU851932 UEY851882:UEY851932 TVC851882:TVC851932 TLG851882:TLG851932 TBK851882:TBK851932 SRO851882:SRO851932 SHS851882:SHS851932 RXW851882:RXW851932 ROA851882:ROA851932 REE851882:REE851932 QUI851882:QUI851932 QKM851882:QKM851932 QAQ851882:QAQ851932 PQU851882:PQU851932 PGY851882:PGY851932 OXC851882:OXC851932 ONG851882:ONG851932 ODK851882:ODK851932 NTO851882:NTO851932 NJS851882:NJS851932 MZW851882:MZW851932 MQA851882:MQA851932 MGE851882:MGE851932 LWI851882:LWI851932 LMM851882:LMM851932 LCQ851882:LCQ851932 KSU851882:KSU851932 KIY851882:KIY851932 JZC851882:JZC851932 JPG851882:JPG851932 JFK851882:JFK851932 IVO851882:IVO851932 ILS851882:ILS851932 IBW851882:IBW851932 HSA851882:HSA851932 HIE851882:HIE851932 GYI851882:GYI851932 GOM851882:GOM851932 GEQ851882:GEQ851932 FUU851882:FUU851932 FKY851882:FKY851932 FBC851882:FBC851932 ERG851882:ERG851932 EHK851882:EHK851932 DXO851882:DXO851932 DNS851882:DNS851932 DDW851882:DDW851932 CUA851882:CUA851932 CKE851882:CKE851932 CAI851882:CAI851932 BQM851882:BQM851932 BGQ851882:BGQ851932 AWU851882:AWU851932 AMY851882:AMY851932 ADC851882:ADC851932 TG851882:TG851932 JK851882:JK851932 WVW786346:WVW786396 WMA786346:WMA786396 WCE786346:WCE786396 VSI786346:VSI786396 VIM786346:VIM786396 UYQ786346:UYQ786396 UOU786346:UOU786396 UEY786346:UEY786396 TVC786346:TVC786396 TLG786346:TLG786396 TBK786346:TBK786396 SRO786346:SRO786396 SHS786346:SHS786396 RXW786346:RXW786396 ROA786346:ROA786396 REE786346:REE786396 QUI786346:QUI786396 QKM786346:QKM786396 QAQ786346:QAQ786396 PQU786346:PQU786396 PGY786346:PGY786396 OXC786346:OXC786396 ONG786346:ONG786396 ODK786346:ODK786396 NTO786346:NTO786396 NJS786346:NJS786396 MZW786346:MZW786396 MQA786346:MQA786396 MGE786346:MGE786396 LWI786346:LWI786396 LMM786346:LMM786396 LCQ786346:LCQ786396 KSU786346:KSU786396 KIY786346:KIY786396 JZC786346:JZC786396 JPG786346:JPG786396 JFK786346:JFK786396 IVO786346:IVO786396 ILS786346:ILS786396 IBW786346:IBW786396 HSA786346:HSA786396 HIE786346:HIE786396 GYI786346:GYI786396 GOM786346:GOM786396 GEQ786346:GEQ786396 FUU786346:FUU786396 FKY786346:FKY786396 FBC786346:FBC786396 ERG786346:ERG786396 EHK786346:EHK786396 DXO786346:DXO786396 DNS786346:DNS786396 DDW786346:DDW786396 CUA786346:CUA786396 CKE786346:CKE786396 CAI786346:CAI786396 BQM786346:BQM786396 BGQ786346:BGQ786396 AWU786346:AWU786396 AMY786346:AMY786396 ADC786346:ADC786396 TG786346:TG786396 JK786346:JK786396 WVW720810:WVW720860 WMA720810:WMA720860 WCE720810:WCE720860 VSI720810:VSI720860 VIM720810:VIM720860 UYQ720810:UYQ720860 UOU720810:UOU720860 UEY720810:UEY720860 TVC720810:TVC720860 TLG720810:TLG720860 TBK720810:TBK720860 SRO720810:SRO720860 SHS720810:SHS720860 RXW720810:RXW720860 ROA720810:ROA720860 REE720810:REE720860 QUI720810:QUI720860 QKM720810:QKM720860 QAQ720810:QAQ720860 PQU720810:PQU720860 PGY720810:PGY720860 OXC720810:OXC720860 ONG720810:ONG720860 ODK720810:ODK720860 NTO720810:NTO720860 NJS720810:NJS720860 MZW720810:MZW720860 MQA720810:MQA720860 MGE720810:MGE720860 LWI720810:LWI720860 LMM720810:LMM720860 LCQ720810:LCQ720860 KSU720810:KSU720860 KIY720810:KIY720860 JZC720810:JZC720860 JPG720810:JPG720860 JFK720810:JFK720860 IVO720810:IVO720860 ILS720810:ILS720860 IBW720810:IBW720860 HSA720810:HSA720860 HIE720810:HIE720860 GYI720810:GYI720860 GOM720810:GOM720860 GEQ720810:GEQ720860 FUU720810:FUU720860 FKY720810:FKY720860 FBC720810:FBC720860 ERG720810:ERG720860 EHK720810:EHK720860 DXO720810:DXO720860 DNS720810:DNS720860 DDW720810:DDW720860 CUA720810:CUA720860 CKE720810:CKE720860 CAI720810:CAI720860 BQM720810:BQM720860 BGQ720810:BGQ720860 AWU720810:AWU720860 AMY720810:AMY720860 ADC720810:ADC720860 TG720810:TG720860 JK720810:JK720860 WVW655274:WVW655324 WMA655274:WMA655324 WCE655274:WCE655324 VSI655274:VSI655324 VIM655274:VIM655324 UYQ655274:UYQ655324 UOU655274:UOU655324 UEY655274:UEY655324 TVC655274:TVC655324 TLG655274:TLG655324 TBK655274:TBK655324 SRO655274:SRO655324 SHS655274:SHS655324 RXW655274:RXW655324 ROA655274:ROA655324 REE655274:REE655324 QUI655274:QUI655324 QKM655274:QKM655324 QAQ655274:QAQ655324 PQU655274:PQU655324 PGY655274:PGY655324 OXC655274:OXC655324 ONG655274:ONG655324 ODK655274:ODK655324 NTO655274:NTO655324 NJS655274:NJS655324 MZW655274:MZW655324 MQA655274:MQA655324 MGE655274:MGE655324 LWI655274:LWI655324 LMM655274:LMM655324 LCQ655274:LCQ655324 KSU655274:KSU655324 KIY655274:KIY655324 JZC655274:JZC655324 JPG655274:JPG655324 JFK655274:JFK655324 IVO655274:IVO655324 ILS655274:ILS655324 IBW655274:IBW655324 HSA655274:HSA655324 HIE655274:HIE655324 GYI655274:GYI655324 GOM655274:GOM655324 GEQ655274:GEQ655324 FUU655274:FUU655324 FKY655274:FKY655324 FBC655274:FBC655324 ERG655274:ERG655324 EHK655274:EHK655324 DXO655274:DXO655324 DNS655274:DNS655324 DDW655274:DDW655324 CUA655274:CUA655324 CKE655274:CKE655324 CAI655274:CAI655324 BQM655274:BQM655324 BGQ655274:BGQ655324 AWU655274:AWU655324 AMY655274:AMY655324 ADC655274:ADC655324 TG655274:TG655324 JK655274:JK655324 WVW589738:WVW589788 WMA589738:WMA589788 WCE589738:WCE589788 VSI589738:VSI589788 VIM589738:VIM589788 UYQ589738:UYQ589788 UOU589738:UOU589788 UEY589738:UEY589788 TVC589738:TVC589788 TLG589738:TLG589788 TBK589738:TBK589788 SRO589738:SRO589788 SHS589738:SHS589788 RXW589738:RXW589788 ROA589738:ROA589788 REE589738:REE589788 QUI589738:QUI589788 QKM589738:QKM589788 QAQ589738:QAQ589788 PQU589738:PQU589788 PGY589738:PGY589788 OXC589738:OXC589788 ONG589738:ONG589788 ODK589738:ODK589788 NTO589738:NTO589788 NJS589738:NJS589788 MZW589738:MZW589788 MQA589738:MQA589788 MGE589738:MGE589788 LWI589738:LWI589788 LMM589738:LMM589788 LCQ589738:LCQ589788 KSU589738:KSU589788 KIY589738:KIY589788 JZC589738:JZC589788 JPG589738:JPG589788 JFK589738:JFK589788 IVO589738:IVO589788 ILS589738:ILS589788 IBW589738:IBW589788 HSA589738:HSA589788 HIE589738:HIE589788 GYI589738:GYI589788 GOM589738:GOM589788 GEQ589738:GEQ589788 FUU589738:FUU589788 FKY589738:FKY589788 FBC589738:FBC589788 ERG589738:ERG589788 EHK589738:EHK589788 DXO589738:DXO589788 DNS589738:DNS589788 DDW589738:DDW589788 CUA589738:CUA589788 CKE589738:CKE589788 CAI589738:CAI589788 BQM589738:BQM589788 BGQ589738:BGQ589788 AWU589738:AWU589788 AMY589738:AMY589788 ADC589738:ADC589788 TG589738:TG589788 JK589738:JK589788 WVW524202:WVW524252 WMA524202:WMA524252 WCE524202:WCE524252 VSI524202:VSI524252 VIM524202:VIM524252 UYQ524202:UYQ524252 UOU524202:UOU524252 UEY524202:UEY524252 TVC524202:TVC524252 TLG524202:TLG524252 TBK524202:TBK524252 SRO524202:SRO524252 SHS524202:SHS524252 RXW524202:RXW524252 ROA524202:ROA524252 REE524202:REE524252 QUI524202:QUI524252 QKM524202:QKM524252 QAQ524202:QAQ524252 PQU524202:PQU524252 PGY524202:PGY524252 OXC524202:OXC524252 ONG524202:ONG524252 ODK524202:ODK524252 NTO524202:NTO524252 NJS524202:NJS524252 MZW524202:MZW524252 MQA524202:MQA524252 MGE524202:MGE524252 LWI524202:LWI524252 LMM524202:LMM524252 LCQ524202:LCQ524252 KSU524202:KSU524252 KIY524202:KIY524252 JZC524202:JZC524252 JPG524202:JPG524252 JFK524202:JFK524252 IVO524202:IVO524252 ILS524202:ILS524252 IBW524202:IBW524252 HSA524202:HSA524252 HIE524202:HIE524252 GYI524202:GYI524252 GOM524202:GOM524252 GEQ524202:GEQ524252 FUU524202:FUU524252 FKY524202:FKY524252 FBC524202:FBC524252 ERG524202:ERG524252 EHK524202:EHK524252 DXO524202:DXO524252 DNS524202:DNS524252 DDW524202:DDW524252 CUA524202:CUA524252 CKE524202:CKE524252 CAI524202:CAI524252 BQM524202:BQM524252 BGQ524202:BGQ524252 AWU524202:AWU524252 AMY524202:AMY524252 ADC524202:ADC524252 TG524202:TG524252 JK524202:JK524252 WVW458666:WVW458716 WMA458666:WMA458716 WCE458666:WCE458716 VSI458666:VSI458716 VIM458666:VIM458716 UYQ458666:UYQ458716 UOU458666:UOU458716 UEY458666:UEY458716 TVC458666:TVC458716 TLG458666:TLG458716 TBK458666:TBK458716 SRO458666:SRO458716 SHS458666:SHS458716 RXW458666:RXW458716 ROA458666:ROA458716 REE458666:REE458716 QUI458666:QUI458716 QKM458666:QKM458716 QAQ458666:QAQ458716 PQU458666:PQU458716 PGY458666:PGY458716 OXC458666:OXC458716 ONG458666:ONG458716 ODK458666:ODK458716 NTO458666:NTO458716 NJS458666:NJS458716 MZW458666:MZW458716 MQA458666:MQA458716 MGE458666:MGE458716 LWI458666:LWI458716 LMM458666:LMM458716 LCQ458666:LCQ458716 KSU458666:KSU458716 KIY458666:KIY458716 JZC458666:JZC458716 JPG458666:JPG458716 JFK458666:JFK458716 IVO458666:IVO458716 ILS458666:ILS458716 IBW458666:IBW458716 HSA458666:HSA458716 HIE458666:HIE458716 GYI458666:GYI458716 GOM458666:GOM458716 GEQ458666:GEQ458716 FUU458666:FUU458716 FKY458666:FKY458716 FBC458666:FBC458716 ERG458666:ERG458716 EHK458666:EHK458716 DXO458666:DXO458716 DNS458666:DNS458716 DDW458666:DDW458716 CUA458666:CUA458716 CKE458666:CKE458716 CAI458666:CAI458716 BQM458666:BQM458716 BGQ458666:BGQ458716 AWU458666:AWU458716 AMY458666:AMY458716 ADC458666:ADC458716 TG458666:TG458716 JK458666:JK458716 WVW393130:WVW393180 WMA393130:WMA393180 WCE393130:WCE393180 VSI393130:VSI393180 VIM393130:VIM393180 UYQ393130:UYQ393180 UOU393130:UOU393180 UEY393130:UEY393180 TVC393130:TVC393180 TLG393130:TLG393180 TBK393130:TBK393180 SRO393130:SRO393180 SHS393130:SHS393180 RXW393130:RXW393180 ROA393130:ROA393180 REE393130:REE393180 QUI393130:QUI393180 QKM393130:QKM393180 QAQ393130:QAQ393180 PQU393130:PQU393180 PGY393130:PGY393180 OXC393130:OXC393180 ONG393130:ONG393180 ODK393130:ODK393180 NTO393130:NTO393180 NJS393130:NJS393180 MZW393130:MZW393180 MQA393130:MQA393180 MGE393130:MGE393180 LWI393130:LWI393180 LMM393130:LMM393180 LCQ393130:LCQ393180 KSU393130:KSU393180 KIY393130:KIY393180 JZC393130:JZC393180 JPG393130:JPG393180 JFK393130:JFK393180 IVO393130:IVO393180 ILS393130:ILS393180 IBW393130:IBW393180 HSA393130:HSA393180 HIE393130:HIE393180 GYI393130:GYI393180 GOM393130:GOM393180 GEQ393130:GEQ393180 FUU393130:FUU393180 FKY393130:FKY393180 FBC393130:FBC393180 ERG393130:ERG393180 EHK393130:EHK393180 DXO393130:DXO393180 DNS393130:DNS393180 DDW393130:DDW393180 CUA393130:CUA393180 CKE393130:CKE393180 CAI393130:CAI393180 BQM393130:BQM393180 BGQ393130:BGQ393180 AWU393130:AWU393180 AMY393130:AMY393180 ADC393130:ADC393180 TG393130:TG393180 JK393130:JK393180 WVW327594:WVW327644 WMA327594:WMA327644 WCE327594:WCE327644 VSI327594:VSI327644 VIM327594:VIM327644 UYQ327594:UYQ327644 UOU327594:UOU327644 UEY327594:UEY327644 TVC327594:TVC327644 TLG327594:TLG327644 TBK327594:TBK327644 SRO327594:SRO327644 SHS327594:SHS327644 RXW327594:RXW327644 ROA327594:ROA327644 REE327594:REE327644 QUI327594:QUI327644 QKM327594:QKM327644 QAQ327594:QAQ327644 PQU327594:PQU327644 PGY327594:PGY327644 OXC327594:OXC327644 ONG327594:ONG327644 ODK327594:ODK327644 NTO327594:NTO327644 NJS327594:NJS327644 MZW327594:MZW327644 MQA327594:MQA327644 MGE327594:MGE327644 LWI327594:LWI327644 LMM327594:LMM327644 LCQ327594:LCQ327644 KSU327594:KSU327644 KIY327594:KIY327644 JZC327594:JZC327644 JPG327594:JPG327644 JFK327594:JFK327644 IVO327594:IVO327644 ILS327594:ILS327644 IBW327594:IBW327644 HSA327594:HSA327644 HIE327594:HIE327644 GYI327594:GYI327644 GOM327594:GOM327644 GEQ327594:GEQ327644 FUU327594:FUU327644 FKY327594:FKY327644 FBC327594:FBC327644 ERG327594:ERG327644 EHK327594:EHK327644 DXO327594:DXO327644 DNS327594:DNS327644 DDW327594:DDW327644 CUA327594:CUA327644 CKE327594:CKE327644 CAI327594:CAI327644 BQM327594:BQM327644 BGQ327594:BGQ327644 AWU327594:AWU327644 AMY327594:AMY327644 ADC327594:ADC327644 TG327594:TG327644 JK327594:JK327644 WVW262058:WVW262108 WMA262058:WMA262108 WCE262058:WCE262108 VSI262058:VSI262108 VIM262058:VIM262108 UYQ262058:UYQ262108 UOU262058:UOU262108 UEY262058:UEY262108 TVC262058:TVC262108 TLG262058:TLG262108 TBK262058:TBK262108 SRO262058:SRO262108 SHS262058:SHS262108 RXW262058:RXW262108 ROA262058:ROA262108 REE262058:REE262108 QUI262058:QUI262108 QKM262058:QKM262108 QAQ262058:QAQ262108 PQU262058:PQU262108 PGY262058:PGY262108 OXC262058:OXC262108 ONG262058:ONG262108 ODK262058:ODK262108 NTO262058:NTO262108 NJS262058:NJS262108 MZW262058:MZW262108 MQA262058:MQA262108 MGE262058:MGE262108 LWI262058:LWI262108 LMM262058:LMM262108 LCQ262058:LCQ262108 KSU262058:KSU262108 KIY262058:KIY262108 JZC262058:JZC262108 JPG262058:JPG262108 JFK262058:JFK262108 IVO262058:IVO262108 ILS262058:ILS262108 IBW262058:IBW262108 HSA262058:HSA262108 HIE262058:HIE262108 GYI262058:GYI262108 GOM262058:GOM262108 GEQ262058:GEQ262108 FUU262058:FUU262108 FKY262058:FKY262108 FBC262058:FBC262108 ERG262058:ERG262108 EHK262058:EHK262108 DXO262058:DXO262108 DNS262058:DNS262108 DDW262058:DDW262108 CUA262058:CUA262108 CKE262058:CKE262108 CAI262058:CAI262108 BQM262058:BQM262108 BGQ262058:BGQ262108 AWU262058:AWU262108 AMY262058:AMY262108 ADC262058:ADC262108 TG262058:TG262108 JK262058:JK262108 WVW196522:WVW196572 WMA196522:WMA196572 WCE196522:WCE196572 VSI196522:VSI196572 VIM196522:VIM196572 UYQ196522:UYQ196572 UOU196522:UOU196572 UEY196522:UEY196572 TVC196522:TVC196572 TLG196522:TLG196572 TBK196522:TBK196572 SRO196522:SRO196572 SHS196522:SHS196572 RXW196522:RXW196572 ROA196522:ROA196572 REE196522:REE196572 QUI196522:QUI196572 QKM196522:QKM196572 QAQ196522:QAQ196572 PQU196522:PQU196572 PGY196522:PGY196572 OXC196522:OXC196572 ONG196522:ONG196572 ODK196522:ODK196572 NTO196522:NTO196572 NJS196522:NJS196572 MZW196522:MZW196572 MQA196522:MQA196572 MGE196522:MGE196572 LWI196522:LWI196572 LMM196522:LMM196572 LCQ196522:LCQ196572 KSU196522:KSU196572 KIY196522:KIY196572 JZC196522:JZC196572 JPG196522:JPG196572 JFK196522:JFK196572 IVO196522:IVO196572 ILS196522:ILS196572 IBW196522:IBW196572 HSA196522:HSA196572 HIE196522:HIE196572 GYI196522:GYI196572 GOM196522:GOM196572 GEQ196522:GEQ196572 FUU196522:FUU196572 FKY196522:FKY196572 FBC196522:FBC196572 ERG196522:ERG196572 EHK196522:EHK196572 DXO196522:DXO196572 DNS196522:DNS196572 DDW196522:DDW196572 CUA196522:CUA196572 CKE196522:CKE196572 CAI196522:CAI196572 BQM196522:BQM196572 BGQ196522:BGQ196572 AWU196522:AWU196572 AMY196522:AMY196572 ADC196522:ADC196572 TG196522:TG196572 JK196522:JK196572 WVW130986:WVW131036 WMA130986:WMA131036 WCE130986:WCE131036 VSI130986:VSI131036 VIM130986:VIM131036 UYQ130986:UYQ131036 UOU130986:UOU131036 UEY130986:UEY131036 TVC130986:TVC131036 TLG130986:TLG131036 TBK130986:TBK131036 SRO130986:SRO131036 SHS130986:SHS131036 RXW130986:RXW131036 ROA130986:ROA131036 REE130986:REE131036 QUI130986:QUI131036 QKM130986:QKM131036 QAQ130986:QAQ131036 PQU130986:PQU131036 PGY130986:PGY131036 OXC130986:OXC131036 ONG130986:ONG131036 ODK130986:ODK131036 NTO130986:NTO131036 NJS130986:NJS131036 MZW130986:MZW131036 MQA130986:MQA131036 MGE130986:MGE131036 LWI130986:LWI131036 LMM130986:LMM131036 LCQ130986:LCQ131036 KSU130986:KSU131036 KIY130986:KIY131036 JZC130986:JZC131036 JPG130986:JPG131036 JFK130986:JFK131036 IVO130986:IVO131036 ILS130986:ILS131036 IBW130986:IBW131036 HSA130986:HSA131036 HIE130986:HIE131036 GYI130986:GYI131036 GOM130986:GOM131036 GEQ130986:GEQ131036 FUU130986:FUU131036 FKY130986:FKY131036 FBC130986:FBC131036 ERG130986:ERG131036 EHK130986:EHK131036 DXO130986:DXO131036 DNS130986:DNS131036 DDW130986:DDW131036 CUA130986:CUA131036 CKE130986:CKE131036 CAI130986:CAI131036 BQM130986:BQM131036 BGQ130986:BGQ131036 AWU130986:AWU131036 AMY130986:AMY131036 ADC130986:ADC131036 TG130986:TG131036 JK130986:JK131036 WVW65450:WVW65500 WMA65450:WMA65500 WCE65450:WCE65500 VSI65450:VSI65500 VIM65450:VIM65500 UYQ65450:UYQ65500 UOU65450:UOU65500 UEY65450:UEY65500 TVC65450:TVC65500 TLG65450:TLG65500 TBK65450:TBK65500 SRO65450:SRO65500 SHS65450:SHS65500 RXW65450:RXW65500 ROA65450:ROA65500 REE65450:REE65500 QUI65450:QUI65500 QKM65450:QKM65500 QAQ65450:QAQ65500 PQU65450:PQU65500 PGY65450:PGY65500 OXC65450:OXC65500 ONG65450:ONG65500 ODK65450:ODK65500 NTO65450:NTO65500 NJS65450:NJS65500 MZW65450:MZW65500 MQA65450:MQA65500 MGE65450:MGE65500 LWI65450:LWI65500 LMM65450:LMM65500 LCQ65450:LCQ65500 KSU65450:KSU65500 KIY65450:KIY65500 JZC65450:JZC65500 JPG65450:JPG65500 JFK65450:JFK65500 IVO65450:IVO65500 ILS65450:ILS65500 IBW65450:IBW65500 HSA65450:HSA65500 HIE65450:HIE65500 GYI65450:GYI65500 GOM65450:GOM65500 GEQ65450:GEQ65500 FUU65450:FUU65500 FKY65450:FKY65500 FBC65450:FBC65500 ERG65450:ERG65500 EHK65450:EHK65500 DXO65450:DXO65500 DNS65450:DNS65500 DDW65450:DDW65500 CUA65450:CUA65500 CKE65450:CKE65500 CAI65450:CAI65500 BQM65450:BQM65500 BGQ65450:BGQ65500 AWU65450:AWU65500 AMY65450:AMY65500 ADC65450:ADC65500 TG65450:TG65500 JK65450:JK65500 WVU14:WVU15 WLY14:WLY15 WCC14:WCC15 VSG14:VSG15 VIK14:VIK15 UYO14:UYO15 UOS14:UOS15 UEW14:UEW15 TVA14:TVA15 TLE14:TLE15 TBI14:TBI15 SRM14:SRM15 SHQ14:SHQ15 RXU14:RXU15 RNY14:RNY15 REC14:REC15 QUG14:QUG15 QKK14:QKK15 QAO14:QAO15 PQS14:PQS15 PGW14:PGW15 OXA14:OXA15 ONE14:ONE15 ODI14:ODI15 NTM14:NTM15 NJQ14:NJQ15 MZU14:MZU15 MPY14:MPY15 MGC14:MGC15 LWG14:LWG15 LMK14:LMK15 LCO14:LCO15 KSS14:KSS15 KIW14:KIW15 JZA14:JZA15 JPE14:JPE15 JFI14:JFI15 IVM14:IVM15 ILQ14:ILQ15 IBU14:IBU15 HRY14:HRY15 HIC14:HIC15 GYG14:GYG15 GOK14:GOK15 GEO14:GEO15 FUS14:FUS15 FKW14:FKW15 FBA14:FBA15 ERE14:ERE15 EHI14:EHI15 DXM14:DXM15 DNQ14:DNQ15 DDU14:DDU15 CTY14:CTY15 CKC14:CKC15 CAG14:CAG15 BQK14:BQK15 BGO14:BGO15 AWS14:AWS15 AMW14:AMW15 ADA14:ADA15 TE14:TE15 JI14:JI15 WWE982954:WWE983004 WMI982954:WMI983004 WCM982954:WCM983004 VSQ982954:VSQ983004 VIU982954:VIU983004 UYY982954:UYY983004 UPC982954:UPC983004 UFG982954:UFG983004 TVK982954:TVK983004 TLO982954:TLO983004 TBS982954:TBS983004 SRW982954:SRW983004 SIA982954:SIA983004 RYE982954:RYE983004 ROI982954:ROI983004 REM982954:REM983004 QUQ982954:QUQ983004 QKU982954:QKU983004 QAY982954:QAY983004 PRC982954:PRC983004 PHG982954:PHG983004 OXK982954:OXK983004 ONO982954:ONO983004 ODS982954:ODS983004 NTW982954:NTW983004 NKA982954:NKA983004 NAE982954:NAE983004 MQI982954:MQI983004 MGM982954:MGM983004 LWQ982954:LWQ983004 LMU982954:LMU983004 LCY982954:LCY983004 KTC982954:KTC983004 KJG982954:KJG983004 JZK982954:JZK983004 JPO982954:JPO983004 JFS982954:JFS983004 IVW982954:IVW983004 IMA982954:IMA983004 ICE982954:ICE983004 HSI982954:HSI983004 HIM982954:HIM983004 GYQ982954:GYQ983004 GOU982954:GOU983004 GEY982954:GEY983004 FVC982954:FVC983004 FLG982954:FLG983004 FBK982954:FBK983004 ERO982954:ERO983004 EHS982954:EHS983004 DXW982954:DXW983004 DOA982954:DOA983004 DEE982954:DEE983004 CUI982954:CUI983004 CKM982954:CKM983004 CAQ982954:CAQ983004 BQU982954:BQU983004 BGY982954:BGY983004 AXC982954:AXC983004 ANG982954:ANG983004 ADK982954:ADK983004 TO982954:TO983004 JS982954:JS983004 WWE917418:WWE917468 WMI917418:WMI917468 WCM917418:WCM917468 VSQ917418:VSQ917468 VIU917418:VIU917468 UYY917418:UYY917468 UPC917418:UPC917468 UFG917418:UFG917468 TVK917418:TVK917468 TLO917418:TLO917468 TBS917418:TBS917468 SRW917418:SRW917468 SIA917418:SIA917468 RYE917418:RYE917468 ROI917418:ROI917468 REM917418:REM917468 QUQ917418:QUQ917468 QKU917418:QKU917468 QAY917418:QAY917468 PRC917418:PRC917468 PHG917418:PHG917468 OXK917418:OXK917468 ONO917418:ONO917468 ODS917418:ODS917468 NTW917418:NTW917468 NKA917418:NKA917468 NAE917418:NAE917468 MQI917418:MQI917468 MGM917418:MGM917468 LWQ917418:LWQ917468 LMU917418:LMU917468 LCY917418:LCY917468 KTC917418:KTC917468 KJG917418:KJG917468 JZK917418:JZK917468 JPO917418:JPO917468 JFS917418:JFS917468 IVW917418:IVW917468 IMA917418:IMA917468 ICE917418:ICE917468 HSI917418:HSI917468 HIM917418:HIM917468 GYQ917418:GYQ917468 GOU917418:GOU917468 GEY917418:GEY917468 FVC917418:FVC917468 FLG917418:FLG917468 FBK917418:FBK917468 ERO917418:ERO917468 EHS917418:EHS917468 DXW917418:DXW917468 DOA917418:DOA917468 DEE917418:DEE917468 CUI917418:CUI917468 CKM917418:CKM917468 CAQ917418:CAQ917468 BQU917418:BQU917468 BGY917418:BGY917468 AXC917418:AXC917468 ANG917418:ANG917468 ADK917418:ADK917468 TO917418:TO917468 JS917418:JS917468 WWE851882:WWE851932 WMI851882:WMI851932 WCM851882:WCM851932 VSQ851882:VSQ851932 VIU851882:VIU851932 UYY851882:UYY851932 UPC851882:UPC851932 UFG851882:UFG851932 TVK851882:TVK851932 TLO851882:TLO851932 TBS851882:TBS851932 SRW851882:SRW851932 SIA851882:SIA851932 RYE851882:RYE851932 ROI851882:ROI851932 REM851882:REM851932 QUQ851882:QUQ851932 QKU851882:QKU851932 QAY851882:QAY851932 PRC851882:PRC851932 PHG851882:PHG851932 OXK851882:OXK851932 ONO851882:ONO851932 ODS851882:ODS851932 NTW851882:NTW851932 NKA851882:NKA851932 NAE851882:NAE851932 MQI851882:MQI851932 MGM851882:MGM851932 LWQ851882:LWQ851932 LMU851882:LMU851932 LCY851882:LCY851932 KTC851882:KTC851932 KJG851882:KJG851932 JZK851882:JZK851932 JPO851882:JPO851932 JFS851882:JFS851932 IVW851882:IVW851932 IMA851882:IMA851932 ICE851882:ICE851932 HSI851882:HSI851932 HIM851882:HIM851932 GYQ851882:GYQ851932 GOU851882:GOU851932 GEY851882:GEY851932 FVC851882:FVC851932 FLG851882:FLG851932 FBK851882:FBK851932 ERO851882:ERO851932 EHS851882:EHS851932 DXW851882:DXW851932 DOA851882:DOA851932 DEE851882:DEE851932 CUI851882:CUI851932 CKM851882:CKM851932 CAQ851882:CAQ851932 BQU851882:BQU851932 BGY851882:BGY851932 AXC851882:AXC851932 ANG851882:ANG851932 ADK851882:ADK851932 TO851882:TO851932 JS851882:JS851932 WWE786346:WWE786396 WMI786346:WMI786396 WCM786346:WCM786396 VSQ786346:VSQ786396 VIU786346:VIU786396 UYY786346:UYY786396 UPC786346:UPC786396 UFG786346:UFG786396 TVK786346:TVK786396 TLO786346:TLO786396 TBS786346:TBS786396 SRW786346:SRW786396 SIA786346:SIA786396 RYE786346:RYE786396 ROI786346:ROI786396 REM786346:REM786396 QUQ786346:QUQ786396 QKU786346:QKU786396 QAY786346:QAY786396 PRC786346:PRC786396 PHG786346:PHG786396 OXK786346:OXK786396 ONO786346:ONO786396 ODS786346:ODS786396 NTW786346:NTW786396 NKA786346:NKA786396 NAE786346:NAE786396 MQI786346:MQI786396 MGM786346:MGM786396 LWQ786346:LWQ786396 LMU786346:LMU786396 LCY786346:LCY786396 KTC786346:KTC786396 KJG786346:KJG786396 JZK786346:JZK786396 JPO786346:JPO786396 JFS786346:JFS786396 IVW786346:IVW786396 IMA786346:IMA786396 ICE786346:ICE786396 HSI786346:HSI786396 HIM786346:HIM786396 GYQ786346:GYQ786396 GOU786346:GOU786396 GEY786346:GEY786396 FVC786346:FVC786396 FLG786346:FLG786396 FBK786346:FBK786396 ERO786346:ERO786396 EHS786346:EHS786396 DXW786346:DXW786396 DOA786346:DOA786396 DEE786346:DEE786396 CUI786346:CUI786396 CKM786346:CKM786396 CAQ786346:CAQ786396 BQU786346:BQU786396 BGY786346:BGY786396 AXC786346:AXC786396 ANG786346:ANG786396 ADK786346:ADK786396 TO786346:TO786396 JS786346:JS786396 WWE720810:WWE720860 WMI720810:WMI720860 WCM720810:WCM720860 VSQ720810:VSQ720860 VIU720810:VIU720860 UYY720810:UYY720860 UPC720810:UPC720860 UFG720810:UFG720860 TVK720810:TVK720860 TLO720810:TLO720860 TBS720810:TBS720860 SRW720810:SRW720860 SIA720810:SIA720860 RYE720810:RYE720860 ROI720810:ROI720860 REM720810:REM720860 QUQ720810:QUQ720860 QKU720810:QKU720860 QAY720810:QAY720860 PRC720810:PRC720860 PHG720810:PHG720860 OXK720810:OXK720860 ONO720810:ONO720860 ODS720810:ODS720860 NTW720810:NTW720860 NKA720810:NKA720860 NAE720810:NAE720860 MQI720810:MQI720860 MGM720810:MGM720860 LWQ720810:LWQ720860 LMU720810:LMU720860 LCY720810:LCY720860 KTC720810:KTC720860 KJG720810:KJG720860 JZK720810:JZK720860 JPO720810:JPO720860 JFS720810:JFS720860 IVW720810:IVW720860 IMA720810:IMA720860 ICE720810:ICE720860 HSI720810:HSI720860 HIM720810:HIM720860 GYQ720810:GYQ720860 GOU720810:GOU720860 GEY720810:GEY720860 FVC720810:FVC720860 FLG720810:FLG720860 FBK720810:FBK720860 ERO720810:ERO720860 EHS720810:EHS720860 DXW720810:DXW720860 DOA720810:DOA720860 DEE720810:DEE720860 CUI720810:CUI720860 CKM720810:CKM720860 CAQ720810:CAQ720860 BQU720810:BQU720860 BGY720810:BGY720860 AXC720810:AXC720860 ANG720810:ANG720860 ADK720810:ADK720860 TO720810:TO720860 JS720810:JS720860 WWE655274:WWE655324 WMI655274:WMI655324 WCM655274:WCM655324 VSQ655274:VSQ655324 VIU655274:VIU655324 UYY655274:UYY655324 UPC655274:UPC655324 UFG655274:UFG655324 TVK655274:TVK655324 TLO655274:TLO655324 TBS655274:TBS655324 SRW655274:SRW655324 SIA655274:SIA655324 RYE655274:RYE655324 ROI655274:ROI655324 REM655274:REM655324 QUQ655274:QUQ655324 QKU655274:QKU655324 QAY655274:QAY655324 PRC655274:PRC655324 PHG655274:PHG655324 OXK655274:OXK655324 ONO655274:ONO655324 ODS655274:ODS655324 NTW655274:NTW655324 NKA655274:NKA655324 NAE655274:NAE655324 MQI655274:MQI655324 MGM655274:MGM655324 LWQ655274:LWQ655324 LMU655274:LMU655324 LCY655274:LCY655324 KTC655274:KTC655324 KJG655274:KJG655324 JZK655274:JZK655324 JPO655274:JPO655324 JFS655274:JFS655324 IVW655274:IVW655324 IMA655274:IMA655324 ICE655274:ICE655324 HSI655274:HSI655324 HIM655274:HIM655324 GYQ655274:GYQ655324 GOU655274:GOU655324 GEY655274:GEY655324 FVC655274:FVC655324 FLG655274:FLG655324 FBK655274:FBK655324 ERO655274:ERO655324 EHS655274:EHS655324 DXW655274:DXW655324 DOA655274:DOA655324 DEE655274:DEE655324 CUI655274:CUI655324 CKM655274:CKM655324 CAQ655274:CAQ655324 BQU655274:BQU655324 BGY655274:BGY655324 AXC655274:AXC655324 ANG655274:ANG655324 ADK655274:ADK655324 TO655274:TO655324 JS655274:JS655324 WWE589738:WWE589788 WMI589738:WMI589788 WCM589738:WCM589788 VSQ589738:VSQ589788 VIU589738:VIU589788 UYY589738:UYY589788 UPC589738:UPC589788 UFG589738:UFG589788 TVK589738:TVK589788 TLO589738:TLO589788 TBS589738:TBS589788 SRW589738:SRW589788 SIA589738:SIA589788 RYE589738:RYE589788 ROI589738:ROI589788 REM589738:REM589788 QUQ589738:QUQ589788 QKU589738:QKU589788 QAY589738:QAY589788 PRC589738:PRC589788 PHG589738:PHG589788 OXK589738:OXK589788 ONO589738:ONO589788 ODS589738:ODS589788 NTW589738:NTW589788 NKA589738:NKA589788 NAE589738:NAE589788 MQI589738:MQI589788 MGM589738:MGM589788 LWQ589738:LWQ589788 LMU589738:LMU589788 LCY589738:LCY589788 KTC589738:KTC589788 KJG589738:KJG589788 JZK589738:JZK589788 JPO589738:JPO589788 JFS589738:JFS589788 IVW589738:IVW589788 IMA589738:IMA589788 ICE589738:ICE589788 HSI589738:HSI589788 HIM589738:HIM589788 GYQ589738:GYQ589788 GOU589738:GOU589788 GEY589738:GEY589788 FVC589738:FVC589788 FLG589738:FLG589788 FBK589738:FBK589788 ERO589738:ERO589788 EHS589738:EHS589788 DXW589738:DXW589788 DOA589738:DOA589788 DEE589738:DEE589788 CUI589738:CUI589788 CKM589738:CKM589788 CAQ589738:CAQ589788 BQU589738:BQU589788 BGY589738:BGY589788 AXC589738:AXC589788 ANG589738:ANG589788 ADK589738:ADK589788 TO589738:TO589788 JS589738:JS589788 WWE524202:WWE524252 WMI524202:WMI524252 WCM524202:WCM524252 VSQ524202:VSQ524252 VIU524202:VIU524252 UYY524202:UYY524252 UPC524202:UPC524252 UFG524202:UFG524252 TVK524202:TVK524252 TLO524202:TLO524252 TBS524202:TBS524252 SRW524202:SRW524252 SIA524202:SIA524252 RYE524202:RYE524252 ROI524202:ROI524252 REM524202:REM524252 QUQ524202:QUQ524252 QKU524202:QKU524252 QAY524202:QAY524252 PRC524202:PRC524252 PHG524202:PHG524252 OXK524202:OXK524252 ONO524202:ONO524252 ODS524202:ODS524252 NTW524202:NTW524252 NKA524202:NKA524252 NAE524202:NAE524252 MQI524202:MQI524252 MGM524202:MGM524252 LWQ524202:LWQ524252 LMU524202:LMU524252 LCY524202:LCY524252 KTC524202:KTC524252 KJG524202:KJG524252 JZK524202:JZK524252 JPO524202:JPO524252 JFS524202:JFS524252 IVW524202:IVW524252 IMA524202:IMA524252 ICE524202:ICE524252 HSI524202:HSI524252 HIM524202:HIM524252 GYQ524202:GYQ524252 GOU524202:GOU524252 GEY524202:GEY524252 FVC524202:FVC524252 FLG524202:FLG524252 FBK524202:FBK524252 ERO524202:ERO524252 EHS524202:EHS524252 DXW524202:DXW524252 DOA524202:DOA524252 DEE524202:DEE524252 CUI524202:CUI524252 CKM524202:CKM524252 CAQ524202:CAQ524252 BQU524202:BQU524252 BGY524202:BGY524252 AXC524202:AXC524252 ANG524202:ANG524252 ADK524202:ADK524252 TO524202:TO524252 JS524202:JS524252 WWE458666:WWE458716 WMI458666:WMI458716 WCM458666:WCM458716 VSQ458666:VSQ458716 VIU458666:VIU458716 UYY458666:UYY458716 UPC458666:UPC458716 UFG458666:UFG458716 TVK458666:TVK458716 TLO458666:TLO458716 TBS458666:TBS458716 SRW458666:SRW458716 SIA458666:SIA458716 RYE458666:RYE458716 ROI458666:ROI458716 REM458666:REM458716 QUQ458666:QUQ458716 QKU458666:QKU458716 QAY458666:QAY458716 PRC458666:PRC458716 PHG458666:PHG458716 OXK458666:OXK458716 ONO458666:ONO458716 ODS458666:ODS458716 NTW458666:NTW458716 NKA458666:NKA458716 NAE458666:NAE458716 MQI458666:MQI458716 MGM458666:MGM458716 LWQ458666:LWQ458716 LMU458666:LMU458716 LCY458666:LCY458716 KTC458666:KTC458716 KJG458666:KJG458716 JZK458666:JZK458716 JPO458666:JPO458716 JFS458666:JFS458716 IVW458666:IVW458716 IMA458666:IMA458716 ICE458666:ICE458716 HSI458666:HSI458716 HIM458666:HIM458716 GYQ458666:GYQ458716 GOU458666:GOU458716 GEY458666:GEY458716 FVC458666:FVC458716 FLG458666:FLG458716 FBK458666:FBK458716 ERO458666:ERO458716 EHS458666:EHS458716 DXW458666:DXW458716 DOA458666:DOA458716 DEE458666:DEE458716 CUI458666:CUI458716 CKM458666:CKM458716 CAQ458666:CAQ458716 BQU458666:BQU458716 BGY458666:BGY458716 AXC458666:AXC458716 ANG458666:ANG458716 ADK458666:ADK458716 TO458666:TO458716 JS458666:JS458716 WWE393130:WWE393180 WMI393130:WMI393180 WCM393130:WCM393180 VSQ393130:VSQ393180 VIU393130:VIU393180 UYY393130:UYY393180 UPC393130:UPC393180 UFG393130:UFG393180 TVK393130:TVK393180 TLO393130:TLO393180 TBS393130:TBS393180 SRW393130:SRW393180 SIA393130:SIA393180 RYE393130:RYE393180 ROI393130:ROI393180 REM393130:REM393180 QUQ393130:QUQ393180 QKU393130:QKU393180 QAY393130:QAY393180 PRC393130:PRC393180 PHG393130:PHG393180 OXK393130:OXK393180 ONO393130:ONO393180 ODS393130:ODS393180 NTW393130:NTW393180 NKA393130:NKA393180 NAE393130:NAE393180 MQI393130:MQI393180 MGM393130:MGM393180 LWQ393130:LWQ393180 LMU393130:LMU393180 LCY393130:LCY393180 KTC393130:KTC393180 KJG393130:KJG393180 JZK393130:JZK393180 JPO393130:JPO393180 JFS393130:JFS393180 IVW393130:IVW393180 IMA393130:IMA393180 ICE393130:ICE393180 HSI393130:HSI393180 HIM393130:HIM393180 GYQ393130:GYQ393180 GOU393130:GOU393180 GEY393130:GEY393180 FVC393130:FVC393180 FLG393130:FLG393180 FBK393130:FBK393180 ERO393130:ERO393180 EHS393130:EHS393180 DXW393130:DXW393180 DOA393130:DOA393180 DEE393130:DEE393180 CUI393130:CUI393180 CKM393130:CKM393180 CAQ393130:CAQ393180 BQU393130:BQU393180 BGY393130:BGY393180 AXC393130:AXC393180 ANG393130:ANG393180 ADK393130:ADK393180 TO393130:TO393180 JS393130:JS393180 WWE327594:WWE327644 WMI327594:WMI327644 WCM327594:WCM327644 VSQ327594:VSQ327644 VIU327594:VIU327644 UYY327594:UYY327644 UPC327594:UPC327644 UFG327594:UFG327644 TVK327594:TVK327644 TLO327594:TLO327644 TBS327594:TBS327644 SRW327594:SRW327644 SIA327594:SIA327644 RYE327594:RYE327644 ROI327594:ROI327644 REM327594:REM327644 QUQ327594:QUQ327644 QKU327594:QKU327644 QAY327594:QAY327644 PRC327594:PRC327644 PHG327594:PHG327644 OXK327594:OXK327644 ONO327594:ONO327644 ODS327594:ODS327644 NTW327594:NTW327644 NKA327594:NKA327644 NAE327594:NAE327644 MQI327594:MQI327644 MGM327594:MGM327644 LWQ327594:LWQ327644 LMU327594:LMU327644 LCY327594:LCY327644 KTC327594:KTC327644 KJG327594:KJG327644 JZK327594:JZK327644 JPO327594:JPO327644 JFS327594:JFS327644 IVW327594:IVW327644 IMA327594:IMA327644 ICE327594:ICE327644 HSI327594:HSI327644 HIM327594:HIM327644 GYQ327594:GYQ327644 GOU327594:GOU327644 GEY327594:GEY327644 FVC327594:FVC327644 FLG327594:FLG327644 FBK327594:FBK327644 ERO327594:ERO327644 EHS327594:EHS327644 DXW327594:DXW327644 DOA327594:DOA327644 DEE327594:DEE327644 CUI327594:CUI327644 CKM327594:CKM327644 CAQ327594:CAQ327644 BQU327594:BQU327644 BGY327594:BGY327644 AXC327594:AXC327644 ANG327594:ANG327644 ADK327594:ADK327644 TO327594:TO327644 JS327594:JS327644 WWE262058:WWE262108 WMI262058:WMI262108 WCM262058:WCM262108 VSQ262058:VSQ262108 VIU262058:VIU262108 UYY262058:UYY262108 UPC262058:UPC262108 UFG262058:UFG262108 TVK262058:TVK262108 TLO262058:TLO262108 TBS262058:TBS262108 SRW262058:SRW262108 SIA262058:SIA262108 RYE262058:RYE262108 ROI262058:ROI262108 REM262058:REM262108 QUQ262058:QUQ262108 QKU262058:QKU262108 QAY262058:QAY262108 PRC262058:PRC262108 PHG262058:PHG262108 OXK262058:OXK262108 ONO262058:ONO262108 ODS262058:ODS262108 NTW262058:NTW262108 NKA262058:NKA262108 NAE262058:NAE262108 MQI262058:MQI262108 MGM262058:MGM262108 LWQ262058:LWQ262108 LMU262058:LMU262108 LCY262058:LCY262108 KTC262058:KTC262108 KJG262058:KJG262108 JZK262058:JZK262108 JPO262058:JPO262108 JFS262058:JFS262108 IVW262058:IVW262108 IMA262058:IMA262108 ICE262058:ICE262108 HSI262058:HSI262108 HIM262058:HIM262108 GYQ262058:GYQ262108 GOU262058:GOU262108 GEY262058:GEY262108 FVC262058:FVC262108 FLG262058:FLG262108 FBK262058:FBK262108 ERO262058:ERO262108 EHS262058:EHS262108 DXW262058:DXW262108 DOA262058:DOA262108 DEE262058:DEE262108 CUI262058:CUI262108 CKM262058:CKM262108 CAQ262058:CAQ262108 BQU262058:BQU262108 BGY262058:BGY262108 AXC262058:AXC262108 ANG262058:ANG262108 ADK262058:ADK262108 TO262058:TO262108 JS262058:JS262108 WWE196522:WWE196572 WMI196522:WMI196572 WCM196522:WCM196572 VSQ196522:VSQ196572 VIU196522:VIU196572 UYY196522:UYY196572 UPC196522:UPC196572 UFG196522:UFG196572 TVK196522:TVK196572 TLO196522:TLO196572 TBS196522:TBS196572 SRW196522:SRW196572 SIA196522:SIA196572 RYE196522:RYE196572 ROI196522:ROI196572 REM196522:REM196572 QUQ196522:QUQ196572 QKU196522:QKU196572 QAY196522:QAY196572 PRC196522:PRC196572 PHG196522:PHG196572 OXK196522:OXK196572 ONO196522:ONO196572 ODS196522:ODS196572 NTW196522:NTW196572 NKA196522:NKA196572 NAE196522:NAE196572 MQI196522:MQI196572 MGM196522:MGM196572 LWQ196522:LWQ196572 LMU196522:LMU196572 LCY196522:LCY196572 KTC196522:KTC196572 KJG196522:KJG196572 JZK196522:JZK196572 JPO196522:JPO196572 JFS196522:JFS196572 IVW196522:IVW196572 IMA196522:IMA196572 ICE196522:ICE196572 HSI196522:HSI196572 HIM196522:HIM196572 GYQ196522:GYQ196572 GOU196522:GOU196572 GEY196522:GEY196572 FVC196522:FVC196572 FLG196522:FLG196572 FBK196522:FBK196572 ERO196522:ERO196572 EHS196522:EHS196572 DXW196522:DXW196572 DOA196522:DOA196572 DEE196522:DEE196572 CUI196522:CUI196572 CKM196522:CKM196572 CAQ196522:CAQ196572 BQU196522:BQU196572 BGY196522:BGY196572 AXC196522:AXC196572 ANG196522:ANG196572 ADK196522:ADK196572 TO196522:TO196572 JS196522:JS196572 WWE130986:WWE131036 WMI130986:WMI131036 WCM130986:WCM131036 VSQ130986:VSQ131036 VIU130986:VIU131036 UYY130986:UYY131036 UPC130986:UPC131036 UFG130986:UFG131036 TVK130986:TVK131036 TLO130986:TLO131036 TBS130986:TBS131036 SRW130986:SRW131036 SIA130986:SIA131036 RYE130986:RYE131036 ROI130986:ROI131036 REM130986:REM131036 QUQ130986:QUQ131036 QKU130986:QKU131036 QAY130986:QAY131036 PRC130986:PRC131036 PHG130986:PHG131036 OXK130986:OXK131036 ONO130986:ONO131036 ODS130986:ODS131036 NTW130986:NTW131036 NKA130986:NKA131036 NAE130986:NAE131036 MQI130986:MQI131036 MGM130986:MGM131036 LWQ130986:LWQ131036 LMU130986:LMU131036 LCY130986:LCY131036 KTC130986:KTC131036 KJG130986:KJG131036 JZK130986:JZK131036 JPO130986:JPO131036 JFS130986:JFS131036 IVW130986:IVW131036 IMA130986:IMA131036 ICE130986:ICE131036 HSI130986:HSI131036 HIM130986:HIM131036 GYQ130986:GYQ131036 GOU130986:GOU131036 GEY130986:GEY131036 FVC130986:FVC131036 FLG130986:FLG131036 FBK130986:FBK131036 ERO130986:ERO131036 EHS130986:EHS131036 DXW130986:DXW131036 DOA130986:DOA131036 DEE130986:DEE131036 CUI130986:CUI131036 CKM130986:CKM131036 CAQ130986:CAQ131036 BQU130986:BQU131036 BGY130986:BGY131036 AXC130986:AXC131036 ANG130986:ANG131036 ADK130986:ADK131036 TO130986:TO131036 JS130986:JS131036 WWE65450:WWE65500 WMI65450:WMI65500 WCM65450:WCM65500 VSQ65450:VSQ65500 VIU65450:VIU65500 UYY65450:UYY65500 UPC65450:UPC65500 UFG65450:UFG65500 TVK65450:TVK65500 TLO65450:TLO65500 TBS65450:TBS65500 SRW65450:SRW65500 SIA65450:SIA65500 RYE65450:RYE65500 ROI65450:ROI65500 REM65450:REM65500 QUQ65450:QUQ65500 QKU65450:QKU65500 QAY65450:QAY65500 PRC65450:PRC65500 PHG65450:PHG65500 OXK65450:OXK65500 ONO65450:ONO65500 ODS65450:ODS65500 NTW65450:NTW65500 NKA65450:NKA65500 NAE65450:NAE65500 MQI65450:MQI65500 MGM65450:MGM65500 LWQ65450:LWQ65500 LMU65450:LMU65500 LCY65450:LCY65500 KTC65450:KTC65500 KJG65450:KJG65500 JZK65450:JZK65500 JPO65450:JPO65500 JFS65450:JFS65500 IVW65450:IVW65500 IMA65450:IMA65500 ICE65450:ICE65500 HSI65450:HSI65500 HIM65450:HIM65500 GYQ65450:GYQ65500 GOU65450:GOU65500 GEY65450:GEY65500 FVC65450:FVC65500 FLG65450:FLG65500 FBK65450:FBK65500 ERO65450:ERO65500 EHS65450:EHS65500 DXW65450:DXW65500 DOA65450:DOA65500 DEE65450:DEE65500 CUI65450:CUI65500 CKM65450:CKM65500 CAQ65450:CAQ65500 BQU65450:BQU65500 BGY65450:BGY65500 AXC65450:AXC65500 ANG65450:ANG65500 ADK65450:ADK65500 TO65450:TO65500 JS65450:JS65500 WWC14:WWC15 WMG14:WMG15 WCK14:WCK15 VSO14:VSO15 VIS14:VIS15 UYW14:UYW15 UPA14:UPA15 UFE14:UFE15 TVI14:TVI15 TLM14:TLM15 TBQ14:TBQ15 SRU14:SRU15 SHY14:SHY15 RYC14:RYC15 ROG14:ROG15 REK14:REK15 QUO14:QUO15 QKS14:QKS15 QAW14:QAW15 PRA14:PRA15 PHE14:PHE15 OXI14:OXI15 ONM14:ONM15 ODQ14:ODQ15 NTU14:NTU15 NJY14:NJY15 NAC14:NAC15 MQG14:MQG15 MGK14:MGK15 LWO14:LWO15 LMS14:LMS15 LCW14:LCW15 KTA14:KTA15 KJE14:KJE15 JZI14:JZI15 JPM14:JPM15 JFQ14:JFQ15 IVU14:IVU15 ILY14:ILY15 ICC14:ICC15 HSG14:HSG15 HIK14:HIK15 GYO14:GYO15 GOS14:GOS15 GEW14:GEW15 FVA14:FVA15 FLE14:FLE15 FBI14:FBI15 ERM14:ERM15 EHQ14:EHQ15 DXU14:DXU15 DNY14:DNY15 DEC14:DEC15 CUG14:CUG15 CKK14:CKK15 CAO14:CAO15 BQS14:BQS15 BGW14:BGW15 AXA14:AXA15 ANE14:ANE15 ADI14:ADI15 TM14:TM15 JQ14:JQ15 WWB982954:WWB983004 WMF982954:WMF983004 WCJ982954:WCJ983004 VSN982954:VSN983004 VIR982954:VIR983004 UYV982954:UYV983004 UOZ982954:UOZ983004 UFD982954:UFD983004 TVH982954:TVH983004 TLL982954:TLL983004 TBP982954:TBP983004 SRT982954:SRT983004 SHX982954:SHX983004 RYB982954:RYB983004 ROF982954:ROF983004 REJ982954:REJ983004 QUN982954:QUN983004 QKR982954:QKR983004 QAV982954:QAV983004 PQZ982954:PQZ983004 PHD982954:PHD983004 OXH982954:OXH983004 ONL982954:ONL983004 ODP982954:ODP983004 NTT982954:NTT983004 NJX982954:NJX983004 NAB982954:NAB983004 MQF982954:MQF983004 MGJ982954:MGJ983004 LWN982954:LWN983004 LMR982954:LMR983004 LCV982954:LCV983004 KSZ982954:KSZ983004 KJD982954:KJD983004 JZH982954:JZH983004 JPL982954:JPL983004 JFP982954:JFP983004 IVT982954:IVT983004 ILX982954:ILX983004 ICB982954:ICB983004 HSF982954:HSF983004 HIJ982954:HIJ983004 GYN982954:GYN983004 GOR982954:GOR983004 GEV982954:GEV983004 FUZ982954:FUZ983004 FLD982954:FLD983004 FBH982954:FBH983004 ERL982954:ERL983004 EHP982954:EHP983004 DXT982954:DXT983004 DNX982954:DNX983004 DEB982954:DEB983004 CUF982954:CUF983004 CKJ982954:CKJ983004 CAN982954:CAN983004 BQR982954:BQR983004 BGV982954:BGV983004 AWZ982954:AWZ983004 AND982954:AND983004 ADH982954:ADH983004 TL982954:TL983004 JP982954:JP983004 WWB917418:WWB917468 WMF917418:WMF917468 WCJ917418:WCJ917468 VSN917418:VSN917468 VIR917418:VIR917468 UYV917418:UYV917468 UOZ917418:UOZ917468 UFD917418:UFD917468 TVH917418:TVH917468 TLL917418:TLL917468 TBP917418:TBP917468 SRT917418:SRT917468 SHX917418:SHX917468 RYB917418:RYB917468 ROF917418:ROF917468 REJ917418:REJ917468 QUN917418:QUN917468 QKR917418:QKR917468 QAV917418:QAV917468 PQZ917418:PQZ917468 PHD917418:PHD917468 OXH917418:OXH917468 ONL917418:ONL917468 ODP917418:ODP917468 NTT917418:NTT917468 NJX917418:NJX917468 NAB917418:NAB917468 MQF917418:MQF917468 MGJ917418:MGJ917468 LWN917418:LWN917468 LMR917418:LMR917468 LCV917418:LCV917468 KSZ917418:KSZ917468 KJD917418:KJD917468 JZH917418:JZH917468 JPL917418:JPL917468 JFP917418:JFP917468 IVT917418:IVT917468 ILX917418:ILX917468 ICB917418:ICB917468 HSF917418:HSF917468 HIJ917418:HIJ917468 GYN917418:GYN917468 GOR917418:GOR917468 GEV917418:GEV917468 FUZ917418:FUZ917468 FLD917418:FLD917468 FBH917418:FBH917468 ERL917418:ERL917468 EHP917418:EHP917468 DXT917418:DXT917468 DNX917418:DNX917468 DEB917418:DEB917468 CUF917418:CUF917468 CKJ917418:CKJ917468 CAN917418:CAN917468 BQR917418:BQR917468 BGV917418:BGV917468 AWZ917418:AWZ917468 AND917418:AND917468 ADH917418:ADH917468 TL917418:TL917468 JP917418:JP917468 WWB851882:WWB851932 WMF851882:WMF851932 WCJ851882:WCJ851932 VSN851882:VSN851932 VIR851882:VIR851932 UYV851882:UYV851932 UOZ851882:UOZ851932 UFD851882:UFD851932 TVH851882:TVH851932 TLL851882:TLL851932 TBP851882:TBP851932 SRT851882:SRT851932 SHX851882:SHX851932 RYB851882:RYB851932 ROF851882:ROF851932 REJ851882:REJ851932 QUN851882:QUN851932 QKR851882:QKR851932 QAV851882:QAV851932 PQZ851882:PQZ851932 PHD851882:PHD851932 OXH851882:OXH851932 ONL851882:ONL851932 ODP851882:ODP851932 NTT851882:NTT851932 NJX851882:NJX851932 NAB851882:NAB851932 MQF851882:MQF851932 MGJ851882:MGJ851932 LWN851882:LWN851932 LMR851882:LMR851932 LCV851882:LCV851932 KSZ851882:KSZ851932 KJD851882:KJD851932 JZH851882:JZH851932 JPL851882:JPL851932 JFP851882:JFP851932 IVT851882:IVT851932 ILX851882:ILX851932 ICB851882:ICB851932 HSF851882:HSF851932 HIJ851882:HIJ851932 GYN851882:GYN851932 GOR851882:GOR851932 GEV851882:GEV851932 FUZ851882:FUZ851932 FLD851882:FLD851932 FBH851882:FBH851932 ERL851882:ERL851932 EHP851882:EHP851932 DXT851882:DXT851932 DNX851882:DNX851932 DEB851882:DEB851932 CUF851882:CUF851932 CKJ851882:CKJ851932 CAN851882:CAN851932 BQR851882:BQR851932 BGV851882:BGV851932 AWZ851882:AWZ851932 AND851882:AND851932 ADH851882:ADH851932 TL851882:TL851932 JP851882:JP851932 WWB786346:WWB786396 WMF786346:WMF786396 WCJ786346:WCJ786396 VSN786346:VSN786396 VIR786346:VIR786396 UYV786346:UYV786396 UOZ786346:UOZ786396 UFD786346:UFD786396 TVH786346:TVH786396 TLL786346:TLL786396 TBP786346:TBP786396 SRT786346:SRT786396 SHX786346:SHX786396 RYB786346:RYB786396 ROF786346:ROF786396 REJ786346:REJ786396 QUN786346:QUN786396 QKR786346:QKR786396 QAV786346:QAV786396 PQZ786346:PQZ786396 PHD786346:PHD786396 OXH786346:OXH786396 ONL786346:ONL786396 ODP786346:ODP786396 NTT786346:NTT786396 NJX786346:NJX786396 NAB786346:NAB786396 MQF786346:MQF786396 MGJ786346:MGJ786396 LWN786346:LWN786396 LMR786346:LMR786396 LCV786346:LCV786396 KSZ786346:KSZ786396 KJD786346:KJD786396 JZH786346:JZH786396 JPL786346:JPL786396 JFP786346:JFP786396 IVT786346:IVT786396 ILX786346:ILX786396 ICB786346:ICB786396 HSF786346:HSF786396 HIJ786346:HIJ786396 GYN786346:GYN786396 GOR786346:GOR786396 GEV786346:GEV786396 FUZ786346:FUZ786396 FLD786346:FLD786396 FBH786346:FBH786396 ERL786346:ERL786396 EHP786346:EHP786396 DXT786346:DXT786396 DNX786346:DNX786396 DEB786346:DEB786396 CUF786346:CUF786396 CKJ786346:CKJ786396 CAN786346:CAN786396 BQR786346:BQR786396 BGV786346:BGV786396 AWZ786346:AWZ786396 AND786346:AND786396 ADH786346:ADH786396 TL786346:TL786396 JP786346:JP786396 WWB720810:WWB720860 WMF720810:WMF720860 WCJ720810:WCJ720860 VSN720810:VSN720860 VIR720810:VIR720860 UYV720810:UYV720860 UOZ720810:UOZ720860 UFD720810:UFD720860 TVH720810:TVH720860 TLL720810:TLL720860 TBP720810:TBP720860 SRT720810:SRT720860 SHX720810:SHX720860 RYB720810:RYB720860 ROF720810:ROF720860 REJ720810:REJ720860 QUN720810:QUN720860 QKR720810:QKR720860 QAV720810:QAV720860 PQZ720810:PQZ720860 PHD720810:PHD720860 OXH720810:OXH720860 ONL720810:ONL720860 ODP720810:ODP720860 NTT720810:NTT720860 NJX720810:NJX720860 NAB720810:NAB720860 MQF720810:MQF720860 MGJ720810:MGJ720860 LWN720810:LWN720860 LMR720810:LMR720860 LCV720810:LCV720860 KSZ720810:KSZ720860 KJD720810:KJD720860 JZH720810:JZH720860 JPL720810:JPL720860 JFP720810:JFP720860 IVT720810:IVT720860 ILX720810:ILX720860 ICB720810:ICB720860 HSF720810:HSF720860 HIJ720810:HIJ720860 GYN720810:GYN720860 GOR720810:GOR720860 GEV720810:GEV720860 FUZ720810:FUZ720860 FLD720810:FLD720860 FBH720810:FBH720860 ERL720810:ERL720860 EHP720810:EHP720860 DXT720810:DXT720860 DNX720810:DNX720860 DEB720810:DEB720860 CUF720810:CUF720860 CKJ720810:CKJ720860 CAN720810:CAN720860 BQR720810:BQR720860 BGV720810:BGV720860 AWZ720810:AWZ720860 AND720810:AND720860 ADH720810:ADH720860 TL720810:TL720860 JP720810:JP720860 WWB655274:WWB655324 WMF655274:WMF655324 WCJ655274:WCJ655324 VSN655274:VSN655324 VIR655274:VIR655324 UYV655274:UYV655324 UOZ655274:UOZ655324 UFD655274:UFD655324 TVH655274:TVH655324 TLL655274:TLL655324 TBP655274:TBP655324 SRT655274:SRT655324 SHX655274:SHX655324 RYB655274:RYB655324 ROF655274:ROF655324 REJ655274:REJ655324 QUN655274:QUN655324 QKR655274:QKR655324 QAV655274:QAV655324 PQZ655274:PQZ655324 PHD655274:PHD655324 OXH655274:OXH655324 ONL655274:ONL655324 ODP655274:ODP655324 NTT655274:NTT655324 NJX655274:NJX655324 NAB655274:NAB655324 MQF655274:MQF655324 MGJ655274:MGJ655324 LWN655274:LWN655324 LMR655274:LMR655324 LCV655274:LCV655324 KSZ655274:KSZ655324 KJD655274:KJD655324 JZH655274:JZH655324 JPL655274:JPL655324 JFP655274:JFP655324 IVT655274:IVT655324 ILX655274:ILX655324 ICB655274:ICB655324 HSF655274:HSF655324 HIJ655274:HIJ655324 GYN655274:GYN655324 GOR655274:GOR655324 GEV655274:GEV655324 FUZ655274:FUZ655324 FLD655274:FLD655324 FBH655274:FBH655324 ERL655274:ERL655324 EHP655274:EHP655324 DXT655274:DXT655324 DNX655274:DNX655324 DEB655274:DEB655324 CUF655274:CUF655324 CKJ655274:CKJ655324 CAN655274:CAN655324 BQR655274:BQR655324 BGV655274:BGV655324 AWZ655274:AWZ655324 AND655274:AND655324 ADH655274:ADH655324 TL655274:TL655324 JP655274:JP655324 WWB589738:WWB589788 WMF589738:WMF589788 WCJ589738:WCJ589788 VSN589738:VSN589788 VIR589738:VIR589788 UYV589738:UYV589788 UOZ589738:UOZ589788 UFD589738:UFD589788 TVH589738:TVH589788 TLL589738:TLL589788 TBP589738:TBP589788 SRT589738:SRT589788 SHX589738:SHX589788 RYB589738:RYB589788 ROF589738:ROF589788 REJ589738:REJ589788 QUN589738:QUN589788 QKR589738:QKR589788 QAV589738:QAV589788 PQZ589738:PQZ589788 PHD589738:PHD589788 OXH589738:OXH589788 ONL589738:ONL589788 ODP589738:ODP589788 NTT589738:NTT589788 NJX589738:NJX589788 NAB589738:NAB589788 MQF589738:MQF589788 MGJ589738:MGJ589788 LWN589738:LWN589788 LMR589738:LMR589788 LCV589738:LCV589788 KSZ589738:KSZ589788 KJD589738:KJD589788 JZH589738:JZH589788 JPL589738:JPL589788 JFP589738:JFP589788 IVT589738:IVT589788 ILX589738:ILX589788 ICB589738:ICB589788 HSF589738:HSF589788 HIJ589738:HIJ589788 GYN589738:GYN589788 GOR589738:GOR589788 GEV589738:GEV589788 FUZ589738:FUZ589788 FLD589738:FLD589788 FBH589738:FBH589788 ERL589738:ERL589788 EHP589738:EHP589788 DXT589738:DXT589788 DNX589738:DNX589788 DEB589738:DEB589788 CUF589738:CUF589788 CKJ589738:CKJ589788 CAN589738:CAN589788 BQR589738:BQR589788 BGV589738:BGV589788 AWZ589738:AWZ589788 AND589738:AND589788 ADH589738:ADH589788 TL589738:TL589788 JP589738:JP589788 WWB524202:WWB524252 WMF524202:WMF524252 WCJ524202:WCJ524252 VSN524202:VSN524252 VIR524202:VIR524252 UYV524202:UYV524252 UOZ524202:UOZ524252 UFD524202:UFD524252 TVH524202:TVH524252 TLL524202:TLL524252 TBP524202:TBP524252 SRT524202:SRT524252 SHX524202:SHX524252 RYB524202:RYB524252 ROF524202:ROF524252 REJ524202:REJ524252 QUN524202:QUN524252 QKR524202:QKR524252 QAV524202:QAV524252 PQZ524202:PQZ524252 PHD524202:PHD524252 OXH524202:OXH524252 ONL524202:ONL524252 ODP524202:ODP524252 NTT524202:NTT524252 NJX524202:NJX524252 NAB524202:NAB524252 MQF524202:MQF524252 MGJ524202:MGJ524252 LWN524202:LWN524252 LMR524202:LMR524252 LCV524202:LCV524252 KSZ524202:KSZ524252 KJD524202:KJD524252 JZH524202:JZH524252 JPL524202:JPL524252 JFP524202:JFP524252 IVT524202:IVT524252 ILX524202:ILX524252 ICB524202:ICB524252 HSF524202:HSF524252 HIJ524202:HIJ524252 GYN524202:GYN524252 GOR524202:GOR524252 GEV524202:GEV524252 FUZ524202:FUZ524252 FLD524202:FLD524252 FBH524202:FBH524252 ERL524202:ERL524252 EHP524202:EHP524252 DXT524202:DXT524252 DNX524202:DNX524252 DEB524202:DEB524252 CUF524202:CUF524252 CKJ524202:CKJ524252 CAN524202:CAN524252 BQR524202:BQR524252 BGV524202:BGV524252 AWZ524202:AWZ524252 AND524202:AND524252 ADH524202:ADH524252 TL524202:TL524252 JP524202:JP524252 WWB458666:WWB458716 WMF458666:WMF458716 WCJ458666:WCJ458716 VSN458666:VSN458716 VIR458666:VIR458716 UYV458666:UYV458716 UOZ458666:UOZ458716 UFD458666:UFD458716 TVH458666:TVH458716 TLL458666:TLL458716 TBP458666:TBP458716 SRT458666:SRT458716 SHX458666:SHX458716 RYB458666:RYB458716 ROF458666:ROF458716 REJ458666:REJ458716 QUN458666:QUN458716 QKR458666:QKR458716 QAV458666:QAV458716 PQZ458666:PQZ458716 PHD458666:PHD458716 OXH458666:OXH458716 ONL458666:ONL458716 ODP458666:ODP458716 NTT458666:NTT458716 NJX458666:NJX458716 NAB458666:NAB458716 MQF458666:MQF458716 MGJ458666:MGJ458716 LWN458666:LWN458716 LMR458666:LMR458716 LCV458666:LCV458716 KSZ458666:KSZ458716 KJD458666:KJD458716 JZH458666:JZH458716 JPL458666:JPL458716 JFP458666:JFP458716 IVT458666:IVT458716 ILX458666:ILX458716 ICB458666:ICB458716 HSF458666:HSF458716 HIJ458666:HIJ458716 GYN458666:GYN458716 GOR458666:GOR458716 GEV458666:GEV458716 FUZ458666:FUZ458716 FLD458666:FLD458716 FBH458666:FBH458716 ERL458666:ERL458716 EHP458666:EHP458716 DXT458666:DXT458716 DNX458666:DNX458716 DEB458666:DEB458716 CUF458666:CUF458716 CKJ458666:CKJ458716 CAN458666:CAN458716 BQR458666:BQR458716 BGV458666:BGV458716 AWZ458666:AWZ458716 AND458666:AND458716 ADH458666:ADH458716 TL458666:TL458716 JP458666:JP458716 WWB393130:WWB393180 WMF393130:WMF393180 WCJ393130:WCJ393180 VSN393130:VSN393180 VIR393130:VIR393180 UYV393130:UYV393180 UOZ393130:UOZ393180 UFD393130:UFD393180 TVH393130:TVH393180 TLL393130:TLL393180 TBP393130:TBP393180 SRT393130:SRT393180 SHX393130:SHX393180 RYB393130:RYB393180 ROF393130:ROF393180 REJ393130:REJ393180 QUN393130:QUN393180 QKR393130:QKR393180 QAV393130:QAV393180 PQZ393130:PQZ393180 PHD393130:PHD393180 OXH393130:OXH393180 ONL393130:ONL393180 ODP393130:ODP393180 NTT393130:NTT393180 NJX393130:NJX393180 NAB393130:NAB393180 MQF393130:MQF393180 MGJ393130:MGJ393180 LWN393130:LWN393180 LMR393130:LMR393180 LCV393130:LCV393180 KSZ393130:KSZ393180 KJD393130:KJD393180 JZH393130:JZH393180 JPL393130:JPL393180 JFP393130:JFP393180 IVT393130:IVT393180 ILX393130:ILX393180 ICB393130:ICB393180 HSF393130:HSF393180 HIJ393130:HIJ393180 GYN393130:GYN393180 GOR393130:GOR393180 GEV393130:GEV393180 FUZ393130:FUZ393180 FLD393130:FLD393180 FBH393130:FBH393180 ERL393130:ERL393180 EHP393130:EHP393180 DXT393130:DXT393180 DNX393130:DNX393180 DEB393130:DEB393180 CUF393130:CUF393180 CKJ393130:CKJ393180 CAN393130:CAN393180 BQR393130:BQR393180 BGV393130:BGV393180 AWZ393130:AWZ393180 AND393130:AND393180 ADH393130:ADH393180 TL393130:TL393180 JP393130:JP393180 WWB327594:WWB327644 WMF327594:WMF327644 WCJ327594:WCJ327644 VSN327594:VSN327644 VIR327594:VIR327644 UYV327594:UYV327644 UOZ327594:UOZ327644 UFD327594:UFD327644 TVH327594:TVH327644 TLL327594:TLL327644 TBP327594:TBP327644 SRT327594:SRT327644 SHX327594:SHX327644 RYB327594:RYB327644 ROF327594:ROF327644 REJ327594:REJ327644 QUN327594:QUN327644 QKR327594:QKR327644 QAV327594:QAV327644 PQZ327594:PQZ327644 PHD327594:PHD327644 OXH327594:OXH327644 ONL327594:ONL327644 ODP327594:ODP327644 NTT327594:NTT327644 NJX327594:NJX327644 NAB327594:NAB327644 MQF327594:MQF327644 MGJ327594:MGJ327644 LWN327594:LWN327644 LMR327594:LMR327644 LCV327594:LCV327644 KSZ327594:KSZ327644 KJD327594:KJD327644 JZH327594:JZH327644 JPL327594:JPL327644 JFP327594:JFP327644 IVT327594:IVT327644 ILX327594:ILX327644 ICB327594:ICB327644 HSF327594:HSF327644 HIJ327594:HIJ327644 GYN327594:GYN327644 GOR327594:GOR327644 GEV327594:GEV327644 FUZ327594:FUZ327644 FLD327594:FLD327644 FBH327594:FBH327644 ERL327594:ERL327644 EHP327594:EHP327644 DXT327594:DXT327644 DNX327594:DNX327644 DEB327594:DEB327644 CUF327594:CUF327644 CKJ327594:CKJ327644 CAN327594:CAN327644 BQR327594:BQR327644 BGV327594:BGV327644 AWZ327594:AWZ327644 AND327594:AND327644 ADH327594:ADH327644 TL327594:TL327644 JP327594:JP327644 WWB262058:WWB262108 WMF262058:WMF262108 WCJ262058:WCJ262108 VSN262058:VSN262108 VIR262058:VIR262108 UYV262058:UYV262108 UOZ262058:UOZ262108 UFD262058:UFD262108 TVH262058:TVH262108 TLL262058:TLL262108 TBP262058:TBP262108 SRT262058:SRT262108 SHX262058:SHX262108 RYB262058:RYB262108 ROF262058:ROF262108 REJ262058:REJ262108 QUN262058:QUN262108 QKR262058:QKR262108 QAV262058:QAV262108 PQZ262058:PQZ262108 PHD262058:PHD262108 OXH262058:OXH262108 ONL262058:ONL262108 ODP262058:ODP262108 NTT262058:NTT262108 NJX262058:NJX262108 NAB262058:NAB262108 MQF262058:MQF262108 MGJ262058:MGJ262108 LWN262058:LWN262108 LMR262058:LMR262108 LCV262058:LCV262108 KSZ262058:KSZ262108 KJD262058:KJD262108 JZH262058:JZH262108 JPL262058:JPL262108 JFP262058:JFP262108 IVT262058:IVT262108 ILX262058:ILX262108 ICB262058:ICB262108 HSF262058:HSF262108 HIJ262058:HIJ262108 GYN262058:GYN262108 GOR262058:GOR262108 GEV262058:GEV262108 FUZ262058:FUZ262108 FLD262058:FLD262108 FBH262058:FBH262108 ERL262058:ERL262108 EHP262058:EHP262108 DXT262058:DXT262108 DNX262058:DNX262108 DEB262058:DEB262108 CUF262058:CUF262108 CKJ262058:CKJ262108 CAN262058:CAN262108 BQR262058:BQR262108 BGV262058:BGV262108 AWZ262058:AWZ262108 AND262058:AND262108 ADH262058:ADH262108 TL262058:TL262108 JP262058:JP262108 WWB196522:WWB196572 WMF196522:WMF196572 WCJ196522:WCJ196572 VSN196522:VSN196572 VIR196522:VIR196572 UYV196522:UYV196572 UOZ196522:UOZ196572 UFD196522:UFD196572 TVH196522:TVH196572 TLL196522:TLL196572 TBP196522:TBP196572 SRT196522:SRT196572 SHX196522:SHX196572 RYB196522:RYB196572 ROF196522:ROF196572 REJ196522:REJ196572 QUN196522:QUN196572 QKR196522:QKR196572 QAV196522:QAV196572 PQZ196522:PQZ196572 PHD196522:PHD196572 OXH196522:OXH196572 ONL196522:ONL196572 ODP196522:ODP196572 NTT196522:NTT196572 NJX196522:NJX196572 NAB196522:NAB196572 MQF196522:MQF196572 MGJ196522:MGJ196572 LWN196522:LWN196572 LMR196522:LMR196572 LCV196522:LCV196572 KSZ196522:KSZ196572 KJD196522:KJD196572 JZH196522:JZH196572 JPL196522:JPL196572 JFP196522:JFP196572 IVT196522:IVT196572 ILX196522:ILX196572 ICB196522:ICB196572 HSF196522:HSF196572 HIJ196522:HIJ196572 GYN196522:GYN196572 GOR196522:GOR196572 GEV196522:GEV196572 FUZ196522:FUZ196572 FLD196522:FLD196572 FBH196522:FBH196572 ERL196522:ERL196572 EHP196522:EHP196572 DXT196522:DXT196572 DNX196522:DNX196572 DEB196522:DEB196572 CUF196522:CUF196572 CKJ196522:CKJ196572 CAN196522:CAN196572 BQR196522:BQR196572 BGV196522:BGV196572 AWZ196522:AWZ196572 AND196522:AND196572 ADH196522:ADH196572 TL196522:TL196572 JP196522:JP196572 WWB130986:WWB131036 WMF130986:WMF131036 WCJ130986:WCJ131036 VSN130986:VSN131036 VIR130986:VIR131036 UYV130986:UYV131036 UOZ130986:UOZ131036 UFD130986:UFD131036 TVH130986:TVH131036 TLL130986:TLL131036 TBP130986:TBP131036 SRT130986:SRT131036 SHX130986:SHX131036 RYB130986:RYB131036 ROF130986:ROF131036 REJ130986:REJ131036 QUN130986:QUN131036 QKR130986:QKR131036 QAV130986:QAV131036 PQZ130986:PQZ131036 PHD130986:PHD131036 OXH130986:OXH131036 ONL130986:ONL131036 ODP130986:ODP131036 NTT130986:NTT131036 NJX130986:NJX131036 NAB130986:NAB131036 MQF130986:MQF131036 MGJ130986:MGJ131036 LWN130986:LWN131036 LMR130986:LMR131036 LCV130986:LCV131036 KSZ130986:KSZ131036 KJD130986:KJD131036 JZH130986:JZH131036 JPL130986:JPL131036 JFP130986:JFP131036 IVT130986:IVT131036 ILX130986:ILX131036 ICB130986:ICB131036 HSF130986:HSF131036 HIJ130986:HIJ131036 GYN130986:GYN131036 GOR130986:GOR131036 GEV130986:GEV131036 FUZ130986:FUZ131036 FLD130986:FLD131036 FBH130986:FBH131036 ERL130986:ERL131036 EHP130986:EHP131036 DXT130986:DXT131036 DNX130986:DNX131036 DEB130986:DEB131036 CUF130986:CUF131036 CKJ130986:CKJ131036 CAN130986:CAN131036 BQR130986:BQR131036 BGV130986:BGV131036 AWZ130986:AWZ131036 AND130986:AND131036 ADH130986:ADH131036 TL130986:TL131036 JP130986:JP131036 WWB65450:WWB65500 WMF65450:WMF65500 WCJ65450:WCJ65500 VSN65450:VSN65500 VIR65450:VIR65500 UYV65450:UYV65500 UOZ65450:UOZ65500 UFD65450:UFD65500 TVH65450:TVH65500 TLL65450:TLL65500 TBP65450:TBP65500 SRT65450:SRT65500 SHX65450:SHX65500 RYB65450:RYB65500 ROF65450:ROF65500 REJ65450:REJ65500 QUN65450:QUN65500 QKR65450:QKR65500 QAV65450:QAV65500 PQZ65450:PQZ65500 PHD65450:PHD65500 OXH65450:OXH65500 ONL65450:ONL65500 ODP65450:ODP65500 NTT65450:NTT65500 NJX65450:NJX65500 NAB65450:NAB65500 MQF65450:MQF65500 MGJ65450:MGJ65500 LWN65450:LWN65500 LMR65450:LMR65500 LCV65450:LCV65500 KSZ65450:KSZ65500 KJD65450:KJD65500 JZH65450:JZH65500 JPL65450:JPL65500 JFP65450:JFP65500 IVT65450:IVT65500 ILX65450:ILX65500 ICB65450:ICB65500 HSF65450:HSF65500 HIJ65450:HIJ65500 GYN65450:GYN65500 GOR65450:GOR65500 GEV65450:GEV65500 FUZ65450:FUZ65500 FLD65450:FLD65500 FBH65450:FBH65500 ERL65450:ERL65500 EHP65450:EHP65500 DXT65450:DXT65500 DNX65450:DNX65500 DEB65450:DEB65500 CUF65450:CUF65500 CKJ65450:CKJ65500 CAN65450:CAN65500 BQR65450:BQR65500 BGV65450:BGV65500 AWZ65450:AWZ65500 AND65450:AND65500 ADH65450:ADH65500 TL65450:TL65500 JP65450:JP65500 WVZ14:WVZ15 WMD14:WMD15 WCH14:WCH15 VSL14:VSL15 VIP14:VIP15 UYT14:UYT15 UOX14:UOX15 UFB14:UFB15 TVF14:TVF15 TLJ14:TLJ15 TBN14:TBN15 SRR14:SRR15 SHV14:SHV15 RXZ14:RXZ15 ROD14:ROD15 REH14:REH15 QUL14:QUL15 QKP14:QKP15 QAT14:QAT15 PQX14:PQX15 PHB14:PHB15 OXF14:OXF15 ONJ14:ONJ15 ODN14:ODN15 NTR14:NTR15 NJV14:NJV15 MZZ14:MZZ15 MQD14:MQD15 MGH14:MGH15 LWL14:LWL15 LMP14:LMP15 LCT14:LCT15 KSX14:KSX15 KJB14:KJB15 JZF14:JZF15 JPJ14:JPJ15 JFN14:JFN15 IVR14:IVR15 ILV14:ILV15 IBZ14:IBZ15 HSD14:HSD15 HIH14:HIH15 GYL14:GYL15 GOP14:GOP15 GET14:GET15 FUX14:FUX15 FLB14:FLB15 FBF14:FBF15 ERJ14:ERJ15 EHN14:EHN15 DXR14:DXR15 DNV14:DNV15 DDZ14:DDZ15 CUD14:CUD15 CKH14:CKH15 CAL14:CAL15 BQP14:BQP15 BGT14:BGT15 AWX14:AWX15 ANB14:ANB15 ADF14:ADF15 TJ14:TJ15 JN14:JN15 WUE982954:WUU983004 G982954:Z983004 WKI982954:WKY983004 WAM982954:WBC983004 VQQ982954:VRG983004 VGU982954:VHK983004 UWY982954:UXO983004 UNC982954:UNS983004 UDG982954:UDW983004 TTK982954:TUA983004 TJO982954:TKE983004 SZS982954:TAI983004 SPW982954:SQM983004 SGA982954:SGQ983004 RWE982954:RWU983004 RMI982954:RMY983004 RCM982954:RDC983004 QSQ982954:QTG983004 QIU982954:QJK983004 PYY982954:PZO983004 PPC982954:PPS983004 PFG982954:PFW983004 OVK982954:OWA983004 OLO982954:OME983004 OBS982954:OCI983004 NRW982954:NSM983004 NIA982954:NIQ983004 MYE982954:MYU983004 MOI982954:MOY983004 MEM982954:MFC983004 LUQ982954:LVG983004 LKU982954:LLK983004 LAY982954:LBO983004 KRC982954:KRS983004 KHG982954:KHW983004 JXK982954:JYA983004 JNO982954:JOE983004 JDS982954:JEI983004 ITW982954:IUM983004 IKA982954:IKQ983004 IAE982954:IAU983004 HQI982954:HQY983004 HGM982954:HHC983004 GWQ982954:GXG983004 GMU982954:GNK983004 GCY982954:GDO983004 FTC982954:FTS983004 FJG982954:FJW983004 EZK982954:FAA983004 EPO982954:EQE983004 EFS982954:EGI983004 DVW982954:DWM983004 DMA982954:DMQ983004 DCE982954:DCU983004 CSI982954:CSY983004 CIM982954:CJC983004 BYQ982954:BZG983004 BOU982954:BPK983004 BEY982954:BFO983004 AVC982954:AVS983004 ALG982954:ALW983004 ABK982954:ACA983004 RO982954:SE983004 HS982954:II983004 G917418:Z917468 WUE917418:WUU917468 WKI917418:WKY917468 WAM917418:WBC917468 VQQ917418:VRG917468 VGU917418:VHK917468 UWY917418:UXO917468 UNC917418:UNS917468 UDG917418:UDW917468 TTK917418:TUA917468 TJO917418:TKE917468 SZS917418:TAI917468 SPW917418:SQM917468 SGA917418:SGQ917468 RWE917418:RWU917468 RMI917418:RMY917468 RCM917418:RDC917468 QSQ917418:QTG917468 QIU917418:QJK917468 PYY917418:PZO917468 PPC917418:PPS917468 PFG917418:PFW917468 OVK917418:OWA917468 OLO917418:OME917468 OBS917418:OCI917468 NRW917418:NSM917468 NIA917418:NIQ917468 MYE917418:MYU917468 MOI917418:MOY917468 MEM917418:MFC917468 LUQ917418:LVG917468 LKU917418:LLK917468 LAY917418:LBO917468 KRC917418:KRS917468 KHG917418:KHW917468 JXK917418:JYA917468 JNO917418:JOE917468 JDS917418:JEI917468 ITW917418:IUM917468 IKA917418:IKQ917468 IAE917418:IAU917468 HQI917418:HQY917468 HGM917418:HHC917468 GWQ917418:GXG917468 GMU917418:GNK917468 GCY917418:GDO917468 FTC917418:FTS917468 FJG917418:FJW917468 EZK917418:FAA917468 EPO917418:EQE917468 EFS917418:EGI917468 DVW917418:DWM917468 DMA917418:DMQ917468 DCE917418:DCU917468 CSI917418:CSY917468 CIM917418:CJC917468 BYQ917418:BZG917468 BOU917418:BPK917468 BEY917418:BFO917468 AVC917418:AVS917468 ALG917418:ALW917468 ABK917418:ACA917468 RO917418:SE917468 HS917418:II917468 G851882:Z851932 WUE851882:WUU851932 WKI851882:WKY851932 WAM851882:WBC851932 VQQ851882:VRG851932 VGU851882:VHK851932 UWY851882:UXO851932 UNC851882:UNS851932 UDG851882:UDW851932 TTK851882:TUA851932 TJO851882:TKE851932 SZS851882:TAI851932 SPW851882:SQM851932 SGA851882:SGQ851932 RWE851882:RWU851932 RMI851882:RMY851932 RCM851882:RDC851932 QSQ851882:QTG851932 QIU851882:QJK851932 PYY851882:PZO851932 PPC851882:PPS851932 PFG851882:PFW851932 OVK851882:OWA851932 OLO851882:OME851932 OBS851882:OCI851932 NRW851882:NSM851932 NIA851882:NIQ851932 MYE851882:MYU851932 MOI851882:MOY851932 MEM851882:MFC851932 LUQ851882:LVG851932 LKU851882:LLK851932 LAY851882:LBO851932 KRC851882:KRS851932 KHG851882:KHW851932 JXK851882:JYA851932 JNO851882:JOE851932 JDS851882:JEI851932 ITW851882:IUM851932 IKA851882:IKQ851932 IAE851882:IAU851932 HQI851882:HQY851932 HGM851882:HHC851932 GWQ851882:GXG851932 GMU851882:GNK851932 GCY851882:GDO851932 FTC851882:FTS851932 FJG851882:FJW851932 EZK851882:FAA851932 EPO851882:EQE851932 EFS851882:EGI851932 DVW851882:DWM851932 DMA851882:DMQ851932 DCE851882:DCU851932 CSI851882:CSY851932 CIM851882:CJC851932 BYQ851882:BZG851932 BOU851882:BPK851932 BEY851882:BFO851932 AVC851882:AVS851932 ALG851882:ALW851932 ABK851882:ACA851932 RO851882:SE851932 HS851882:II851932 G786346:Z786396 WUE786346:WUU786396 WKI786346:WKY786396 WAM786346:WBC786396 VQQ786346:VRG786396 VGU786346:VHK786396 UWY786346:UXO786396 UNC786346:UNS786396 UDG786346:UDW786396 TTK786346:TUA786396 TJO786346:TKE786396 SZS786346:TAI786396 SPW786346:SQM786396 SGA786346:SGQ786396 RWE786346:RWU786396 RMI786346:RMY786396 RCM786346:RDC786396 QSQ786346:QTG786396 QIU786346:QJK786396 PYY786346:PZO786396 PPC786346:PPS786396 PFG786346:PFW786396 OVK786346:OWA786396 OLO786346:OME786396 OBS786346:OCI786396 NRW786346:NSM786396 NIA786346:NIQ786396 MYE786346:MYU786396 MOI786346:MOY786396 MEM786346:MFC786396 LUQ786346:LVG786396 LKU786346:LLK786396 LAY786346:LBO786396 KRC786346:KRS786396 KHG786346:KHW786396 JXK786346:JYA786396 JNO786346:JOE786396 JDS786346:JEI786396 ITW786346:IUM786396 IKA786346:IKQ786396 IAE786346:IAU786396 HQI786346:HQY786396 HGM786346:HHC786396 GWQ786346:GXG786396 GMU786346:GNK786396 GCY786346:GDO786396 FTC786346:FTS786396 FJG786346:FJW786396 EZK786346:FAA786396 EPO786346:EQE786396 EFS786346:EGI786396 DVW786346:DWM786396 DMA786346:DMQ786396 DCE786346:DCU786396 CSI786346:CSY786396 CIM786346:CJC786396 BYQ786346:BZG786396 BOU786346:BPK786396 BEY786346:BFO786396 AVC786346:AVS786396 ALG786346:ALW786396 ABK786346:ACA786396 RO786346:SE786396 HS786346:II786396 G720810:Z720860 WUE720810:WUU720860 WKI720810:WKY720860 WAM720810:WBC720860 VQQ720810:VRG720860 VGU720810:VHK720860 UWY720810:UXO720860 UNC720810:UNS720860 UDG720810:UDW720860 TTK720810:TUA720860 TJO720810:TKE720860 SZS720810:TAI720860 SPW720810:SQM720860 SGA720810:SGQ720860 RWE720810:RWU720860 RMI720810:RMY720860 RCM720810:RDC720860 QSQ720810:QTG720860 QIU720810:QJK720860 PYY720810:PZO720860 PPC720810:PPS720860 PFG720810:PFW720860 OVK720810:OWA720860 OLO720810:OME720860 OBS720810:OCI720860 NRW720810:NSM720860 NIA720810:NIQ720860 MYE720810:MYU720860 MOI720810:MOY720860 MEM720810:MFC720860 LUQ720810:LVG720860 LKU720810:LLK720860 LAY720810:LBO720860 KRC720810:KRS720860 KHG720810:KHW720860 JXK720810:JYA720860 JNO720810:JOE720860 JDS720810:JEI720860 ITW720810:IUM720860 IKA720810:IKQ720860 IAE720810:IAU720860 HQI720810:HQY720860 HGM720810:HHC720860 GWQ720810:GXG720860 GMU720810:GNK720860 GCY720810:GDO720860 FTC720810:FTS720860 FJG720810:FJW720860 EZK720810:FAA720860 EPO720810:EQE720860 EFS720810:EGI720860 DVW720810:DWM720860 DMA720810:DMQ720860 DCE720810:DCU720860 CSI720810:CSY720860 CIM720810:CJC720860 BYQ720810:BZG720860 BOU720810:BPK720860 BEY720810:BFO720860 AVC720810:AVS720860 ALG720810:ALW720860 ABK720810:ACA720860 RO720810:SE720860 HS720810:II720860 G655274:Z655324 WUE655274:WUU655324 WKI655274:WKY655324 WAM655274:WBC655324 VQQ655274:VRG655324 VGU655274:VHK655324 UWY655274:UXO655324 UNC655274:UNS655324 UDG655274:UDW655324 TTK655274:TUA655324 TJO655274:TKE655324 SZS655274:TAI655324 SPW655274:SQM655324 SGA655274:SGQ655324 RWE655274:RWU655324 RMI655274:RMY655324 RCM655274:RDC655324 QSQ655274:QTG655324 QIU655274:QJK655324 PYY655274:PZO655324 PPC655274:PPS655324 PFG655274:PFW655324 OVK655274:OWA655324 OLO655274:OME655324 OBS655274:OCI655324 NRW655274:NSM655324 NIA655274:NIQ655324 MYE655274:MYU655324 MOI655274:MOY655324 MEM655274:MFC655324 LUQ655274:LVG655324 LKU655274:LLK655324 LAY655274:LBO655324 KRC655274:KRS655324 KHG655274:KHW655324 JXK655274:JYA655324 JNO655274:JOE655324 JDS655274:JEI655324 ITW655274:IUM655324 IKA655274:IKQ655324 IAE655274:IAU655324 HQI655274:HQY655324 HGM655274:HHC655324 GWQ655274:GXG655324 GMU655274:GNK655324 GCY655274:GDO655324 FTC655274:FTS655324 FJG655274:FJW655324 EZK655274:FAA655324 EPO655274:EQE655324 EFS655274:EGI655324 DVW655274:DWM655324 DMA655274:DMQ655324 DCE655274:DCU655324 CSI655274:CSY655324 CIM655274:CJC655324 BYQ655274:BZG655324 BOU655274:BPK655324 BEY655274:BFO655324 AVC655274:AVS655324 ALG655274:ALW655324 ABK655274:ACA655324 RO655274:SE655324 HS655274:II655324 G589738:Z589788 WUE589738:WUU589788 WKI589738:WKY589788 WAM589738:WBC589788 VQQ589738:VRG589788 VGU589738:VHK589788 UWY589738:UXO589788 UNC589738:UNS589788 UDG589738:UDW589788 TTK589738:TUA589788 TJO589738:TKE589788 SZS589738:TAI589788 SPW589738:SQM589788 SGA589738:SGQ589788 RWE589738:RWU589788 RMI589738:RMY589788 RCM589738:RDC589788 QSQ589738:QTG589788 QIU589738:QJK589788 PYY589738:PZO589788 PPC589738:PPS589788 PFG589738:PFW589788 OVK589738:OWA589788 OLO589738:OME589788 OBS589738:OCI589788 NRW589738:NSM589788 NIA589738:NIQ589788 MYE589738:MYU589788 MOI589738:MOY589788 MEM589738:MFC589788 LUQ589738:LVG589788 LKU589738:LLK589788 LAY589738:LBO589788 KRC589738:KRS589788 KHG589738:KHW589788 JXK589738:JYA589788 JNO589738:JOE589788 JDS589738:JEI589788 ITW589738:IUM589788 IKA589738:IKQ589788 IAE589738:IAU589788 HQI589738:HQY589788 HGM589738:HHC589788 GWQ589738:GXG589788 GMU589738:GNK589788 GCY589738:GDO589788 FTC589738:FTS589788 FJG589738:FJW589788 EZK589738:FAA589788 EPO589738:EQE589788 EFS589738:EGI589788 DVW589738:DWM589788 DMA589738:DMQ589788 DCE589738:DCU589788 CSI589738:CSY589788 CIM589738:CJC589788 BYQ589738:BZG589788 BOU589738:BPK589788 BEY589738:BFO589788 AVC589738:AVS589788 ALG589738:ALW589788 ABK589738:ACA589788 RO589738:SE589788 HS589738:II589788 G524202:Z524252 WUE524202:WUU524252 WKI524202:WKY524252 WAM524202:WBC524252 VQQ524202:VRG524252 VGU524202:VHK524252 UWY524202:UXO524252 UNC524202:UNS524252 UDG524202:UDW524252 TTK524202:TUA524252 TJO524202:TKE524252 SZS524202:TAI524252 SPW524202:SQM524252 SGA524202:SGQ524252 RWE524202:RWU524252 RMI524202:RMY524252 RCM524202:RDC524252 QSQ524202:QTG524252 QIU524202:QJK524252 PYY524202:PZO524252 PPC524202:PPS524252 PFG524202:PFW524252 OVK524202:OWA524252 OLO524202:OME524252 OBS524202:OCI524252 NRW524202:NSM524252 NIA524202:NIQ524252 MYE524202:MYU524252 MOI524202:MOY524252 MEM524202:MFC524252 LUQ524202:LVG524252 LKU524202:LLK524252 LAY524202:LBO524252 KRC524202:KRS524252 KHG524202:KHW524252 JXK524202:JYA524252 JNO524202:JOE524252 JDS524202:JEI524252 ITW524202:IUM524252 IKA524202:IKQ524252 IAE524202:IAU524252 HQI524202:HQY524252 HGM524202:HHC524252 GWQ524202:GXG524252 GMU524202:GNK524252 GCY524202:GDO524252 FTC524202:FTS524252 FJG524202:FJW524252 EZK524202:FAA524252 EPO524202:EQE524252 EFS524202:EGI524252 DVW524202:DWM524252 DMA524202:DMQ524252 DCE524202:DCU524252 CSI524202:CSY524252 CIM524202:CJC524252 BYQ524202:BZG524252 BOU524202:BPK524252 BEY524202:BFO524252 AVC524202:AVS524252 ALG524202:ALW524252 ABK524202:ACA524252 RO524202:SE524252 HS524202:II524252 G458666:Z458716 WUE458666:WUU458716 WKI458666:WKY458716 WAM458666:WBC458716 VQQ458666:VRG458716 VGU458666:VHK458716 UWY458666:UXO458716 UNC458666:UNS458716 UDG458666:UDW458716 TTK458666:TUA458716 TJO458666:TKE458716 SZS458666:TAI458716 SPW458666:SQM458716 SGA458666:SGQ458716 RWE458666:RWU458716 RMI458666:RMY458716 RCM458666:RDC458716 QSQ458666:QTG458716 QIU458666:QJK458716 PYY458666:PZO458716 PPC458666:PPS458716 PFG458666:PFW458716 OVK458666:OWA458716 OLO458666:OME458716 OBS458666:OCI458716 NRW458666:NSM458716 NIA458666:NIQ458716 MYE458666:MYU458716 MOI458666:MOY458716 MEM458666:MFC458716 LUQ458666:LVG458716 LKU458666:LLK458716 LAY458666:LBO458716 KRC458666:KRS458716 KHG458666:KHW458716 JXK458666:JYA458716 JNO458666:JOE458716 JDS458666:JEI458716 ITW458666:IUM458716 IKA458666:IKQ458716 IAE458666:IAU458716 HQI458666:HQY458716 HGM458666:HHC458716 GWQ458666:GXG458716 GMU458666:GNK458716 GCY458666:GDO458716 FTC458666:FTS458716 FJG458666:FJW458716 EZK458666:FAA458716 EPO458666:EQE458716 EFS458666:EGI458716 DVW458666:DWM458716 DMA458666:DMQ458716 DCE458666:DCU458716 CSI458666:CSY458716 CIM458666:CJC458716 BYQ458666:BZG458716 BOU458666:BPK458716 BEY458666:BFO458716 AVC458666:AVS458716 ALG458666:ALW458716 ABK458666:ACA458716 RO458666:SE458716 HS458666:II458716 G393130:Z393180 WUE393130:WUU393180 WKI393130:WKY393180 WAM393130:WBC393180 VQQ393130:VRG393180 VGU393130:VHK393180 UWY393130:UXO393180 UNC393130:UNS393180 UDG393130:UDW393180 TTK393130:TUA393180 TJO393130:TKE393180 SZS393130:TAI393180 SPW393130:SQM393180 SGA393130:SGQ393180 RWE393130:RWU393180 RMI393130:RMY393180 RCM393130:RDC393180 QSQ393130:QTG393180 QIU393130:QJK393180 PYY393130:PZO393180 PPC393130:PPS393180 PFG393130:PFW393180 OVK393130:OWA393180 OLO393130:OME393180 OBS393130:OCI393180 NRW393130:NSM393180 NIA393130:NIQ393180 MYE393130:MYU393180 MOI393130:MOY393180 MEM393130:MFC393180 LUQ393130:LVG393180 LKU393130:LLK393180 LAY393130:LBO393180 KRC393130:KRS393180 KHG393130:KHW393180 JXK393130:JYA393180 JNO393130:JOE393180 JDS393130:JEI393180 ITW393130:IUM393180 IKA393130:IKQ393180 IAE393130:IAU393180 HQI393130:HQY393180 HGM393130:HHC393180 GWQ393130:GXG393180 GMU393130:GNK393180 GCY393130:GDO393180 FTC393130:FTS393180 FJG393130:FJW393180 EZK393130:FAA393180 EPO393130:EQE393180 EFS393130:EGI393180 DVW393130:DWM393180 DMA393130:DMQ393180 DCE393130:DCU393180 CSI393130:CSY393180 CIM393130:CJC393180 BYQ393130:BZG393180 BOU393130:BPK393180 BEY393130:BFO393180 AVC393130:AVS393180 ALG393130:ALW393180 ABK393130:ACA393180 RO393130:SE393180 HS393130:II393180 G327594:Z327644 WUE327594:WUU327644 WKI327594:WKY327644 WAM327594:WBC327644 VQQ327594:VRG327644 VGU327594:VHK327644 UWY327594:UXO327644 UNC327594:UNS327644 UDG327594:UDW327644 TTK327594:TUA327644 TJO327594:TKE327644 SZS327594:TAI327644 SPW327594:SQM327644 SGA327594:SGQ327644 RWE327594:RWU327644 RMI327594:RMY327644 RCM327594:RDC327644 QSQ327594:QTG327644 QIU327594:QJK327644 PYY327594:PZO327644 PPC327594:PPS327644 PFG327594:PFW327644 OVK327594:OWA327644 OLO327594:OME327644 OBS327594:OCI327644 NRW327594:NSM327644 NIA327594:NIQ327644 MYE327594:MYU327644 MOI327594:MOY327644 MEM327594:MFC327644 LUQ327594:LVG327644 LKU327594:LLK327644 LAY327594:LBO327644 KRC327594:KRS327644 KHG327594:KHW327644 JXK327594:JYA327644 JNO327594:JOE327644 JDS327594:JEI327644 ITW327594:IUM327644 IKA327594:IKQ327644 IAE327594:IAU327644 HQI327594:HQY327644 HGM327594:HHC327644 GWQ327594:GXG327644 GMU327594:GNK327644 GCY327594:GDO327644 FTC327594:FTS327644 FJG327594:FJW327644 EZK327594:FAA327644 EPO327594:EQE327644 EFS327594:EGI327644 DVW327594:DWM327644 DMA327594:DMQ327644 DCE327594:DCU327644 CSI327594:CSY327644 CIM327594:CJC327644 BYQ327594:BZG327644 BOU327594:BPK327644 BEY327594:BFO327644 AVC327594:AVS327644 ALG327594:ALW327644 ABK327594:ACA327644 RO327594:SE327644 HS327594:II327644 G262058:Z262108 WUE262058:WUU262108 WKI262058:WKY262108 WAM262058:WBC262108 VQQ262058:VRG262108 VGU262058:VHK262108 UWY262058:UXO262108 UNC262058:UNS262108 UDG262058:UDW262108 TTK262058:TUA262108 TJO262058:TKE262108 SZS262058:TAI262108 SPW262058:SQM262108 SGA262058:SGQ262108 RWE262058:RWU262108 RMI262058:RMY262108 RCM262058:RDC262108 QSQ262058:QTG262108 QIU262058:QJK262108 PYY262058:PZO262108 PPC262058:PPS262108 PFG262058:PFW262108 OVK262058:OWA262108 OLO262058:OME262108 OBS262058:OCI262108 NRW262058:NSM262108 NIA262058:NIQ262108 MYE262058:MYU262108 MOI262058:MOY262108 MEM262058:MFC262108 LUQ262058:LVG262108 LKU262058:LLK262108 LAY262058:LBO262108 KRC262058:KRS262108 KHG262058:KHW262108 JXK262058:JYA262108 JNO262058:JOE262108 JDS262058:JEI262108 ITW262058:IUM262108 IKA262058:IKQ262108 IAE262058:IAU262108 HQI262058:HQY262108 HGM262058:HHC262108 GWQ262058:GXG262108 GMU262058:GNK262108 GCY262058:GDO262108 FTC262058:FTS262108 FJG262058:FJW262108 EZK262058:FAA262108 EPO262058:EQE262108 EFS262058:EGI262108 DVW262058:DWM262108 DMA262058:DMQ262108 DCE262058:DCU262108 CSI262058:CSY262108 CIM262058:CJC262108 BYQ262058:BZG262108 BOU262058:BPK262108 BEY262058:BFO262108 AVC262058:AVS262108 ALG262058:ALW262108 ABK262058:ACA262108 RO262058:SE262108 HS262058:II262108 G196522:Z196572 WUE196522:WUU196572 WKI196522:WKY196572 WAM196522:WBC196572 VQQ196522:VRG196572 VGU196522:VHK196572 UWY196522:UXO196572 UNC196522:UNS196572 UDG196522:UDW196572 TTK196522:TUA196572 TJO196522:TKE196572 SZS196522:TAI196572 SPW196522:SQM196572 SGA196522:SGQ196572 RWE196522:RWU196572 RMI196522:RMY196572 RCM196522:RDC196572 QSQ196522:QTG196572 QIU196522:QJK196572 PYY196522:PZO196572 PPC196522:PPS196572 PFG196522:PFW196572 OVK196522:OWA196572 OLO196522:OME196572 OBS196522:OCI196572 NRW196522:NSM196572 NIA196522:NIQ196572 MYE196522:MYU196572 MOI196522:MOY196572 MEM196522:MFC196572 LUQ196522:LVG196572 LKU196522:LLK196572 LAY196522:LBO196572 KRC196522:KRS196572 KHG196522:KHW196572 JXK196522:JYA196572 JNO196522:JOE196572 JDS196522:JEI196572 ITW196522:IUM196572 IKA196522:IKQ196572 IAE196522:IAU196572 HQI196522:HQY196572 HGM196522:HHC196572 GWQ196522:GXG196572 GMU196522:GNK196572 GCY196522:GDO196572 FTC196522:FTS196572 FJG196522:FJW196572 EZK196522:FAA196572 EPO196522:EQE196572 EFS196522:EGI196572 DVW196522:DWM196572 DMA196522:DMQ196572 DCE196522:DCU196572 CSI196522:CSY196572 CIM196522:CJC196572 BYQ196522:BZG196572 BOU196522:BPK196572 BEY196522:BFO196572 AVC196522:AVS196572 ALG196522:ALW196572 ABK196522:ACA196572 RO196522:SE196572 HS196522:II196572 G130986:Z131036 WUE130986:WUU131036 WKI130986:WKY131036 WAM130986:WBC131036 VQQ130986:VRG131036 VGU130986:VHK131036 UWY130986:UXO131036 UNC130986:UNS131036 UDG130986:UDW131036 TTK130986:TUA131036 TJO130986:TKE131036 SZS130986:TAI131036 SPW130986:SQM131036 SGA130986:SGQ131036 RWE130986:RWU131036 RMI130986:RMY131036 RCM130986:RDC131036 QSQ130986:QTG131036 QIU130986:QJK131036 PYY130986:PZO131036 PPC130986:PPS131036 PFG130986:PFW131036 OVK130986:OWA131036 OLO130986:OME131036 OBS130986:OCI131036 NRW130986:NSM131036 NIA130986:NIQ131036 MYE130986:MYU131036 MOI130986:MOY131036 MEM130986:MFC131036 LUQ130986:LVG131036 LKU130986:LLK131036 LAY130986:LBO131036 KRC130986:KRS131036 KHG130986:KHW131036 JXK130986:JYA131036 JNO130986:JOE131036 JDS130986:JEI131036 ITW130986:IUM131036 IKA130986:IKQ131036 IAE130986:IAU131036 HQI130986:HQY131036 HGM130986:HHC131036 GWQ130986:GXG131036 GMU130986:GNK131036 GCY130986:GDO131036 FTC130986:FTS131036 FJG130986:FJW131036 EZK130986:FAA131036 EPO130986:EQE131036 EFS130986:EGI131036 DVW130986:DWM131036 DMA130986:DMQ131036 DCE130986:DCU131036 CSI130986:CSY131036 CIM130986:CJC131036 BYQ130986:BZG131036 BOU130986:BPK131036 BEY130986:BFO131036 AVC130986:AVS131036 ALG130986:ALW131036 ABK130986:ACA131036 RO130986:SE131036 HS130986:II131036 G65450:Z65500 WUE65450:WUU65500 WKI65450:WKY65500 WAM65450:WBC65500 VQQ65450:VRG65500 VGU65450:VHK65500 UWY65450:UXO65500 UNC65450:UNS65500 UDG65450:UDW65500 TTK65450:TUA65500 TJO65450:TKE65500 SZS65450:TAI65500 SPW65450:SQM65500 SGA65450:SGQ65500 RWE65450:RWU65500 RMI65450:RMY65500 RCM65450:RDC65500 QSQ65450:QTG65500 QIU65450:QJK65500 PYY65450:PZO65500 PPC65450:PPS65500 PFG65450:PFW65500 OVK65450:OWA65500 OLO65450:OME65500 OBS65450:OCI65500 NRW65450:NSM65500 NIA65450:NIQ65500 MYE65450:MYU65500 MOI65450:MOY65500 MEM65450:MFC65500 LUQ65450:LVG65500 LKU65450:LLK65500 LAY65450:LBO65500 KRC65450:KRS65500 KHG65450:KHW65500 JXK65450:JYA65500 JNO65450:JOE65500 JDS65450:JEI65500 ITW65450:IUM65500 IKA65450:IKQ65500 IAE65450:IAU65500 HQI65450:HQY65500 HGM65450:HHC65500 GWQ65450:GXG65500 GMU65450:GNK65500 GCY65450:GDO65500 FTC65450:FTS65500 FJG65450:FJW65500 EZK65450:FAA65500 EPO65450:EQE65500 EFS65450:EGI65500 DVW65450:DWM65500 DMA65450:DMQ65500 DCE65450:DCU65500 CSI65450:CSY65500 CIM65450:CJC65500 BYQ65450:BZG65500 BOU65450:BPK65500 BEY65450:BFO65500 AVC65450:AVS65500 ALG65450:ALW65500 ABK65450:ACA65500 RO65450:SE65500 HS65450:II65500 HQ14:IG15 WUC14:WUS15 WKG14:WKW15 WAK14:WBA15 VQO14:VRE15 VGS14:VHI15 UWW14:UXM15 UNA14:UNQ15 UDE14:UDU15 TTI14:TTY15 TJM14:TKC15 SZQ14:TAG15 SPU14:SQK15 SFY14:SGO15 RWC14:RWS15 RMG14:RMW15 RCK14:RDA15 QSO14:QTE15 QIS14:QJI15 PYW14:PZM15 PPA14:PPQ15 PFE14:PFU15 OVI14:OVY15 OLM14:OMC15 OBQ14:OCG15 NRU14:NSK15 NHY14:NIO15 MYC14:MYS15 MOG14:MOW15 MEK14:MFA15 LUO14:LVE15 LKS14:LLI15 LAW14:LBM15 KRA14:KRQ15 KHE14:KHU15 JXI14:JXY15 JNM14:JOC15 JDQ14:JEG15 ITU14:IUK15 IJY14:IKO15 IAC14:IAS15 HQG14:HQW15 HGK14:HHA15 GWO14:GXE15 GMS14:GNI15 GCW14:GDM15 FTA14:FTQ15 FJE14:FJU15 EZI14:EZY15 EPM14:EQC15 EFQ14:EGG15 DVU14:DWK15 DLY14:DMO15 DCC14:DCS15 CSG14:CSW15 CIK14:CJA15 BYO14:BZE15 BOS14:BPI15 BEW14:BFM15 AVA14:AVQ15 ALE14:ALU15 ABI14:ABY15 RM14:SC15 HV5:HX5 WUH7:WUJ8 WKL7:WKN8 WAP7:WAR8 VQT7:VQV8 VGX7:VGZ8 UXB7:UXD8 UNF7:UNH8 UDJ7:UDL8 TTN7:TTP8 TJR7:TJT8 SZV7:SZX8 SPZ7:SQB8 SGD7:SGF8 RWH7:RWJ8 RML7:RMN8 RCP7:RCR8 QST7:QSV8 QIX7:QIZ8 PZB7:PZD8 PPF7:PPH8 PFJ7:PFL8 OVN7:OVP8 OLR7:OLT8 OBV7:OBX8 NRZ7:NSB8 NID7:NIF8 MYH7:MYJ8 MOL7:MON8 MEP7:MER8 LUT7:LUV8 LKX7:LKZ8 LBB7:LBD8 KRF7:KRH8 KHJ7:KHL8 JXN7:JXP8 JNR7:JNT8 JDV7:JDX8 ITZ7:IUB8 IKD7:IKF8 IAH7:IAJ8 HQL7:HQN8 HGP7:HGR8 GWT7:GWV8 GMX7:GMZ8 GDB7:GDD8 FTF7:FTH8 FJJ7:FJL8 EZN7:EZP8 EPR7:EPT8 EFV7:EFX8 DVZ7:DWB8 DMD7:DMF8 DCH7:DCJ8 CSL7:CSN8 CIP7:CIR8 BYT7:BYV8 BOX7:BOZ8 BFB7:BFD8 AVF7:AVH8 ALJ7:ALL8 ABN7:ABP8 RR7:RT8 HV7:HX8 WUN6:WUP6 WKR6:WKT6 WAV6:WAX6 VQZ6:VRB6 VHD6:VHF6 UXH6:UXJ6 UNL6:UNN6 UDP6:UDR6 TTT6:TTV6 TJX6:TJZ6 TAB6:TAD6 SQF6:SQH6 SGJ6:SGL6 RWN6:RWP6 RMR6:RMT6 RCV6:RCX6 QSZ6:QTB6 QJD6:QJF6 PZH6:PZJ6 PPL6:PPN6 PFP6:PFR6 OVT6:OVV6 OLX6:OLZ6 OCB6:OCD6 NSF6:NSH6 NIJ6:NIL6 MYN6:MYP6 MOR6:MOT6 MEV6:MEX6 LUZ6:LVB6 LLD6:LLF6 LBH6:LBJ6 KRL6:KRN6 KHP6:KHR6 JXT6:JXV6 JNX6:JNZ6 JEB6:JED6 IUF6:IUH6 IKJ6:IKL6 IAN6:IAP6 HQR6:HQT6 HGV6:HGX6 GWZ6:GXB6 GND6:GNF6 GDH6:GDJ6 FTL6:FTN6 FJP6:FJR6 EZT6:EZV6 EPX6:EPZ6 EGB6:EGD6 DWF6:DWH6 DMJ6:DML6 DCN6:DCP6 CSR6:CST6 CIV6:CIX6 BYZ6:BZB6 BPD6:BPF6 BFH6:BFJ6 AVL6:AVN6 ALP6:ALR6 ABT6:ABV6 RX6:RZ6 IB6:ID6 WUH5:WUJ5 WKL5:WKN5 WAP5:WAR5 VQT5:VQV5 VGX5:VGZ5 UXB5:UXD5 UNF5:UNH5 UDJ5:UDL5 TTN5:TTP5 TJR5:TJT5 SZV5:SZX5 SPZ5:SQB5 SGD5:SGF5 RWH5:RWJ5 RML5:RMN5 RCP5:RCR5 QST5:QSV5 QIX5:QIZ5 PZB5:PZD5 PPF5:PPH5 PFJ5:PFL5 OVN5:OVP5 OLR5:OLT5 OBV5:OBX5 NRZ5:NSB5 NID5:NIF5 MYH5:MYJ5 MOL5:MON5 MEP5:MER5 LUT5:LUV5 LKX5:LKZ5 LBB5:LBD5 KRF5:KRH5 KHJ5:KHL5 JXN5:JXP5 JNR5:JNT5 JDV5:JDX5 ITZ5:IUB5 IKD5:IKF5 IAH5:IAJ5 HQL5:HQN5 HGP5:HGR5 GWT5:GWV5 GMX5:GMZ5 GDB5:GDD5 FTF5:FTH5 FJJ5:FJL5 EZN5:EZP5 EPR5:EPT5 EFV5:EFX5 DVZ5:DWB5 DMD5:DMF5 DCH5:DCJ5 CSL5:CSN5 CIP5:CIR5 BYT5:BYV5 BOX5:BOZ5 BFB5:BFD5 AVF5:AVH5 ALJ5:ALL5 ABN5:ABP5 RR5:RT5 F14:H14 L14">
      <formula1>#REF!</formula1>
    </dataValidation>
  </dataValidations>
  <pageMargins left="0.7" right="0.7" top="0.75" bottom="0.75" header="0.3" footer="0.3"/>
  <pageSetup paperSize="8" scale="37" fitToWidth="1" fitToHeight="0" orientation="landscape" usePrinterDefaults="1" r:id="rId1"/>
  <drawing r:id="rId2"/>
  <legacyDrawing r:id="rId3"/>
  <mc:AlternateContent>
    <mc:Choice xmlns:x14="http://schemas.microsoft.com/office/spreadsheetml/2009/9/main" Requires="x14">
      <controls>
        <mc:AlternateContent>
          <mc:Choice Requires="x14">
            <control shapeId="48142" r:id="rId4" name="ドロップ 14">
              <controlPr defaultSize="0" print="0" autoLine="0" autoPict="0">
                <anchor moveWithCells="1" sizeWithCells="1">
                  <from xmlns:xdr="http://schemas.openxmlformats.org/drawingml/2006/spreadsheetDrawing">
                    <xdr:col>5</xdr:col>
                    <xdr:colOff>0</xdr:colOff>
                    <xdr:row>9</xdr:row>
                    <xdr:rowOff>0</xdr:rowOff>
                  </from>
                  <to xmlns:xdr="http://schemas.openxmlformats.org/drawingml/2006/spreadsheetDrawing">
                    <xdr:col>6</xdr:col>
                    <xdr:colOff>0</xdr:colOff>
                    <xdr:row>10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'&lt;非表示&gt;参照元'!$B$32:$B$38</xm:f>
          </x14:formula1>
          <xm:sqref>C2</xm:sqref>
        </x14:dataValidation>
        <x14:dataValidation type="list" allowBlank="1" showDropDown="0" showInputMessage="1" showErrorMessage="1">
          <x14:formula1>
            <xm:f>'&lt;非表示&gt;参照元'!$A$52:$A$53</xm:f>
          </x14:formula1>
          <xm:sqref>G2:I2 AB15:AC15 M2</xm:sqref>
        </x14:dataValidation>
        <x14:dataValidation type="list" allowBlank="1" showDropDown="0" showInputMessage="1" showErrorMessage="1">
          <x14:formula1>
            <xm:f>'&lt;非表示&gt;参照元'!$B$16:$B$23</xm:f>
          </x14:formula1>
          <xm:sqref>K5 F15</xm:sqref>
        </x14:dataValidation>
        <x14:dataValidation type="list" allowBlank="1" showDropDown="0" showInputMessage="1" showErrorMessage="1">
          <x14:formula1>
            <xm:f>'&lt;非表示&gt;参照元'!$C$5:$C$16</xm:f>
          </x14:formula1>
          <xm:sqref>L5 G15</xm:sqref>
        </x14:dataValidation>
        <x14:dataValidation type="list" allowBlank="1" showDropDown="0" showInputMessage="1" showErrorMessage="1">
          <x14:formula1>
            <xm:f>'&lt;非表示&gt;参照元'!$D$8:$D$38</xm:f>
          </x14:formula1>
          <xm:sqref>M5 H15</xm:sqref>
        </x14:dataValidation>
        <x14:dataValidation type="list" errorStyle="warning" allowBlank="0" showDropDown="0" showInputMessage="1" showErrorMessage="1" error="リストにない場合には直接入力してください">
          <x14:formula1>
            <xm:f>'&lt;非表示&gt;参照元'!$G$11:$G$15</xm:f>
          </x14:formula1>
          <xm:sqref>C7:D7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8" tint="0.6"/>
  </sheetPr>
  <dimension ref="A1:R95"/>
  <sheetViews>
    <sheetView tabSelected="1" view="pageBreakPreview" topLeftCell="E4" zoomScale="70" zoomScaleSheetLayoutView="70" workbookViewId="0">
      <selection activeCell="E25" sqref="E25:E38"/>
    </sheetView>
  </sheetViews>
  <sheetFormatPr defaultColWidth="8.85546875" defaultRowHeight="17.25"/>
  <cols>
    <col min="1" max="1" width="8.85546875" style="201"/>
    <col min="2" max="2" width="10" style="201" customWidth="1"/>
    <col min="3" max="3" width="21.85546875" style="201" customWidth="1"/>
    <col min="4" max="4" width="41.140625" style="201" customWidth="1"/>
    <col min="5" max="5" width="43.28515625" style="201" customWidth="1"/>
    <col min="6" max="6" width="26.5703125" style="201" customWidth="1"/>
    <col min="7" max="7" width="2.5703125" style="201" customWidth="1"/>
    <col min="8" max="8" width="24.28515625" style="201" customWidth="1"/>
    <col min="9" max="9" width="19.140625" style="201" customWidth="1"/>
    <col min="10" max="10" width="20.5703125" style="201" customWidth="1"/>
    <col min="11" max="12" width="33.42578125" style="201" customWidth="1"/>
    <col min="13" max="13" width="13.5703125" style="201" customWidth="1"/>
    <col min="14" max="14" width="16" style="201" customWidth="1"/>
    <col min="15" max="15" width="17.7109375" style="201" customWidth="1"/>
    <col min="16" max="16" width="16.140625" style="201" bestFit="1" customWidth="1"/>
    <col min="17" max="18" width="16.75" style="201" customWidth="1"/>
    <col min="19" max="16384" width="8.85546875" style="201"/>
  </cols>
  <sheetData>
    <row r="1" spans="2:18" ht="16.5" customHeight="1">
      <c r="G1" s="201" t="str">
        <f>IF('【交付申請】入力フォーマット'!$D$2="携帯電話基地局強靱化対策事業（調査設計事業）","*印刷範囲終わり*","")</f>
        <v/>
      </c>
    </row>
    <row r="3" spans="2:18" ht="24">
      <c r="B3" s="202" t="s">
        <v>423</v>
      </c>
      <c r="C3" s="202"/>
      <c r="D3" s="202"/>
      <c r="E3" s="229"/>
      <c r="F3" s="233" t="str">
        <f>IF('【交付申請】入力フォーマット'!D2="携帯電話基地局強靱化対策事業（調査設計事業）",'【交付申請】入力フォーマット'!B15,"")</f>
        <v/>
      </c>
      <c r="P3" s="337"/>
    </row>
    <row r="6" spans="2:18" ht="18">
      <c r="B6" s="203" t="str">
        <f>IF('【交付申請】入力フォーマット'!D2="携帯電話基地局強靱化対策事業（調査設計事業）","対象基地局一覧"," ")</f>
        <v xml:space="preserve"> </v>
      </c>
      <c r="C6" s="203"/>
      <c r="D6" s="203"/>
    </row>
    <row r="7" spans="2:18">
      <c r="B7" s="204" t="s">
        <v>428</v>
      </c>
      <c r="C7" s="213" t="s">
        <v>90</v>
      </c>
      <c r="D7" s="224" t="s">
        <v>7</v>
      </c>
      <c r="E7" s="213" t="s">
        <v>429</v>
      </c>
      <c r="F7" s="213" t="s">
        <v>431</v>
      </c>
      <c r="G7" s="234" t="s">
        <v>432</v>
      </c>
      <c r="H7" s="254"/>
      <c r="I7" s="271"/>
      <c r="J7" s="271"/>
      <c r="K7" s="213" t="s">
        <v>116</v>
      </c>
      <c r="L7" s="213" t="s">
        <v>319</v>
      </c>
      <c r="M7" s="316" t="s">
        <v>331</v>
      </c>
      <c r="N7" s="325"/>
      <c r="O7" s="325"/>
      <c r="P7" s="325"/>
      <c r="Q7" s="329" t="s">
        <v>605</v>
      </c>
      <c r="R7" s="329"/>
    </row>
    <row r="8" spans="2:18">
      <c r="B8" s="205"/>
      <c r="C8" s="214"/>
      <c r="D8" s="225"/>
      <c r="E8" s="230"/>
      <c r="F8" s="230"/>
      <c r="G8" s="235" t="s">
        <v>433</v>
      </c>
      <c r="H8" s="255"/>
      <c r="I8" s="272" t="s">
        <v>312</v>
      </c>
      <c r="J8" s="287"/>
      <c r="K8" s="301"/>
      <c r="L8" s="230"/>
      <c r="M8" s="317" t="s">
        <v>144</v>
      </c>
      <c r="N8" s="326"/>
      <c r="O8" s="328" t="s">
        <v>417</v>
      </c>
      <c r="P8" s="338" t="s">
        <v>434</v>
      </c>
      <c r="Q8" s="329" t="s">
        <v>438</v>
      </c>
      <c r="R8" s="329" t="s">
        <v>439</v>
      </c>
    </row>
    <row r="9" spans="2:18">
      <c r="B9" s="205"/>
      <c r="C9" s="214"/>
      <c r="D9" s="225"/>
      <c r="E9" s="214"/>
      <c r="F9" s="214"/>
      <c r="G9" s="236"/>
      <c r="H9" s="255"/>
      <c r="I9" s="273"/>
      <c r="J9" s="288"/>
      <c r="K9" s="301"/>
      <c r="L9" s="230"/>
      <c r="M9" s="318"/>
      <c r="N9" s="327"/>
      <c r="O9" s="329"/>
      <c r="P9" s="339"/>
      <c r="Q9" s="329"/>
      <c r="R9" s="329"/>
    </row>
    <row r="10" spans="2:18" ht="52.5">
      <c r="B10" s="205"/>
      <c r="C10" s="214"/>
      <c r="D10" s="225"/>
      <c r="E10" s="214"/>
      <c r="F10" s="214"/>
      <c r="G10" s="237"/>
      <c r="H10" s="256"/>
      <c r="I10" s="274" t="s">
        <v>435</v>
      </c>
      <c r="J10" s="289" t="s">
        <v>436</v>
      </c>
      <c r="K10" s="301"/>
      <c r="L10" s="230"/>
      <c r="M10" s="319" t="s">
        <v>438</v>
      </c>
      <c r="N10" s="319" t="s">
        <v>439</v>
      </c>
      <c r="O10" s="319"/>
      <c r="P10" s="339"/>
      <c r="Q10" s="329"/>
      <c r="R10" s="329"/>
    </row>
    <row r="11" spans="2:18">
      <c r="B11" s="206">
        <v>1</v>
      </c>
      <c r="C11" s="215"/>
      <c r="D11" s="215"/>
      <c r="E11" s="215" t="s">
        <v>606</v>
      </c>
      <c r="F11" s="215" t="s">
        <v>181</v>
      </c>
      <c r="G11" s="238" t="s">
        <v>175</v>
      </c>
      <c r="H11" s="257"/>
      <c r="I11" s="275"/>
      <c r="J11" s="290"/>
      <c r="K11" s="302"/>
      <c r="L11" s="309" t="str">
        <f>IF(I20&gt;0,IF(F11="一時滞在施設／避難所となる公園・学校等","大規模避難所",IF(F11="人口密集地域（駅）","※申請を分けてください","補助対象外")),"-")</f>
        <v>-</v>
      </c>
      <c r="M11" s="320"/>
      <c r="N11" s="320"/>
      <c r="O11" s="330"/>
      <c r="P11" s="340" t="str">
        <f>IF(O11="○
設備取替",(N11-24)/N11,IF(O11="○
設備追加",MIN(1,(N11-24)/(N11-M11)),"-"))</f>
        <v>-</v>
      </c>
      <c r="Q11" s="321"/>
      <c r="R11" s="321"/>
    </row>
    <row r="12" spans="2:18">
      <c r="B12" s="207"/>
      <c r="C12" s="216"/>
      <c r="D12" s="216"/>
      <c r="E12" s="219"/>
      <c r="F12" s="216"/>
      <c r="G12" s="239"/>
      <c r="H12" s="258" t="s">
        <v>186</v>
      </c>
      <c r="I12" s="276"/>
      <c r="J12" s="291"/>
      <c r="K12" s="303"/>
      <c r="L12" s="310"/>
      <c r="M12" s="321"/>
      <c r="N12" s="321"/>
      <c r="O12" s="331"/>
      <c r="P12" s="341"/>
      <c r="Q12" s="321"/>
      <c r="R12" s="321"/>
    </row>
    <row r="13" spans="2:18">
      <c r="B13" s="207"/>
      <c r="C13" s="216"/>
      <c r="D13" s="216"/>
      <c r="E13" s="219"/>
      <c r="F13" s="216"/>
      <c r="G13" s="239"/>
      <c r="H13" s="259" t="s">
        <v>440</v>
      </c>
      <c r="I13" s="276"/>
      <c r="J13" s="291"/>
      <c r="K13" s="303"/>
      <c r="L13" s="310"/>
      <c r="M13" s="321"/>
      <c r="N13" s="321"/>
      <c r="O13" s="331"/>
      <c r="P13" s="341"/>
      <c r="Q13" s="321"/>
      <c r="R13" s="321"/>
    </row>
    <row r="14" spans="2:18">
      <c r="B14" s="207"/>
      <c r="C14" s="216"/>
      <c r="D14" s="216"/>
      <c r="E14" s="219"/>
      <c r="F14" s="216"/>
      <c r="G14" s="239"/>
      <c r="H14" s="260" t="s">
        <v>441</v>
      </c>
      <c r="I14" s="276"/>
      <c r="J14" s="291"/>
      <c r="K14" s="303"/>
      <c r="L14" s="310"/>
      <c r="M14" s="321"/>
      <c r="N14" s="321"/>
      <c r="O14" s="331"/>
      <c r="P14" s="341"/>
      <c r="Q14" s="321"/>
      <c r="R14" s="321"/>
    </row>
    <row r="15" spans="2:18">
      <c r="B15" s="207"/>
      <c r="C15" s="216"/>
      <c r="D15" s="216"/>
      <c r="E15" s="219"/>
      <c r="F15" s="216"/>
      <c r="G15" s="240" t="s">
        <v>197</v>
      </c>
      <c r="H15" s="261"/>
      <c r="I15" s="276"/>
      <c r="J15" s="291"/>
      <c r="K15" s="303"/>
      <c r="L15" s="310"/>
      <c r="M15" s="321"/>
      <c r="N15" s="321"/>
      <c r="O15" s="331"/>
      <c r="P15" s="341"/>
      <c r="Q15" s="321"/>
      <c r="R15" s="321"/>
    </row>
    <row r="16" spans="2:18">
      <c r="B16" s="207"/>
      <c r="C16" s="216"/>
      <c r="D16" s="216"/>
      <c r="E16" s="219"/>
      <c r="F16" s="216"/>
      <c r="G16" s="241"/>
      <c r="H16" s="201" t="s">
        <v>212</v>
      </c>
      <c r="I16" s="276"/>
      <c r="J16" s="291"/>
      <c r="K16" s="303"/>
      <c r="L16" s="310"/>
      <c r="M16" s="321"/>
      <c r="N16" s="321"/>
      <c r="O16" s="331"/>
      <c r="P16" s="341"/>
      <c r="Q16" s="321"/>
      <c r="R16" s="321"/>
    </row>
    <row r="17" spans="2:18">
      <c r="B17" s="207"/>
      <c r="C17" s="216"/>
      <c r="D17" s="216"/>
      <c r="E17" s="219"/>
      <c r="F17" s="216"/>
      <c r="G17" s="242"/>
      <c r="H17" s="262" t="s">
        <v>222</v>
      </c>
      <c r="I17" s="277"/>
      <c r="J17" s="291"/>
      <c r="K17" s="303"/>
      <c r="L17" s="310"/>
      <c r="M17" s="321"/>
      <c r="N17" s="321"/>
      <c r="O17" s="331"/>
      <c r="P17" s="341"/>
      <c r="Q17" s="321"/>
      <c r="R17" s="321"/>
    </row>
    <row r="18" spans="2:18">
      <c r="B18" s="207"/>
      <c r="C18" s="216"/>
      <c r="D18" s="216"/>
      <c r="E18" s="219"/>
      <c r="F18" s="216"/>
      <c r="G18" s="243"/>
      <c r="H18" s="246" t="s">
        <v>225</v>
      </c>
      <c r="I18" s="276"/>
      <c r="J18" s="291"/>
      <c r="K18" s="303"/>
      <c r="L18" s="311" t="s">
        <v>442</v>
      </c>
      <c r="M18" s="321"/>
      <c r="N18" s="321"/>
      <c r="O18" s="331"/>
      <c r="P18" s="341"/>
      <c r="Q18" s="321"/>
      <c r="R18" s="321"/>
    </row>
    <row r="19" spans="2:18">
      <c r="B19" s="207"/>
      <c r="C19" s="216"/>
      <c r="D19" s="216"/>
      <c r="E19" s="219"/>
      <c r="F19" s="216"/>
      <c r="G19" s="244" t="s">
        <v>233</v>
      </c>
      <c r="H19" s="246"/>
      <c r="I19" s="276"/>
      <c r="J19" s="291"/>
      <c r="K19" s="303"/>
      <c r="L19" s="311"/>
      <c r="M19" s="321"/>
      <c r="N19" s="321"/>
      <c r="O19" s="331"/>
      <c r="P19" s="341"/>
      <c r="Q19" s="321"/>
      <c r="R19" s="321"/>
    </row>
    <row r="20" spans="2:18">
      <c r="B20" s="207"/>
      <c r="C20" s="216"/>
      <c r="D20" s="216"/>
      <c r="E20" s="219"/>
      <c r="F20" s="216"/>
      <c r="G20" s="245"/>
      <c r="H20" s="245" t="s">
        <v>443</v>
      </c>
      <c r="I20" s="278"/>
      <c r="J20" s="292"/>
      <c r="K20" s="303"/>
      <c r="L20" s="311"/>
      <c r="M20" s="321"/>
      <c r="N20" s="321"/>
      <c r="O20" s="331"/>
      <c r="P20" s="341"/>
      <c r="Q20" s="321"/>
      <c r="R20" s="321"/>
    </row>
    <row r="21" spans="2:18">
      <c r="B21" s="207"/>
      <c r="C21" s="216"/>
      <c r="D21" s="216"/>
      <c r="E21" s="219"/>
      <c r="F21" s="216"/>
      <c r="G21" s="246" t="s">
        <v>240</v>
      </c>
      <c r="H21" s="263"/>
      <c r="I21" s="278"/>
      <c r="J21" s="292"/>
      <c r="K21" s="303"/>
      <c r="L21" s="311"/>
      <c r="M21" s="321"/>
      <c r="N21" s="321"/>
      <c r="O21" s="331"/>
      <c r="P21" s="341"/>
      <c r="Q21" s="321"/>
      <c r="R21" s="321"/>
    </row>
    <row r="22" spans="2:18">
      <c r="B22" s="207"/>
      <c r="C22" s="216"/>
      <c r="D22" s="216"/>
      <c r="E22" s="219"/>
      <c r="F22" s="216"/>
      <c r="G22" s="247" t="s">
        <v>339</v>
      </c>
      <c r="H22" s="264"/>
      <c r="I22" s="279">
        <f>SUM(I11:I21)</f>
        <v>0</v>
      </c>
      <c r="J22" s="293">
        <f>ROUNDDOWN(I22*IF(OR(P11="-",P11=0),1,P11),0)</f>
        <v>0</v>
      </c>
      <c r="K22" s="303"/>
      <c r="L22" s="311"/>
      <c r="M22" s="321"/>
      <c r="N22" s="321"/>
      <c r="O22" s="331"/>
      <c r="P22" s="341"/>
      <c r="Q22" s="321"/>
      <c r="R22" s="321"/>
    </row>
    <row r="23" spans="2:18">
      <c r="B23" s="207"/>
      <c r="C23" s="216"/>
      <c r="D23" s="216"/>
      <c r="E23" s="219"/>
      <c r="F23" s="216"/>
      <c r="G23" s="240" t="s">
        <v>414</v>
      </c>
      <c r="H23" s="240"/>
      <c r="I23" s="280"/>
      <c r="J23" s="294"/>
      <c r="K23" s="303"/>
      <c r="L23" s="311"/>
      <c r="M23" s="321"/>
      <c r="N23" s="321"/>
      <c r="O23" s="331"/>
      <c r="P23" s="341"/>
      <c r="Q23" s="321"/>
      <c r="R23" s="321"/>
    </row>
    <row r="24" spans="2:18" ht="18">
      <c r="B24" s="208"/>
      <c r="C24" s="217"/>
      <c r="D24" s="217"/>
      <c r="E24" s="220"/>
      <c r="F24" s="217"/>
      <c r="G24" s="248" t="s">
        <v>444</v>
      </c>
      <c r="H24" s="265"/>
      <c r="I24" s="281">
        <f>SUM(I23)</f>
        <v>0</v>
      </c>
      <c r="J24" s="295">
        <f>ROUNDDOWN(I24*IF(OR(P11="-",P11=0),1,P11),0)</f>
        <v>0</v>
      </c>
      <c r="K24" s="304"/>
      <c r="L24" s="312"/>
      <c r="M24" s="322"/>
      <c r="N24" s="322"/>
      <c r="O24" s="332"/>
      <c r="P24" s="342"/>
      <c r="Q24" s="322"/>
      <c r="R24" s="322"/>
    </row>
    <row r="25" spans="2:18">
      <c r="B25" s="207">
        <v>2</v>
      </c>
      <c r="C25" s="216"/>
      <c r="D25" s="216"/>
      <c r="E25" s="216" t="s">
        <v>66</v>
      </c>
      <c r="F25" s="215" t="s">
        <v>181</v>
      </c>
      <c r="G25" s="249" t="s">
        <v>175</v>
      </c>
      <c r="H25" s="266"/>
      <c r="I25" s="282"/>
      <c r="J25" s="296"/>
      <c r="K25" s="305"/>
      <c r="L25" s="313" t="str">
        <f>IF(I34&gt;0,IF(F25="一時滞在施設／避難所となる公園・学校等","大規模避難所",IF(F25="人口密集地域（駅）","※申請を分けてください","補助対象外")),"-")</f>
        <v>-</v>
      </c>
      <c r="M25" s="321"/>
      <c r="N25" s="321"/>
      <c r="O25" s="333"/>
      <c r="P25" s="341" t="str">
        <f>IF(O25="○
設備取替",(N25-24)/N25,IF(O25="○
設備追加",MIN(1,(N25-24)/(N25-M25)),"-"))</f>
        <v>-</v>
      </c>
      <c r="Q25" s="321"/>
      <c r="R25" s="321"/>
    </row>
    <row r="26" spans="2:18">
      <c r="B26" s="207"/>
      <c r="C26" s="216"/>
      <c r="D26" s="216"/>
      <c r="E26" s="219"/>
      <c r="F26" s="216"/>
      <c r="G26" s="239"/>
      <c r="H26" s="258" t="s">
        <v>186</v>
      </c>
      <c r="I26" s="276"/>
      <c r="J26" s="291"/>
      <c r="K26" s="303"/>
      <c r="L26" s="310"/>
      <c r="M26" s="321"/>
      <c r="N26" s="321"/>
      <c r="O26" s="331"/>
      <c r="P26" s="341"/>
      <c r="Q26" s="321"/>
      <c r="R26" s="321"/>
    </row>
    <row r="27" spans="2:18">
      <c r="B27" s="207"/>
      <c r="C27" s="216"/>
      <c r="D27" s="216"/>
      <c r="E27" s="219"/>
      <c r="F27" s="216"/>
      <c r="G27" s="239"/>
      <c r="H27" s="259" t="s">
        <v>440</v>
      </c>
      <c r="I27" s="276"/>
      <c r="J27" s="291"/>
      <c r="K27" s="303"/>
      <c r="L27" s="310"/>
      <c r="M27" s="321"/>
      <c r="N27" s="321"/>
      <c r="O27" s="331"/>
      <c r="P27" s="341"/>
      <c r="Q27" s="321"/>
      <c r="R27" s="321"/>
    </row>
    <row r="28" spans="2:18">
      <c r="B28" s="207"/>
      <c r="C28" s="216"/>
      <c r="D28" s="216"/>
      <c r="E28" s="219"/>
      <c r="F28" s="216"/>
      <c r="G28" s="239"/>
      <c r="H28" s="260" t="s">
        <v>441</v>
      </c>
      <c r="I28" s="276"/>
      <c r="J28" s="291"/>
      <c r="K28" s="303"/>
      <c r="L28" s="310"/>
      <c r="M28" s="321"/>
      <c r="N28" s="321"/>
      <c r="O28" s="331"/>
      <c r="P28" s="341"/>
      <c r="Q28" s="321"/>
      <c r="R28" s="321"/>
    </row>
    <row r="29" spans="2:18">
      <c r="B29" s="207"/>
      <c r="C29" s="216"/>
      <c r="D29" s="216"/>
      <c r="E29" s="219"/>
      <c r="F29" s="216"/>
      <c r="G29" s="240" t="s">
        <v>197</v>
      </c>
      <c r="H29" s="261"/>
      <c r="I29" s="276"/>
      <c r="J29" s="291"/>
      <c r="K29" s="303"/>
      <c r="L29" s="310"/>
      <c r="M29" s="321"/>
      <c r="N29" s="321"/>
      <c r="O29" s="331"/>
      <c r="P29" s="341"/>
      <c r="Q29" s="321"/>
      <c r="R29" s="321"/>
    </row>
    <row r="30" spans="2:18">
      <c r="B30" s="207"/>
      <c r="C30" s="216"/>
      <c r="D30" s="216"/>
      <c r="E30" s="219"/>
      <c r="F30" s="216"/>
      <c r="G30" s="241"/>
      <c r="H30" s="201" t="s">
        <v>212</v>
      </c>
      <c r="I30" s="276"/>
      <c r="J30" s="291"/>
      <c r="K30" s="303"/>
      <c r="L30" s="310"/>
      <c r="M30" s="321"/>
      <c r="N30" s="321"/>
      <c r="O30" s="331"/>
      <c r="P30" s="341"/>
      <c r="Q30" s="321"/>
      <c r="R30" s="321"/>
    </row>
    <row r="31" spans="2:18">
      <c r="B31" s="207"/>
      <c r="C31" s="216"/>
      <c r="D31" s="216"/>
      <c r="E31" s="219"/>
      <c r="F31" s="216"/>
      <c r="G31" s="242"/>
      <c r="H31" s="262" t="s">
        <v>222</v>
      </c>
      <c r="I31" s="277"/>
      <c r="J31" s="291"/>
      <c r="K31" s="303"/>
      <c r="L31" s="310"/>
      <c r="M31" s="321"/>
      <c r="N31" s="321"/>
      <c r="O31" s="331"/>
      <c r="P31" s="341"/>
      <c r="Q31" s="321"/>
      <c r="R31" s="321"/>
    </row>
    <row r="32" spans="2:18">
      <c r="B32" s="207"/>
      <c r="C32" s="216"/>
      <c r="D32" s="216"/>
      <c r="E32" s="219"/>
      <c r="F32" s="216"/>
      <c r="G32" s="243"/>
      <c r="H32" s="246" t="s">
        <v>225</v>
      </c>
      <c r="I32" s="276"/>
      <c r="J32" s="291"/>
      <c r="K32" s="303"/>
      <c r="L32" s="311" t="s">
        <v>442</v>
      </c>
      <c r="M32" s="321"/>
      <c r="N32" s="321"/>
      <c r="O32" s="331"/>
      <c r="P32" s="341"/>
      <c r="Q32" s="321"/>
      <c r="R32" s="321"/>
    </row>
    <row r="33" spans="2:18">
      <c r="B33" s="207"/>
      <c r="C33" s="216"/>
      <c r="D33" s="216"/>
      <c r="E33" s="219"/>
      <c r="F33" s="216"/>
      <c r="G33" s="244" t="s">
        <v>233</v>
      </c>
      <c r="H33" s="246"/>
      <c r="I33" s="276"/>
      <c r="J33" s="291"/>
      <c r="K33" s="303"/>
      <c r="L33" s="311"/>
      <c r="M33" s="321"/>
      <c r="N33" s="321"/>
      <c r="O33" s="331"/>
      <c r="P33" s="341"/>
      <c r="Q33" s="321"/>
      <c r="R33" s="321"/>
    </row>
    <row r="34" spans="2:18">
      <c r="B34" s="207"/>
      <c r="C34" s="216"/>
      <c r="D34" s="216"/>
      <c r="E34" s="219"/>
      <c r="F34" s="216"/>
      <c r="G34" s="245"/>
      <c r="H34" s="245" t="s">
        <v>443</v>
      </c>
      <c r="I34" s="278"/>
      <c r="J34" s="292"/>
      <c r="K34" s="303"/>
      <c r="L34" s="311"/>
      <c r="M34" s="321"/>
      <c r="N34" s="321"/>
      <c r="O34" s="331"/>
      <c r="P34" s="341"/>
      <c r="Q34" s="321"/>
      <c r="R34" s="321"/>
    </row>
    <row r="35" spans="2:18">
      <c r="B35" s="207"/>
      <c r="C35" s="216"/>
      <c r="D35" s="216"/>
      <c r="E35" s="219"/>
      <c r="F35" s="216"/>
      <c r="G35" s="246" t="s">
        <v>240</v>
      </c>
      <c r="H35" s="263"/>
      <c r="I35" s="278"/>
      <c r="J35" s="292"/>
      <c r="K35" s="303"/>
      <c r="L35" s="311"/>
      <c r="M35" s="321"/>
      <c r="N35" s="321"/>
      <c r="O35" s="331"/>
      <c r="P35" s="341"/>
      <c r="Q35" s="321"/>
      <c r="R35" s="321"/>
    </row>
    <row r="36" spans="2:18">
      <c r="B36" s="207"/>
      <c r="C36" s="216"/>
      <c r="D36" s="216"/>
      <c r="E36" s="219"/>
      <c r="F36" s="216"/>
      <c r="G36" s="247" t="s">
        <v>339</v>
      </c>
      <c r="H36" s="264"/>
      <c r="I36" s="279">
        <f>SUM(I25:I35)</f>
        <v>0</v>
      </c>
      <c r="J36" s="293">
        <f>ROUNDDOWN(I36*IF(OR(P25="-",P25=0),1,P25),0)</f>
        <v>0</v>
      </c>
      <c r="K36" s="303"/>
      <c r="L36" s="311"/>
      <c r="M36" s="321"/>
      <c r="N36" s="321"/>
      <c r="O36" s="331"/>
      <c r="P36" s="341"/>
      <c r="Q36" s="321"/>
      <c r="R36" s="321"/>
    </row>
    <row r="37" spans="2:18">
      <c r="B37" s="207"/>
      <c r="C37" s="216"/>
      <c r="D37" s="216"/>
      <c r="E37" s="219"/>
      <c r="F37" s="216"/>
      <c r="G37" s="240" t="s">
        <v>414</v>
      </c>
      <c r="H37" s="240"/>
      <c r="I37" s="280"/>
      <c r="J37" s="294"/>
      <c r="K37" s="303"/>
      <c r="L37" s="311"/>
      <c r="M37" s="321"/>
      <c r="N37" s="321"/>
      <c r="O37" s="331"/>
      <c r="P37" s="341"/>
      <c r="Q37" s="321"/>
      <c r="R37" s="321"/>
    </row>
    <row r="38" spans="2:18" ht="18">
      <c r="B38" s="207"/>
      <c r="C38" s="216"/>
      <c r="D38" s="216"/>
      <c r="E38" s="219"/>
      <c r="F38" s="217"/>
      <c r="G38" s="250" t="s">
        <v>444</v>
      </c>
      <c r="H38" s="267"/>
      <c r="I38" s="283">
        <f>SUM(I37)</f>
        <v>0</v>
      </c>
      <c r="J38" s="297">
        <f>ROUNDDOWN(I38*IF(OR(P25="-",P25=0),1,P25),0)</f>
        <v>0</v>
      </c>
      <c r="K38" s="303"/>
      <c r="L38" s="314"/>
      <c r="M38" s="321"/>
      <c r="N38" s="321"/>
      <c r="O38" s="334"/>
      <c r="P38" s="341"/>
      <c r="Q38" s="321"/>
      <c r="R38" s="321"/>
    </row>
    <row r="39" spans="2:18">
      <c r="B39" s="206">
        <v>3</v>
      </c>
      <c r="C39" s="218"/>
      <c r="D39" s="215"/>
      <c r="E39" s="215" t="s">
        <v>603</v>
      </c>
      <c r="F39" s="215" t="s">
        <v>181</v>
      </c>
      <c r="G39" s="238" t="s">
        <v>175</v>
      </c>
      <c r="H39" s="257"/>
      <c r="I39" s="275"/>
      <c r="J39" s="290"/>
      <c r="K39" s="302"/>
      <c r="L39" s="309" t="str">
        <f>IF(I48&gt;0,IF(F39="一時滞在施設／避難所となる公園・学校等","大規模避難所",IF(F39="人口密集地域（駅）","※申請を分けてください","補助対象外")),"-")</f>
        <v>-</v>
      </c>
      <c r="M39" s="320"/>
      <c r="N39" s="320"/>
      <c r="O39" s="330"/>
      <c r="P39" s="340" t="str">
        <f>IF(O39="○
設備取替",(N39-24)/N39,IF(O39="○
設備追加",MIN(1,(N39-24)/(N39-M39)),"-"))</f>
        <v>-</v>
      </c>
      <c r="Q39" s="320"/>
      <c r="R39" s="320"/>
    </row>
    <row r="40" spans="2:18">
      <c r="B40" s="207"/>
      <c r="C40" s="219"/>
      <c r="D40" s="216"/>
      <c r="E40" s="219"/>
      <c r="F40" s="216"/>
      <c r="G40" s="239"/>
      <c r="H40" s="258" t="s">
        <v>186</v>
      </c>
      <c r="I40" s="276"/>
      <c r="J40" s="291"/>
      <c r="K40" s="303"/>
      <c r="L40" s="310"/>
      <c r="M40" s="321"/>
      <c r="N40" s="321"/>
      <c r="O40" s="331"/>
      <c r="P40" s="341"/>
      <c r="Q40" s="321"/>
      <c r="R40" s="321"/>
    </row>
    <row r="41" spans="2:18">
      <c r="B41" s="207"/>
      <c r="C41" s="219"/>
      <c r="D41" s="216"/>
      <c r="E41" s="219"/>
      <c r="F41" s="216"/>
      <c r="G41" s="239"/>
      <c r="H41" s="259" t="s">
        <v>440</v>
      </c>
      <c r="I41" s="276"/>
      <c r="J41" s="291"/>
      <c r="K41" s="303"/>
      <c r="L41" s="310"/>
      <c r="M41" s="321"/>
      <c r="N41" s="321"/>
      <c r="O41" s="331"/>
      <c r="P41" s="341"/>
      <c r="Q41" s="321"/>
      <c r="R41" s="321"/>
    </row>
    <row r="42" spans="2:18">
      <c r="B42" s="207"/>
      <c r="C42" s="219"/>
      <c r="D42" s="216"/>
      <c r="E42" s="219"/>
      <c r="F42" s="216"/>
      <c r="G42" s="239"/>
      <c r="H42" s="260" t="s">
        <v>441</v>
      </c>
      <c r="I42" s="276"/>
      <c r="J42" s="291"/>
      <c r="K42" s="303"/>
      <c r="L42" s="310"/>
      <c r="M42" s="321"/>
      <c r="N42" s="321"/>
      <c r="O42" s="331"/>
      <c r="P42" s="341"/>
      <c r="Q42" s="321"/>
      <c r="R42" s="321"/>
    </row>
    <row r="43" spans="2:18">
      <c r="B43" s="207"/>
      <c r="C43" s="219"/>
      <c r="D43" s="216"/>
      <c r="E43" s="219"/>
      <c r="F43" s="216"/>
      <c r="G43" s="240" t="s">
        <v>197</v>
      </c>
      <c r="H43" s="261"/>
      <c r="I43" s="276"/>
      <c r="J43" s="291"/>
      <c r="K43" s="303"/>
      <c r="L43" s="310"/>
      <c r="M43" s="321"/>
      <c r="N43" s="321"/>
      <c r="O43" s="331"/>
      <c r="P43" s="341"/>
      <c r="Q43" s="321"/>
      <c r="R43" s="321"/>
    </row>
    <row r="44" spans="2:18">
      <c r="B44" s="207"/>
      <c r="C44" s="219"/>
      <c r="D44" s="216"/>
      <c r="E44" s="219"/>
      <c r="F44" s="216"/>
      <c r="G44" s="241"/>
      <c r="H44" s="201" t="s">
        <v>212</v>
      </c>
      <c r="I44" s="276"/>
      <c r="J44" s="291"/>
      <c r="K44" s="303"/>
      <c r="L44" s="310"/>
      <c r="M44" s="321"/>
      <c r="N44" s="321"/>
      <c r="O44" s="331"/>
      <c r="P44" s="341"/>
      <c r="Q44" s="321"/>
      <c r="R44" s="321"/>
    </row>
    <row r="45" spans="2:18">
      <c r="B45" s="207"/>
      <c r="C45" s="219"/>
      <c r="D45" s="216"/>
      <c r="E45" s="219"/>
      <c r="F45" s="216"/>
      <c r="G45" s="242"/>
      <c r="H45" s="262" t="s">
        <v>222</v>
      </c>
      <c r="I45" s="277"/>
      <c r="J45" s="291"/>
      <c r="K45" s="303"/>
      <c r="L45" s="310"/>
      <c r="M45" s="321"/>
      <c r="N45" s="321"/>
      <c r="O45" s="331"/>
      <c r="P45" s="341"/>
      <c r="Q45" s="321"/>
      <c r="R45" s="321"/>
    </row>
    <row r="46" spans="2:18">
      <c r="B46" s="207"/>
      <c r="C46" s="219"/>
      <c r="D46" s="216"/>
      <c r="E46" s="219"/>
      <c r="F46" s="216"/>
      <c r="G46" s="243"/>
      <c r="H46" s="246" t="s">
        <v>225</v>
      </c>
      <c r="I46" s="276"/>
      <c r="J46" s="291"/>
      <c r="K46" s="303"/>
      <c r="L46" s="311" t="s">
        <v>442</v>
      </c>
      <c r="M46" s="321"/>
      <c r="N46" s="321"/>
      <c r="O46" s="331"/>
      <c r="P46" s="341"/>
      <c r="Q46" s="321"/>
      <c r="R46" s="321"/>
    </row>
    <row r="47" spans="2:18">
      <c r="B47" s="207"/>
      <c r="C47" s="219"/>
      <c r="D47" s="216"/>
      <c r="E47" s="219"/>
      <c r="F47" s="216"/>
      <c r="G47" s="244" t="s">
        <v>233</v>
      </c>
      <c r="H47" s="246"/>
      <c r="I47" s="276"/>
      <c r="J47" s="291"/>
      <c r="K47" s="303"/>
      <c r="L47" s="311"/>
      <c r="M47" s="321"/>
      <c r="N47" s="321"/>
      <c r="O47" s="331"/>
      <c r="P47" s="341"/>
      <c r="Q47" s="321"/>
      <c r="R47" s="321"/>
    </row>
    <row r="48" spans="2:18">
      <c r="B48" s="207"/>
      <c r="C48" s="219"/>
      <c r="D48" s="216"/>
      <c r="E48" s="219"/>
      <c r="F48" s="216"/>
      <c r="G48" s="245"/>
      <c r="H48" s="245" t="s">
        <v>443</v>
      </c>
      <c r="I48" s="278"/>
      <c r="J48" s="292"/>
      <c r="K48" s="303"/>
      <c r="L48" s="311"/>
      <c r="M48" s="321"/>
      <c r="N48" s="321"/>
      <c r="O48" s="331"/>
      <c r="P48" s="341"/>
      <c r="Q48" s="321"/>
      <c r="R48" s="321"/>
    </row>
    <row r="49" spans="2:18">
      <c r="B49" s="207"/>
      <c r="C49" s="219"/>
      <c r="D49" s="216"/>
      <c r="E49" s="219"/>
      <c r="F49" s="216"/>
      <c r="G49" s="246" t="s">
        <v>240</v>
      </c>
      <c r="H49" s="263"/>
      <c r="I49" s="278"/>
      <c r="J49" s="292"/>
      <c r="K49" s="303"/>
      <c r="L49" s="311"/>
      <c r="M49" s="321"/>
      <c r="N49" s="321"/>
      <c r="O49" s="331"/>
      <c r="P49" s="341"/>
      <c r="Q49" s="321"/>
      <c r="R49" s="321"/>
    </row>
    <row r="50" spans="2:18">
      <c r="B50" s="207"/>
      <c r="C50" s="219"/>
      <c r="D50" s="216"/>
      <c r="E50" s="219"/>
      <c r="F50" s="216"/>
      <c r="G50" s="247" t="s">
        <v>339</v>
      </c>
      <c r="H50" s="264"/>
      <c r="I50" s="279">
        <f>SUM(I39:I49)</f>
        <v>0</v>
      </c>
      <c r="J50" s="293">
        <f>ROUNDDOWN(I50*IF(OR(P39="-",P39=0),1,P39),0)</f>
        <v>0</v>
      </c>
      <c r="K50" s="303"/>
      <c r="L50" s="311"/>
      <c r="M50" s="321"/>
      <c r="N50" s="321"/>
      <c r="O50" s="331"/>
      <c r="P50" s="341"/>
      <c r="Q50" s="321"/>
      <c r="R50" s="321"/>
    </row>
    <row r="51" spans="2:18">
      <c r="B51" s="207"/>
      <c r="C51" s="219"/>
      <c r="D51" s="216"/>
      <c r="E51" s="219"/>
      <c r="F51" s="216"/>
      <c r="G51" s="240" t="s">
        <v>414</v>
      </c>
      <c r="H51" s="240"/>
      <c r="I51" s="280"/>
      <c r="J51" s="294"/>
      <c r="K51" s="303"/>
      <c r="L51" s="311"/>
      <c r="M51" s="321"/>
      <c r="N51" s="321"/>
      <c r="O51" s="331"/>
      <c r="P51" s="341"/>
      <c r="Q51" s="321"/>
      <c r="R51" s="321"/>
    </row>
    <row r="52" spans="2:18" ht="18">
      <c r="B52" s="208"/>
      <c r="C52" s="220"/>
      <c r="D52" s="217"/>
      <c r="E52" s="220"/>
      <c r="F52" s="217"/>
      <c r="G52" s="248" t="s">
        <v>444</v>
      </c>
      <c r="H52" s="265"/>
      <c r="I52" s="281">
        <f>SUM(I51)</f>
        <v>0</v>
      </c>
      <c r="J52" s="295">
        <f>ROUNDDOWN(I52*IF(OR(P39="-",P39=0),1,P39),0)</f>
        <v>0</v>
      </c>
      <c r="K52" s="304"/>
      <c r="L52" s="312"/>
      <c r="M52" s="322"/>
      <c r="N52" s="322"/>
      <c r="O52" s="332"/>
      <c r="P52" s="342"/>
      <c r="Q52" s="322"/>
      <c r="R52" s="322"/>
    </row>
    <row r="53" spans="2:18" ht="16.5" customHeight="1">
      <c r="B53" s="207">
        <v>4</v>
      </c>
      <c r="C53" s="218"/>
      <c r="D53" s="215"/>
      <c r="E53" s="215" t="s">
        <v>604</v>
      </c>
      <c r="F53" s="215" t="s">
        <v>181</v>
      </c>
      <c r="G53" s="238" t="s">
        <v>175</v>
      </c>
      <c r="H53" s="257"/>
      <c r="I53" s="275"/>
      <c r="J53" s="290"/>
      <c r="K53" s="302"/>
      <c r="L53" s="309" t="str">
        <f>IF(I62&gt;0,IF(F53="一時滞在施設／避難所となる公園・学校等","大規模避難所",IF(F53="人口密集地域（駅）","※申請を分けてください","補助対象外")),"-")</f>
        <v>-</v>
      </c>
      <c r="M53" s="320"/>
      <c r="N53" s="320"/>
      <c r="O53" s="330"/>
      <c r="P53" s="340" t="str">
        <f>IF(O53="○
設備取替",(N53-24)/N53,IF(O53="○
設備追加",MIN(1,(N53-24)/(N53-M53)),"-"))</f>
        <v>-</v>
      </c>
      <c r="Q53" s="320"/>
      <c r="R53" s="320"/>
    </row>
    <row r="54" spans="2:18">
      <c r="B54" s="207"/>
      <c r="C54" s="219"/>
      <c r="D54" s="216"/>
      <c r="E54" s="219"/>
      <c r="F54" s="216"/>
      <c r="G54" s="239"/>
      <c r="H54" s="258" t="s">
        <v>186</v>
      </c>
      <c r="I54" s="276"/>
      <c r="J54" s="291"/>
      <c r="K54" s="303"/>
      <c r="L54" s="310"/>
      <c r="M54" s="321"/>
      <c r="N54" s="321"/>
      <c r="O54" s="331"/>
      <c r="P54" s="341"/>
      <c r="Q54" s="321"/>
      <c r="R54" s="321"/>
    </row>
    <row r="55" spans="2:18">
      <c r="B55" s="207"/>
      <c r="C55" s="219"/>
      <c r="D55" s="216"/>
      <c r="E55" s="219"/>
      <c r="F55" s="216"/>
      <c r="G55" s="239"/>
      <c r="H55" s="259" t="s">
        <v>440</v>
      </c>
      <c r="I55" s="276"/>
      <c r="J55" s="291"/>
      <c r="K55" s="303"/>
      <c r="L55" s="310"/>
      <c r="M55" s="321"/>
      <c r="N55" s="321"/>
      <c r="O55" s="331"/>
      <c r="P55" s="341"/>
      <c r="Q55" s="321"/>
      <c r="R55" s="321"/>
    </row>
    <row r="56" spans="2:18">
      <c r="B56" s="207"/>
      <c r="C56" s="219"/>
      <c r="D56" s="216"/>
      <c r="E56" s="219"/>
      <c r="F56" s="216"/>
      <c r="G56" s="239"/>
      <c r="H56" s="260" t="s">
        <v>441</v>
      </c>
      <c r="I56" s="276"/>
      <c r="J56" s="291"/>
      <c r="K56" s="303"/>
      <c r="L56" s="310"/>
      <c r="M56" s="321"/>
      <c r="N56" s="321"/>
      <c r="O56" s="331"/>
      <c r="P56" s="341"/>
      <c r="Q56" s="321"/>
      <c r="R56" s="321"/>
    </row>
    <row r="57" spans="2:18">
      <c r="B57" s="207"/>
      <c r="C57" s="219"/>
      <c r="D57" s="216"/>
      <c r="E57" s="219"/>
      <c r="F57" s="216"/>
      <c r="G57" s="240" t="s">
        <v>197</v>
      </c>
      <c r="H57" s="261"/>
      <c r="I57" s="276"/>
      <c r="J57" s="291"/>
      <c r="K57" s="303"/>
      <c r="L57" s="310"/>
      <c r="M57" s="321"/>
      <c r="N57" s="321"/>
      <c r="O57" s="331"/>
      <c r="P57" s="341"/>
      <c r="Q57" s="321"/>
      <c r="R57" s="321"/>
    </row>
    <row r="58" spans="2:18">
      <c r="B58" s="207"/>
      <c r="C58" s="219"/>
      <c r="D58" s="216"/>
      <c r="E58" s="219"/>
      <c r="F58" s="216"/>
      <c r="G58" s="241"/>
      <c r="H58" s="201" t="s">
        <v>212</v>
      </c>
      <c r="I58" s="276"/>
      <c r="J58" s="291"/>
      <c r="K58" s="303"/>
      <c r="L58" s="310"/>
      <c r="M58" s="321"/>
      <c r="N58" s="321"/>
      <c r="O58" s="331"/>
      <c r="P58" s="341"/>
      <c r="Q58" s="321"/>
      <c r="R58" s="321"/>
    </row>
    <row r="59" spans="2:18">
      <c r="B59" s="207"/>
      <c r="C59" s="219"/>
      <c r="D59" s="216"/>
      <c r="E59" s="219"/>
      <c r="F59" s="216"/>
      <c r="G59" s="242"/>
      <c r="H59" s="262" t="s">
        <v>222</v>
      </c>
      <c r="I59" s="277"/>
      <c r="J59" s="291"/>
      <c r="K59" s="303"/>
      <c r="L59" s="310"/>
      <c r="M59" s="321"/>
      <c r="N59" s="321"/>
      <c r="O59" s="331"/>
      <c r="P59" s="341"/>
      <c r="Q59" s="321"/>
      <c r="R59" s="321"/>
    </row>
    <row r="60" spans="2:18">
      <c r="B60" s="207"/>
      <c r="C60" s="219"/>
      <c r="D60" s="216"/>
      <c r="E60" s="219"/>
      <c r="F60" s="216"/>
      <c r="G60" s="243"/>
      <c r="H60" s="246" t="s">
        <v>225</v>
      </c>
      <c r="I60" s="276"/>
      <c r="J60" s="291"/>
      <c r="K60" s="303"/>
      <c r="L60" s="315" t="s">
        <v>453</v>
      </c>
      <c r="M60" s="321"/>
      <c r="N60" s="321"/>
      <c r="O60" s="331"/>
      <c r="P60" s="341"/>
      <c r="Q60" s="321"/>
      <c r="R60" s="321"/>
    </row>
    <row r="61" spans="2:18">
      <c r="B61" s="207"/>
      <c r="C61" s="219"/>
      <c r="D61" s="216"/>
      <c r="E61" s="219"/>
      <c r="F61" s="216"/>
      <c r="G61" s="244" t="s">
        <v>233</v>
      </c>
      <c r="H61" s="246"/>
      <c r="I61" s="276"/>
      <c r="J61" s="291"/>
      <c r="K61" s="303"/>
      <c r="L61" s="311"/>
      <c r="M61" s="321"/>
      <c r="N61" s="321"/>
      <c r="O61" s="331"/>
      <c r="P61" s="341"/>
      <c r="Q61" s="321"/>
      <c r="R61" s="321"/>
    </row>
    <row r="62" spans="2:18">
      <c r="B62" s="207"/>
      <c r="C62" s="219"/>
      <c r="D62" s="216"/>
      <c r="E62" s="219"/>
      <c r="F62" s="216"/>
      <c r="G62" s="245"/>
      <c r="H62" s="245" t="s">
        <v>443</v>
      </c>
      <c r="I62" s="278"/>
      <c r="J62" s="292"/>
      <c r="K62" s="303"/>
      <c r="L62" s="311"/>
      <c r="M62" s="321"/>
      <c r="N62" s="321"/>
      <c r="O62" s="331"/>
      <c r="P62" s="341"/>
      <c r="Q62" s="321"/>
      <c r="R62" s="321"/>
    </row>
    <row r="63" spans="2:18">
      <c r="B63" s="207"/>
      <c r="C63" s="219"/>
      <c r="D63" s="216"/>
      <c r="E63" s="219"/>
      <c r="F63" s="216"/>
      <c r="G63" s="246" t="s">
        <v>240</v>
      </c>
      <c r="H63" s="263"/>
      <c r="I63" s="278"/>
      <c r="J63" s="292"/>
      <c r="K63" s="303"/>
      <c r="L63" s="311"/>
      <c r="M63" s="321"/>
      <c r="N63" s="321"/>
      <c r="O63" s="331"/>
      <c r="P63" s="341"/>
      <c r="Q63" s="321"/>
      <c r="R63" s="321"/>
    </row>
    <row r="64" spans="2:18">
      <c r="B64" s="207"/>
      <c r="C64" s="219"/>
      <c r="D64" s="216"/>
      <c r="E64" s="219"/>
      <c r="F64" s="216"/>
      <c r="G64" s="247" t="s">
        <v>339</v>
      </c>
      <c r="H64" s="264"/>
      <c r="I64" s="279">
        <f>SUM(I53:I63)</f>
        <v>0</v>
      </c>
      <c r="J64" s="293">
        <f>ROUNDDOWN(I64*IF(OR(P53="-",P53=0),1,P53),0)</f>
        <v>0</v>
      </c>
      <c r="K64" s="303"/>
      <c r="L64" s="311"/>
      <c r="M64" s="321"/>
      <c r="N64" s="321"/>
      <c r="O64" s="331"/>
      <c r="P64" s="341"/>
      <c r="Q64" s="321"/>
      <c r="R64" s="321"/>
    </row>
    <row r="65" spans="2:18">
      <c r="B65" s="207"/>
      <c r="C65" s="219"/>
      <c r="D65" s="216"/>
      <c r="E65" s="219"/>
      <c r="F65" s="216"/>
      <c r="G65" s="240" t="s">
        <v>414</v>
      </c>
      <c r="H65" s="240"/>
      <c r="I65" s="280"/>
      <c r="J65" s="294"/>
      <c r="K65" s="303"/>
      <c r="L65" s="311"/>
      <c r="M65" s="321"/>
      <c r="N65" s="321"/>
      <c r="O65" s="331"/>
      <c r="P65" s="341"/>
      <c r="Q65" s="321"/>
      <c r="R65" s="321"/>
    </row>
    <row r="66" spans="2:18" ht="18">
      <c r="B66" s="207"/>
      <c r="C66" s="220"/>
      <c r="D66" s="217"/>
      <c r="E66" s="220"/>
      <c r="F66" s="217"/>
      <c r="G66" s="248" t="s">
        <v>444</v>
      </c>
      <c r="H66" s="265"/>
      <c r="I66" s="281">
        <f>SUM(I65)</f>
        <v>0</v>
      </c>
      <c r="J66" s="295">
        <f>ROUNDDOWN(I66*IF(OR(P53="-",P53=0),1,P53),0)</f>
        <v>0</v>
      </c>
      <c r="K66" s="304"/>
      <c r="L66" s="312"/>
      <c r="M66" s="322"/>
      <c r="N66" s="322"/>
      <c r="O66" s="332"/>
      <c r="P66" s="342"/>
      <c r="Q66" s="322"/>
      <c r="R66" s="322"/>
    </row>
    <row r="67" spans="2:18">
      <c r="B67" s="206">
        <v>5</v>
      </c>
      <c r="C67" s="218"/>
      <c r="D67" s="215"/>
      <c r="E67" s="215"/>
      <c r="F67" s="215"/>
      <c r="G67" s="238" t="s">
        <v>175</v>
      </c>
      <c r="H67" s="257"/>
      <c r="I67" s="275"/>
      <c r="J67" s="290"/>
      <c r="K67" s="302"/>
      <c r="L67" s="309" t="str">
        <f>IF(I76&gt;0,IF(F67="一時滞在施設／避難所となる公園・学校等","大規模避難所",IF(F67="人口密集地域（駅）","※申請を分けてください","補助対象外")),"-")</f>
        <v>-</v>
      </c>
      <c r="M67" s="320"/>
      <c r="N67" s="320"/>
      <c r="O67" s="330"/>
      <c r="P67" s="343" t="str">
        <f>IF(O67="○
設備取替",(N67-24)/N67,IF(O67="○
設備追加",MIN(1,(N67-24)/(N67-M67)),"-"))</f>
        <v>-</v>
      </c>
      <c r="Q67" s="320"/>
      <c r="R67" s="320"/>
    </row>
    <row r="68" spans="2:18">
      <c r="B68" s="207"/>
      <c r="C68" s="219"/>
      <c r="D68" s="216"/>
      <c r="E68" s="219"/>
      <c r="F68" s="216"/>
      <c r="G68" s="239"/>
      <c r="H68" s="258" t="s">
        <v>186</v>
      </c>
      <c r="I68" s="276"/>
      <c r="J68" s="291"/>
      <c r="K68" s="305"/>
      <c r="L68" s="310"/>
      <c r="M68" s="321"/>
      <c r="N68" s="321"/>
      <c r="O68" s="331"/>
      <c r="P68" s="344"/>
      <c r="Q68" s="321"/>
      <c r="R68" s="321"/>
    </row>
    <row r="69" spans="2:18">
      <c r="B69" s="207"/>
      <c r="C69" s="219"/>
      <c r="D69" s="216"/>
      <c r="E69" s="219"/>
      <c r="F69" s="216"/>
      <c r="G69" s="239"/>
      <c r="H69" s="259" t="s">
        <v>440</v>
      </c>
      <c r="I69" s="276"/>
      <c r="J69" s="291"/>
      <c r="K69" s="305"/>
      <c r="L69" s="310"/>
      <c r="M69" s="321"/>
      <c r="N69" s="321"/>
      <c r="O69" s="331"/>
      <c r="P69" s="344"/>
      <c r="Q69" s="321"/>
      <c r="R69" s="321"/>
    </row>
    <row r="70" spans="2:18">
      <c r="B70" s="207"/>
      <c r="C70" s="219"/>
      <c r="D70" s="216"/>
      <c r="E70" s="219"/>
      <c r="F70" s="216"/>
      <c r="G70" s="239"/>
      <c r="H70" s="260" t="s">
        <v>441</v>
      </c>
      <c r="I70" s="276"/>
      <c r="J70" s="291"/>
      <c r="K70" s="305"/>
      <c r="L70" s="310"/>
      <c r="M70" s="321"/>
      <c r="N70" s="321"/>
      <c r="O70" s="331"/>
      <c r="P70" s="344"/>
      <c r="Q70" s="321"/>
      <c r="R70" s="321"/>
    </row>
    <row r="71" spans="2:18">
      <c r="B71" s="207"/>
      <c r="C71" s="219"/>
      <c r="D71" s="216"/>
      <c r="E71" s="219"/>
      <c r="F71" s="216"/>
      <c r="G71" s="240" t="s">
        <v>197</v>
      </c>
      <c r="H71" s="261"/>
      <c r="I71" s="276"/>
      <c r="J71" s="291"/>
      <c r="K71" s="305"/>
      <c r="L71" s="310"/>
      <c r="M71" s="321"/>
      <c r="N71" s="321"/>
      <c r="O71" s="331"/>
      <c r="P71" s="344"/>
      <c r="Q71" s="321"/>
      <c r="R71" s="321"/>
    </row>
    <row r="72" spans="2:18">
      <c r="B72" s="207"/>
      <c r="C72" s="219"/>
      <c r="D72" s="216"/>
      <c r="E72" s="219"/>
      <c r="F72" s="216"/>
      <c r="G72" s="241"/>
      <c r="H72" s="201" t="s">
        <v>212</v>
      </c>
      <c r="I72" s="276"/>
      <c r="J72" s="291"/>
      <c r="K72" s="305"/>
      <c r="L72" s="310"/>
      <c r="M72" s="321"/>
      <c r="N72" s="321"/>
      <c r="O72" s="331"/>
      <c r="P72" s="344"/>
      <c r="Q72" s="321"/>
      <c r="R72" s="321"/>
    </row>
    <row r="73" spans="2:18">
      <c r="B73" s="207"/>
      <c r="C73" s="219"/>
      <c r="D73" s="216"/>
      <c r="E73" s="219"/>
      <c r="F73" s="216"/>
      <c r="G73" s="242"/>
      <c r="H73" s="262" t="s">
        <v>222</v>
      </c>
      <c r="I73" s="277"/>
      <c r="J73" s="291"/>
      <c r="K73" s="305"/>
      <c r="L73" s="310"/>
      <c r="M73" s="321"/>
      <c r="N73" s="321"/>
      <c r="O73" s="331"/>
      <c r="P73" s="344"/>
      <c r="Q73" s="321"/>
      <c r="R73" s="321"/>
    </row>
    <row r="74" spans="2:18">
      <c r="B74" s="207"/>
      <c r="C74" s="219"/>
      <c r="D74" s="216"/>
      <c r="E74" s="219"/>
      <c r="F74" s="216"/>
      <c r="G74" s="243"/>
      <c r="H74" s="246" t="s">
        <v>225</v>
      </c>
      <c r="I74" s="276"/>
      <c r="J74" s="291"/>
      <c r="K74" s="305"/>
      <c r="L74" s="311" t="s">
        <v>442</v>
      </c>
      <c r="M74" s="321"/>
      <c r="N74" s="321"/>
      <c r="O74" s="331"/>
      <c r="P74" s="344"/>
      <c r="Q74" s="321"/>
      <c r="R74" s="321"/>
    </row>
    <row r="75" spans="2:18">
      <c r="B75" s="207"/>
      <c r="C75" s="219"/>
      <c r="D75" s="216"/>
      <c r="E75" s="219"/>
      <c r="F75" s="216"/>
      <c r="G75" s="244" t="s">
        <v>233</v>
      </c>
      <c r="H75" s="246"/>
      <c r="I75" s="276"/>
      <c r="J75" s="291"/>
      <c r="K75" s="305"/>
      <c r="L75" s="311"/>
      <c r="M75" s="321"/>
      <c r="N75" s="321"/>
      <c r="O75" s="331"/>
      <c r="P75" s="344"/>
      <c r="Q75" s="321"/>
      <c r="R75" s="321"/>
    </row>
    <row r="76" spans="2:18">
      <c r="B76" s="207"/>
      <c r="C76" s="219"/>
      <c r="D76" s="216"/>
      <c r="E76" s="219"/>
      <c r="F76" s="216"/>
      <c r="G76" s="245"/>
      <c r="H76" s="245" t="s">
        <v>443</v>
      </c>
      <c r="I76" s="278"/>
      <c r="J76" s="292"/>
      <c r="K76" s="305"/>
      <c r="L76" s="311"/>
      <c r="M76" s="321"/>
      <c r="N76" s="321"/>
      <c r="O76" s="331"/>
      <c r="P76" s="344"/>
      <c r="Q76" s="321"/>
      <c r="R76" s="321"/>
    </row>
    <row r="77" spans="2:18">
      <c r="B77" s="207"/>
      <c r="C77" s="219"/>
      <c r="D77" s="216"/>
      <c r="E77" s="219"/>
      <c r="F77" s="216"/>
      <c r="G77" s="246" t="s">
        <v>240</v>
      </c>
      <c r="H77" s="263"/>
      <c r="I77" s="278"/>
      <c r="J77" s="292"/>
      <c r="K77" s="305"/>
      <c r="L77" s="311"/>
      <c r="M77" s="321"/>
      <c r="N77" s="321"/>
      <c r="O77" s="331"/>
      <c r="P77" s="344"/>
      <c r="Q77" s="321"/>
      <c r="R77" s="321"/>
    </row>
    <row r="78" spans="2:18">
      <c r="B78" s="207"/>
      <c r="C78" s="219"/>
      <c r="D78" s="216"/>
      <c r="E78" s="219"/>
      <c r="F78" s="216"/>
      <c r="G78" s="247" t="s">
        <v>339</v>
      </c>
      <c r="H78" s="264"/>
      <c r="I78" s="279">
        <f>SUM(I67:I77)</f>
        <v>0</v>
      </c>
      <c r="J78" s="293">
        <f>ROUNDDOWN(I78*IF(OR(P67="-",P67=0),1,P67),0)</f>
        <v>0</v>
      </c>
      <c r="K78" s="305"/>
      <c r="L78" s="311"/>
      <c r="M78" s="321"/>
      <c r="N78" s="321"/>
      <c r="O78" s="331"/>
      <c r="P78" s="344"/>
      <c r="Q78" s="321"/>
      <c r="R78" s="321"/>
    </row>
    <row r="79" spans="2:18">
      <c r="B79" s="207"/>
      <c r="C79" s="219"/>
      <c r="D79" s="216"/>
      <c r="E79" s="219"/>
      <c r="F79" s="216"/>
      <c r="G79" s="240" t="s">
        <v>414</v>
      </c>
      <c r="H79" s="240"/>
      <c r="I79" s="280"/>
      <c r="J79" s="294"/>
      <c r="K79" s="305"/>
      <c r="L79" s="311"/>
      <c r="M79" s="321"/>
      <c r="N79" s="321"/>
      <c r="O79" s="331"/>
      <c r="P79" s="344"/>
      <c r="Q79" s="321"/>
      <c r="R79" s="321"/>
    </row>
    <row r="80" spans="2:18" ht="18">
      <c r="B80" s="208"/>
      <c r="C80" s="220"/>
      <c r="D80" s="217"/>
      <c r="E80" s="220"/>
      <c r="F80" s="217"/>
      <c r="G80" s="248" t="s">
        <v>444</v>
      </c>
      <c r="H80" s="265"/>
      <c r="I80" s="281">
        <f>SUM(I79)</f>
        <v>0</v>
      </c>
      <c r="J80" s="295">
        <f>ROUNDDOWN(I80*IF(OR(P67="-",P67=0),1,P67),0)</f>
        <v>0</v>
      </c>
      <c r="K80" s="306"/>
      <c r="L80" s="312"/>
      <c r="M80" s="322"/>
      <c r="N80" s="322"/>
      <c r="O80" s="332"/>
      <c r="P80" s="345"/>
      <c r="Q80" s="322"/>
      <c r="R80" s="322"/>
    </row>
    <row r="81" spans="1:18">
      <c r="B81" s="209" t="s">
        <v>427</v>
      </c>
      <c r="C81" s="221">
        <f ca="1">COUNTA($C$11:INDIRECT("C"&amp;ROW($C81)-1))</f>
        <v>0</v>
      </c>
      <c r="D81" s="226"/>
      <c r="E81" s="231"/>
      <c r="F81" s="231"/>
      <c r="G81" s="251" t="s">
        <v>456</v>
      </c>
      <c r="H81" s="268"/>
      <c r="I81" s="284">
        <f>SUMIFS(I$11:I$1048571,$G$11:$G$1048571,"設備費小計")</f>
        <v>0</v>
      </c>
      <c r="J81" s="298">
        <f>SUMIFS(J$11:J$1048571,$G$11:$G$1048571,"設備費小計")</f>
        <v>0</v>
      </c>
      <c r="K81" s="307"/>
      <c r="L81" s="307"/>
      <c r="M81" s="323"/>
      <c r="N81" s="231"/>
      <c r="O81" s="335"/>
      <c r="P81" s="335"/>
      <c r="Q81" s="323"/>
      <c r="R81" s="231"/>
    </row>
    <row r="82" spans="1:18">
      <c r="B82" s="210"/>
      <c r="C82" s="222"/>
      <c r="D82" s="227"/>
      <c r="E82" s="231"/>
      <c r="F82" s="231"/>
      <c r="G82" s="252" t="s">
        <v>397</v>
      </c>
      <c r="H82" s="269"/>
      <c r="I82" s="285">
        <f>SUMIFS(I$11:I$1048571,$G$11:$G$1048571,"用地費小計")</f>
        <v>0</v>
      </c>
      <c r="J82" s="299">
        <f>SUMIFS(J$11:J$1048571,$G$11:$G$1048571,"用地費小計")</f>
        <v>0</v>
      </c>
      <c r="K82" s="307"/>
      <c r="L82" s="307"/>
      <c r="M82" s="323"/>
      <c r="N82" s="231"/>
      <c r="O82" s="335"/>
      <c r="P82" s="335"/>
      <c r="Q82" s="323"/>
      <c r="R82" s="231"/>
    </row>
    <row r="83" spans="1:18" ht="35.1" customHeight="1">
      <c r="B83" s="211"/>
      <c r="C83" s="223"/>
      <c r="D83" s="228"/>
      <c r="E83" s="232"/>
      <c r="F83" s="232"/>
      <c r="G83" s="253" t="s">
        <v>457</v>
      </c>
      <c r="H83" s="270"/>
      <c r="I83" s="286">
        <f>SUM(I81:I82)</f>
        <v>0</v>
      </c>
      <c r="J83" s="300">
        <f>SUM(J81:J82)</f>
        <v>0</v>
      </c>
      <c r="K83" s="308"/>
      <c r="L83" s="308"/>
      <c r="M83" s="324"/>
      <c r="N83" s="232"/>
      <c r="O83" s="336"/>
      <c r="P83" s="336"/>
      <c r="Q83" s="324"/>
      <c r="R83" s="232"/>
    </row>
    <row r="84" spans="1:18">
      <c r="L84" s="212"/>
    </row>
    <row r="85" spans="1:18">
      <c r="B85" s="212" t="str">
        <f>IF('【交付申請】入力フォーマット'!D2="携帯電話基地局強靱化対策事業（調査設計事業）","（注１）離島・半島・山村地域に該当する場合、【交付申請】入力フォーマットシート上で所定のセル（G2）にフラグを立ててください。また、施設の名称欄に「離島・半島・山村」のうち該当する地域を追記してください。","")</f>
        <v/>
      </c>
      <c r="C85" s="212"/>
      <c r="D85" s="212"/>
      <c r="E85" s="212"/>
      <c r="F85" s="212"/>
    </row>
    <row r="86" spans="1:18">
      <c r="B86" s="212"/>
      <c r="C86" s="212"/>
      <c r="D86" s="212"/>
      <c r="E86" s="212"/>
      <c r="F86" s="212"/>
    </row>
    <row r="87" spans="1:18" ht="16.5" customHeight="1">
      <c r="A87" s="201" t="str">
        <f>IF('【交付申請】入力フォーマット'!$D$2="携帯電話基地局強靱化対策事業（調査設計事業）","*印刷範囲終わり*","")</f>
        <v/>
      </c>
      <c r="B87" s="212" t="str">
        <v>（注１）離島・半島・山村地域に該当する場合、【交付申請】入力フォーマットシート上で所定のセル（G2）にフラグを立ててください。また、施設の名称欄に「離島・半島・山村」のうち該当する地域を追記してください。</v>
      </c>
      <c r="C87" s="212"/>
      <c r="D87" s="212"/>
      <c r="E87" s="212"/>
      <c r="F87" s="212"/>
      <c r="G87" s="212"/>
      <c r="H87" s="212"/>
      <c r="I87" s="212"/>
      <c r="J87" s="212"/>
      <c r="K87" s="212"/>
      <c r="L87" s="212"/>
      <c r="M87" s="212"/>
      <c r="N87" s="212"/>
      <c r="O87" s="212"/>
    </row>
    <row r="88" spans="1:18">
      <c r="B88" s="201" t="s">
        <v>218</v>
      </c>
    </row>
    <row r="89" spans="1:18">
      <c r="B89" s="201" t="s">
        <v>452</v>
      </c>
    </row>
    <row r="90" spans="1:18">
      <c r="B90" s="201" t="s">
        <v>458</v>
      </c>
    </row>
    <row r="91" spans="1:18">
      <c r="B91" s="201" t="s">
        <v>459</v>
      </c>
    </row>
    <row r="95" spans="1:18">
      <c r="A95" s="201" t="str">
        <f>IF('【交付申請】入力フォーマット'!$D$2="携帯電話基地局強靱化対策事業（設備設置事業）","*印刷範囲終わり*","")</f>
        <v>*印刷範囲終わり*</v>
      </c>
    </row>
  </sheetData>
  <mergeCells count="141">
    <mergeCell ref="B3:D3"/>
    <mergeCell ref="B6:D6"/>
    <mergeCell ref="G7:J7"/>
    <mergeCell ref="M7:P7"/>
    <mergeCell ref="Q7:R7"/>
    <mergeCell ref="G11:H11"/>
    <mergeCell ref="G15:H15"/>
    <mergeCell ref="G19:H19"/>
    <mergeCell ref="G21:H21"/>
    <mergeCell ref="G22:H22"/>
    <mergeCell ref="G23:H23"/>
    <mergeCell ref="G24:H24"/>
    <mergeCell ref="G25:H25"/>
    <mergeCell ref="G29:H29"/>
    <mergeCell ref="G33:H33"/>
    <mergeCell ref="G35:H35"/>
    <mergeCell ref="G36:H36"/>
    <mergeCell ref="G37:H37"/>
    <mergeCell ref="G38:H38"/>
    <mergeCell ref="G39:H39"/>
    <mergeCell ref="G43:H43"/>
    <mergeCell ref="G47:H47"/>
    <mergeCell ref="G49:H49"/>
    <mergeCell ref="G50:H50"/>
    <mergeCell ref="G51:H51"/>
    <mergeCell ref="G52:H52"/>
    <mergeCell ref="G53:H53"/>
    <mergeCell ref="G57:H57"/>
    <mergeCell ref="G61:H61"/>
    <mergeCell ref="G63:H63"/>
    <mergeCell ref="G64:H64"/>
    <mergeCell ref="G65:H65"/>
    <mergeCell ref="G66:H66"/>
    <mergeCell ref="G67:H67"/>
    <mergeCell ref="G71:H71"/>
    <mergeCell ref="G75:H75"/>
    <mergeCell ref="G77:H77"/>
    <mergeCell ref="G78:H78"/>
    <mergeCell ref="G79:H79"/>
    <mergeCell ref="G80:H80"/>
    <mergeCell ref="G81:H81"/>
    <mergeCell ref="G82:H82"/>
    <mergeCell ref="G83:H83"/>
    <mergeCell ref="B87:O87"/>
    <mergeCell ref="B7:B10"/>
    <mergeCell ref="C7:C10"/>
    <mergeCell ref="D7:D10"/>
    <mergeCell ref="E7:E10"/>
    <mergeCell ref="F7:F10"/>
    <mergeCell ref="K7:K10"/>
    <mergeCell ref="L7:L10"/>
    <mergeCell ref="G8:H10"/>
    <mergeCell ref="I8:J9"/>
    <mergeCell ref="M8:N9"/>
    <mergeCell ref="O8:O10"/>
    <mergeCell ref="P8:P10"/>
    <mergeCell ref="Q8:Q10"/>
    <mergeCell ref="R8:R10"/>
    <mergeCell ref="B81:B83"/>
    <mergeCell ref="C81:C83"/>
    <mergeCell ref="D81:D83"/>
    <mergeCell ref="E81:E83"/>
    <mergeCell ref="F81:F83"/>
    <mergeCell ref="K81:K83"/>
    <mergeCell ref="M81:M83"/>
    <mergeCell ref="N81:N83"/>
    <mergeCell ref="O81:O83"/>
    <mergeCell ref="P81:P83"/>
    <mergeCell ref="Q81:Q83"/>
    <mergeCell ref="R81:R83"/>
    <mergeCell ref="B85:F86"/>
    <mergeCell ref="B11:B24"/>
    <mergeCell ref="C11:C24"/>
    <mergeCell ref="D11:D24"/>
    <mergeCell ref="E11:E24"/>
    <mergeCell ref="F11:F24"/>
    <mergeCell ref="K11:K24"/>
    <mergeCell ref="L11:L17"/>
    <mergeCell ref="M11:M24"/>
    <mergeCell ref="N11:N24"/>
    <mergeCell ref="O11:O24"/>
    <mergeCell ref="P11:P24"/>
    <mergeCell ref="Q11:Q24"/>
    <mergeCell ref="R11:R24"/>
    <mergeCell ref="L18:L24"/>
    <mergeCell ref="B25:B38"/>
    <mergeCell ref="C25:C38"/>
    <mergeCell ref="D25:D38"/>
    <mergeCell ref="E25:E38"/>
    <mergeCell ref="F25:F38"/>
    <mergeCell ref="K25:K38"/>
    <mergeCell ref="L25:L31"/>
    <mergeCell ref="M25:M38"/>
    <mergeCell ref="N25:N38"/>
    <mergeCell ref="O25:O38"/>
    <mergeCell ref="P25:P38"/>
    <mergeCell ref="Q25:Q38"/>
    <mergeCell ref="R25:R38"/>
    <mergeCell ref="L32:L38"/>
    <mergeCell ref="B39:B52"/>
    <mergeCell ref="C39:C52"/>
    <mergeCell ref="D39:D52"/>
    <mergeCell ref="E39:E52"/>
    <mergeCell ref="F39:F52"/>
    <mergeCell ref="K39:K52"/>
    <mergeCell ref="L39:L45"/>
    <mergeCell ref="M39:M52"/>
    <mergeCell ref="N39:N52"/>
    <mergeCell ref="O39:O52"/>
    <mergeCell ref="P39:P52"/>
    <mergeCell ref="Q39:Q52"/>
    <mergeCell ref="R39:R52"/>
    <mergeCell ref="L46:L52"/>
    <mergeCell ref="B53:B66"/>
    <mergeCell ref="C53:C66"/>
    <mergeCell ref="D53:D66"/>
    <mergeCell ref="E53:E66"/>
    <mergeCell ref="F53:F66"/>
    <mergeCell ref="K53:K66"/>
    <mergeCell ref="L53:L59"/>
    <mergeCell ref="M53:M66"/>
    <mergeCell ref="N53:N66"/>
    <mergeCell ref="O53:O66"/>
    <mergeCell ref="P53:P66"/>
    <mergeCell ref="Q53:Q66"/>
    <mergeCell ref="R53:R66"/>
    <mergeCell ref="L60:L66"/>
    <mergeCell ref="B67:B80"/>
    <mergeCell ref="C67:C80"/>
    <mergeCell ref="D67:D80"/>
    <mergeCell ref="E67:E80"/>
    <mergeCell ref="F67:F80"/>
    <mergeCell ref="K67:K80"/>
    <mergeCell ref="L67:L73"/>
    <mergeCell ref="M67:M80"/>
    <mergeCell ref="N67:N80"/>
    <mergeCell ref="O67:O80"/>
    <mergeCell ref="P67:P80"/>
    <mergeCell ref="Q67:Q80"/>
    <mergeCell ref="R67:R80"/>
    <mergeCell ref="L74:L80"/>
  </mergeCells>
  <phoneticPr fontId="4"/>
  <dataValidations count="1">
    <dataValidation type="list" allowBlank="1" showDropDown="0" showInputMessage="1" showErrorMessage="1" sqref="Q11:R80">
      <formula1>"○,×"</formula1>
    </dataValidation>
  </dataValidations>
  <pageMargins left="0.25" right="0.25" top="0.75" bottom="0.75" header="0.3" footer="0.3"/>
  <pageSetup paperSize="9" scale="31" fitToWidth="1" fitToHeight="1" orientation="landscape" usePrinterDefaults="1" r:id="rId1"/>
  <drawing r:id="rId2"/>
  <extLst>
    <ext xmlns:x14="http://schemas.microsoft.com/office/spreadsheetml/2009/9/main" uri="{CCE6A557-97BC-4b89-ADB6-D9C93CAAB3DF}">
      <x14:dataValidations xmlns:xm="http://schemas.microsoft.com/office/excel/2006/main" count="2">
        <x14:dataValidation type="list" allowBlank="1" showDropDown="0" showInputMessage="1" showErrorMessage="0">
          <x14:formula1>
            <xm:f>'&lt;非表示&gt;参照元'!$F$18:$F$25</xm:f>
          </x14:formula1>
          <xm:sqref>F53 F39 F25 F11 F67</xm:sqref>
        </x14:dataValidation>
        <x14:dataValidation type="list" allowBlank="1" showDropDown="0" showInputMessage="1" showErrorMessage="1">
          <x14:formula1>
            <xm:f>'&lt;非表示&gt;参照元'!$F$28:$F$31</xm:f>
          </x14:formula1>
          <xm:sqref>O11 O67 O39 O25 O53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8" tint="0.6"/>
  </sheetPr>
  <dimension ref="B3:K48"/>
  <sheetViews>
    <sheetView view="pageBreakPreview" zoomScale="70" zoomScaleSheetLayoutView="70" workbookViewId="0">
      <selection activeCell="C7" sqref="C7:D7"/>
    </sheetView>
  </sheetViews>
  <sheetFormatPr defaultColWidth="8.85546875" defaultRowHeight="17.25"/>
  <cols>
    <col min="1" max="1" width="8.85546875" style="201"/>
    <col min="2" max="2" width="10" style="201" customWidth="1"/>
    <col min="3" max="3" width="21.85546875" style="201" customWidth="1"/>
    <col min="4" max="4" width="41.140625" style="201" customWidth="1"/>
    <col min="5" max="5" width="43.28515625" style="201" customWidth="1"/>
    <col min="6" max="6" width="26.5703125" style="201" customWidth="1"/>
    <col min="7" max="7" width="2.5703125" style="201" customWidth="1"/>
    <col min="8" max="8" width="24.28515625" style="201" customWidth="1"/>
    <col min="9" max="9" width="19.140625" style="201" customWidth="1"/>
    <col min="10" max="10" width="33.42578125" style="201" customWidth="1"/>
    <col min="11" max="11" width="32.28515625" style="201" customWidth="1"/>
    <col min="12" max="16384" width="8.85546875" style="201"/>
  </cols>
  <sheetData>
    <row r="3" spans="2:11" ht="24">
      <c r="B3" s="202" t="s">
        <v>423</v>
      </c>
      <c r="C3" s="202"/>
      <c r="D3" s="202"/>
      <c r="E3" s="229" t="s">
        <v>461</v>
      </c>
      <c r="F3" s="233"/>
      <c r="K3" s="337">
        <f>'【交付申請】入力フォーマット'!B15</f>
        <v>0</v>
      </c>
    </row>
    <row r="5" spans="2:11">
      <c r="B5" s="346" t="str">
        <f>IF('【交付申請】入力フォーマット'!$D$2="携帯電話基地局強靱化対策事業（調査設計事業）","調査設計事業","（参考）調査設計事業での経費")</f>
        <v>（参考）調査設計事業での経費</v>
      </c>
      <c r="C5" s="346"/>
      <c r="D5" s="346"/>
    </row>
    <row r="6" spans="2:11">
      <c r="B6" s="347"/>
      <c r="C6" s="269" t="s">
        <v>312</v>
      </c>
      <c r="D6" s="357"/>
      <c r="E6" s="252" t="s">
        <v>261</v>
      </c>
      <c r="F6" s="252"/>
    </row>
    <row r="7" spans="2:11" ht="34.5">
      <c r="B7" s="348" t="s">
        <v>179</v>
      </c>
      <c r="C7" s="352">
        <v>450</v>
      </c>
      <c r="D7" s="358"/>
      <c r="E7" s="252" t="s">
        <v>376</v>
      </c>
      <c r="F7" s="252"/>
    </row>
    <row r="8" spans="2:11" ht="52.5">
      <c r="B8" s="349" t="s">
        <v>426</v>
      </c>
      <c r="C8" s="353">
        <v>50</v>
      </c>
      <c r="D8" s="359"/>
      <c r="E8" s="361" t="s">
        <v>302</v>
      </c>
      <c r="F8" s="362"/>
    </row>
    <row r="9" spans="2:11" ht="18">
      <c r="B9" s="350" t="s">
        <v>427</v>
      </c>
      <c r="C9" s="354">
        <f>SUM(C7:D8)</f>
        <v>500</v>
      </c>
      <c r="D9" s="354"/>
      <c r="E9" s="251"/>
      <c r="F9" s="251"/>
    </row>
    <row r="10" spans="2:11">
      <c r="C10" s="355"/>
      <c r="D10" s="355"/>
      <c r="E10" s="239"/>
      <c r="F10" s="239"/>
    </row>
    <row r="11" spans="2:11" ht="18">
      <c r="B11" s="203" t="str">
        <f>IF('【交付申請】入力フォーマット'!D2="携帯電話基地局強靱化対策事業（調査設計事業）","対象基地局一覧"," ")</f>
        <v xml:space="preserve"> </v>
      </c>
      <c r="C11" s="203"/>
      <c r="D11" s="203"/>
      <c r="G11" s="363" t="str">
        <f>IF(B5="調査設計事業","↓調査設計事業のため記載しない","")</f>
        <v/>
      </c>
      <c r="H11" s="363"/>
      <c r="I11" s="363"/>
    </row>
    <row r="12" spans="2:11">
      <c r="B12" s="204" t="s">
        <v>428</v>
      </c>
      <c r="C12" s="213" t="s">
        <v>90</v>
      </c>
      <c r="D12" s="224" t="s">
        <v>7</v>
      </c>
      <c r="E12" s="213" t="s">
        <v>263</v>
      </c>
      <c r="F12" s="213" t="s">
        <v>431</v>
      </c>
      <c r="G12" s="234" t="s">
        <v>432</v>
      </c>
      <c r="H12" s="254"/>
      <c r="I12" s="271"/>
      <c r="J12" s="213" t="s">
        <v>462</v>
      </c>
      <c r="K12" s="213" t="s">
        <v>172</v>
      </c>
    </row>
    <row r="13" spans="2:11">
      <c r="B13" s="205"/>
      <c r="C13" s="214"/>
      <c r="D13" s="225"/>
      <c r="E13" s="230"/>
      <c r="F13" s="230"/>
      <c r="G13" s="235" t="s">
        <v>464</v>
      </c>
      <c r="H13" s="255"/>
      <c r="I13" s="366" t="s">
        <v>312</v>
      </c>
      <c r="J13" s="301"/>
      <c r="K13" s="230"/>
    </row>
    <row r="14" spans="2:11">
      <c r="B14" s="205"/>
      <c r="C14" s="214"/>
      <c r="D14" s="225"/>
      <c r="E14" s="214"/>
      <c r="F14" s="214"/>
      <c r="G14" s="236"/>
      <c r="H14" s="255"/>
      <c r="I14" s="367"/>
      <c r="J14" s="301"/>
      <c r="K14" s="230"/>
    </row>
    <row r="15" spans="2:11" ht="60" customHeight="1">
      <c r="B15" s="351"/>
      <c r="C15" s="356"/>
      <c r="D15" s="360"/>
      <c r="E15" s="356"/>
      <c r="F15" s="356"/>
      <c r="G15" s="364"/>
      <c r="H15" s="365"/>
      <c r="I15" s="368" t="s">
        <v>435</v>
      </c>
      <c r="J15" s="376"/>
      <c r="K15" s="377"/>
    </row>
    <row r="16" spans="2:11" ht="33" customHeight="1">
      <c r="B16" s="207">
        <v>1</v>
      </c>
      <c r="C16" s="215" t="s">
        <v>465</v>
      </c>
      <c r="D16" s="215" t="s">
        <v>466</v>
      </c>
      <c r="E16" s="215" t="s">
        <v>285</v>
      </c>
      <c r="F16" s="215" t="s">
        <v>221</v>
      </c>
      <c r="G16" s="244" t="s">
        <v>233</v>
      </c>
      <c r="H16" s="246"/>
      <c r="I16" s="369">
        <v>1000</v>
      </c>
      <c r="J16" s="305" t="s">
        <v>467</v>
      </c>
      <c r="K16" s="378" t="str">
        <f>IF(I17&gt;0,IF(F16="一時滞在施設／避難所となる公園・学校等","大規模避難所",IF(F16="人口密集地域（駅）","駅周辺","補助対象外")),"-")</f>
        <v>駅周辺</v>
      </c>
    </row>
    <row r="17" spans="2:11" ht="33" customHeight="1">
      <c r="B17" s="207"/>
      <c r="C17" s="216"/>
      <c r="D17" s="216"/>
      <c r="E17" s="216"/>
      <c r="F17" s="216"/>
      <c r="G17" s="245"/>
      <c r="H17" s="212" t="s">
        <v>403</v>
      </c>
      <c r="I17" s="370">
        <v>1000</v>
      </c>
      <c r="J17" s="303"/>
      <c r="K17" s="379"/>
    </row>
    <row r="18" spans="2:11" ht="33" customHeight="1">
      <c r="B18" s="207"/>
      <c r="C18" s="216"/>
      <c r="D18" s="216"/>
      <c r="E18" s="216"/>
      <c r="F18" s="216"/>
      <c r="G18" s="246" t="s">
        <v>240</v>
      </c>
      <c r="H18" s="263"/>
      <c r="I18" s="370"/>
      <c r="J18" s="303"/>
      <c r="K18" s="313"/>
    </row>
    <row r="19" spans="2:11" ht="33" customHeight="1">
      <c r="B19" s="207"/>
      <c r="C19" s="216"/>
      <c r="D19" s="216"/>
      <c r="E19" s="216"/>
      <c r="F19" s="216"/>
      <c r="G19" s="247" t="s">
        <v>339</v>
      </c>
      <c r="H19" s="264"/>
      <c r="I19" s="371">
        <f>SUM(I16:I18)</f>
        <v>2000</v>
      </c>
      <c r="J19" s="303"/>
      <c r="K19" s="380" t="s">
        <v>158</v>
      </c>
    </row>
    <row r="20" spans="2:11" ht="33" customHeight="1">
      <c r="B20" s="207"/>
      <c r="C20" s="216"/>
      <c r="D20" s="216"/>
      <c r="E20" s="216"/>
      <c r="F20" s="216"/>
      <c r="G20" s="240" t="s">
        <v>414</v>
      </c>
      <c r="H20" s="240"/>
      <c r="I20" s="372"/>
      <c r="J20" s="303"/>
      <c r="K20" s="381"/>
    </row>
    <row r="21" spans="2:11" ht="33" customHeight="1">
      <c r="B21" s="208"/>
      <c r="C21" s="217"/>
      <c r="D21" s="217"/>
      <c r="E21" s="217"/>
      <c r="F21" s="217"/>
      <c r="G21" s="248" t="s">
        <v>444</v>
      </c>
      <c r="H21" s="265"/>
      <c r="I21" s="373">
        <f>SUM(I20)</f>
        <v>0</v>
      </c>
      <c r="J21" s="304"/>
      <c r="K21" s="382"/>
    </row>
    <row r="22" spans="2:11" ht="33" customHeight="1">
      <c r="B22" s="207">
        <v>2</v>
      </c>
      <c r="C22" s="215" t="s">
        <v>259</v>
      </c>
      <c r="D22" s="215" t="s">
        <v>205</v>
      </c>
      <c r="E22" s="215" t="s">
        <v>24</v>
      </c>
      <c r="F22" s="215" t="s">
        <v>221</v>
      </c>
      <c r="G22" s="244" t="s">
        <v>233</v>
      </c>
      <c r="H22" s="246"/>
      <c r="I22" s="369"/>
      <c r="J22" s="305" t="s">
        <v>468</v>
      </c>
      <c r="K22" s="378" t="str">
        <f>IF(I23&gt;0,IF(F22="一時滞在施設／避難所となる公園・学校等","大規模避難所",IF(F22="人口密集地域（駅）","駅周辺","補助対象外")),"-")</f>
        <v>駅周辺</v>
      </c>
    </row>
    <row r="23" spans="2:11" ht="33" customHeight="1">
      <c r="B23" s="207"/>
      <c r="C23" s="216"/>
      <c r="D23" s="216"/>
      <c r="E23" s="216"/>
      <c r="F23" s="216"/>
      <c r="G23" s="245"/>
      <c r="H23" s="212" t="s">
        <v>403</v>
      </c>
      <c r="I23" s="370">
        <v>2000</v>
      </c>
      <c r="J23" s="303"/>
      <c r="K23" s="379"/>
    </row>
    <row r="24" spans="2:11" ht="33" customHeight="1">
      <c r="B24" s="207"/>
      <c r="C24" s="216"/>
      <c r="D24" s="216"/>
      <c r="E24" s="216"/>
      <c r="F24" s="216"/>
      <c r="G24" s="246" t="s">
        <v>240</v>
      </c>
      <c r="H24" s="263"/>
      <c r="I24" s="370">
        <v>1000</v>
      </c>
      <c r="J24" s="303"/>
      <c r="K24" s="313"/>
    </row>
    <row r="25" spans="2:11" ht="33" customHeight="1">
      <c r="B25" s="207"/>
      <c r="C25" s="216"/>
      <c r="D25" s="216"/>
      <c r="E25" s="216"/>
      <c r="F25" s="216"/>
      <c r="G25" s="247" t="s">
        <v>339</v>
      </c>
      <c r="H25" s="264"/>
      <c r="I25" s="371">
        <f>SUM(I22:I24)</f>
        <v>3000</v>
      </c>
      <c r="J25" s="303"/>
      <c r="K25" s="380" t="s">
        <v>192</v>
      </c>
    </row>
    <row r="26" spans="2:11" ht="33" customHeight="1">
      <c r="B26" s="207"/>
      <c r="C26" s="216"/>
      <c r="D26" s="216"/>
      <c r="E26" s="216"/>
      <c r="F26" s="216"/>
      <c r="G26" s="240" t="s">
        <v>414</v>
      </c>
      <c r="H26" s="240"/>
      <c r="I26" s="372"/>
      <c r="J26" s="303"/>
      <c r="K26" s="381"/>
    </row>
    <row r="27" spans="2:11" ht="33" customHeight="1">
      <c r="B27" s="208"/>
      <c r="C27" s="217"/>
      <c r="D27" s="217"/>
      <c r="E27" s="217"/>
      <c r="F27" s="217"/>
      <c r="G27" s="248" t="s">
        <v>444</v>
      </c>
      <c r="H27" s="265"/>
      <c r="I27" s="373">
        <f>SUM(I26)</f>
        <v>0</v>
      </c>
      <c r="J27" s="304"/>
      <c r="K27" s="382"/>
    </row>
    <row r="28" spans="2:11" ht="33" customHeight="1">
      <c r="B28" s="207">
        <v>3</v>
      </c>
      <c r="C28" s="215" t="s">
        <v>250</v>
      </c>
      <c r="D28" s="215" t="s">
        <v>180</v>
      </c>
      <c r="E28" s="215" t="s">
        <v>108</v>
      </c>
      <c r="F28" s="215" t="s">
        <v>221</v>
      </c>
      <c r="G28" s="244" t="s">
        <v>233</v>
      </c>
      <c r="H28" s="246"/>
      <c r="I28" s="369"/>
      <c r="J28" s="305" t="s">
        <v>472</v>
      </c>
      <c r="K28" s="378" t="str">
        <f>IF(I29&gt;0,IF(F28="一時滞在施設／避難所となる公園・学校等","大規模避難所",IF(F28="人口密集地域（駅）","駅周辺","補助対象外")),"-")</f>
        <v>駅周辺</v>
      </c>
    </row>
    <row r="29" spans="2:11" ht="33" customHeight="1">
      <c r="B29" s="207"/>
      <c r="C29" s="216"/>
      <c r="D29" s="216"/>
      <c r="E29" s="216"/>
      <c r="F29" s="216"/>
      <c r="G29" s="245"/>
      <c r="H29" s="212" t="s">
        <v>403</v>
      </c>
      <c r="I29" s="370">
        <v>5000</v>
      </c>
      <c r="J29" s="303"/>
      <c r="K29" s="379"/>
    </row>
    <row r="30" spans="2:11" ht="33" customHeight="1">
      <c r="B30" s="207"/>
      <c r="C30" s="216"/>
      <c r="D30" s="216"/>
      <c r="E30" s="216"/>
      <c r="F30" s="216"/>
      <c r="G30" s="246" t="s">
        <v>240</v>
      </c>
      <c r="H30" s="263"/>
      <c r="I30" s="370">
        <v>1000</v>
      </c>
      <c r="J30" s="303"/>
      <c r="K30" s="313"/>
    </row>
    <row r="31" spans="2:11" ht="33" customHeight="1">
      <c r="B31" s="207"/>
      <c r="C31" s="216"/>
      <c r="D31" s="216"/>
      <c r="E31" s="216"/>
      <c r="F31" s="216"/>
      <c r="G31" s="247" t="s">
        <v>339</v>
      </c>
      <c r="H31" s="264"/>
      <c r="I31" s="371">
        <f>SUM(I28:I30)</f>
        <v>6000</v>
      </c>
      <c r="J31" s="303"/>
      <c r="K31" s="380" t="s">
        <v>473</v>
      </c>
    </row>
    <row r="32" spans="2:11" ht="33" customHeight="1">
      <c r="B32" s="207"/>
      <c r="C32" s="216"/>
      <c r="D32" s="216"/>
      <c r="E32" s="216"/>
      <c r="F32" s="216"/>
      <c r="G32" s="240" t="s">
        <v>414</v>
      </c>
      <c r="H32" s="240"/>
      <c r="I32" s="372"/>
      <c r="J32" s="303"/>
      <c r="K32" s="381"/>
    </row>
    <row r="33" spans="2:11" ht="33" customHeight="1">
      <c r="B33" s="208"/>
      <c r="C33" s="217"/>
      <c r="D33" s="217"/>
      <c r="E33" s="217"/>
      <c r="F33" s="217"/>
      <c r="G33" s="248" t="s">
        <v>444</v>
      </c>
      <c r="H33" s="265"/>
      <c r="I33" s="373">
        <f>SUM(I32)</f>
        <v>0</v>
      </c>
      <c r="J33" s="304"/>
      <c r="K33" s="382"/>
    </row>
    <row r="34" spans="2:11" ht="33" customHeight="1">
      <c r="B34" s="207">
        <v>4</v>
      </c>
      <c r="C34" s="215" t="s">
        <v>455</v>
      </c>
      <c r="D34" s="215" t="s">
        <v>407</v>
      </c>
      <c r="E34" s="215" t="s">
        <v>447</v>
      </c>
      <c r="F34" s="215" t="s">
        <v>221</v>
      </c>
      <c r="G34" s="244" t="s">
        <v>233</v>
      </c>
      <c r="H34" s="246"/>
      <c r="I34" s="369"/>
      <c r="J34" s="305" t="s">
        <v>472</v>
      </c>
      <c r="K34" s="378" t="str">
        <f>IF(I35&gt;0,IF(F34="一時滞在施設／避難所となる公園・学校等","大規模避難所",IF(F34="人口密集地域（駅）","駅周辺","補助対象外")),"-")</f>
        <v>駅周辺</v>
      </c>
    </row>
    <row r="35" spans="2:11" ht="33" customHeight="1">
      <c r="B35" s="207"/>
      <c r="C35" s="216"/>
      <c r="D35" s="216"/>
      <c r="E35" s="216"/>
      <c r="F35" s="216"/>
      <c r="G35" s="245"/>
      <c r="H35" s="212" t="s">
        <v>403</v>
      </c>
      <c r="I35" s="370">
        <v>6000</v>
      </c>
      <c r="J35" s="303"/>
      <c r="K35" s="379"/>
    </row>
    <row r="36" spans="2:11" ht="33" customHeight="1">
      <c r="B36" s="207"/>
      <c r="C36" s="216"/>
      <c r="D36" s="216"/>
      <c r="E36" s="216"/>
      <c r="F36" s="216"/>
      <c r="G36" s="246" t="s">
        <v>240</v>
      </c>
      <c r="H36" s="263"/>
      <c r="I36" s="370">
        <v>1000</v>
      </c>
      <c r="J36" s="303"/>
      <c r="K36" s="313"/>
    </row>
    <row r="37" spans="2:11" ht="33" customHeight="1">
      <c r="B37" s="207"/>
      <c r="C37" s="216"/>
      <c r="D37" s="216"/>
      <c r="E37" s="216"/>
      <c r="F37" s="216"/>
      <c r="G37" s="247" t="s">
        <v>339</v>
      </c>
      <c r="H37" s="264"/>
      <c r="I37" s="371">
        <f>SUM(I34:I36)</f>
        <v>7000</v>
      </c>
      <c r="J37" s="303"/>
      <c r="K37" s="380" t="s">
        <v>192</v>
      </c>
    </row>
    <row r="38" spans="2:11" ht="33" customHeight="1">
      <c r="B38" s="207"/>
      <c r="C38" s="216"/>
      <c r="D38" s="216"/>
      <c r="E38" s="216"/>
      <c r="F38" s="216"/>
      <c r="G38" s="240" t="s">
        <v>414</v>
      </c>
      <c r="H38" s="240"/>
      <c r="I38" s="372">
        <v>1000</v>
      </c>
      <c r="J38" s="303"/>
      <c r="K38" s="381"/>
    </row>
    <row r="39" spans="2:11" ht="33" customHeight="1">
      <c r="B39" s="208"/>
      <c r="C39" s="217"/>
      <c r="D39" s="217"/>
      <c r="E39" s="217"/>
      <c r="F39" s="217"/>
      <c r="G39" s="248" t="s">
        <v>444</v>
      </c>
      <c r="H39" s="265"/>
      <c r="I39" s="374">
        <f>SUM(I38)</f>
        <v>1000</v>
      </c>
      <c r="J39" s="304"/>
      <c r="K39" s="382"/>
    </row>
    <row r="40" spans="2:11">
      <c r="B40" s="209" t="s">
        <v>427</v>
      </c>
      <c r="C40" s="221">
        <f ca="1">COUNTA($C$16:INDIRECT("C"&amp;ROW($C40)-1))</f>
        <v>4</v>
      </c>
      <c r="D40" s="226"/>
      <c r="E40" s="231"/>
      <c r="F40" s="231"/>
      <c r="G40" s="251" t="s">
        <v>456</v>
      </c>
      <c r="H40" s="268"/>
      <c r="I40" s="375">
        <f>SUMIFS(I$16:I$1048576,$G$16:$G$1048576,"設備費小計")</f>
        <v>18000</v>
      </c>
      <c r="J40" s="307"/>
      <c r="K40" s="307"/>
    </row>
    <row r="41" spans="2:11">
      <c r="B41" s="210"/>
      <c r="C41" s="222"/>
      <c r="D41" s="227"/>
      <c r="E41" s="231"/>
      <c r="F41" s="231"/>
      <c r="G41" s="252" t="s">
        <v>397</v>
      </c>
      <c r="H41" s="269"/>
      <c r="I41" s="299">
        <f>SUMIFS(I$16:I$1048576,$G$16:$G$1048576,"用地費小計")</f>
        <v>1000</v>
      </c>
      <c r="J41" s="307"/>
      <c r="K41" s="307"/>
    </row>
    <row r="42" spans="2:11" ht="35.1" customHeight="1">
      <c r="B42" s="211"/>
      <c r="C42" s="223"/>
      <c r="D42" s="228"/>
      <c r="E42" s="232"/>
      <c r="F42" s="232"/>
      <c r="G42" s="253" t="s">
        <v>457</v>
      </c>
      <c r="H42" s="270"/>
      <c r="I42" s="300">
        <f>SUM(I40:I41)</f>
        <v>19000</v>
      </c>
      <c r="J42" s="308"/>
      <c r="K42" s="308"/>
    </row>
    <row r="44" spans="2:11">
      <c r="B44" s="212"/>
      <c r="C44" s="212"/>
      <c r="D44" s="212"/>
      <c r="E44" s="212"/>
      <c r="F44" s="212"/>
    </row>
    <row r="45" spans="2:11">
      <c r="B45" s="212"/>
      <c r="C45" s="212"/>
      <c r="D45" s="212"/>
      <c r="E45" s="212"/>
      <c r="F45" s="212"/>
    </row>
    <row r="46" spans="2:11">
      <c r="B46" s="201" t="s">
        <v>474</v>
      </c>
      <c r="K46" s="383"/>
    </row>
    <row r="47" spans="2:11">
      <c r="B47" s="201" t="s">
        <v>475</v>
      </c>
    </row>
    <row r="48" spans="2:11">
      <c r="B48" s="201" t="s">
        <v>478</v>
      </c>
    </row>
  </sheetData>
  <mergeCells count="84">
    <mergeCell ref="B3:D3"/>
    <mergeCell ref="B5:D5"/>
    <mergeCell ref="C6:D6"/>
    <mergeCell ref="E6:F6"/>
    <mergeCell ref="C7:D7"/>
    <mergeCell ref="E7:F7"/>
    <mergeCell ref="C8:D8"/>
    <mergeCell ref="E8:F8"/>
    <mergeCell ref="C9:D9"/>
    <mergeCell ref="E9:F9"/>
    <mergeCell ref="B11:D11"/>
    <mergeCell ref="G11:I11"/>
    <mergeCell ref="G12:I12"/>
    <mergeCell ref="G16:H16"/>
    <mergeCell ref="G18:H18"/>
    <mergeCell ref="G19:H19"/>
    <mergeCell ref="G20:H20"/>
    <mergeCell ref="G21:H21"/>
    <mergeCell ref="G22:H22"/>
    <mergeCell ref="G24:H24"/>
    <mergeCell ref="G25:H25"/>
    <mergeCell ref="G26:H26"/>
    <mergeCell ref="G27:H27"/>
    <mergeCell ref="G28:H28"/>
    <mergeCell ref="G30:H30"/>
    <mergeCell ref="G31:H31"/>
    <mergeCell ref="G32:H32"/>
    <mergeCell ref="G33:H33"/>
    <mergeCell ref="G34:H34"/>
    <mergeCell ref="G36:H36"/>
    <mergeCell ref="G37:H37"/>
    <mergeCell ref="G38:H38"/>
    <mergeCell ref="G39:H39"/>
    <mergeCell ref="G40:H40"/>
    <mergeCell ref="G41:H41"/>
    <mergeCell ref="G42:H42"/>
    <mergeCell ref="B12:B15"/>
    <mergeCell ref="C12:C15"/>
    <mergeCell ref="D12:D15"/>
    <mergeCell ref="E12:E15"/>
    <mergeCell ref="F12:F15"/>
    <mergeCell ref="J12:J15"/>
    <mergeCell ref="K12:K15"/>
    <mergeCell ref="G13:H15"/>
    <mergeCell ref="I13:I14"/>
    <mergeCell ref="B16:B21"/>
    <mergeCell ref="C16:C21"/>
    <mergeCell ref="D16:D21"/>
    <mergeCell ref="E16:E21"/>
    <mergeCell ref="F16:F21"/>
    <mergeCell ref="J16:J21"/>
    <mergeCell ref="K16:K18"/>
    <mergeCell ref="K19:K21"/>
    <mergeCell ref="B22:B27"/>
    <mergeCell ref="C22:C27"/>
    <mergeCell ref="D22:D27"/>
    <mergeCell ref="E22:E27"/>
    <mergeCell ref="F22:F27"/>
    <mergeCell ref="J22:J27"/>
    <mergeCell ref="K22:K24"/>
    <mergeCell ref="K25:K27"/>
    <mergeCell ref="B28:B33"/>
    <mergeCell ref="C28:C33"/>
    <mergeCell ref="D28:D33"/>
    <mergeCell ref="E28:E33"/>
    <mergeCell ref="F28:F33"/>
    <mergeCell ref="J28:J33"/>
    <mergeCell ref="K28:K30"/>
    <mergeCell ref="K31:K33"/>
    <mergeCell ref="B34:B39"/>
    <mergeCell ref="C34:C39"/>
    <mergeCell ref="D34:D39"/>
    <mergeCell ref="E34:E39"/>
    <mergeCell ref="F34:F39"/>
    <mergeCell ref="J34:J39"/>
    <mergeCell ref="K34:K36"/>
    <mergeCell ref="K37:K39"/>
    <mergeCell ref="B40:B42"/>
    <mergeCell ref="C40:C42"/>
    <mergeCell ref="D40:D42"/>
    <mergeCell ref="E40:E42"/>
    <mergeCell ref="F40:F42"/>
    <mergeCell ref="J40:J42"/>
    <mergeCell ref="B44:F45"/>
  </mergeCells>
  <phoneticPr fontId="4"/>
  <conditionalFormatting sqref="G12:I42">
    <cfRule type="expression" dxfId="2" priority="1">
      <formula>$B$5="調査設計事業"</formula>
    </cfRule>
  </conditionalFormatting>
  <pageMargins left="0.25" right="0.25" top="0.75" bottom="0.75" header="0.3" footer="0.3"/>
  <pageSetup paperSize="9" scale="31" fitToWidth="1" fitToHeight="1" orientation="landscape" usePrinterDefaults="1" r:id="rId1"/>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'&lt;非表示&gt;参照元'!$F$18:$F$25</xm:f>
          </x14:formula1>
          <xm:sqref>F16 F28 F22 F34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3">
    <tabColor theme="8" tint="0.6"/>
  </sheetPr>
  <dimension ref="A2:AS125"/>
  <sheetViews>
    <sheetView view="pageBreakPreview" topLeftCell="A19" zoomScale="115" zoomScaleNormal="58" zoomScaleSheetLayoutView="115" workbookViewId="0">
      <selection activeCell="C7" sqref="C7:D7"/>
    </sheetView>
  </sheetViews>
  <sheetFormatPr defaultColWidth="2.42578125" defaultRowHeight="15" customHeight="1"/>
  <cols>
    <col min="1" max="1" width="3.85546875" style="384" customWidth="1"/>
    <col min="2" max="13" width="2.42578125" style="385"/>
    <col min="14" max="14" width="3.5703125" style="385" customWidth="1"/>
    <col min="15" max="207" width="2.42578125" style="385"/>
    <col min="208" max="208" width="3.85546875" style="385" customWidth="1"/>
    <col min="209" max="463" width="2.42578125" style="385"/>
    <col min="464" max="464" width="3.85546875" style="385" customWidth="1"/>
    <col min="465" max="719" width="2.42578125" style="385"/>
    <col min="720" max="720" width="3.85546875" style="385" customWidth="1"/>
    <col min="721" max="975" width="2.42578125" style="385"/>
    <col min="976" max="976" width="3.85546875" style="385" customWidth="1"/>
    <col min="977" max="1231" width="2.42578125" style="385"/>
    <col min="1232" max="1232" width="3.85546875" style="385" customWidth="1"/>
    <col min="1233" max="1487" width="2.42578125" style="385"/>
    <col min="1488" max="1488" width="3.85546875" style="385" customWidth="1"/>
    <col min="1489" max="1743" width="2.42578125" style="385"/>
    <col min="1744" max="1744" width="3.85546875" style="385" customWidth="1"/>
    <col min="1745" max="1999" width="2.42578125" style="385"/>
    <col min="2000" max="2000" width="3.85546875" style="385" customWidth="1"/>
    <col min="2001" max="2255" width="2.42578125" style="385"/>
    <col min="2256" max="2256" width="3.85546875" style="385" customWidth="1"/>
    <col min="2257" max="2511" width="2.42578125" style="385"/>
    <col min="2512" max="2512" width="3.85546875" style="385" customWidth="1"/>
    <col min="2513" max="2767" width="2.42578125" style="385"/>
    <col min="2768" max="2768" width="3.85546875" style="385" customWidth="1"/>
    <col min="2769" max="3023" width="2.42578125" style="385"/>
    <col min="3024" max="3024" width="3.85546875" style="385" customWidth="1"/>
    <col min="3025" max="3279" width="2.42578125" style="385"/>
    <col min="3280" max="3280" width="3.85546875" style="385" customWidth="1"/>
    <col min="3281" max="3535" width="2.42578125" style="385"/>
    <col min="3536" max="3536" width="3.85546875" style="385" customWidth="1"/>
    <col min="3537" max="3791" width="2.42578125" style="385"/>
    <col min="3792" max="3792" width="3.85546875" style="385" customWidth="1"/>
    <col min="3793" max="4047" width="2.42578125" style="385"/>
    <col min="4048" max="4048" width="3.85546875" style="385" customWidth="1"/>
    <col min="4049" max="4303" width="2.42578125" style="385"/>
    <col min="4304" max="4304" width="3.85546875" style="385" customWidth="1"/>
    <col min="4305" max="4559" width="2.42578125" style="385"/>
    <col min="4560" max="4560" width="3.85546875" style="385" customWidth="1"/>
    <col min="4561" max="4815" width="2.42578125" style="385"/>
    <col min="4816" max="4816" width="3.85546875" style="385" customWidth="1"/>
    <col min="4817" max="5071" width="2.42578125" style="385"/>
    <col min="5072" max="5072" width="3.85546875" style="385" customWidth="1"/>
    <col min="5073" max="5327" width="2.42578125" style="385"/>
    <col min="5328" max="5328" width="3.85546875" style="385" customWidth="1"/>
    <col min="5329" max="5583" width="2.42578125" style="385"/>
    <col min="5584" max="5584" width="3.85546875" style="385" customWidth="1"/>
    <col min="5585" max="5839" width="2.42578125" style="385"/>
    <col min="5840" max="5840" width="3.85546875" style="385" customWidth="1"/>
    <col min="5841" max="6095" width="2.42578125" style="385"/>
    <col min="6096" max="6096" width="3.85546875" style="385" customWidth="1"/>
    <col min="6097" max="6351" width="2.42578125" style="385"/>
    <col min="6352" max="6352" width="3.85546875" style="385" customWidth="1"/>
    <col min="6353" max="6607" width="2.42578125" style="385"/>
    <col min="6608" max="6608" width="3.85546875" style="385" customWidth="1"/>
    <col min="6609" max="6863" width="2.42578125" style="385"/>
    <col min="6864" max="6864" width="3.85546875" style="385" customWidth="1"/>
    <col min="6865" max="7119" width="2.42578125" style="385"/>
    <col min="7120" max="7120" width="3.85546875" style="385" customWidth="1"/>
    <col min="7121" max="7375" width="2.42578125" style="385"/>
    <col min="7376" max="7376" width="3.85546875" style="385" customWidth="1"/>
    <col min="7377" max="7631" width="2.42578125" style="385"/>
    <col min="7632" max="7632" width="3.85546875" style="385" customWidth="1"/>
    <col min="7633" max="7887" width="2.42578125" style="385"/>
    <col min="7888" max="7888" width="3.85546875" style="385" customWidth="1"/>
    <col min="7889" max="8143" width="2.42578125" style="385"/>
    <col min="8144" max="8144" width="3.85546875" style="385" customWidth="1"/>
    <col min="8145" max="8399" width="2.42578125" style="385"/>
    <col min="8400" max="8400" width="3.85546875" style="385" customWidth="1"/>
    <col min="8401" max="8655" width="2.42578125" style="385"/>
    <col min="8656" max="8656" width="3.85546875" style="385" customWidth="1"/>
    <col min="8657" max="8911" width="2.42578125" style="385"/>
    <col min="8912" max="8912" width="3.85546875" style="385" customWidth="1"/>
    <col min="8913" max="9167" width="2.42578125" style="385"/>
    <col min="9168" max="9168" width="3.85546875" style="385" customWidth="1"/>
    <col min="9169" max="9423" width="2.42578125" style="385"/>
    <col min="9424" max="9424" width="3.85546875" style="385" customWidth="1"/>
    <col min="9425" max="9679" width="2.42578125" style="385"/>
    <col min="9680" max="9680" width="3.85546875" style="385" customWidth="1"/>
    <col min="9681" max="9935" width="2.42578125" style="385"/>
    <col min="9936" max="9936" width="3.85546875" style="385" customWidth="1"/>
    <col min="9937" max="10191" width="2.42578125" style="385"/>
    <col min="10192" max="10192" width="3.85546875" style="385" customWidth="1"/>
    <col min="10193" max="10447" width="2.42578125" style="385"/>
    <col min="10448" max="10448" width="3.85546875" style="385" customWidth="1"/>
    <col min="10449" max="10703" width="2.42578125" style="385"/>
    <col min="10704" max="10704" width="3.85546875" style="385" customWidth="1"/>
    <col min="10705" max="10959" width="2.42578125" style="385"/>
    <col min="10960" max="10960" width="3.85546875" style="385" customWidth="1"/>
    <col min="10961" max="11215" width="2.42578125" style="385"/>
    <col min="11216" max="11216" width="3.85546875" style="385" customWidth="1"/>
    <col min="11217" max="11471" width="2.42578125" style="385"/>
    <col min="11472" max="11472" width="3.85546875" style="385" customWidth="1"/>
    <col min="11473" max="11727" width="2.42578125" style="385"/>
    <col min="11728" max="11728" width="3.85546875" style="385" customWidth="1"/>
    <col min="11729" max="11983" width="2.42578125" style="385"/>
    <col min="11984" max="11984" width="3.85546875" style="385" customWidth="1"/>
    <col min="11985" max="12239" width="2.42578125" style="385"/>
    <col min="12240" max="12240" width="3.85546875" style="385" customWidth="1"/>
    <col min="12241" max="12495" width="2.42578125" style="385"/>
    <col min="12496" max="12496" width="3.85546875" style="385" customWidth="1"/>
    <col min="12497" max="12751" width="2.42578125" style="385"/>
    <col min="12752" max="12752" width="3.85546875" style="385" customWidth="1"/>
    <col min="12753" max="13007" width="2.42578125" style="385"/>
    <col min="13008" max="13008" width="3.85546875" style="385" customWidth="1"/>
    <col min="13009" max="13263" width="2.42578125" style="385"/>
    <col min="13264" max="13264" width="3.85546875" style="385" customWidth="1"/>
    <col min="13265" max="13519" width="2.42578125" style="385"/>
    <col min="13520" max="13520" width="3.85546875" style="385" customWidth="1"/>
    <col min="13521" max="13775" width="2.42578125" style="385"/>
    <col min="13776" max="13776" width="3.85546875" style="385" customWidth="1"/>
    <col min="13777" max="14031" width="2.42578125" style="385"/>
    <col min="14032" max="14032" width="3.85546875" style="385" customWidth="1"/>
    <col min="14033" max="14287" width="2.42578125" style="385"/>
    <col min="14288" max="14288" width="3.85546875" style="385" customWidth="1"/>
    <col min="14289" max="14543" width="2.42578125" style="385"/>
    <col min="14544" max="14544" width="3.85546875" style="385" customWidth="1"/>
    <col min="14545" max="14799" width="2.42578125" style="385"/>
    <col min="14800" max="14800" width="3.85546875" style="385" customWidth="1"/>
    <col min="14801" max="15055" width="2.42578125" style="385"/>
    <col min="15056" max="15056" width="3.85546875" style="385" customWidth="1"/>
    <col min="15057" max="15311" width="2.42578125" style="385"/>
    <col min="15312" max="15312" width="3.85546875" style="385" customWidth="1"/>
    <col min="15313" max="15567" width="2.42578125" style="385"/>
    <col min="15568" max="15568" width="3.85546875" style="385" customWidth="1"/>
    <col min="15569" max="15823" width="2.42578125" style="385"/>
    <col min="15824" max="15824" width="3.85546875" style="385" customWidth="1"/>
    <col min="15825" max="16079" width="2.42578125" style="385"/>
    <col min="16080" max="16080" width="3.85546875" style="385" customWidth="1"/>
    <col min="16081" max="16384" width="2.42578125" style="385"/>
  </cols>
  <sheetData>
    <row r="2" spans="1:45" ht="15" customHeight="1">
      <c r="A2" s="384">
        <v>1</v>
      </c>
      <c r="AM2" s="454">
        <f>'【交付申請】入力フォーマット'!B15</f>
        <v>0</v>
      </c>
      <c r="AN2" s="389"/>
      <c r="AO2" s="389"/>
      <c r="AP2" s="389"/>
      <c r="AQ2" s="389"/>
      <c r="AR2" s="389"/>
      <c r="AS2" s="389"/>
    </row>
    <row r="3" spans="1:45" ht="15" customHeight="1">
      <c r="AN3" s="390"/>
      <c r="AO3" s="390"/>
      <c r="AP3" s="390"/>
      <c r="AQ3" s="390"/>
      <c r="AR3" s="390"/>
      <c r="AS3" s="390"/>
    </row>
    <row r="4" spans="1:45" ht="15" customHeight="1">
      <c r="AN4" s="390"/>
      <c r="AO4" s="390"/>
      <c r="AP4" s="390"/>
      <c r="AQ4" s="390"/>
      <c r="AR4" s="390"/>
      <c r="AS4" s="390"/>
    </row>
    <row r="7" spans="1:45" ht="15" customHeight="1">
      <c r="AA7" s="443"/>
      <c r="AB7" s="443"/>
      <c r="AC7" s="443"/>
      <c r="AD7" s="443"/>
      <c r="AE7" s="443"/>
      <c r="AF7" s="449" t="str">
        <f>IF('【交付申請】入力フォーマット'!H5="","",'【交付申請】入力フォーマット'!H5)</f>
        <v>情政第100号</v>
      </c>
      <c r="AG7" s="451"/>
      <c r="AH7" s="451"/>
      <c r="AI7" s="451"/>
      <c r="AJ7" s="451"/>
      <c r="AK7" s="451"/>
      <c r="AL7" s="451"/>
      <c r="AM7" s="451"/>
      <c r="AN7" s="451"/>
      <c r="AO7" s="451"/>
    </row>
    <row r="8" spans="1:45" ht="15" customHeight="1">
      <c r="AF8" s="450" t="str">
        <f>'【交付申請】入力フォーマット'!$K5&amp;'【交付申請】入力フォーマット'!$L5&amp;'【交付申請】入力フォーマット'!$M5</f>
        <v>令和７年６月１日</v>
      </c>
      <c r="AG8" s="452"/>
      <c r="AH8" s="452"/>
      <c r="AI8" s="452"/>
      <c r="AJ8" s="452"/>
      <c r="AK8" s="452"/>
      <c r="AL8" s="452"/>
      <c r="AM8" s="452"/>
      <c r="AN8" s="452"/>
      <c r="AO8" s="452"/>
    </row>
    <row r="12" spans="1:45" ht="15" customHeight="1">
      <c r="F12" s="385" t="str">
        <f>"総務大臣　"&amp;'【交付申請】入力フォーマット'!$N$5&amp;"　殿"</f>
        <v>総務大臣　林　芳正　殿</v>
      </c>
    </row>
    <row r="15" spans="1:45" ht="15" customHeight="1">
      <c r="AI15" s="387"/>
    </row>
    <row r="17" spans="5:45" ht="15" customHeight="1">
      <c r="AB17" s="386" t="str">
        <f>IF('【交付申請】入力フォーマット'!$D$5="","",'【交付申請】入力フォーマット'!$C$15&amp;"知事職務代理者")</f>
        <v/>
      </c>
      <c r="AC17" s="386"/>
      <c r="AD17" s="386"/>
      <c r="AE17" s="386"/>
      <c r="AF17" s="386"/>
      <c r="AG17" s="386"/>
      <c r="AH17" s="386"/>
      <c r="AI17" s="386"/>
      <c r="AJ17" s="386"/>
      <c r="AK17" s="386"/>
      <c r="AL17" s="386"/>
      <c r="AM17" s="386"/>
    </row>
    <row r="18" spans="5:45" ht="15" customHeight="1">
      <c r="Q18" s="437"/>
      <c r="R18" s="437"/>
      <c r="S18" s="437"/>
      <c r="T18" s="437"/>
      <c r="U18" s="437"/>
      <c r="V18" s="437"/>
      <c r="W18" s="437"/>
      <c r="X18" s="437"/>
      <c r="Y18" s="437"/>
      <c r="Z18" s="437"/>
      <c r="AA18" s="437"/>
      <c r="AB18" s="437"/>
      <c r="AC18" s="437"/>
      <c r="AD18" s="437"/>
      <c r="AE18" s="385" t="str">
        <f>IF('【交付申請】入力フォーマット'!$C$5&lt;&gt;"",'【交付申請】入力フォーマット'!$C$5,IF('【交付申請】入力フォーマット'!$D$5="",'【交付申請】入力フォーマット'!$C$15&amp;"知事",'【交付申請】入力フォーマット'!$D$5)&amp;"　　"&amp;'【交付申請】入力フォーマット'!$E$5)</f>
        <v>知事　　東京　太郎</v>
      </c>
      <c r="AF18" s="437"/>
      <c r="AG18" s="437"/>
      <c r="AH18" s="437"/>
      <c r="AI18" s="437"/>
      <c r="AJ18" s="386"/>
    </row>
    <row r="19" spans="5:45" ht="15" customHeight="1">
      <c r="P19" s="386"/>
      <c r="Q19" s="390"/>
      <c r="R19" s="390"/>
      <c r="S19" s="390"/>
      <c r="T19" s="390"/>
      <c r="U19" s="390"/>
      <c r="V19" s="390"/>
      <c r="W19" s="390"/>
      <c r="X19" s="390"/>
      <c r="Y19" s="390"/>
      <c r="Z19" s="390"/>
      <c r="AA19" s="444"/>
      <c r="AB19" s="386"/>
      <c r="AC19" s="386"/>
      <c r="AD19" s="386"/>
      <c r="AE19" s="386"/>
      <c r="AF19" s="386"/>
      <c r="AG19" s="386"/>
      <c r="AH19" s="386"/>
      <c r="AI19" s="386"/>
      <c r="AJ19" s="386"/>
    </row>
    <row r="24" spans="5:45" ht="15" customHeight="1">
      <c r="E24" s="387" t="str">
        <f>'【交付申請】入力フォーマット'!$C$2&amp;"無線システム普及支援事業費等補助金交付申請書"</f>
        <v>令和８年度無線システム普及支援事業費等補助金交付申請書</v>
      </c>
      <c r="F24" s="387"/>
      <c r="G24" s="387"/>
      <c r="H24" s="387"/>
      <c r="I24" s="387"/>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N24" s="387"/>
      <c r="AO24" s="387"/>
      <c r="AP24" s="387"/>
      <c r="AQ24" s="387"/>
      <c r="AR24" s="387"/>
      <c r="AS24" s="387"/>
    </row>
    <row r="27" spans="5:45" ht="15" customHeight="1">
      <c r="E27" s="388" t="str">
        <f>"　"&amp;'【交付申請】入力フォーマット'!$C$2&amp;"無線システム普及支援事業費等補助金の交付を受けたいので、補助金等に係る予算の執行の適正化に関する法律（昭和３０年法律第１７９号）第５条の規定に基づき、関係書類を添えて下記のとおり申請します。"</f>
        <v>　令和８年度無線システム普及支援事業費等補助金の交付を受けたいので、補助金等に係る予算の執行の適正化に関する法律（昭和３０年法律第１７９号）第５条の規定に基づき、関係書類を添えて下記のとおり申請します。</v>
      </c>
      <c r="F27" s="388"/>
      <c r="G27" s="388"/>
      <c r="H27" s="388"/>
      <c r="I27" s="388"/>
      <c r="J27" s="388"/>
      <c r="K27" s="388"/>
      <c r="L27" s="388"/>
      <c r="M27" s="388"/>
      <c r="N27" s="388"/>
      <c r="O27" s="388"/>
      <c r="P27" s="388"/>
      <c r="Q27" s="388"/>
      <c r="R27" s="388"/>
      <c r="S27" s="388"/>
      <c r="T27" s="388"/>
      <c r="U27" s="388"/>
      <c r="V27" s="388"/>
      <c r="W27" s="388"/>
      <c r="X27" s="388"/>
      <c r="Y27" s="388"/>
      <c r="Z27" s="388"/>
      <c r="AA27" s="388"/>
      <c r="AB27" s="388"/>
      <c r="AC27" s="388"/>
      <c r="AD27" s="388"/>
      <c r="AE27" s="388"/>
      <c r="AF27" s="388"/>
      <c r="AG27" s="388"/>
      <c r="AH27" s="388"/>
      <c r="AI27" s="388"/>
      <c r="AJ27" s="388"/>
      <c r="AK27" s="388"/>
      <c r="AL27" s="388"/>
      <c r="AM27" s="388"/>
      <c r="AN27" s="388"/>
      <c r="AO27" s="388"/>
      <c r="AP27" s="388"/>
      <c r="AQ27" s="388"/>
      <c r="AR27" s="388"/>
      <c r="AS27" s="388"/>
    </row>
    <row r="28" spans="5:45" ht="15" customHeight="1">
      <c r="E28" s="388"/>
      <c r="F28" s="388"/>
      <c r="G28" s="388"/>
      <c r="H28" s="388"/>
      <c r="I28" s="388"/>
      <c r="J28" s="388"/>
      <c r="K28" s="388"/>
      <c r="L28" s="388"/>
      <c r="M28" s="388"/>
      <c r="N28" s="388"/>
      <c r="O28" s="388"/>
      <c r="P28" s="388"/>
      <c r="Q28" s="388"/>
      <c r="R28" s="388"/>
      <c r="S28" s="388"/>
      <c r="T28" s="388"/>
      <c r="U28" s="388"/>
      <c r="V28" s="388"/>
      <c r="W28" s="388"/>
      <c r="X28" s="388"/>
      <c r="Y28" s="388"/>
      <c r="Z28" s="388"/>
      <c r="AA28" s="388"/>
      <c r="AB28" s="388"/>
      <c r="AC28" s="388"/>
      <c r="AD28" s="388"/>
      <c r="AE28" s="388"/>
      <c r="AF28" s="388"/>
      <c r="AG28" s="388"/>
      <c r="AH28" s="388"/>
      <c r="AI28" s="388"/>
      <c r="AJ28" s="388"/>
      <c r="AK28" s="388"/>
      <c r="AL28" s="388"/>
      <c r="AM28" s="388"/>
      <c r="AN28" s="388"/>
      <c r="AO28" s="388"/>
      <c r="AP28" s="388"/>
      <c r="AQ28" s="388"/>
      <c r="AR28" s="388"/>
      <c r="AS28" s="388"/>
    </row>
    <row r="29" spans="5:45" ht="15" customHeight="1">
      <c r="E29" s="388"/>
      <c r="F29" s="388"/>
      <c r="G29" s="388"/>
      <c r="H29" s="388"/>
      <c r="I29" s="388"/>
      <c r="J29" s="388"/>
      <c r="K29" s="388"/>
      <c r="L29" s="388"/>
      <c r="M29" s="388"/>
      <c r="N29" s="388"/>
      <c r="O29" s="388"/>
      <c r="P29" s="388"/>
      <c r="Q29" s="388"/>
      <c r="R29" s="388"/>
      <c r="S29" s="388"/>
      <c r="T29" s="388"/>
      <c r="U29" s="388"/>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row>
    <row r="30" spans="5:45" ht="15" customHeight="1">
      <c r="E30" s="388"/>
      <c r="F30" s="388"/>
      <c r="G30" s="388"/>
      <c r="H30" s="388"/>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row>
    <row r="31" spans="5:45" ht="15" customHeight="1">
      <c r="E31" s="387" t="s">
        <v>480</v>
      </c>
      <c r="F31" s="387"/>
      <c r="G31" s="387"/>
      <c r="H31" s="387"/>
      <c r="I31" s="387"/>
      <c r="J31" s="387"/>
      <c r="K31" s="387"/>
      <c r="L31" s="387"/>
      <c r="M31" s="387"/>
      <c r="N31" s="387"/>
      <c r="O31" s="387"/>
      <c r="P31" s="387"/>
      <c r="Q31" s="387"/>
      <c r="R31" s="387"/>
      <c r="S31" s="387"/>
      <c r="T31" s="387"/>
      <c r="U31" s="387"/>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387"/>
      <c r="AS31" s="387"/>
    </row>
    <row r="33" spans="5:45" ht="15" customHeight="1">
      <c r="E33" s="393" t="s">
        <v>413</v>
      </c>
      <c r="G33" s="385" t="s">
        <v>379</v>
      </c>
    </row>
    <row r="34" spans="5:45" ht="15" customHeight="1">
      <c r="E34" s="388"/>
      <c r="F34" s="388"/>
      <c r="G34" s="417" t="str">
        <f>"　"&amp;'【交付申請】入力フォーマット'!$C$15&amp;"において、大規模災害発生時における停電や通信回線の断線に伴う携帯電話基地局の停波を回避するため"&amp;IF('【交付申請】入力フォーマット'!D2="携帯電話基地局強靱化対策事業（調査設計事業）","の携帯電話基地局強靱化対策事業（設備設置事業）の実施に向けて必要となる調査及び設計を行うため。","。")</f>
        <v>　において、大規模災害発生時における停電や通信回線の断線に伴う携帯電話基地局の停波を回避するため。</v>
      </c>
      <c r="H34" s="417"/>
      <c r="I34" s="417"/>
      <c r="J34" s="417"/>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417"/>
      <c r="AL34" s="417"/>
      <c r="AM34" s="417"/>
      <c r="AN34" s="417"/>
      <c r="AO34" s="417"/>
      <c r="AP34" s="417"/>
      <c r="AQ34" s="388"/>
      <c r="AR34" s="388"/>
      <c r="AS34" s="388"/>
    </row>
    <row r="35" spans="5:45" ht="15" customHeight="1">
      <c r="E35" s="388"/>
      <c r="F35" s="388"/>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388"/>
      <c r="AR35" s="388"/>
      <c r="AS35" s="388"/>
    </row>
    <row r="36" spans="5:45" ht="15" customHeight="1">
      <c r="G36" s="417"/>
      <c r="H36" s="417"/>
      <c r="I36" s="417"/>
      <c r="J36" s="417"/>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row>
    <row r="38" spans="5:45" ht="15" customHeight="1">
      <c r="E38" s="393" t="s">
        <v>481</v>
      </c>
      <c r="G38" s="418" t="str">
        <f>"交付を受けようとする補助金の額　金"&amp;DBCS(TEXT(V96,"#,##0"))&amp;"千円"</f>
        <v>交付を受けようとする補助金の額　金０千円</v>
      </c>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c r="AG38" s="420"/>
      <c r="AH38" s="420"/>
      <c r="AI38" s="420"/>
      <c r="AJ38" s="420"/>
      <c r="AK38" s="420"/>
      <c r="AL38" s="420"/>
      <c r="AM38" s="420"/>
      <c r="AN38" s="420"/>
      <c r="AO38" s="420"/>
      <c r="AP38" s="420"/>
    </row>
    <row r="41" spans="5:45" ht="15" customHeight="1">
      <c r="E41" s="393" t="s">
        <v>119</v>
      </c>
      <c r="G41" s="385" t="s">
        <v>418</v>
      </c>
      <c r="H41" s="420"/>
      <c r="I41" s="420"/>
      <c r="J41" s="420"/>
      <c r="K41" s="420"/>
      <c r="L41" s="420"/>
      <c r="M41" s="420"/>
      <c r="N41" s="420"/>
      <c r="O41" s="420"/>
      <c r="P41" s="420"/>
      <c r="Q41" s="420"/>
      <c r="R41" s="420"/>
      <c r="S41" s="420"/>
      <c r="T41" s="420"/>
      <c r="U41" s="420"/>
      <c r="V41" s="420"/>
      <c r="W41" s="420"/>
      <c r="X41" s="420"/>
      <c r="Y41" s="420"/>
      <c r="Z41" s="420"/>
      <c r="AA41" s="420"/>
      <c r="AB41" s="420"/>
      <c r="AC41" s="420"/>
      <c r="AD41" s="420"/>
      <c r="AE41" s="420"/>
      <c r="AF41" s="420"/>
      <c r="AG41" s="420"/>
      <c r="AH41" s="420"/>
      <c r="AI41" s="420"/>
      <c r="AJ41" s="420"/>
      <c r="AK41" s="420"/>
      <c r="AL41" s="420"/>
      <c r="AM41" s="420"/>
      <c r="AN41" s="420"/>
      <c r="AO41" s="420"/>
      <c r="AP41" s="420"/>
    </row>
    <row r="42" spans="5:45" ht="15" customHeight="1">
      <c r="H42" s="385" t="s">
        <v>9</v>
      </c>
    </row>
    <row r="44" spans="5:45" ht="15" customHeight="1">
      <c r="E44" s="393" t="s">
        <v>482</v>
      </c>
      <c r="G44" s="385" t="s">
        <v>307</v>
      </c>
      <c r="AQ44" s="389"/>
      <c r="AR44" s="389"/>
      <c r="AS44" s="389"/>
    </row>
    <row r="45" spans="5:45" ht="15" customHeight="1">
      <c r="F45" s="410"/>
      <c r="G45" s="419" t="s">
        <v>36</v>
      </c>
      <c r="H45" s="421" t="s">
        <v>63</v>
      </c>
      <c r="I45" s="389"/>
      <c r="J45" s="389"/>
      <c r="K45" s="389"/>
      <c r="L45" s="389"/>
      <c r="M45" s="389"/>
      <c r="N45" s="389"/>
      <c r="O45" s="389"/>
      <c r="P45" s="389"/>
      <c r="Q45" s="389"/>
      <c r="R45" s="389"/>
      <c r="S45" s="389"/>
      <c r="T45" s="389"/>
      <c r="U45" s="389"/>
      <c r="V45" s="389"/>
      <c r="W45" s="389"/>
      <c r="X45" s="389"/>
      <c r="Y45" s="389"/>
      <c r="Z45" s="389"/>
      <c r="AA45" s="389"/>
      <c r="AB45" s="389"/>
      <c r="AC45" s="389"/>
      <c r="AD45" s="389"/>
      <c r="AE45" s="389"/>
      <c r="AF45" s="389"/>
      <c r="AG45" s="389"/>
      <c r="AH45" s="389"/>
      <c r="AI45" s="389"/>
      <c r="AJ45" s="389"/>
      <c r="AK45" s="389"/>
      <c r="AL45" s="389"/>
      <c r="AM45" s="389"/>
      <c r="AN45" s="389"/>
      <c r="AO45" s="389"/>
      <c r="AP45" s="389"/>
      <c r="AQ45" s="389"/>
      <c r="AR45" s="389"/>
      <c r="AS45" s="389"/>
    </row>
    <row r="46" spans="5:45" ht="15" customHeight="1">
      <c r="F46" s="393"/>
      <c r="G46" s="419" t="s">
        <v>36</v>
      </c>
      <c r="H46" s="421" t="s">
        <v>359</v>
      </c>
      <c r="I46" s="390"/>
      <c r="J46" s="390"/>
      <c r="K46" s="390"/>
      <c r="L46" s="390"/>
      <c r="M46" s="390"/>
      <c r="N46" s="390"/>
      <c r="O46" s="390"/>
      <c r="P46" s="390"/>
      <c r="Q46" s="390"/>
      <c r="R46" s="390"/>
      <c r="S46" s="390"/>
      <c r="T46" s="390"/>
      <c r="U46" s="390"/>
      <c r="V46" s="390"/>
      <c r="W46" s="390"/>
      <c r="X46" s="390"/>
      <c r="Y46" s="390"/>
      <c r="Z46" s="390"/>
      <c r="AA46" s="390"/>
      <c r="AB46" s="390"/>
      <c r="AC46" s="390"/>
      <c r="AD46" s="390"/>
      <c r="AE46" s="390"/>
      <c r="AF46" s="390"/>
      <c r="AG46" s="390"/>
      <c r="AH46" s="390"/>
      <c r="AI46" s="390"/>
      <c r="AJ46" s="390"/>
      <c r="AK46" s="390"/>
      <c r="AL46" s="390"/>
      <c r="AM46" s="390"/>
      <c r="AN46" s="390"/>
      <c r="AO46" s="390"/>
      <c r="AP46" s="390"/>
      <c r="AQ46" s="460"/>
      <c r="AR46" s="460"/>
      <c r="AS46" s="390"/>
    </row>
    <row r="47" spans="5:45" ht="15" customHeight="1">
      <c r="I47" s="422"/>
      <c r="J47" s="428"/>
      <c r="K47" s="428"/>
      <c r="L47" s="428"/>
      <c r="M47" s="428"/>
      <c r="N47" s="428"/>
      <c r="O47" s="428"/>
      <c r="P47" s="428"/>
      <c r="Q47" s="428"/>
      <c r="R47" s="428"/>
      <c r="S47" s="391"/>
      <c r="T47" s="391"/>
      <c r="U47" s="391"/>
      <c r="V47" s="391"/>
      <c r="W47" s="391"/>
      <c r="X47" s="391"/>
      <c r="Y47" s="391"/>
      <c r="Z47" s="391"/>
      <c r="AA47" s="391"/>
      <c r="AB47" s="391"/>
      <c r="AC47" s="391"/>
      <c r="AD47" s="391"/>
      <c r="AE47" s="391"/>
      <c r="AF47" s="391"/>
      <c r="AG47" s="391"/>
      <c r="AH47" s="391"/>
      <c r="AI47" s="391"/>
      <c r="AJ47" s="391"/>
      <c r="AK47" s="391"/>
      <c r="AL47" s="391"/>
      <c r="AM47" s="391"/>
      <c r="AN47" s="391"/>
      <c r="AO47" s="391"/>
      <c r="AP47" s="391"/>
      <c r="AQ47" s="390"/>
      <c r="AR47" s="390"/>
      <c r="AS47" s="390"/>
    </row>
    <row r="48" spans="5:45" ht="15" customHeight="1">
      <c r="F48" s="410"/>
      <c r="G48" s="389"/>
      <c r="H48" s="422"/>
      <c r="I48" s="390"/>
      <c r="J48" s="390"/>
      <c r="K48" s="390"/>
      <c r="L48" s="390"/>
      <c r="M48" s="390"/>
      <c r="N48" s="390"/>
      <c r="O48" s="390"/>
      <c r="P48" s="390"/>
      <c r="Q48" s="390"/>
      <c r="R48" s="390"/>
      <c r="S48" s="390"/>
      <c r="T48" s="390"/>
      <c r="U48" s="390"/>
      <c r="V48" s="390"/>
      <c r="W48" s="390"/>
      <c r="X48" s="390"/>
      <c r="Y48" s="390"/>
      <c r="Z48" s="390"/>
      <c r="AA48" s="390"/>
      <c r="AB48" s="390"/>
      <c r="AC48" s="390"/>
      <c r="AD48" s="390"/>
      <c r="AE48" s="390"/>
      <c r="AF48" s="390"/>
      <c r="AG48" s="390"/>
      <c r="AH48" s="390"/>
      <c r="AI48" s="390"/>
      <c r="AJ48" s="390"/>
      <c r="AK48" s="390"/>
      <c r="AL48" s="390"/>
      <c r="AM48" s="390"/>
      <c r="AN48" s="390"/>
      <c r="AO48" s="390"/>
      <c r="AP48" s="390"/>
      <c r="AQ48" s="391"/>
      <c r="AR48" s="391"/>
      <c r="AS48" s="390"/>
    </row>
    <row r="49" spans="6:45" ht="15" customHeight="1">
      <c r="F49" s="393"/>
      <c r="G49" s="390"/>
      <c r="H49" s="423"/>
      <c r="I49" s="409"/>
      <c r="J49" s="409"/>
      <c r="K49" s="409"/>
      <c r="L49" s="409"/>
      <c r="M49" s="409"/>
      <c r="N49" s="409"/>
      <c r="O49" s="409"/>
      <c r="P49" s="409"/>
      <c r="Q49" s="409"/>
      <c r="R49" s="409"/>
      <c r="S49" s="409"/>
      <c r="T49" s="409"/>
      <c r="U49" s="409"/>
      <c r="V49" s="409"/>
      <c r="W49" s="409"/>
      <c r="X49" s="409"/>
      <c r="Y49" s="409"/>
      <c r="Z49" s="409"/>
      <c r="AA49" s="409"/>
      <c r="AB49" s="409"/>
      <c r="AC49" s="409"/>
      <c r="AD49" s="409"/>
      <c r="AE49" s="409"/>
      <c r="AF49" s="409"/>
      <c r="AG49" s="409"/>
      <c r="AH49" s="409"/>
      <c r="AI49" s="409"/>
      <c r="AJ49" s="409"/>
      <c r="AK49" s="409"/>
      <c r="AL49" s="409"/>
      <c r="AM49" s="409"/>
      <c r="AN49" s="409"/>
      <c r="AO49" s="409"/>
      <c r="AP49" s="409"/>
      <c r="AQ49" s="391"/>
      <c r="AR49" s="391"/>
      <c r="AS49" s="391"/>
    </row>
    <row r="50" spans="6:45" ht="15" customHeight="1">
      <c r="H50" s="422"/>
      <c r="I50" s="422"/>
      <c r="J50" s="422"/>
      <c r="K50" s="422"/>
      <c r="L50" s="422"/>
      <c r="M50" s="422"/>
      <c r="N50" s="422"/>
      <c r="O50" s="422"/>
      <c r="P50" s="422"/>
      <c r="Q50" s="422"/>
      <c r="R50" s="422"/>
      <c r="S50" s="422"/>
      <c r="T50" s="422"/>
      <c r="U50" s="422"/>
      <c r="V50" s="422"/>
      <c r="W50" s="422"/>
      <c r="X50" s="422"/>
      <c r="Y50" s="422"/>
      <c r="Z50" s="422"/>
      <c r="AQ50" s="391"/>
      <c r="AR50" s="391"/>
      <c r="AS50" s="391"/>
    </row>
    <row r="51" spans="6:45" ht="15" customHeight="1">
      <c r="H51" s="424"/>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6"/>
      <c r="AK51" s="426"/>
      <c r="AL51" s="426"/>
      <c r="AM51" s="426"/>
      <c r="AN51" s="426"/>
      <c r="AO51" s="426"/>
      <c r="AP51" s="426"/>
      <c r="AQ51" s="391"/>
      <c r="AR51" s="391"/>
      <c r="AS51" s="391"/>
    </row>
    <row r="52" spans="6:45" ht="15" customHeight="1">
      <c r="H52" s="424"/>
      <c r="I52" s="426"/>
      <c r="J52" s="426"/>
      <c r="K52" s="426"/>
      <c r="L52" s="426"/>
      <c r="M52" s="426"/>
      <c r="N52" s="426"/>
      <c r="O52" s="426"/>
      <c r="P52" s="426"/>
      <c r="Q52" s="426"/>
      <c r="R52" s="426"/>
      <c r="S52" s="426"/>
      <c r="T52" s="426"/>
      <c r="U52" s="426"/>
      <c r="V52" s="426"/>
      <c r="W52" s="426"/>
      <c r="X52" s="426"/>
      <c r="Y52" s="426"/>
      <c r="Z52" s="426"/>
      <c r="AA52" s="426"/>
      <c r="AB52" s="426"/>
      <c r="AC52" s="426"/>
      <c r="AD52" s="426"/>
      <c r="AE52" s="426"/>
      <c r="AF52" s="426"/>
      <c r="AG52" s="426"/>
      <c r="AH52" s="426"/>
      <c r="AI52" s="426"/>
      <c r="AJ52" s="426"/>
      <c r="AK52" s="426"/>
      <c r="AL52" s="426"/>
      <c r="AM52" s="426"/>
      <c r="AN52" s="426"/>
      <c r="AO52" s="426"/>
      <c r="AP52" s="426"/>
      <c r="AQ52" s="391"/>
      <c r="AR52" s="391"/>
      <c r="AS52" s="391"/>
    </row>
    <row r="53" spans="6:45" ht="15" customHeight="1">
      <c r="H53" s="424"/>
      <c r="I53" s="426"/>
      <c r="J53" s="426"/>
      <c r="K53" s="426"/>
      <c r="L53" s="426"/>
      <c r="M53" s="426"/>
      <c r="N53" s="426"/>
      <c r="O53" s="426"/>
      <c r="P53" s="426"/>
      <c r="Q53" s="426"/>
      <c r="R53" s="426"/>
      <c r="S53" s="426"/>
      <c r="T53" s="426"/>
      <c r="U53" s="426"/>
      <c r="V53" s="426"/>
      <c r="W53" s="426"/>
      <c r="X53" s="426"/>
      <c r="Y53" s="426"/>
      <c r="Z53" s="426"/>
      <c r="AA53" s="426"/>
      <c r="AB53" s="426"/>
      <c r="AC53" s="426"/>
      <c r="AD53" s="426"/>
      <c r="AE53" s="426"/>
      <c r="AF53" s="426"/>
      <c r="AG53" s="426"/>
      <c r="AH53" s="426"/>
      <c r="AI53" s="426"/>
      <c r="AJ53" s="426"/>
      <c r="AK53" s="426"/>
      <c r="AL53" s="426"/>
      <c r="AM53" s="426"/>
      <c r="AN53" s="426"/>
      <c r="AO53" s="426"/>
      <c r="AP53" s="426"/>
      <c r="AQ53" s="391"/>
      <c r="AR53" s="391"/>
      <c r="AS53" s="391"/>
    </row>
    <row r="54" spans="6:45" ht="15" customHeight="1">
      <c r="H54" s="424"/>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426"/>
      <c r="AO54" s="426"/>
      <c r="AP54" s="426"/>
      <c r="AQ54" s="391"/>
      <c r="AR54" s="391"/>
      <c r="AS54" s="391"/>
    </row>
    <row r="55" spans="6:45" ht="15" customHeight="1">
      <c r="H55" s="424"/>
      <c r="I55" s="427"/>
      <c r="J55" s="427"/>
      <c r="K55" s="427"/>
      <c r="L55" s="427"/>
      <c r="M55" s="427"/>
      <c r="N55" s="427"/>
      <c r="O55" s="427"/>
      <c r="P55" s="427"/>
      <c r="Q55" s="427"/>
      <c r="R55" s="427"/>
      <c r="S55" s="427"/>
      <c r="T55" s="427"/>
      <c r="U55" s="427"/>
      <c r="V55" s="427"/>
      <c r="W55" s="427"/>
      <c r="X55" s="427"/>
      <c r="Y55" s="427"/>
      <c r="Z55" s="427"/>
      <c r="AA55" s="445"/>
      <c r="AB55" s="445"/>
      <c r="AC55" s="445"/>
      <c r="AD55" s="445"/>
      <c r="AE55" s="445"/>
      <c r="AF55" s="445"/>
      <c r="AG55" s="445"/>
      <c r="AH55" s="445"/>
      <c r="AI55" s="445"/>
      <c r="AJ55" s="445"/>
      <c r="AK55" s="445"/>
      <c r="AL55" s="445"/>
      <c r="AM55" s="445"/>
      <c r="AN55" s="445"/>
      <c r="AO55" s="445"/>
      <c r="AP55" s="445"/>
      <c r="AQ55" s="392"/>
      <c r="AR55" s="392"/>
      <c r="AS55" s="392"/>
    </row>
    <row r="56" spans="6:45" ht="15" customHeight="1">
      <c r="F56" s="410"/>
      <c r="G56" s="389"/>
      <c r="H56" s="422"/>
      <c r="I56" s="390"/>
      <c r="J56" s="390"/>
      <c r="K56" s="390"/>
      <c r="L56" s="390"/>
      <c r="M56" s="390"/>
      <c r="N56" s="390"/>
      <c r="O56" s="390"/>
      <c r="P56" s="390"/>
      <c r="Q56" s="390"/>
      <c r="R56" s="390"/>
      <c r="S56" s="390"/>
      <c r="T56" s="390"/>
      <c r="U56" s="390"/>
      <c r="V56" s="390"/>
      <c r="W56" s="390"/>
      <c r="X56" s="390"/>
      <c r="Y56" s="390"/>
      <c r="Z56" s="390"/>
      <c r="AA56" s="390"/>
      <c r="AB56" s="390"/>
      <c r="AC56" s="390"/>
      <c r="AD56" s="390"/>
      <c r="AE56" s="390"/>
      <c r="AF56" s="390"/>
      <c r="AG56" s="390"/>
      <c r="AH56" s="390"/>
      <c r="AI56" s="390"/>
      <c r="AJ56" s="390"/>
      <c r="AK56" s="390"/>
      <c r="AL56" s="390"/>
      <c r="AM56" s="390"/>
      <c r="AN56" s="390"/>
      <c r="AO56" s="390"/>
      <c r="AP56" s="390"/>
      <c r="AQ56" s="390"/>
      <c r="AR56" s="390"/>
      <c r="AS56" s="390"/>
    </row>
    <row r="57" spans="6:45" ht="15" customHeight="1">
      <c r="I57" s="424"/>
      <c r="J57" s="391"/>
      <c r="K57" s="391"/>
      <c r="L57" s="391"/>
      <c r="M57" s="391"/>
      <c r="N57" s="391"/>
      <c r="O57" s="391"/>
      <c r="P57" s="391"/>
      <c r="Q57" s="391"/>
      <c r="R57" s="391"/>
      <c r="S57" s="391"/>
      <c r="T57" s="391"/>
      <c r="U57" s="391"/>
      <c r="V57" s="391"/>
      <c r="W57" s="391"/>
      <c r="X57" s="391"/>
      <c r="Y57" s="391"/>
      <c r="Z57" s="391"/>
      <c r="AA57" s="391"/>
      <c r="AB57" s="391"/>
      <c r="AC57" s="391"/>
      <c r="AD57" s="391"/>
      <c r="AE57" s="391"/>
      <c r="AF57" s="391"/>
      <c r="AG57" s="391"/>
      <c r="AH57" s="391"/>
      <c r="AI57" s="391"/>
      <c r="AJ57" s="391"/>
      <c r="AK57" s="391"/>
      <c r="AL57" s="391"/>
      <c r="AM57" s="391"/>
      <c r="AN57" s="391"/>
      <c r="AO57" s="391"/>
      <c r="AP57" s="391"/>
      <c r="AQ57" s="391"/>
      <c r="AR57" s="391"/>
      <c r="AS57" s="391"/>
    </row>
    <row r="68" spans="1:45" ht="15" customHeight="1">
      <c r="A68" s="384">
        <v>2</v>
      </c>
      <c r="B68" s="386"/>
      <c r="C68" s="386"/>
      <c r="D68" s="386"/>
      <c r="AM68" s="454">
        <f>$AM$2</f>
        <v>0</v>
      </c>
      <c r="AN68" s="389"/>
      <c r="AO68" s="389"/>
      <c r="AP68" s="389"/>
      <c r="AQ68" s="389"/>
      <c r="AR68" s="389"/>
      <c r="AS68" s="389"/>
    </row>
    <row r="69" spans="1:45" ht="15" customHeight="1">
      <c r="E69" s="394" t="s">
        <v>141</v>
      </c>
      <c r="F69" s="394"/>
      <c r="G69" s="394"/>
      <c r="H69" s="394"/>
      <c r="I69" s="394"/>
      <c r="J69" s="394"/>
      <c r="K69" s="394"/>
      <c r="L69" s="394"/>
      <c r="M69" s="394"/>
      <c r="N69" s="394"/>
      <c r="O69" s="394"/>
      <c r="P69" s="394"/>
      <c r="Q69" s="394"/>
      <c r="R69" s="394"/>
      <c r="S69" s="394"/>
      <c r="T69" s="394"/>
      <c r="U69" s="394"/>
      <c r="V69" s="394"/>
      <c r="W69" s="394"/>
      <c r="X69" s="394"/>
      <c r="Y69" s="394"/>
      <c r="Z69" s="394"/>
      <c r="AA69" s="394"/>
      <c r="AB69" s="394"/>
      <c r="AC69" s="394"/>
      <c r="AD69" s="394"/>
      <c r="AE69" s="394"/>
      <c r="AF69" s="394"/>
      <c r="AG69" s="394"/>
      <c r="AH69" s="394"/>
      <c r="AI69" s="394"/>
      <c r="AJ69" s="394"/>
      <c r="AK69" s="394"/>
      <c r="AL69" s="394"/>
      <c r="AM69" s="394"/>
      <c r="AN69" s="394"/>
      <c r="AO69" s="394"/>
      <c r="AP69" s="394"/>
    </row>
    <row r="71" spans="1:45" ht="15" customHeight="1">
      <c r="E71" s="387" t="s">
        <v>418</v>
      </c>
      <c r="F71" s="387"/>
      <c r="G71" s="387"/>
      <c r="H71" s="387"/>
      <c r="I71" s="387"/>
      <c r="J71" s="387"/>
      <c r="K71" s="387"/>
      <c r="L71" s="387"/>
      <c r="M71" s="387"/>
      <c r="N71" s="387"/>
      <c r="O71" s="387"/>
      <c r="P71" s="387"/>
      <c r="Q71" s="387"/>
      <c r="R71" s="387"/>
      <c r="S71" s="387"/>
      <c r="T71" s="387"/>
      <c r="U71" s="387"/>
      <c r="V71" s="387"/>
      <c r="W71" s="387"/>
      <c r="X71" s="387"/>
      <c r="Y71" s="387"/>
      <c r="Z71" s="387"/>
      <c r="AA71" s="387"/>
      <c r="AB71" s="387"/>
      <c r="AC71" s="387"/>
      <c r="AD71" s="387"/>
      <c r="AE71" s="387"/>
      <c r="AF71" s="387"/>
      <c r="AG71" s="387"/>
      <c r="AH71" s="387"/>
      <c r="AI71" s="387"/>
      <c r="AJ71" s="387"/>
      <c r="AK71" s="387"/>
      <c r="AL71" s="387"/>
      <c r="AM71" s="387"/>
      <c r="AN71" s="387"/>
      <c r="AO71" s="387"/>
      <c r="AP71" s="387"/>
      <c r="AQ71" s="387"/>
      <c r="AR71" s="387"/>
      <c r="AS71" s="387"/>
    </row>
    <row r="72" spans="1:45" ht="9.9499999999999993" customHeight="1">
      <c r="E72" s="395" t="s">
        <v>196</v>
      </c>
      <c r="F72" s="395"/>
      <c r="G72" s="395"/>
      <c r="H72" s="395"/>
      <c r="I72" s="395"/>
      <c r="J72" s="395"/>
      <c r="K72" s="395"/>
      <c r="L72" s="395"/>
      <c r="M72" s="395"/>
      <c r="N72" s="395"/>
      <c r="O72" s="429" t="str">
        <f>'【交付申請】入力フォーマット'!C7</f>
        <v>株式会社NTTドコモ</v>
      </c>
      <c r="P72" s="429"/>
      <c r="Q72" s="429"/>
      <c r="R72" s="429"/>
      <c r="S72" s="429"/>
      <c r="T72" s="429"/>
      <c r="U72" s="429"/>
      <c r="V72" s="429"/>
      <c r="W72" s="429"/>
      <c r="X72" s="429"/>
      <c r="Y72" s="429"/>
      <c r="Z72" s="429"/>
      <c r="AA72" s="429"/>
      <c r="AB72" s="429"/>
      <c r="AC72" s="429"/>
      <c r="AD72" s="429"/>
      <c r="AE72" s="429"/>
      <c r="AF72" s="429"/>
      <c r="AG72" s="429"/>
      <c r="AH72" s="429"/>
      <c r="AI72" s="429"/>
      <c r="AJ72" s="429"/>
      <c r="AK72" s="429"/>
      <c r="AL72" s="429"/>
      <c r="AM72" s="429"/>
      <c r="AN72" s="429"/>
      <c r="AO72" s="429"/>
      <c r="AP72" s="429"/>
      <c r="AQ72" s="389"/>
      <c r="AR72" s="389"/>
      <c r="AS72" s="389"/>
    </row>
    <row r="73" spans="1:45" ht="9.9499999999999993" customHeight="1">
      <c r="E73" s="396"/>
      <c r="F73" s="396"/>
      <c r="G73" s="396"/>
      <c r="H73" s="396"/>
      <c r="I73" s="396"/>
      <c r="J73" s="396"/>
      <c r="K73" s="396"/>
      <c r="L73" s="396"/>
      <c r="M73" s="396"/>
      <c r="N73" s="396"/>
      <c r="O73" s="430"/>
      <c r="P73" s="430"/>
      <c r="Q73" s="430"/>
      <c r="R73" s="430"/>
      <c r="S73" s="430"/>
      <c r="T73" s="430"/>
      <c r="U73" s="430"/>
      <c r="V73" s="430"/>
      <c r="W73" s="430"/>
      <c r="X73" s="430"/>
      <c r="Y73" s="430"/>
      <c r="Z73" s="430"/>
      <c r="AA73" s="430"/>
      <c r="AB73" s="430"/>
      <c r="AC73" s="430"/>
      <c r="AD73" s="430"/>
      <c r="AE73" s="430"/>
      <c r="AF73" s="430"/>
      <c r="AG73" s="430"/>
      <c r="AH73" s="430"/>
      <c r="AI73" s="430"/>
      <c r="AJ73" s="430"/>
      <c r="AK73" s="430"/>
      <c r="AL73" s="430"/>
      <c r="AM73" s="430"/>
      <c r="AN73" s="430"/>
      <c r="AO73" s="430"/>
      <c r="AP73" s="430"/>
      <c r="AQ73" s="389"/>
      <c r="AR73" s="389"/>
      <c r="AS73" s="389"/>
    </row>
    <row r="74" spans="1:45" ht="9.9499999999999993" customHeight="1">
      <c r="E74" s="396"/>
      <c r="F74" s="396"/>
      <c r="G74" s="396"/>
      <c r="H74" s="396"/>
      <c r="I74" s="396"/>
      <c r="J74" s="396"/>
      <c r="K74" s="396"/>
      <c r="L74" s="396"/>
      <c r="M74" s="396"/>
      <c r="N74" s="396"/>
      <c r="O74" s="430"/>
      <c r="P74" s="430"/>
      <c r="Q74" s="430"/>
      <c r="R74" s="430"/>
      <c r="S74" s="430"/>
      <c r="T74" s="430"/>
      <c r="U74" s="430"/>
      <c r="V74" s="430"/>
      <c r="W74" s="430"/>
      <c r="X74" s="430"/>
      <c r="Y74" s="430"/>
      <c r="Z74" s="430"/>
      <c r="AA74" s="430"/>
      <c r="AB74" s="430"/>
      <c r="AC74" s="430"/>
      <c r="AD74" s="430"/>
      <c r="AE74" s="430"/>
      <c r="AF74" s="430"/>
      <c r="AG74" s="430"/>
      <c r="AH74" s="430"/>
      <c r="AI74" s="430"/>
      <c r="AJ74" s="430"/>
      <c r="AK74" s="430"/>
      <c r="AL74" s="430"/>
      <c r="AM74" s="430"/>
      <c r="AN74" s="430"/>
      <c r="AO74" s="430"/>
      <c r="AP74" s="430"/>
      <c r="AQ74" s="389"/>
      <c r="AR74" s="389"/>
      <c r="AS74" s="389"/>
    </row>
    <row r="75" spans="1:45" ht="9.9499999999999993" customHeight="1">
      <c r="E75" s="397" t="s">
        <v>227</v>
      </c>
      <c r="F75" s="397"/>
      <c r="G75" s="397"/>
      <c r="H75" s="397"/>
      <c r="I75" s="397"/>
      <c r="J75" s="397"/>
      <c r="K75" s="397"/>
      <c r="L75" s="397"/>
      <c r="M75" s="397"/>
      <c r="N75" s="397"/>
      <c r="O75" s="431" t="str">
        <f>'【交付申請】入力フォーマット'!E7&amp;"  "&amp;'【交付申請】入力フォーマット'!F7</f>
        <v>代表取締役社長  田中　太郎</v>
      </c>
      <c r="P75" s="431"/>
      <c r="Q75" s="431"/>
      <c r="R75" s="431"/>
      <c r="S75" s="431"/>
      <c r="T75" s="431"/>
      <c r="U75" s="431"/>
      <c r="V75" s="431"/>
      <c r="W75" s="431"/>
      <c r="X75" s="431"/>
      <c r="Y75" s="431"/>
      <c r="Z75" s="431"/>
      <c r="AA75" s="431"/>
      <c r="AB75" s="431"/>
      <c r="AC75" s="431"/>
      <c r="AD75" s="431"/>
      <c r="AE75" s="431"/>
      <c r="AF75" s="431"/>
      <c r="AG75" s="431"/>
      <c r="AH75" s="431"/>
      <c r="AI75" s="431"/>
      <c r="AJ75" s="431"/>
      <c r="AK75" s="431"/>
      <c r="AL75" s="431"/>
      <c r="AM75" s="431"/>
      <c r="AN75" s="431"/>
      <c r="AO75" s="431"/>
      <c r="AP75" s="431"/>
      <c r="AQ75" s="389"/>
      <c r="AR75" s="389"/>
      <c r="AS75" s="389"/>
    </row>
    <row r="76" spans="1:45" ht="9.9499999999999993" customHeight="1">
      <c r="E76" s="398"/>
      <c r="F76" s="398"/>
      <c r="G76" s="398"/>
      <c r="H76" s="398"/>
      <c r="I76" s="398"/>
      <c r="J76" s="398"/>
      <c r="K76" s="398"/>
      <c r="L76" s="398"/>
      <c r="M76" s="398"/>
      <c r="N76" s="398"/>
      <c r="O76" s="432"/>
      <c r="P76" s="432"/>
      <c r="Q76" s="432"/>
      <c r="R76" s="432"/>
      <c r="S76" s="432"/>
      <c r="T76" s="432"/>
      <c r="U76" s="432"/>
      <c r="V76" s="432"/>
      <c r="W76" s="432"/>
      <c r="X76" s="432"/>
      <c r="Y76" s="432"/>
      <c r="Z76" s="432"/>
      <c r="AA76" s="432"/>
      <c r="AB76" s="432"/>
      <c r="AC76" s="432"/>
      <c r="AD76" s="432"/>
      <c r="AE76" s="432"/>
      <c r="AF76" s="432"/>
      <c r="AG76" s="432"/>
      <c r="AH76" s="432"/>
      <c r="AI76" s="432"/>
      <c r="AJ76" s="432"/>
      <c r="AK76" s="432"/>
      <c r="AL76" s="432"/>
      <c r="AM76" s="432"/>
      <c r="AN76" s="432"/>
      <c r="AO76" s="432"/>
      <c r="AP76" s="432"/>
      <c r="AQ76" s="389"/>
      <c r="AR76" s="389"/>
      <c r="AS76" s="389"/>
    </row>
    <row r="77" spans="1:45" ht="15" customHeight="1">
      <c r="E77" s="399" t="str">
        <f>IF('【交付申請】入力フォーマット'!$D$2="携帯電話基地局強靱化対策事業（調査設計事業）","対象エリア","施設の設置場所")</f>
        <v>施設の設置場所</v>
      </c>
      <c r="F77" s="399"/>
      <c r="G77" s="399"/>
      <c r="H77" s="399"/>
      <c r="I77" s="399"/>
      <c r="J77" s="399"/>
      <c r="K77" s="399"/>
      <c r="L77" s="399"/>
      <c r="M77" s="399"/>
      <c r="N77" s="399"/>
      <c r="O77" s="433" t="s">
        <v>484</v>
      </c>
      <c r="P77" s="433"/>
      <c r="Q77" s="433"/>
      <c r="R77" s="433"/>
      <c r="S77" s="433"/>
      <c r="T77" s="433"/>
      <c r="U77" s="433"/>
      <c r="V77" s="433"/>
      <c r="W77" s="433"/>
      <c r="X77" s="433"/>
      <c r="Y77" s="433"/>
      <c r="Z77" s="433"/>
      <c r="AA77" s="433"/>
      <c r="AB77" s="433"/>
      <c r="AC77" s="433"/>
      <c r="AD77" s="433"/>
      <c r="AE77" s="433"/>
      <c r="AF77" s="433"/>
      <c r="AG77" s="433"/>
      <c r="AH77" s="433"/>
      <c r="AI77" s="433"/>
      <c r="AJ77" s="433"/>
      <c r="AK77" s="433"/>
      <c r="AL77" s="433"/>
      <c r="AM77" s="433"/>
      <c r="AN77" s="433"/>
      <c r="AO77" s="433"/>
      <c r="AP77" s="433"/>
      <c r="AQ77" s="461"/>
      <c r="AR77" s="461"/>
      <c r="AS77" s="461"/>
    </row>
    <row r="78" spans="1:45" ht="15" customHeight="1">
      <c r="E78" s="399"/>
      <c r="F78" s="399"/>
      <c r="G78" s="399"/>
      <c r="H78" s="399"/>
      <c r="I78" s="399"/>
      <c r="J78" s="399"/>
      <c r="K78" s="399"/>
      <c r="L78" s="399"/>
      <c r="M78" s="399"/>
      <c r="N78" s="399"/>
      <c r="O78" s="433"/>
      <c r="P78" s="433"/>
      <c r="Q78" s="433"/>
      <c r="R78" s="433"/>
      <c r="S78" s="433"/>
      <c r="T78" s="433"/>
      <c r="U78" s="433"/>
      <c r="V78" s="433"/>
      <c r="W78" s="433"/>
      <c r="X78" s="433"/>
      <c r="Y78" s="433"/>
      <c r="Z78" s="433"/>
      <c r="AA78" s="433"/>
      <c r="AB78" s="433"/>
      <c r="AC78" s="433"/>
      <c r="AD78" s="433"/>
      <c r="AE78" s="433"/>
      <c r="AF78" s="433"/>
      <c r="AG78" s="433"/>
      <c r="AH78" s="433"/>
      <c r="AI78" s="433"/>
      <c r="AJ78" s="433"/>
      <c r="AK78" s="433"/>
      <c r="AL78" s="433"/>
      <c r="AM78" s="433"/>
      <c r="AN78" s="433"/>
      <c r="AO78" s="433"/>
      <c r="AP78" s="433"/>
      <c r="AQ78" s="461"/>
      <c r="AR78" s="461"/>
      <c r="AS78" s="461"/>
    </row>
    <row r="79" spans="1:45" ht="15" customHeight="1">
      <c r="E79" s="399" t="s">
        <v>437</v>
      </c>
      <c r="F79" s="399"/>
      <c r="G79" s="399"/>
      <c r="H79" s="399"/>
      <c r="I79" s="399"/>
      <c r="J79" s="399"/>
      <c r="K79" s="399"/>
      <c r="L79" s="399"/>
      <c r="M79" s="399"/>
      <c r="N79" s="399"/>
      <c r="O79" s="434">
        <f>'【交付申請】入力フォーマット'!E15</f>
        <v>0</v>
      </c>
      <c r="P79" s="434"/>
      <c r="Q79" s="434"/>
      <c r="R79" s="434"/>
      <c r="S79" s="434"/>
      <c r="T79" s="434"/>
      <c r="U79" s="434"/>
      <c r="V79" s="434"/>
      <c r="W79" s="434"/>
      <c r="X79" s="434"/>
      <c r="Y79" s="434"/>
      <c r="Z79" s="434"/>
      <c r="AA79" s="434"/>
      <c r="AB79" s="434"/>
      <c r="AC79" s="434"/>
      <c r="AD79" s="434"/>
      <c r="AE79" s="434"/>
      <c r="AF79" s="434"/>
      <c r="AG79" s="434"/>
      <c r="AH79" s="434"/>
      <c r="AI79" s="434"/>
      <c r="AJ79" s="434"/>
      <c r="AK79" s="434"/>
      <c r="AL79" s="434"/>
      <c r="AM79" s="434"/>
      <c r="AN79" s="434"/>
      <c r="AO79" s="434"/>
      <c r="AP79" s="434"/>
      <c r="AQ79" s="461"/>
      <c r="AR79" s="461"/>
      <c r="AS79" s="461"/>
    </row>
    <row r="80" spans="1:45" ht="15" customHeight="1">
      <c r="E80" s="399"/>
      <c r="F80" s="399"/>
      <c r="G80" s="399"/>
      <c r="H80" s="399"/>
      <c r="I80" s="399"/>
      <c r="J80" s="399"/>
      <c r="K80" s="399"/>
      <c r="L80" s="399"/>
      <c r="M80" s="399"/>
      <c r="N80" s="399"/>
      <c r="O80" s="434"/>
      <c r="P80" s="434"/>
      <c r="Q80" s="434"/>
      <c r="R80" s="434"/>
      <c r="S80" s="434"/>
      <c r="T80" s="434"/>
      <c r="U80" s="434"/>
      <c r="V80" s="434"/>
      <c r="W80" s="434"/>
      <c r="X80" s="434"/>
      <c r="Y80" s="434"/>
      <c r="Z80" s="434"/>
      <c r="AA80" s="434"/>
      <c r="AB80" s="434"/>
      <c r="AC80" s="434"/>
      <c r="AD80" s="434"/>
      <c r="AE80" s="434"/>
      <c r="AF80" s="434"/>
      <c r="AG80" s="434"/>
      <c r="AH80" s="434"/>
      <c r="AI80" s="434"/>
      <c r="AJ80" s="434"/>
      <c r="AK80" s="434"/>
      <c r="AL80" s="434"/>
      <c r="AM80" s="434"/>
      <c r="AN80" s="434"/>
      <c r="AO80" s="434"/>
      <c r="AP80" s="434"/>
      <c r="AQ80" s="462"/>
      <c r="AR80" s="462"/>
      <c r="AS80" s="462"/>
    </row>
    <row r="81" spans="2:45" ht="15" customHeight="1">
      <c r="E81" s="399" t="s">
        <v>485</v>
      </c>
      <c r="F81" s="399"/>
      <c r="G81" s="399"/>
      <c r="H81" s="399"/>
      <c r="I81" s="399"/>
      <c r="J81" s="399"/>
      <c r="K81" s="399"/>
      <c r="L81" s="399"/>
      <c r="M81" s="399"/>
      <c r="N81" s="399"/>
      <c r="O81" s="434" t="str">
        <f>'【交付申請】入力フォーマット'!F15&amp;'【交付申請】入力フォーマット'!G15&amp;'【交付申請】入力フォーマット'!H15</f>
        <v/>
      </c>
      <c r="P81" s="434"/>
      <c r="Q81" s="434"/>
      <c r="R81" s="434"/>
      <c r="S81" s="434"/>
      <c r="T81" s="434"/>
      <c r="U81" s="434"/>
      <c r="V81" s="434"/>
      <c r="W81" s="434"/>
      <c r="X81" s="434"/>
      <c r="Y81" s="434"/>
      <c r="Z81" s="434"/>
      <c r="AA81" s="434"/>
      <c r="AB81" s="434"/>
      <c r="AC81" s="434"/>
      <c r="AD81" s="434"/>
      <c r="AE81" s="434"/>
      <c r="AF81" s="434"/>
      <c r="AG81" s="434"/>
      <c r="AH81" s="434"/>
      <c r="AI81" s="434"/>
      <c r="AJ81" s="434"/>
      <c r="AK81" s="434"/>
      <c r="AL81" s="434"/>
      <c r="AM81" s="434"/>
      <c r="AN81" s="434"/>
      <c r="AO81" s="434"/>
      <c r="AP81" s="434"/>
      <c r="AQ81" s="462"/>
      <c r="AR81" s="462"/>
      <c r="AS81" s="462"/>
    </row>
    <row r="82" spans="2:45" ht="15" customHeight="1">
      <c r="E82" s="399"/>
      <c r="F82" s="399"/>
      <c r="G82" s="399"/>
      <c r="H82" s="399"/>
      <c r="I82" s="399"/>
      <c r="J82" s="399"/>
      <c r="K82" s="399"/>
      <c r="L82" s="399"/>
      <c r="M82" s="399"/>
      <c r="N82" s="399"/>
      <c r="O82" s="434"/>
      <c r="P82" s="434"/>
      <c r="Q82" s="434"/>
      <c r="R82" s="434"/>
      <c r="S82" s="434"/>
      <c r="T82" s="434"/>
      <c r="U82" s="434"/>
      <c r="V82" s="434"/>
      <c r="W82" s="434"/>
      <c r="X82" s="434"/>
      <c r="Y82" s="434"/>
      <c r="Z82" s="434"/>
      <c r="AA82" s="434"/>
      <c r="AB82" s="434"/>
      <c r="AC82" s="434"/>
      <c r="AD82" s="434"/>
      <c r="AE82" s="434"/>
      <c r="AF82" s="434"/>
      <c r="AG82" s="434"/>
      <c r="AH82" s="434"/>
      <c r="AI82" s="434"/>
      <c r="AJ82" s="434"/>
      <c r="AK82" s="434"/>
      <c r="AL82" s="434"/>
      <c r="AM82" s="434"/>
      <c r="AN82" s="434"/>
      <c r="AO82" s="434"/>
      <c r="AP82" s="434"/>
      <c r="AQ82" s="462"/>
      <c r="AR82" s="462"/>
      <c r="AS82" s="462"/>
    </row>
    <row r="83" spans="2:45" ht="15" customHeight="1">
      <c r="AQ83" s="462"/>
      <c r="AR83" s="462"/>
      <c r="AS83" s="462"/>
    </row>
    <row r="85" spans="2:45" ht="15" customHeight="1">
      <c r="E85" s="400"/>
      <c r="F85" s="392"/>
      <c r="G85" s="392"/>
      <c r="H85" s="392"/>
      <c r="I85" s="392"/>
      <c r="J85" s="392"/>
      <c r="K85" s="392"/>
      <c r="M85" s="390"/>
      <c r="N85" s="390"/>
      <c r="O85" s="390"/>
      <c r="P85" s="390"/>
      <c r="Q85" s="390"/>
      <c r="R85" s="390"/>
      <c r="S85" s="390"/>
      <c r="T85" s="390"/>
      <c r="U85" s="390"/>
      <c r="V85" s="390"/>
      <c r="W85" s="390"/>
      <c r="X85" s="390"/>
      <c r="Y85" s="390"/>
      <c r="AB85" s="390"/>
      <c r="AC85" s="390"/>
      <c r="AD85" s="390"/>
      <c r="AE85" s="390"/>
      <c r="AF85" s="390"/>
      <c r="AG85" s="390"/>
      <c r="AH85" s="390"/>
      <c r="AI85" s="390"/>
      <c r="AJ85" s="390"/>
      <c r="AK85" s="390"/>
      <c r="AL85" s="390"/>
      <c r="AM85" s="390"/>
      <c r="AN85" s="390"/>
      <c r="AO85" s="390"/>
      <c r="AP85" s="390"/>
      <c r="AQ85" s="419"/>
      <c r="AR85" s="419"/>
      <c r="AS85" s="419"/>
    </row>
    <row r="86" spans="2:45" ht="15" customHeight="1">
      <c r="AL86" s="453" t="s">
        <v>487</v>
      </c>
      <c r="AM86" s="453"/>
      <c r="AN86" s="453"/>
      <c r="AO86" s="453"/>
      <c r="AP86" s="453"/>
      <c r="AQ86" s="463"/>
      <c r="AR86" s="466"/>
      <c r="AS86" s="466"/>
    </row>
    <row r="87" spans="2:45" ht="15" customHeight="1">
      <c r="E87" s="401" t="s">
        <v>489</v>
      </c>
      <c r="F87" s="411"/>
      <c r="G87" s="411"/>
      <c r="H87" s="411"/>
      <c r="I87" s="411"/>
      <c r="J87" s="411"/>
      <c r="K87" s="411"/>
      <c r="L87" s="411"/>
      <c r="M87" s="411"/>
      <c r="N87" s="411"/>
      <c r="O87" s="411"/>
      <c r="P87" s="411"/>
      <c r="Q87" s="411"/>
      <c r="R87" s="411"/>
      <c r="S87" s="411"/>
      <c r="T87" s="411"/>
      <c r="U87" s="440"/>
      <c r="V87" s="401" t="s">
        <v>372</v>
      </c>
      <c r="W87" s="411"/>
      <c r="X87" s="411"/>
      <c r="Y87" s="411"/>
      <c r="Z87" s="411"/>
      <c r="AA87" s="411"/>
      <c r="AB87" s="448"/>
      <c r="AC87" s="448"/>
      <c r="AD87" s="448"/>
      <c r="AE87" s="448"/>
      <c r="AF87" s="448"/>
      <c r="AG87" s="448"/>
      <c r="AH87" s="448"/>
      <c r="AI87" s="448"/>
      <c r="AJ87" s="448"/>
      <c r="AK87" s="448"/>
      <c r="AL87" s="448"/>
      <c r="AM87" s="448"/>
      <c r="AN87" s="448"/>
      <c r="AO87" s="448"/>
      <c r="AP87" s="455"/>
      <c r="AQ87" s="463"/>
      <c r="AR87" s="466"/>
      <c r="AS87" s="466"/>
    </row>
    <row r="88" spans="2:45" ht="15" customHeight="1">
      <c r="E88" s="402"/>
      <c r="F88" s="412"/>
      <c r="G88" s="412"/>
      <c r="H88" s="412"/>
      <c r="I88" s="412"/>
      <c r="J88" s="412"/>
      <c r="K88" s="412"/>
      <c r="L88" s="412"/>
      <c r="M88" s="412"/>
      <c r="N88" s="412"/>
      <c r="O88" s="412"/>
      <c r="P88" s="412"/>
      <c r="Q88" s="412"/>
      <c r="R88" s="412"/>
      <c r="S88" s="412"/>
      <c r="T88" s="412"/>
      <c r="U88" s="412"/>
      <c r="V88" s="401" t="s">
        <v>492</v>
      </c>
      <c r="W88" s="411"/>
      <c r="X88" s="411"/>
      <c r="Y88" s="411"/>
      <c r="Z88" s="411"/>
      <c r="AA88" s="440"/>
      <c r="AB88" s="401" t="s">
        <v>493</v>
      </c>
      <c r="AC88" s="411"/>
      <c r="AD88" s="411"/>
      <c r="AE88" s="411"/>
      <c r="AF88" s="440"/>
      <c r="AG88" s="401" t="s">
        <v>353</v>
      </c>
      <c r="AH88" s="411"/>
      <c r="AI88" s="411"/>
      <c r="AJ88" s="411"/>
      <c r="AK88" s="440"/>
      <c r="AL88" s="401" t="s">
        <v>494</v>
      </c>
      <c r="AM88" s="411"/>
      <c r="AN88" s="411"/>
      <c r="AO88" s="411"/>
      <c r="AP88" s="440"/>
    </row>
    <row r="89" spans="2:45" ht="15" customHeight="1">
      <c r="E89" s="402"/>
      <c r="F89" s="412"/>
      <c r="G89" s="412"/>
      <c r="H89" s="412"/>
      <c r="I89" s="412"/>
      <c r="J89" s="412"/>
      <c r="K89" s="412"/>
      <c r="L89" s="412"/>
      <c r="M89" s="412"/>
      <c r="N89" s="412"/>
      <c r="O89" s="412"/>
      <c r="P89" s="412"/>
      <c r="Q89" s="412"/>
      <c r="R89" s="412"/>
      <c r="S89" s="412"/>
      <c r="T89" s="412"/>
      <c r="U89" s="412"/>
      <c r="V89" s="402"/>
      <c r="W89" s="412"/>
      <c r="X89" s="412"/>
      <c r="Y89" s="412"/>
      <c r="Z89" s="412"/>
      <c r="AA89" s="446"/>
      <c r="AB89" s="402"/>
      <c r="AC89" s="412"/>
      <c r="AD89" s="412"/>
      <c r="AE89" s="412"/>
      <c r="AF89" s="446"/>
      <c r="AG89" s="402"/>
      <c r="AH89" s="412"/>
      <c r="AI89" s="412"/>
      <c r="AJ89" s="412"/>
      <c r="AK89" s="446"/>
      <c r="AL89" s="402"/>
      <c r="AM89" s="412"/>
      <c r="AN89" s="412"/>
      <c r="AO89" s="412"/>
      <c r="AP89" s="446"/>
    </row>
    <row r="90" spans="2:45" ht="15" customHeight="1">
      <c r="E90" s="402"/>
      <c r="F90" s="412"/>
      <c r="G90" s="412"/>
      <c r="H90" s="412"/>
      <c r="I90" s="412"/>
      <c r="J90" s="412"/>
      <c r="K90" s="412"/>
      <c r="L90" s="412"/>
      <c r="M90" s="412"/>
      <c r="N90" s="412"/>
      <c r="O90" s="412"/>
      <c r="P90" s="412"/>
      <c r="Q90" s="412"/>
      <c r="R90" s="412"/>
      <c r="S90" s="412"/>
      <c r="T90" s="412"/>
      <c r="U90" s="412"/>
      <c r="V90" s="402" t="str">
        <f>"補助率（"&amp;TEXT('【交付申請】入力フォーマット'!L15,"?/?")&amp;")"</f>
        <v>補助率（0/1)</v>
      </c>
      <c r="W90" s="412"/>
      <c r="X90" s="412"/>
      <c r="Y90" s="412"/>
      <c r="Z90" s="412"/>
      <c r="AA90" s="446"/>
      <c r="AB90" s="402"/>
      <c r="AC90" s="412"/>
      <c r="AD90" s="412"/>
      <c r="AE90" s="412"/>
      <c r="AF90" s="446"/>
      <c r="AG90" s="402"/>
      <c r="AH90" s="412"/>
      <c r="AI90" s="412"/>
      <c r="AJ90" s="412"/>
      <c r="AK90" s="446"/>
      <c r="AL90" s="402"/>
      <c r="AM90" s="412"/>
      <c r="AN90" s="412"/>
      <c r="AO90" s="412"/>
      <c r="AP90" s="446"/>
    </row>
    <row r="91" spans="2:45" ht="15" customHeight="1">
      <c r="E91" s="403"/>
      <c r="F91" s="413"/>
      <c r="G91" s="413"/>
      <c r="H91" s="413"/>
      <c r="I91" s="413"/>
      <c r="J91" s="413"/>
      <c r="K91" s="413"/>
      <c r="L91" s="413"/>
      <c r="M91" s="413"/>
      <c r="N91" s="413"/>
      <c r="O91" s="413"/>
      <c r="P91" s="413"/>
      <c r="Q91" s="413"/>
      <c r="R91" s="413"/>
      <c r="S91" s="413"/>
      <c r="T91" s="413"/>
      <c r="U91" s="413"/>
      <c r="V91" s="403"/>
      <c r="W91" s="413"/>
      <c r="X91" s="413"/>
      <c r="Y91" s="413"/>
      <c r="Z91" s="413"/>
      <c r="AA91" s="447"/>
      <c r="AB91" s="403"/>
      <c r="AC91" s="413"/>
      <c r="AD91" s="413"/>
      <c r="AE91" s="413"/>
      <c r="AF91" s="447"/>
      <c r="AG91" s="403"/>
      <c r="AH91" s="413"/>
      <c r="AI91" s="413"/>
      <c r="AJ91" s="413"/>
      <c r="AK91" s="447"/>
      <c r="AL91" s="403"/>
      <c r="AM91" s="413"/>
      <c r="AN91" s="413"/>
      <c r="AO91" s="413"/>
      <c r="AP91" s="447"/>
    </row>
    <row r="92" spans="2:45" ht="15" customHeight="1">
      <c r="E92" s="404" t="s">
        <v>290</v>
      </c>
      <c r="F92" s="404"/>
      <c r="G92" s="399" t="str">
        <f>IF('【交付申請】入力フォーマット'!$D$2="携帯電話基地局強靱化対策事業（調査設計事業）","調査・設計費","施設・設備費")</f>
        <v>施設・設備費</v>
      </c>
      <c r="H92" s="399"/>
      <c r="I92" s="399"/>
      <c r="J92" s="399"/>
      <c r="K92" s="399"/>
      <c r="L92" s="399"/>
      <c r="M92" s="399"/>
      <c r="N92" s="399"/>
      <c r="O92" s="399"/>
      <c r="P92" s="435">
        <f>'【交付申請】入力フォーマット'!I15</f>
        <v>0</v>
      </c>
      <c r="Q92" s="438"/>
      <c r="R92" s="438"/>
      <c r="S92" s="438"/>
      <c r="T92" s="438"/>
      <c r="U92" s="441"/>
      <c r="V92" s="435">
        <f>'【交付申請】入力フォーマット'!W15</f>
        <v>0</v>
      </c>
      <c r="W92" s="438"/>
      <c r="X92" s="438"/>
      <c r="Y92" s="438"/>
      <c r="Z92" s="438"/>
      <c r="AA92" s="441"/>
      <c r="AB92" s="435">
        <f>'【交付申請】入力フォーマット'!N15</f>
        <v>0</v>
      </c>
      <c r="AC92" s="438"/>
      <c r="AD92" s="438"/>
      <c r="AE92" s="438"/>
      <c r="AF92" s="441"/>
      <c r="AG92" s="435">
        <f>IF('【交付申請】入力フォーマット'!M2="○","－",'【交付申請】入力フォーマット'!O15)</f>
        <v>0</v>
      </c>
      <c r="AH92" s="438"/>
      <c r="AI92" s="438"/>
      <c r="AJ92" s="438"/>
      <c r="AK92" s="441"/>
      <c r="AL92" s="435" t="str">
        <f>IF('【交付申請】入力フォーマット'!M2="○",'【交付申請】入力フォーマット'!O15,"－")</f>
        <v>－</v>
      </c>
      <c r="AM92" s="438"/>
      <c r="AN92" s="438"/>
      <c r="AO92" s="438"/>
      <c r="AP92" s="441"/>
    </row>
    <row r="93" spans="2:45" ht="15" customHeight="1">
      <c r="E93" s="404"/>
      <c r="F93" s="404"/>
      <c r="G93" s="399"/>
      <c r="H93" s="399"/>
      <c r="I93" s="399"/>
      <c r="J93" s="399"/>
      <c r="K93" s="399"/>
      <c r="L93" s="399"/>
      <c r="M93" s="399"/>
      <c r="N93" s="399"/>
      <c r="O93" s="399"/>
      <c r="P93" s="436"/>
      <c r="Q93" s="439"/>
      <c r="R93" s="439"/>
      <c r="S93" s="439"/>
      <c r="T93" s="439"/>
      <c r="U93" s="442"/>
      <c r="V93" s="436"/>
      <c r="W93" s="439"/>
      <c r="X93" s="439"/>
      <c r="Y93" s="439"/>
      <c r="Z93" s="439"/>
      <c r="AA93" s="442"/>
      <c r="AB93" s="436"/>
      <c r="AC93" s="439"/>
      <c r="AD93" s="439"/>
      <c r="AE93" s="439"/>
      <c r="AF93" s="442"/>
      <c r="AG93" s="436"/>
      <c r="AH93" s="439"/>
      <c r="AI93" s="439"/>
      <c r="AJ93" s="439"/>
      <c r="AK93" s="442"/>
      <c r="AL93" s="436"/>
      <c r="AM93" s="439"/>
      <c r="AN93" s="439"/>
      <c r="AO93" s="439"/>
      <c r="AP93" s="442"/>
    </row>
    <row r="94" spans="2:45" ht="15" customHeight="1">
      <c r="B94" s="387"/>
      <c r="C94" s="387"/>
      <c r="D94" s="387"/>
      <c r="E94" s="404"/>
      <c r="F94" s="404"/>
      <c r="G94" s="399" t="s">
        <v>445</v>
      </c>
      <c r="H94" s="399"/>
      <c r="I94" s="399"/>
      <c r="J94" s="399"/>
      <c r="K94" s="399"/>
      <c r="L94" s="399"/>
      <c r="M94" s="399"/>
      <c r="N94" s="399"/>
      <c r="O94" s="399"/>
      <c r="P94" s="435">
        <f>'【交付申請】入力フォーマット'!J15</f>
        <v>0</v>
      </c>
      <c r="Q94" s="438"/>
      <c r="R94" s="438"/>
      <c r="S94" s="438"/>
      <c r="T94" s="438"/>
      <c r="U94" s="441"/>
      <c r="V94" s="435">
        <f>'【交付申請】入力フォーマット'!X15</f>
        <v>0</v>
      </c>
      <c r="W94" s="438"/>
      <c r="X94" s="438"/>
      <c r="Y94" s="438"/>
      <c r="Z94" s="438"/>
      <c r="AA94" s="441"/>
      <c r="AB94" s="435">
        <f>'【交付申請】入力フォーマット'!S15</f>
        <v>0</v>
      </c>
      <c r="AC94" s="438"/>
      <c r="AD94" s="438"/>
      <c r="AE94" s="438"/>
      <c r="AF94" s="441"/>
      <c r="AG94" s="435">
        <f>IF('【交付申請】入力フォーマット'!M2="○","－",'【交付申請】入力フォーマット'!T15)</f>
        <v>0</v>
      </c>
      <c r="AH94" s="438"/>
      <c r="AI94" s="438"/>
      <c r="AJ94" s="438"/>
      <c r="AK94" s="441"/>
      <c r="AL94" s="435" t="str">
        <f>IF('【交付申請】入力フォーマット'!M2="○",'【交付申請】入力フォーマット'!T15,"－")</f>
        <v>－</v>
      </c>
      <c r="AM94" s="438"/>
      <c r="AN94" s="438"/>
      <c r="AO94" s="438"/>
      <c r="AP94" s="441"/>
    </row>
    <row r="95" spans="2:45" ht="15" customHeight="1">
      <c r="E95" s="404"/>
      <c r="F95" s="404"/>
      <c r="G95" s="399"/>
      <c r="H95" s="399"/>
      <c r="I95" s="399"/>
      <c r="J95" s="399"/>
      <c r="K95" s="399"/>
      <c r="L95" s="399"/>
      <c r="M95" s="399"/>
      <c r="N95" s="399"/>
      <c r="O95" s="399"/>
      <c r="P95" s="436"/>
      <c r="Q95" s="439"/>
      <c r="R95" s="439"/>
      <c r="S95" s="439"/>
      <c r="T95" s="439"/>
      <c r="U95" s="442"/>
      <c r="V95" s="436"/>
      <c r="W95" s="439"/>
      <c r="X95" s="439"/>
      <c r="Y95" s="439"/>
      <c r="Z95" s="439"/>
      <c r="AA95" s="442"/>
      <c r="AB95" s="436"/>
      <c r="AC95" s="439"/>
      <c r="AD95" s="439"/>
      <c r="AE95" s="439"/>
      <c r="AF95" s="442"/>
      <c r="AG95" s="436"/>
      <c r="AH95" s="439"/>
      <c r="AI95" s="439"/>
      <c r="AJ95" s="439"/>
      <c r="AK95" s="442"/>
      <c r="AL95" s="436"/>
      <c r="AM95" s="439"/>
      <c r="AN95" s="439"/>
      <c r="AO95" s="439"/>
      <c r="AP95" s="442"/>
    </row>
    <row r="96" spans="2:45" ht="15" customHeight="1">
      <c r="E96" s="404"/>
      <c r="F96" s="404"/>
      <c r="G96" s="399" t="s">
        <v>333</v>
      </c>
      <c r="H96" s="399"/>
      <c r="I96" s="399"/>
      <c r="J96" s="399"/>
      <c r="K96" s="399"/>
      <c r="L96" s="399"/>
      <c r="M96" s="399"/>
      <c r="N96" s="399"/>
      <c r="O96" s="399"/>
      <c r="P96" s="435">
        <f>'【交付申請】入力フォーマット'!K15</f>
        <v>0</v>
      </c>
      <c r="Q96" s="438"/>
      <c r="R96" s="438"/>
      <c r="S96" s="438"/>
      <c r="T96" s="438"/>
      <c r="U96" s="441"/>
      <c r="V96" s="435">
        <f>'【交付申請】入力フォーマット'!Y15</f>
        <v>0</v>
      </c>
      <c r="W96" s="438"/>
      <c r="X96" s="438"/>
      <c r="Y96" s="438"/>
      <c r="Z96" s="438"/>
      <c r="AA96" s="441"/>
      <c r="AB96" s="435">
        <f>SUM(AB92:AF95)</f>
        <v>0</v>
      </c>
      <c r="AC96" s="438"/>
      <c r="AD96" s="438"/>
      <c r="AE96" s="438"/>
      <c r="AF96" s="441"/>
      <c r="AG96" s="435">
        <f>IF('【交付申請】入力フォーマット'!M2="○","－",SUM(AG92:AK95))</f>
        <v>0</v>
      </c>
      <c r="AH96" s="438"/>
      <c r="AI96" s="438"/>
      <c r="AJ96" s="438"/>
      <c r="AK96" s="441"/>
      <c r="AL96" s="435" t="str">
        <f>IF('【交付申請】入力フォーマット'!M2="○",SUM(AL92:AP95),"－")</f>
        <v>－</v>
      </c>
      <c r="AM96" s="438"/>
      <c r="AN96" s="438"/>
      <c r="AO96" s="438"/>
      <c r="AP96" s="441"/>
    </row>
    <row r="97" spans="2:45" ht="15" customHeight="1">
      <c r="B97" s="388"/>
      <c r="C97" s="388"/>
      <c r="D97" s="388"/>
      <c r="E97" s="404"/>
      <c r="F97" s="404"/>
      <c r="G97" s="399"/>
      <c r="H97" s="399"/>
      <c r="I97" s="399"/>
      <c r="J97" s="399"/>
      <c r="K97" s="399"/>
      <c r="L97" s="399"/>
      <c r="M97" s="399"/>
      <c r="N97" s="399"/>
      <c r="O97" s="399"/>
      <c r="P97" s="436"/>
      <c r="Q97" s="439"/>
      <c r="R97" s="439"/>
      <c r="S97" s="439"/>
      <c r="T97" s="439"/>
      <c r="U97" s="442"/>
      <c r="V97" s="436"/>
      <c r="W97" s="439"/>
      <c r="X97" s="439"/>
      <c r="Y97" s="439"/>
      <c r="Z97" s="439"/>
      <c r="AA97" s="442"/>
      <c r="AB97" s="436"/>
      <c r="AC97" s="439"/>
      <c r="AD97" s="439"/>
      <c r="AE97" s="439"/>
      <c r="AF97" s="442"/>
      <c r="AG97" s="436"/>
      <c r="AH97" s="439"/>
      <c r="AI97" s="439"/>
      <c r="AJ97" s="439"/>
      <c r="AK97" s="442"/>
      <c r="AL97" s="436"/>
      <c r="AM97" s="439"/>
      <c r="AN97" s="439"/>
      <c r="AO97" s="439"/>
      <c r="AP97" s="442"/>
    </row>
    <row r="98" spans="2:45" ht="15" customHeight="1">
      <c r="B98" s="388"/>
      <c r="C98" s="388"/>
      <c r="D98" s="388"/>
    </row>
    <row r="99" spans="2:45" ht="15" customHeight="1">
      <c r="B99" s="388"/>
      <c r="C99" s="388"/>
      <c r="D99" s="388"/>
    </row>
    <row r="100" spans="2:45" ht="15" customHeight="1">
      <c r="B100" s="388"/>
      <c r="C100" s="388"/>
      <c r="D100" s="388"/>
      <c r="AS100" s="386"/>
    </row>
    <row r="101" spans="2:45" ht="15" customHeight="1">
      <c r="B101" s="388"/>
      <c r="C101" s="388"/>
      <c r="D101" s="388"/>
      <c r="E101" s="405" t="s">
        <v>496</v>
      </c>
      <c r="F101" s="414"/>
      <c r="G101" s="414"/>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c r="AI101" s="425"/>
      <c r="AJ101" s="425"/>
      <c r="AK101" s="425"/>
      <c r="AL101" s="425"/>
      <c r="AM101" s="425"/>
      <c r="AN101" s="425"/>
      <c r="AO101" s="425"/>
      <c r="AP101" s="456"/>
      <c r="AQ101" s="386"/>
      <c r="AR101" s="386"/>
      <c r="AS101" s="419"/>
    </row>
    <row r="102" spans="2:45" ht="15" customHeight="1">
      <c r="B102" s="388"/>
      <c r="C102" s="388"/>
      <c r="D102" s="388"/>
      <c r="E102" s="406" t="str">
        <f>IF('【交付申請】入力フォーマット'!D2="携帯電話基地局強靱化対策事業（調査設計事業）","・調査設計事業","・設備設置事業")</f>
        <v>・設備設置事業</v>
      </c>
      <c r="F102" s="388"/>
      <c r="G102" s="388"/>
      <c r="H102" s="388"/>
      <c r="I102" s="388"/>
      <c r="J102" s="388"/>
      <c r="K102" s="388"/>
      <c r="L102" s="388"/>
      <c r="M102" s="388"/>
      <c r="N102" s="388"/>
      <c r="O102" s="388"/>
      <c r="P102" s="388"/>
      <c r="Q102" s="388"/>
      <c r="R102" s="388"/>
      <c r="S102" s="388"/>
      <c r="T102" s="388"/>
      <c r="U102" s="388"/>
      <c r="V102" s="388"/>
      <c r="W102" s="388"/>
      <c r="X102" s="388"/>
      <c r="Y102" s="388"/>
      <c r="Z102" s="388"/>
      <c r="AA102" s="388"/>
      <c r="AB102" s="388"/>
      <c r="AC102" s="388"/>
      <c r="AD102" s="388"/>
      <c r="AE102" s="388"/>
      <c r="AF102" s="388"/>
      <c r="AG102" s="388"/>
      <c r="AH102" s="388"/>
      <c r="AI102" s="388"/>
      <c r="AJ102" s="388"/>
      <c r="AK102" s="388"/>
      <c r="AL102" s="388"/>
      <c r="AM102" s="388"/>
      <c r="AN102" s="388"/>
      <c r="AO102" s="388"/>
      <c r="AP102" s="457"/>
      <c r="AQ102" s="419"/>
      <c r="AR102" s="419"/>
      <c r="AS102" s="419"/>
    </row>
    <row r="103" spans="2:45" ht="15" customHeight="1">
      <c r="B103" s="387"/>
      <c r="C103" s="387"/>
      <c r="D103" s="387"/>
      <c r="E103" s="406" t="str">
        <f>IF('【交付申請】入力フォーマット'!M2="○","・駅周辺へのミリ波中継局の整備",IF('【入力・提出用】見積書'!E3="【離島・半島・山村】","・離島地域、半島地域または山村地域の整備",""))</f>
        <v/>
      </c>
      <c r="F103" s="388"/>
      <c r="G103" s="388"/>
      <c r="H103" s="388"/>
      <c r="I103" s="388"/>
      <c r="J103" s="388"/>
      <c r="K103" s="388"/>
      <c r="L103" s="388"/>
      <c r="M103" s="388"/>
      <c r="N103" s="388"/>
      <c r="O103" s="388"/>
      <c r="P103" s="388"/>
      <c r="Q103" s="388"/>
      <c r="R103" s="388"/>
      <c r="S103" s="388"/>
      <c r="T103" s="388"/>
      <c r="U103" s="388"/>
      <c r="V103" s="388"/>
      <c r="W103" s="388"/>
      <c r="X103" s="388"/>
      <c r="Y103" s="388"/>
      <c r="Z103" s="388"/>
      <c r="AA103" s="388"/>
      <c r="AB103" s="388"/>
      <c r="AC103" s="388"/>
      <c r="AD103" s="388"/>
      <c r="AE103" s="388"/>
      <c r="AF103" s="388"/>
      <c r="AG103" s="388"/>
      <c r="AH103" s="388"/>
      <c r="AI103" s="388"/>
      <c r="AJ103" s="388"/>
      <c r="AK103" s="388"/>
      <c r="AL103" s="388"/>
      <c r="AM103" s="388"/>
      <c r="AN103" s="388"/>
      <c r="AO103" s="388"/>
      <c r="AP103" s="457"/>
      <c r="AQ103" s="419"/>
      <c r="AR103" s="419"/>
      <c r="AS103" s="464"/>
    </row>
    <row r="104" spans="2:45" ht="15" customHeight="1">
      <c r="E104" s="407"/>
      <c r="F104" s="416"/>
      <c r="G104" s="416"/>
      <c r="H104" s="416"/>
      <c r="I104" s="416"/>
      <c r="J104" s="416"/>
      <c r="K104" s="416"/>
      <c r="L104" s="416"/>
      <c r="M104" s="416"/>
      <c r="N104" s="416"/>
      <c r="O104" s="416"/>
      <c r="P104" s="416"/>
      <c r="Q104" s="416"/>
      <c r="R104" s="416"/>
      <c r="S104" s="416"/>
      <c r="T104" s="416"/>
      <c r="U104" s="416"/>
      <c r="V104" s="416"/>
      <c r="W104" s="416"/>
      <c r="X104" s="416"/>
      <c r="Y104" s="416"/>
      <c r="Z104" s="416"/>
      <c r="AA104" s="416"/>
      <c r="AB104" s="416"/>
      <c r="AC104" s="416"/>
      <c r="AD104" s="416"/>
      <c r="AE104" s="416"/>
      <c r="AF104" s="416"/>
      <c r="AG104" s="416"/>
      <c r="AH104" s="416"/>
      <c r="AI104" s="416"/>
      <c r="AJ104" s="416"/>
      <c r="AK104" s="416"/>
      <c r="AL104" s="416"/>
      <c r="AM104" s="416"/>
      <c r="AN104" s="416"/>
      <c r="AO104" s="416"/>
      <c r="AP104" s="458"/>
      <c r="AQ104" s="464"/>
      <c r="AR104" s="464"/>
      <c r="AS104" s="464"/>
    </row>
    <row r="105" spans="2:45" ht="15" customHeight="1">
      <c r="E105" s="407"/>
      <c r="F105" s="416"/>
      <c r="G105" s="416"/>
      <c r="H105" s="416"/>
      <c r="I105" s="416"/>
      <c r="J105" s="416"/>
      <c r="K105" s="416"/>
      <c r="L105" s="416"/>
      <c r="M105" s="416"/>
      <c r="N105" s="416"/>
      <c r="O105" s="416"/>
      <c r="P105" s="416"/>
      <c r="Q105" s="416"/>
      <c r="R105" s="416"/>
      <c r="S105" s="416"/>
      <c r="T105" s="416"/>
      <c r="U105" s="416"/>
      <c r="V105" s="416"/>
      <c r="W105" s="416"/>
      <c r="X105" s="416"/>
      <c r="Y105" s="416"/>
      <c r="Z105" s="416"/>
      <c r="AA105" s="416"/>
      <c r="AB105" s="416"/>
      <c r="AC105" s="416"/>
      <c r="AD105" s="416"/>
      <c r="AE105" s="416"/>
      <c r="AF105" s="416"/>
      <c r="AG105" s="416"/>
      <c r="AH105" s="416"/>
      <c r="AI105" s="416"/>
      <c r="AJ105" s="416"/>
      <c r="AK105" s="416"/>
      <c r="AL105" s="416"/>
      <c r="AM105" s="416"/>
      <c r="AN105" s="416"/>
      <c r="AO105" s="416"/>
      <c r="AP105" s="458"/>
      <c r="AQ105" s="464"/>
      <c r="AR105" s="464"/>
      <c r="AS105" s="464"/>
    </row>
    <row r="106" spans="2:45" ht="15" customHeight="1">
      <c r="B106" s="388"/>
      <c r="C106" s="388"/>
      <c r="D106" s="388"/>
      <c r="E106" s="407"/>
      <c r="F106" s="416"/>
      <c r="G106" s="416"/>
      <c r="H106" s="416"/>
      <c r="I106" s="416"/>
      <c r="J106" s="416"/>
      <c r="K106" s="416"/>
      <c r="L106" s="416"/>
      <c r="M106" s="416"/>
      <c r="N106" s="416"/>
      <c r="O106" s="416"/>
      <c r="P106" s="416"/>
      <c r="Q106" s="416"/>
      <c r="R106" s="416"/>
      <c r="S106" s="416"/>
      <c r="T106" s="416"/>
      <c r="U106" s="416"/>
      <c r="V106" s="416"/>
      <c r="W106" s="416"/>
      <c r="X106" s="416"/>
      <c r="Y106" s="416"/>
      <c r="Z106" s="416"/>
      <c r="AA106" s="416"/>
      <c r="AB106" s="416"/>
      <c r="AC106" s="416"/>
      <c r="AD106" s="416"/>
      <c r="AE106" s="416"/>
      <c r="AF106" s="416"/>
      <c r="AG106" s="416"/>
      <c r="AH106" s="416"/>
      <c r="AI106" s="416"/>
      <c r="AJ106" s="416"/>
      <c r="AK106" s="416"/>
      <c r="AL106" s="416"/>
      <c r="AM106" s="416"/>
      <c r="AN106" s="416"/>
      <c r="AO106" s="416"/>
      <c r="AP106" s="458"/>
      <c r="AQ106" s="464"/>
      <c r="AR106" s="464"/>
      <c r="AS106" s="464"/>
    </row>
    <row r="107" spans="2:45" ht="15" customHeight="1">
      <c r="B107" s="388"/>
      <c r="C107" s="388"/>
      <c r="D107" s="388"/>
      <c r="E107" s="407"/>
      <c r="F107" s="416"/>
      <c r="G107" s="416"/>
      <c r="H107" s="416"/>
      <c r="I107" s="416"/>
      <c r="J107" s="416"/>
      <c r="K107" s="416"/>
      <c r="L107" s="416"/>
      <c r="M107" s="416"/>
      <c r="N107" s="416"/>
      <c r="O107" s="416"/>
      <c r="P107" s="416"/>
      <c r="Q107" s="416"/>
      <c r="R107" s="416"/>
      <c r="S107" s="416"/>
      <c r="T107" s="416"/>
      <c r="U107" s="416"/>
      <c r="V107" s="416"/>
      <c r="W107" s="416"/>
      <c r="X107" s="416"/>
      <c r="Y107" s="416"/>
      <c r="Z107" s="416"/>
      <c r="AA107" s="416"/>
      <c r="AB107" s="416"/>
      <c r="AC107" s="416"/>
      <c r="AD107" s="416"/>
      <c r="AE107" s="416"/>
      <c r="AF107" s="416"/>
      <c r="AG107" s="416"/>
      <c r="AH107" s="416"/>
      <c r="AI107" s="416"/>
      <c r="AJ107" s="416"/>
      <c r="AK107" s="416"/>
      <c r="AL107" s="416"/>
      <c r="AM107" s="416"/>
      <c r="AN107" s="416"/>
      <c r="AO107" s="416"/>
      <c r="AP107" s="458"/>
      <c r="AQ107" s="464"/>
      <c r="AR107" s="464"/>
      <c r="AS107" s="464"/>
    </row>
    <row r="108" spans="2:45" ht="15" customHeight="1">
      <c r="E108" s="407"/>
      <c r="F108" s="416"/>
      <c r="G108" s="416"/>
      <c r="H108" s="416"/>
      <c r="I108" s="416"/>
      <c r="J108" s="416"/>
      <c r="K108" s="416"/>
      <c r="L108" s="416"/>
      <c r="M108" s="416"/>
      <c r="N108" s="416"/>
      <c r="O108" s="416"/>
      <c r="P108" s="416"/>
      <c r="Q108" s="416"/>
      <c r="R108" s="416"/>
      <c r="S108" s="416"/>
      <c r="T108" s="416"/>
      <c r="U108" s="416"/>
      <c r="V108" s="416"/>
      <c r="W108" s="416"/>
      <c r="X108" s="416"/>
      <c r="Y108" s="416"/>
      <c r="Z108" s="416"/>
      <c r="AA108" s="416"/>
      <c r="AB108" s="416"/>
      <c r="AC108" s="416"/>
      <c r="AD108" s="416"/>
      <c r="AE108" s="416"/>
      <c r="AF108" s="416"/>
      <c r="AG108" s="416"/>
      <c r="AH108" s="416"/>
      <c r="AI108" s="416"/>
      <c r="AJ108" s="416"/>
      <c r="AK108" s="416"/>
      <c r="AL108" s="416"/>
      <c r="AM108" s="416"/>
      <c r="AN108" s="416"/>
      <c r="AO108" s="416"/>
      <c r="AP108" s="458"/>
      <c r="AQ108" s="464"/>
      <c r="AR108" s="464"/>
      <c r="AS108" s="465"/>
    </row>
    <row r="109" spans="2:45" ht="15" customHeight="1">
      <c r="E109" s="407"/>
      <c r="F109" s="416"/>
      <c r="G109" s="416"/>
      <c r="H109" s="416"/>
      <c r="I109" s="416"/>
      <c r="J109" s="416"/>
      <c r="K109" s="416"/>
      <c r="L109" s="416"/>
      <c r="M109" s="416"/>
      <c r="N109" s="416"/>
      <c r="O109" s="416"/>
      <c r="P109" s="416"/>
      <c r="Q109" s="416"/>
      <c r="R109" s="416"/>
      <c r="S109" s="416"/>
      <c r="T109" s="416"/>
      <c r="U109" s="416"/>
      <c r="V109" s="416"/>
      <c r="W109" s="416"/>
      <c r="X109" s="416"/>
      <c r="Y109" s="416"/>
      <c r="Z109" s="416"/>
      <c r="AA109" s="416"/>
      <c r="AB109" s="416"/>
      <c r="AC109" s="416"/>
      <c r="AD109" s="416"/>
      <c r="AE109" s="416"/>
      <c r="AF109" s="416"/>
      <c r="AG109" s="416"/>
      <c r="AH109" s="416"/>
      <c r="AI109" s="416"/>
      <c r="AJ109" s="416"/>
      <c r="AK109" s="416"/>
      <c r="AL109" s="416"/>
      <c r="AM109" s="416"/>
      <c r="AN109" s="416"/>
      <c r="AO109" s="416"/>
      <c r="AP109" s="458"/>
      <c r="AQ109" s="465"/>
      <c r="AR109" s="465"/>
    </row>
    <row r="110" spans="2:45" ht="15" customHeight="1">
      <c r="E110" s="408"/>
      <c r="F110" s="415"/>
      <c r="G110" s="415"/>
      <c r="H110" s="415"/>
      <c r="I110" s="415"/>
      <c r="J110" s="415"/>
      <c r="K110" s="415"/>
      <c r="L110" s="415"/>
      <c r="M110" s="415"/>
      <c r="N110" s="415"/>
      <c r="O110" s="415"/>
      <c r="P110" s="415"/>
      <c r="Q110" s="415"/>
      <c r="R110" s="415"/>
      <c r="S110" s="415"/>
      <c r="T110" s="415"/>
      <c r="U110" s="415"/>
      <c r="V110" s="415"/>
      <c r="W110" s="415"/>
      <c r="X110" s="415"/>
      <c r="Y110" s="415"/>
      <c r="Z110" s="415"/>
      <c r="AA110" s="415"/>
      <c r="AB110" s="415"/>
      <c r="AC110" s="415"/>
      <c r="AD110" s="415"/>
      <c r="AE110" s="415"/>
      <c r="AF110" s="415"/>
      <c r="AG110" s="415"/>
      <c r="AH110" s="415"/>
      <c r="AI110" s="415"/>
      <c r="AJ110" s="415"/>
      <c r="AK110" s="415"/>
      <c r="AL110" s="415"/>
      <c r="AM110" s="415"/>
      <c r="AN110" s="415"/>
      <c r="AO110" s="415"/>
      <c r="AP110" s="459"/>
      <c r="AS110" s="389"/>
    </row>
    <row r="111" spans="2:45" ht="15" customHeight="1">
      <c r="AQ111" s="389"/>
      <c r="AR111" s="389"/>
      <c r="AS111" s="390"/>
    </row>
    <row r="112" spans="2:45" ht="15" customHeight="1">
      <c r="E112" s="409"/>
      <c r="F112" s="409"/>
      <c r="G112" s="409"/>
      <c r="H112" s="409"/>
      <c r="I112" s="409"/>
      <c r="J112" s="409"/>
      <c r="K112" s="409"/>
      <c r="L112" s="409"/>
      <c r="M112" s="409"/>
      <c r="N112" s="409"/>
      <c r="O112" s="409"/>
      <c r="P112" s="409"/>
      <c r="Q112" s="409"/>
      <c r="R112" s="409"/>
      <c r="S112" s="409"/>
      <c r="T112" s="409"/>
      <c r="U112" s="409"/>
      <c r="V112" s="409"/>
      <c r="W112" s="409"/>
      <c r="X112" s="409"/>
      <c r="Y112" s="409"/>
      <c r="Z112" s="409"/>
      <c r="AA112" s="409"/>
      <c r="AB112" s="409"/>
      <c r="AC112" s="409"/>
      <c r="AD112" s="409"/>
      <c r="AE112" s="409"/>
      <c r="AF112" s="409"/>
      <c r="AG112" s="409"/>
      <c r="AH112" s="409"/>
      <c r="AI112" s="409"/>
      <c r="AJ112" s="409"/>
      <c r="AK112" s="409"/>
      <c r="AL112" s="409"/>
      <c r="AM112" s="409"/>
      <c r="AN112" s="409"/>
      <c r="AO112" s="409"/>
      <c r="AP112" s="409"/>
      <c r="AQ112" s="390"/>
      <c r="AR112" s="390"/>
      <c r="AS112" s="390"/>
    </row>
    <row r="113" spans="2:45" ht="15" customHeight="1">
      <c r="E113" s="409"/>
      <c r="F113" s="409"/>
      <c r="G113" s="409"/>
      <c r="H113" s="409"/>
      <c r="I113" s="409"/>
      <c r="J113" s="409"/>
      <c r="K113" s="409"/>
      <c r="L113" s="409"/>
      <c r="M113" s="409"/>
      <c r="N113" s="409"/>
      <c r="O113" s="409"/>
      <c r="P113" s="409"/>
      <c r="Q113" s="409"/>
      <c r="R113" s="409"/>
      <c r="S113" s="409"/>
      <c r="T113" s="409"/>
      <c r="U113" s="409"/>
      <c r="V113" s="409"/>
      <c r="W113" s="409"/>
      <c r="X113" s="409"/>
      <c r="Y113" s="409"/>
      <c r="Z113" s="409"/>
      <c r="AA113" s="409"/>
      <c r="AB113" s="409"/>
      <c r="AC113" s="409"/>
      <c r="AD113" s="409"/>
      <c r="AE113" s="409"/>
      <c r="AF113" s="409"/>
      <c r="AG113" s="409"/>
      <c r="AH113" s="409"/>
      <c r="AI113" s="409"/>
      <c r="AJ113" s="409"/>
      <c r="AK113" s="409"/>
      <c r="AL113" s="409"/>
      <c r="AM113" s="409"/>
      <c r="AN113" s="409"/>
      <c r="AO113" s="409"/>
      <c r="AP113" s="409"/>
      <c r="AQ113" s="390"/>
      <c r="AR113" s="390"/>
      <c r="AS113" s="390"/>
    </row>
    <row r="114" spans="2:45" ht="15" customHeight="1">
      <c r="B114" s="389"/>
      <c r="C114" s="389"/>
      <c r="D114" s="389"/>
      <c r="E114" s="409"/>
      <c r="F114" s="409"/>
      <c r="G114" s="409"/>
      <c r="H114" s="409"/>
      <c r="I114" s="409"/>
      <c r="J114" s="409"/>
      <c r="K114" s="409"/>
      <c r="L114" s="409"/>
      <c r="M114" s="409"/>
      <c r="N114" s="409"/>
      <c r="O114" s="409"/>
      <c r="P114" s="409"/>
      <c r="Q114" s="409"/>
      <c r="R114" s="409"/>
      <c r="S114" s="409"/>
      <c r="T114" s="409"/>
      <c r="U114" s="409"/>
      <c r="V114" s="409"/>
      <c r="W114" s="409"/>
      <c r="X114" s="409"/>
      <c r="Y114" s="409"/>
      <c r="Z114" s="409"/>
      <c r="AA114" s="409"/>
      <c r="AB114" s="409"/>
      <c r="AC114" s="409"/>
      <c r="AD114" s="409"/>
      <c r="AE114" s="409"/>
      <c r="AF114" s="409"/>
      <c r="AG114" s="409"/>
      <c r="AH114" s="409"/>
      <c r="AI114" s="409"/>
      <c r="AJ114" s="409"/>
      <c r="AK114" s="409"/>
      <c r="AL114" s="409"/>
      <c r="AM114" s="409"/>
      <c r="AN114" s="409"/>
      <c r="AO114" s="409"/>
      <c r="AP114" s="409"/>
      <c r="AQ114" s="390"/>
      <c r="AR114" s="390"/>
      <c r="AS114" s="390"/>
    </row>
    <row r="115" spans="2:45" ht="15" customHeight="1">
      <c r="B115" s="390"/>
      <c r="C115" s="390"/>
      <c r="D115" s="390"/>
      <c r="E115" s="409"/>
      <c r="F115" s="409"/>
      <c r="G115" s="409"/>
      <c r="H115" s="409"/>
      <c r="I115" s="409"/>
      <c r="J115" s="409"/>
      <c r="K115" s="409"/>
      <c r="L115" s="409"/>
      <c r="M115" s="409"/>
      <c r="N115" s="409"/>
      <c r="O115" s="409"/>
      <c r="P115" s="409"/>
      <c r="Q115" s="409"/>
      <c r="R115" s="409"/>
      <c r="S115" s="409"/>
      <c r="T115" s="409"/>
      <c r="U115" s="409"/>
      <c r="V115" s="409"/>
      <c r="W115" s="409"/>
      <c r="X115" s="409"/>
      <c r="Y115" s="409"/>
      <c r="Z115" s="409"/>
      <c r="AA115" s="409"/>
      <c r="AB115" s="409"/>
      <c r="AC115" s="409"/>
      <c r="AD115" s="409"/>
      <c r="AE115" s="409"/>
      <c r="AF115" s="409"/>
      <c r="AG115" s="409"/>
      <c r="AH115" s="409"/>
      <c r="AI115" s="409"/>
      <c r="AJ115" s="409"/>
      <c r="AK115" s="409"/>
      <c r="AL115" s="409"/>
      <c r="AM115" s="409"/>
      <c r="AN115" s="409"/>
      <c r="AO115" s="409"/>
      <c r="AP115" s="409"/>
      <c r="AQ115" s="390"/>
      <c r="AR115" s="390"/>
    </row>
    <row r="116" spans="2:45" ht="15" customHeight="1">
      <c r="B116" s="390"/>
      <c r="C116" s="390"/>
      <c r="D116" s="390"/>
      <c r="E116" s="409"/>
      <c r="F116" s="409"/>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409"/>
      <c r="AL116" s="409"/>
      <c r="AM116" s="409"/>
      <c r="AN116" s="409"/>
      <c r="AO116" s="409"/>
      <c r="AP116" s="409"/>
    </row>
    <row r="117" spans="2:45" ht="15" customHeight="1">
      <c r="B117" s="390"/>
      <c r="C117" s="390"/>
      <c r="D117" s="390"/>
      <c r="E117" s="409"/>
      <c r="F117" s="409"/>
      <c r="G117" s="409"/>
      <c r="H117" s="409"/>
      <c r="I117" s="409"/>
      <c r="J117" s="409"/>
      <c r="K117" s="409"/>
      <c r="L117" s="409"/>
      <c r="M117" s="409"/>
      <c r="N117" s="409"/>
      <c r="O117" s="409"/>
      <c r="P117" s="409"/>
      <c r="Q117" s="409"/>
      <c r="R117" s="409"/>
      <c r="S117" s="409"/>
      <c r="T117" s="409"/>
      <c r="U117" s="409"/>
      <c r="V117" s="409"/>
      <c r="W117" s="409"/>
      <c r="X117" s="409"/>
      <c r="Y117" s="409"/>
      <c r="Z117" s="409"/>
      <c r="AA117" s="409"/>
      <c r="AB117" s="409"/>
      <c r="AC117" s="409"/>
      <c r="AD117" s="409"/>
      <c r="AE117" s="409"/>
      <c r="AF117" s="409"/>
      <c r="AG117" s="409"/>
      <c r="AH117" s="409"/>
      <c r="AI117" s="409"/>
      <c r="AJ117" s="409"/>
      <c r="AK117" s="409"/>
      <c r="AL117" s="409"/>
      <c r="AM117" s="409"/>
      <c r="AN117" s="409"/>
      <c r="AO117" s="409"/>
      <c r="AP117" s="409"/>
    </row>
    <row r="118" spans="2:45" ht="15" customHeight="1">
      <c r="B118" s="391"/>
      <c r="C118" s="391"/>
      <c r="D118" s="391"/>
      <c r="E118" s="409"/>
      <c r="F118" s="409"/>
      <c r="G118" s="409"/>
      <c r="H118" s="409"/>
      <c r="I118" s="409"/>
      <c r="J118" s="409"/>
      <c r="K118" s="409"/>
      <c r="L118" s="409"/>
      <c r="M118" s="409"/>
      <c r="N118" s="409"/>
      <c r="O118" s="409"/>
      <c r="P118" s="409"/>
      <c r="Q118" s="409"/>
      <c r="R118" s="409"/>
      <c r="S118" s="409"/>
      <c r="T118" s="409"/>
      <c r="U118" s="409"/>
      <c r="V118" s="409"/>
      <c r="W118" s="409"/>
      <c r="X118" s="409"/>
      <c r="Y118" s="409"/>
      <c r="Z118" s="409"/>
      <c r="AA118" s="409"/>
      <c r="AB118" s="409"/>
      <c r="AC118" s="409"/>
      <c r="AD118" s="409"/>
      <c r="AE118" s="409"/>
      <c r="AF118" s="409"/>
      <c r="AG118" s="409"/>
      <c r="AH118" s="409"/>
      <c r="AI118" s="409"/>
      <c r="AJ118" s="409"/>
      <c r="AK118" s="409"/>
      <c r="AL118" s="409"/>
      <c r="AM118" s="409"/>
      <c r="AN118" s="409"/>
      <c r="AO118" s="409"/>
      <c r="AP118" s="409"/>
    </row>
    <row r="119" spans="2:45" ht="15" customHeight="1">
      <c r="B119" s="391"/>
      <c r="C119" s="391"/>
      <c r="D119" s="391"/>
      <c r="E119" s="409"/>
      <c r="F119" s="409"/>
      <c r="G119" s="409"/>
      <c r="H119" s="409"/>
      <c r="I119" s="409"/>
      <c r="J119" s="409"/>
      <c r="K119" s="409"/>
      <c r="L119" s="409"/>
      <c r="M119" s="409"/>
      <c r="N119" s="409"/>
      <c r="O119" s="409"/>
      <c r="P119" s="409"/>
      <c r="Q119" s="409"/>
      <c r="R119" s="409"/>
      <c r="S119" s="409"/>
      <c r="T119" s="409"/>
      <c r="U119" s="409"/>
      <c r="V119" s="409"/>
      <c r="W119" s="409"/>
      <c r="X119" s="409"/>
      <c r="Y119" s="409"/>
      <c r="Z119" s="409"/>
      <c r="AA119" s="409"/>
      <c r="AB119" s="409"/>
      <c r="AC119" s="409"/>
      <c r="AD119" s="409"/>
      <c r="AE119" s="409"/>
      <c r="AF119" s="409"/>
      <c r="AG119" s="409"/>
      <c r="AH119" s="409"/>
      <c r="AI119" s="409"/>
      <c r="AJ119" s="409"/>
      <c r="AK119" s="409"/>
      <c r="AL119" s="409"/>
      <c r="AM119" s="409"/>
      <c r="AN119" s="409"/>
      <c r="AO119" s="409"/>
      <c r="AP119" s="409"/>
    </row>
    <row r="120" spans="2:45" ht="15" customHeight="1">
      <c r="B120" s="391"/>
      <c r="C120" s="391"/>
      <c r="D120" s="391"/>
      <c r="E120" s="409"/>
      <c r="F120" s="409"/>
      <c r="G120" s="409"/>
      <c r="H120" s="409"/>
      <c r="I120" s="409"/>
      <c r="J120" s="409"/>
      <c r="K120" s="409"/>
      <c r="L120" s="409"/>
      <c r="M120" s="409"/>
      <c r="N120" s="409"/>
      <c r="O120" s="409"/>
      <c r="P120" s="409"/>
      <c r="Q120" s="409"/>
      <c r="R120" s="409"/>
      <c r="S120" s="409"/>
      <c r="T120" s="409"/>
      <c r="U120" s="409"/>
      <c r="V120" s="409"/>
      <c r="W120" s="409"/>
      <c r="X120" s="409"/>
      <c r="Y120" s="409"/>
      <c r="Z120" s="409"/>
      <c r="AA120" s="409"/>
      <c r="AB120" s="409"/>
      <c r="AC120" s="409"/>
      <c r="AD120" s="409"/>
      <c r="AE120" s="409"/>
      <c r="AF120" s="409"/>
      <c r="AG120" s="409"/>
      <c r="AH120" s="409"/>
      <c r="AI120" s="409"/>
      <c r="AJ120" s="409"/>
      <c r="AK120" s="409"/>
      <c r="AL120" s="409"/>
      <c r="AM120" s="409"/>
      <c r="AN120" s="409"/>
      <c r="AO120" s="409"/>
      <c r="AP120" s="409"/>
    </row>
    <row r="121" spans="2:45" ht="15" customHeight="1">
      <c r="B121" s="391"/>
      <c r="C121" s="391"/>
      <c r="D121" s="391"/>
      <c r="E121" s="409"/>
      <c r="F121" s="409"/>
      <c r="G121" s="409"/>
      <c r="H121" s="409"/>
      <c r="I121" s="409"/>
      <c r="J121" s="409"/>
      <c r="K121" s="409"/>
      <c r="L121" s="409"/>
      <c r="M121" s="409"/>
      <c r="N121" s="409"/>
      <c r="O121" s="409"/>
      <c r="P121" s="409"/>
      <c r="Q121" s="409"/>
      <c r="R121" s="409"/>
      <c r="S121" s="409"/>
      <c r="T121" s="409"/>
      <c r="U121" s="409"/>
      <c r="V121" s="409"/>
      <c r="W121" s="409"/>
      <c r="X121" s="409"/>
      <c r="Y121" s="409"/>
      <c r="Z121" s="409"/>
      <c r="AA121" s="409"/>
      <c r="AB121" s="409"/>
      <c r="AC121" s="409"/>
      <c r="AD121" s="409"/>
      <c r="AE121" s="409"/>
      <c r="AF121" s="409"/>
      <c r="AG121" s="409"/>
      <c r="AH121" s="409"/>
      <c r="AI121" s="409"/>
      <c r="AJ121" s="409"/>
      <c r="AK121" s="409"/>
      <c r="AL121" s="409"/>
      <c r="AM121" s="409"/>
      <c r="AN121" s="409"/>
      <c r="AO121" s="409"/>
      <c r="AP121" s="409"/>
    </row>
    <row r="122" spans="2:45" ht="15" customHeight="1">
      <c r="B122" s="391"/>
      <c r="C122" s="391"/>
      <c r="D122" s="391"/>
      <c r="E122" s="409"/>
      <c r="F122" s="409"/>
      <c r="G122" s="409"/>
      <c r="H122" s="409"/>
      <c r="I122" s="409"/>
      <c r="J122" s="409"/>
      <c r="K122" s="409"/>
      <c r="L122" s="409"/>
      <c r="M122" s="409"/>
      <c r="N122" s="409"/>
      <c r="O122" s="409"/>
      <c r="P122" s="409"/>
      <c r="Q122" s="409"/>
      <c r="R122" s="409"/>
      <c r="S122" s="409"/>
      <c r="T122" s="409"/>
      <c r="U122" s="409"/>
      <c r="V122" s="409"/>
      <c r="W122" s="409"/>
      <c r="X122" s="409"/>
      <c r="Y122" s="409"/>
      <c r="Z122" s="409"/>
      <c r="AA122" s="409"/>
      <c r="AB122" s="409"/>
      <c r="AC122" s="409"/>
      <c r="AD122" s="409"/>
      <c r="AE122" s="409"/>
      <c r="AF122" s="409"/>
      <c r="AG122" s="409"/>
      <c r="AH122" s="409"/>
      <c r="AI122" s="409"/>
      <c r="AJ122" s="409"/>
      <c r="AK122" s="409"/>
      <c r="AL122" s="409"/>
      <c r="AM122" s="409"/>
      <c r="AN122" s="409"/>
      <c r="AO122" s="409"/>
      <c r="AP122" s="409"/>
    </row>
    <row r="123" spans="2:45" ht="15" customHeight="1">
      <c r="B123" s="392"/>
      <c r="C123" s="392"/>
      <c r="D123" s="392"/>
    </row>
    <row r="124" spans="2:45" ht="15" customHeight="1">
      <c r="B124" s="390"/>
      <c r="C124" s="390"/>
      <c r="D124" s="390"/>
    </row>
    <row r="125" spans="2:45" ht="15" customHeight="1">
      <c r="B125" s="391"/>
      <c r="C125" s="391"/>
      <c r="D125" s="391"/>
    </row>
  </sheetData>
  <mergeCells count="52">
    <mergeCell ref="AM2:AS2"/>
    <mergeCell ref="AF7:AO7"/>
    <mergeCell ref="AF8:AO8"/>
    <mergeCell ref="AB17:AM17"/>
    <mergeCell ref="E24:AP24"/>
    <mergeCell ref="E31:AP31"/>
    <mergeCell ref="G38:AP38"/>
    <mergeCell ref="AM68:AS68"/>
    <mergeCell ref="E69:AP69"/>
    <mergeCell ref="E71:AP71"/>
    <mergeCell ref="AL86:AP86"/>
    <mergeCell ref="V87:AP87"/>
    <mergeCell ref="E102:AP102"/>
    <mergeCell ref="E103:AP103"/>
    <mergeCell ref="E27:AP29"/>
    <mergeCell ref="G34:AP36"/>
    <mergeCell ref="E72:N74"/>
    <mergeCell ref="O72:AP74"/>
    <mergeCell ref="E75:N76"/>
    <mergeCell ref="O75:AP76"/>
    <mergeCell ref="E77:N78"/>
    <mergeCell ref="O77:AP78"/>
    <mergeCell ref="E79:N80"/>
    <mergeCell ref="O79:AP80"/>
    <mergeCell ref="E81:N82"/>
    <mergeCell ref="O81:AP82"/>
    <mergeCell ref="E87:U91"/>
    <mergeCell ref="V88:AA89"/>
    <mergeCell ref="AB88:AF91"/>
    <mergeCell ref="AG88:AK91"/>
    <mergeCell ref="AL88:AP91"/>
    <mergeCell ref="V90:AA91"/>
    <mergeCell ref="E92:F97"/>
    <mergeCell ref="G92:O93"/>
    <mergeCell ref="P92:U93"/>
    <mergeCell ref="V92:AA93"/>
    <mergeCell ref="AB92:AF93"/>
    <mergeCell ref="AG92:AK93"/>
    <mergeCell ref="AL92:AP93"/>
    <mergeCell ref="G94:O95"/>
    <mergeCell ref="P94:U95"/>
    <mergeCell ref="V94:AA95"/>
    <mergeCell ref="AB94:AF95"/>
    <mergeCell ref="AG94:AK95"/>
    <mergeCell ref="AL94:AP95"/>
    <mergeCell ref="G96:O97"/>
    <mergeCell ref="P96:U97"/>
    <mergeCell ref="V96:AA97"/>
    <mergeCell ref="AB96:AF97"/>
    <mergeCell ref="AG96:AK97"/>
    <mergeCell ref="AL96:AP97"/>
    <mergeCell ref="E104:AP110"/>
  </mergeCells>
  <phoneticPr fontId="4"/>
  <printOptions horizontalCentered="1"/>
  <pageMargins left="0" right="0" top="0" bottom="0" header="0.31496062992125984" footer="0.31496062992125984"/>
  <pageSetup paperSize="9" scale="85" fitToWidth="1" fitToHeight="1" pageOrder="overThenDown" orientation="portrait" usePrinterDefaults="1" r:id="rId1"/>
  <rowBreaks count="1" manualBreakCount="1">
    <brk id="67" min="1" max="44" man="1"/>
  </rowBreaks>
  <colBreaks count="1" manualBreakCount="1">
    <brk id="45" min="1" max="133"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7">
    <tabColor theme="9" tint="-0.25"/>
  </sheetPr>
  <dimension ref="A1"/>
  <sheetViews>
    <sheetView workbookViewId="0">
      <selection activeCell="C7" sqref="C7:D7"/>
    </sheetView>
  </sheetViews>
  <sheetFormatPr defaultColWidth="8.85546875" defaultRowHeight="12.95"/>
  <cols>
    <col min="1" max="16384" width="8.85546875" style="69"/>
  </cols>
  <sheetData/>
  <phoneticPr fontId="4"/>
  <pageMargins left="0.7" right="0.7" top="0.75" bottom="0.75" header="0.3" footer="0.3"/>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theme="9" tint="0.6"/>
  </sheetPr>
  <dimension ref="A1:CO14"/>
  <sheetViews>
    <sheetView zoomScale="70" zoomScaleNormal="70" zoomScaleSheetLayoutView="55" workbookViewId="0">
      <selection activeCell="C7" sqref="C7:D7"/>
    </sheetView>
  </sheetViews>
  <sheetFormatPr defaultColWidth="9" defaultRowHeight="15.95"/>
  <cols>
    <col min="1" max="1" width="19.42578125" style="467" bestFit="1" customWidth="1"/>
    <col min="2" max="2" width="19.42578125" style="468" bestFit="1" customWidth="1"/>
    <col min="3" max="5" width="21.42578125" style="467" customWidth="1"/>
    <col min="6" max="6" width="29.85546875" style="467" customWidth="1"/>
    <col min="7" max="7" width="25.140625" style="467" customWidth="1"/>
    <col min="8" max="8" width="21.42578125" style="467" customWidth="1"/>
    <col min="9" max="9" width="54" style="468" customWidth="1"/>
    <col min="10" max="15" width="19.5703125" style="468" customWidth="1"/>
    <col min="16" max="21" width="33.42578125" style="468" customWidth="1"/>
    <col min="22" max="33" width="20.42578125" style="468" customWidth="1"/>
    <col min="34" max="34" width="20.42578125" style="469" customWidth="1"/>
    <col min="35" max="51" width="20.42578125" style="468" customWidth="1"/>
    <col min="52" max="85" width="16" style="468" customWidth="1"/>
    <col min="86" max="94" width="18.42578125" style="468" customWidth="1"/>
    <col min="95" max="16384" width="9" style="468"/>
  </cols>
  <sheetData>
    <row r="1" spans="1:93" ht="38.450000000000003" customHeight="1">
      <c r="A1" s="472" t="s">
        <v>499</v>
      </c>
      <c r="B1" s="483"/>
      <c r="C1" s="494" t="s">
        <v>424</v>
      </c>
      <c r="D1" s="502"/>
      <c r="E1" s="494" t="s">
        <v>10</v>
      </c>
      <c r="F1" s="512"/>
      <c r="G1" s="502"/>
      <c r="H1" s="494" t="s">
        <v>13</v>
      </c>
      <c r="I1" s="502"/>
      <c r="J1" s="494" t="s">
        <v>463</v>
      </c>
      <c r="K1" s="502"/>
      <c r="L1" s="494" t="s">
        <v>124</v>
      </c>
      <c r="M1" s="533"/>
      <c r="O1" s="536"/>
      <c r="P1" s="536" t="s">
        <v>101</v>
      </c>
      <c r="Q1" s="548"/>
      <c r="R1" s="548"/>
      <c r="S1" s="548"/>
      <c r="T1" s="548"/>
      <c r="U1" s="548"/>
      <c r="AH1" s="564"/>
      <c r="AN1" s="467"/>
      <c r="AO1" s="467"/>
      <c r="AP1" s="467"/>
      <c r="AQ1" s="467"/>
      <c r="AR1" s="467"/>
      <c r="AS1" s="467"/>
    </row>
    <row r="2" spans="1:93" ht="38.450000000000003" customHeight="1">
      <c r="A2" s="473"/>
      <c r="B2" s="484"/>
      <c r="C2" s="495" t="str">
        <f>'【交付申請】入力フォーマット'!C2</f>
        <v>令和８年度</v>
      </c>
      <c r="D2" s="503"/>
      <c r="E2" s="509" t="s">
        <v>367</v>
      </c>
      <c r="F2" s="513"/>
      <c r="G2" s="522" t="s">
        <v>500</v>
      </c>
      <c r="H2" s="495" t="str">
        <f>'【交付申請】入力フォーマット'!D2</f>
        <v>携帯電話基地局強靱化対策事業（設備設置事業）</v>
      </c>
      <c r="I2" s="503"/>
      <c r="J2" s="495" t="str">
        <f>'【交付申請】入力フォーマット'!N5</f>
        <v>林　芳正</v>
      </c>
      <c r="K2" s="503"/>
      <c r="L2" s="495" t="s">
        <v>107</v>
      </c>
      <c r="M2" s="534"/>
      <c r="P2" s="535" t="s">
        <v>502</v>
      </c>
    </row>
    <row r="3" spans="1:93" ht="38.450000000000003" customHeight="1">
      <c r="A3" s="474" t="s">
        <v>419</v>
      </c>
      <c r="B3" s="485"/>
      <c r="C3" s="496" t="s">
        <v>2</v>
      </c>
      <c r="D3" s="504"/>
      <c r="E3" s="510" t="s">
        <v>421</v>
      </c>
      <c r="F3" s="514"/>
      <c r="G3" s="523"/>
      <c r="H3" s="510" t="s">
        <v>72</v>
      </c>
      <c r="I3" s="523"/>
      <c r="J3" s="510" t="s">
        <v>503</v>
      </c>
      <c r="K3" s="532"/>
      <c r="N3" s="535" t="s">
        <v>490</v>
      </c>
      <c r="AE3" s="469"/>
      <c r="AH3" s="468"/>
      <c r="AW3" s="467"/>
    </row>
    <row r="4" spans="1:93" ht="38.450000000000003" customHeight="1">
      <c r="A4" s="475"/>
      <c r="B4" s="486"/>
      <c r="C4" s="497">
        <f>'【交付申請】入力フォーマット'!C15</f>
        <v>0</v>
      </c>
      <c r="D4" s="505"/>
      <c r="E4" s="495"/>
      <c r="F4" s="515"/>
      <c r="G4" s="503"/>
      <c r="H4" s="495" t="str">
        <f>'【交付申請】入力フォーマット'!E5&amp;""</f>
        <v>東京　太郎</v>
      </c>
      <c r="I4" s="503"/>
      <c r="J4" s="495" t="str">
        <f>'【交付申請】入力フォーマット'!C5&amp;""</f>
        <v/>
      </c>
      <c r="K4" s="503"/>
      <c r="P4" s="543" t="s">
        <v>504</v>
      </c>
      <c r="Q4" s="543"/>
      <c r="AE4" s="469"/>
      <c r="AH4" s="468"/>
      <c r="AW4" s="467"/>
    </row>
    <row r="5" spans="1:93" ht="35.450000000000003" customHeight="1">
      <c r="A5" s="476" t="s">
        <v>506</v>
      </c>
      <c r="B5" s="487"/>
      <c r="C5" s="498" t="s">
        <v>507</v>
      </c>
      <c r="D5" s="506"/>
      <c r="E5" s="498" t="s">
        <v>509</v>
      </c>
      <c r="F5" s="516"/>
      <c r="G5" s="506"/>
      <c r="H5" s="498" t="s">
        <v>511</v>
      </c>
      <c r="I5" s="506"/>
      <c r="J5" s="498" t="s">
        <v>483</v>
      </c>
      <c r="K5" s="516"/>
      <c r="L5" s="516"/>
      <c r="M5" s="506"/>
      <c r="P5" s="482" t="str">
        <f>IF('【交付申請】入力フォーマット'!M2="○","○","")</f>
        <v/>
      </c>
      <c r="Q5" s="482"/>
      <c r="AI5" s="467"/>
      <c r="AJ5" s="467"/>
      <c r="AK5" s="467"/>
      <c r="AL5" s="467"/>
      <c r="AM5" s="467"/>
    </row>
    <row r="6" spans="1:93" ht="35.450000000000003" customHeight="1">
      <c r="A6" s="477"/>
      <c r="B6" s="488"/>
      <c r="C6" s="499" t="str">
        <f>'【交付申請】入力フォーマット'!C7&amp;""</f>
        <v>株式会社NTTドコモ</v>
      </c>
      <c r="D6" s="507"/>
      <c r="E6" s="499" t="str">
        <f>'【交付申請】入力フォーマット'!E7&amp;""</f>
        <v>代表取締役社長</v>
      </c>
      <c r="F6" s="517"/>
      <c r="G6" s="507"/>
      <c r="H6" s="499" t="str">
        <f>'【交付申請】入力フォーマット'!F7&amp;""</f>
        <v>田中　太郎</v>
      </c>
      <c r="I6" s="507"/>
      <c r="J6" s="499" t="str">
        <f>'【交付申請】入力フォーマット'!G7&amp;""</f>
        <v/>
      </c>
      <c r="K6" s="517"/>
      <c r="L6" s="517"/>
      <c r="M6" s="507"/>
      <c r="AI6" s="467"/>
      <c r="AJ6" s="467"/>
      <c r="AK6" s="467"/>
      <c r="AL6" s="467"/>
      <c r="AM6" s="467"/>
    </row>
    <row r="7" spans="1:93">
      <c r="B7" s="467"/>
      <c r="AI7" s="467"/>
      <c r="AJ7" s="467"/>
      <c r="AK7" s="467"/>
      <c r="AL7" s="467"/>
      <c r="AM7" s="467"/>
    </row>
    <row r="8" spans="1:93" s="470" customFormat="1" ht="43.5" customHeight="1">
      <c r="A8" s="478"/>
      <c r="B8" s="489" t="s">
        <v>8</v>
      </c>
      <c r="C8" s="500" t="s">
        <v>145</v>
      </c>
      <c r="D8" s="508"/>
      <c r="E8" s="511"/>
      <c r="F8" s="518" t="s">
        <v>512</v>
      </c>
      <c r="G8" s="524"/>
      <c r="H8" s="527"/>
      <c r="I8" s="500" t="s">
        <v>514</v>
      </c>
      <c r="J8" s="508"/>
      <c r="K8" s="511"/>
      <c r="L8" s="500" t="s">
        <v>488</v>
      </c>
      <c r="M8" s="508"/>
      <c r="N8" s="511"/>
      <c r="O8" s="537" t="s">
        <v>516</v>
      </c>
      <c r="P8" s="544"/>
      <c r="Q8" s="544"/>
      <c r="R8" s="544"/>
      <c r="S8" s="544"/>
      <c r="T8" s="544"/>
      <c r="U8" s="544"/>
      <c r="V8" s="544"/>
      <c r="W8" s="551"/>
      <c r="X8" s="552" t="s">
        <v>206</v>
      </c>
      <c r="Y8" s="518" t="s">
        <v>294</v>
      </c>
      <c r="Z8" s="524"/>
      <c r="AA8" s="524"/>
      <c r="AB8" s="524"/>
      <c r="AC8" s="524"/>
      <c r="AD8" s="524"/>
      <c r="AE8" s="524"/>
      <c r="AF8" s="524"/>
      <c r="AG8" s="524"/>
      <c r="AH8" s="524"/>
      <c r="AI8" s="524"/>
      <c r="AJ8" s="524"/>
      <c r="AK8" s="524"/>
      <c r="AL8" s="524"/>
      <c r="AM8" s="524"/>
      <c r="AN8" s="524"/>
      <c r="AO8" s="524"/>
      <c r="AP8" s="524"/>
      <c r="AQ8" s="524"/>
      <c r="AR8" s="524"/>
      <c r="AS8" s="524"/>
      <c r="AT8" s="527"/>
      <c r="AU8" s="500" t="s">
        <v>389</v>
      </c>
      <c r="AV8" s="508"/>
      <c r="AW8" s="508"/>
      <c r="AX8" s="511"/>
      <c r="AY8" s="577" t="s">
        <v>517</v>
      </c>
      <c r="AZ8" s="581"/>
      <c r="BA8" s="581"/>
      <c r="BB8" s="581"/>
      <c r="BC8" s="581"/>
      <c r="BD8" s="581"/>
      <c r="BE8" s="581"/>
      <c r="BF8" s="581"/>
      <c r="BG8" s="581"/>
      <c r="BH8" s="581"/>
      <c r="BI8" s="581"/>
      <c r="BJ8" s="590"/>
      <c r="BK8" s="577" t="s">
        <v>278</v>
      </c>
      <c r="BL8" s="581"/>
      <c r="BM8" s="581"/>
      <c r="BN8" s="581"/>
      <c r="BO8" s="581"/>
      <c r="BP8" s="581"/>
      <c r="BQ8" s="581"/>
      <c r="BR8" s="581"/>
      <c r="BS8" s="581"/>
      <c r="BT8" s="581"/>
      <c r="BU8" s="581"/>
      <c r="BV8" s="581"/>
      <c r="BW8" s="590"/>
      <c r="BX8" s="577" t="s">
        <v>303</v>
      </c>
      <c r="BY8" s="581"/>
      <c r="BZ8" s="590"/>
      <c r="CA8" s="577" t="s">
        <v>303</v>
      </c>
      <c r="CB8" s="581"/>
      <c r="CC8" s="590"/>
      <c r="CD8" s="577" t="s">
        <v>303</v>
      </c>
      <c r="CE8" s="581"/>
      <c r="CF8" s="590"/>
      <c r="CG8" s="597" t="s">
        <v>185</v>
      </c>
      <c r="CH8" s="602"/>
      <c r="CI8" s="602"/>
      <c r="CJ8" s="602"/>
      <c r="CK8" s="602"/>
      <c r="CL8" s="602"/>
      <c r="CM8" s="602"/>
      <c r="CN8" s="602"/>
      <c r="CO8" s="613"/>
    </row>
    <row r="9" spans="1:93" s="470" customFormat="1" ht="22.5" customHeight="1">
      <c r="A9" s="479"/>
      <c r="B9" s="490"/>
      <c r="C9" s="478" t="s">
        <v>390</v>
      </c>
      <c r="D9" s="478" t="s">
        <v>392</v>
      </c>
      <c r="E9" s="478" t="s">
        <v>394</v>
      </c>
      <c r="F9" s="519"/>
      <c r="G9" s="470"/>
      <c r="H9" s="528"/>
      <c r="I9" s="478" t="s">
        <v>390</v>
      </c>
      <c r="J9" s="478" t="s">
        <v>392</v>
      </c>
      <c r="K9" s="478" t="s">
        <v>394</v>
      </c>
      <c r="L9" s="478" t="s">
        <v>390</v>
      </c>
      <c r="M9" s="478" t="s">
        <v>392</v>
      </c>
      <c r="N9" s="478" t="s">
        <v>394</v>
      </c>
      <c r="O9" s="538" t="s">
        <v>519</v>
      </c>
      <c r="P9" s="545"/>
      <c r="Q9" s="549"/>
      <c r="R9" s="538" t="s">
        <v>32</v>
      </c>
      <c r="S9" s="545"/>
      <c r="T9" s="549"/>
      <c r="U9" s="538" t="s">
        <v>202</v>
      </c>
      <c r="V9" s="545"/>
      <c r="W9" s="549"/>
      <c r="X9" s="553"/>
      <c r="Y9" s="520"/>
      <c r="Z9" s="525"/>
      <c r="AA9" s="525"/>
      <c r="AB9" s="525"/>
      <c r="AC9" s="525"/>
      <c r="AD9" s="525"/>
      <c r="AE9" s="525"/>
      <c r="AF9" s="525"/>
      <c r="AG9" s="525"/>
      <c r="AH9" s="525"/>
      <c r="AI9" s="525"/>
      <c r="AJ9" s="525"/>
      <c r="AK9" s="525"/>
      <c r="AL9" s="525"/>
      <c r="AM9" s="525"/>
      <c r="AN9" s="525"/>
      <c r="AO9" s="525"/>
      <c r="AP9" s="525"/>
      <c r="AQ9" s="525"/>
      <c r="AR9" s="525"/>
      <c r="AS9" s="525"/>
      <c r="AT9" s="529"/>
      <c r="AU9" s="573">
        <v>1</v>
      </c>
      <c r="AV9" s="573">
        <v>2</v>
      </c>
      <c r="AW9" s="573">
        <v>3</v>
      </c>
      <c r="AX9" s="573">
        <v>4</v>
      </c>
      <c r="AY9" s="578" t="s">
        <v>498</v>
      </c>
      <c r="AZ9" s="582"/>
      <c r="BA9" s="582"/>
      <c r="BB9" s="583"/>
      <c r="BC9" s="578" t="s">
        <v>498</v>
      </c>
      <c r="BD9" s="582"/>
      <c r="BE9" s="582"/>
      <c r="BF9" s="583"/>
      <c r="BG9" s="578" t="s">
        <v>498</v>
      </c>
      <c r="BH9" s="582"/>
      <c r="BI9" s="582"/>
      <c r="BJ9" s="583"/>
      <c r="BK9" s="591" t="s">
        <v>69</v>
      </c>
      <c r="BL9" s="578" t="str">
        <f>IF(BK13="","入力不要","市町村補助金")</f>
        <v>入力不要</v>
      </c>
      <c r="BM9" s="582"/>
      <c r="BN9" s="582"/>
      <c r="BO9" s="583"/>
      <c r="BP9" s="578" t="str">
        <f>IF(BK13="","入力不要","市町村補助金")</f>
        <v>入力不要</v>
      </c>
      <c r="BQ9" s="582"/>
      <c r="BR9" s="582"/>
      <c r="BS9" s="583"/>
      <c r="BT9" s="578" t="str">
        <f>IF(BK13="","市町村負担金","市町村補助金")</f>
        <v>市町村負担金</v>
      </c>
      <c r="BU9" s="582"/>
      <c r="BV9" s="582"/>
      <c r="BW9" s="583"/>
      <c r="BX9" s="578"/>
      <c r="BY9" s="582"/>
      <c r="BZ9" s="583"/>
      <c r="CA9" s="578"/>
      <c r="CB9" s="582"/>
      <c r="CC9" s="583"/>
      <c r="CD9" s="578"/>
      <c r="CE9" s="582"/>
      <c r="CF9" s="583"/>
      <c r="CG9" s="598"/>
      <c r="CH9" s="603"/>
      <c r="CI9" s="603"/>
      <c r="CJ9" s="603"/>
      <c r="CK9" s="603"/>
      <c r="CL9" s="603"/>
      <c r="CM9" s="603"/>
      <c r="CN9" s="603"/>
      <c r="CO9" s="614"/>
    </row>
    <row r="10" spans="1:93" s="470" customFormat="1" ht="25.5" customHeight="1">
      <c r="A10" s="479"/>
      <c r="B10" s="490"/>
      <c r="C10" s="479"/>
      <c r="D10" s="479"/>
      <c r="E10" s="479"/>
      <c r="F10" s="519"/>
      <c r="G10" s="470"/>
      <c r="H10" s="528"/>
      <c r="I10" s="479"/>
      <c r="J10" s="479"/>
      <c r="K10" s="479"/>
      <c r="L10" s="479"/>
      <c r="M10" s="479"/>
      <c r="N10" s="479"/>
      <c r="O10" s="539"/>
      <c r="P10" s="546"/>
      <c r="Q10" s="550"/>
      <c r="R10" s="539"/>
      <c r="S10" s="546"/>
      <c r="T10" s="550"/>
      <c r="U10" s="539"/>
      <c r="V10" s="546"/>
      <c r="W10" s="550"/>
      <c r="X10" s="553"/>
      <c r="Y10" s="557" t="s">
        <v>182</v>
      </c>
      <c r="Z10" s="559"/>
      <c r="AA10" s="559"/>
      <c r="AB10" s="559"/>
      <c r="AC10" s="559"/>
      <c r="AD10" s="559"/>
      <c r="AE10" s="559"/>
      <c r="AF10" s="562"/>
      <c r="AG10" s="557" t="s">
        <v>520</v>
      </c>
      <c r="AH10" s="559"/>
      <c r="AI10" s="559"/>
      <c r="AJ10" s="559"/>
      <c r="AK10" s="559"/>
      <c r="AL10" s="562"/>
      <c r="AM10" s="557" t="s">
        <v>518</v>
      </c>
      <c r="AN10" s="559"/>
      <c r="AO10" s="562"/>
      <c r="AP10" s="558" t="s">
        <v>521</v>
      </c>
      <c r="AQ10" s="500" t="s">
        <v>114</v>
      </c>
      <c r="AR10" s="508"/>
      <c r="AS10" s="511"/>
      <c r="AT10" s="489" t="s">
        <v>501</v>
      </c>
      <c r="AU10" s="574" t="str">
        <f>IF(H2="携帯電話基地局強靱化対策事業（調査設計事業）","調査・設計費に傾斜（選択）","施設・設備費に傾斜（選択）")</f>
        <v>施設・設備費に傾斜（選択）</v>
      </c>
      <c r="AV10" s="574" t="s">
        <v>522</v>
      </c>
      <c r="AW10" s="574" t="s">
        <v>40</v>
      </c>
      <c r="AX10" s="574" t="s">
        <v>139</v>
      </c>
      <c r="AY10" s="578" t="s">
        <v>182</v>
      </c>
      <c r="AZ10" s="582"/>
      <c r="BA10" s="582"/>
      <c r="BB10" s="583"/>
      <c r="BC10" s="578" t="s">
        <v>520</v>
      </c>
      <c r="BD10" s="582"/>
      <c r="BE10" s="582"/>
      <c r="BF10" s="583"/>
      <c r="BG10" s="578" t="s">
        <v>65</v>
      </c>
      <c r="BH10" s="582"/>
      <c r="BI10" s="582"/>
      <c r="BJ10" s="583"/>
      <c r="BK10" s="592"/>
      <c r="BL10" s="578" t="s">
        <v>182</v>
      </c>
      <c r="BM10" s="582"/>
      <c r="BN10" s="582"/>
      <c r="BO10" s="583"/>
      <c r="BP10" s="578" t="s">
        <v>520</v>
      </c>
      <c r="BQ10" s="582"/>
      <c r="BR10" s="582"/>
      <c r="BS10" s="583"/>
      <c r="BT10" s="578" t="s">
        <v>65</v>
      </c>
      <c r="BU10" s="582"/>
      <c r="BV10" s="582"/>
      <c r="BW10" s="583"/>
      <c r="BX10" s="578" t="s">
        <v>523</v>
      </c>
      <c r="BY10" s="582"/>
      <c r="BZ10" s="583"/>
      <c r="CA10" s="578" t="s">
        <v>386</v>
      </c>
      <c r="CB10" s="582"/>
      <c r="CC10" s="583"/>
      <c r="CD10" s="578" t="s">
        <v>198</v>
      </c>
      <c r="CE10" s="582"/>
      <c r="CF10" s="583"/>
      <c r="CG10" s="599" t="s">
        <v>169</v>
      </c>
      <c r="CH10" s="604"/>
      <c r="CI10" s="605"/>
      <c r="CJ10" s="599" t="s">
        <v>525</v>
      </c>
      <c r="CK10" s="604"/>
      <c r="CL10" s="605"/>
      <c r="CM10" s="609" t="s">
        <v>398</v>
      </c>
      <c r="CN10" s="612"/>
      <c r="CO10" s="615"/>
    </row>
    <row r="11" spans="1:93" s="470" customFormat="1" ht="62.25" customHeight="1">
      <c r="A11" s="480"/>
      <c r="B11" s="491"/>
      <c r="C11" s="480"/>
      <c r="D11" s="480"/>
      <c r="E11" s="480"/>
      <c r="F11" s="520"/>
      <c r="G11" s="525"/>
      <c r="H11" s="529"/>
      <c r="I11" s="480"/>
      <c r="J11" s="480"/>
      <c r="K11" s="480"/>
      <c r="L11" s="480"/>
      <c r="M11" s="480"/>
      <c r="N11" s="480"/>
      <c r="O11" s="540" t="str">
        <f>IF(H2="携帯電話基地局強靱化対策事業（調査設計事業）","調査・
設計費
（自動入力）","施設・
設備費
（自動入力）")</f>
        <v>施設・
設備費
（自動入力）</v>
      </c>
      <c r="P11" s="547" t="s">
        <v>527</v>
      </c>
      <c r="Q11" s="540" t="s">
        <v>396</v>
      </c>
      <c r="R11" s="540" t="str">
        <f>IF(H2="携帯電話基地局強靱化対策事業（調査設計事業）","調査・
設計費
（自動入力）","施設・
設備費
（自動入力）")</f>
        <v>施設・
設備費
（自動入力）</v>
      </c>
      <c r="S11" s="547" t="s">
        <v>527</v>
      </c>
      <c r="T11" s="540" t="s">
        <v>396</v>
      </c>
      <c r="U11" s="540" t="str">
        <f>IF(H2="携帯電話基地局強靱化対策事業（調査設計事業）","調査・
設計費
（自動入力）","施設・
設備費
（自動入力）")</f>
        <v>施設・
設備費
（自動入力）</v>
      </c>
      <c r="V11" s="547" t="s">
        <v>527</v>
      </c>
      <c r="W11" s="540" t="s">
        <v>309</v>
      </c>
      <c r="X11" s="554"/>
      <c r="Y11" s="558" t="s">
        <v>390</v>
      </c>
      <c r="Z11" s="558" t="s">
        <v>392</v>
      </c>
      <c r="AA11" s="558" t="s">
        <v>394</v>
      </c>
      <c r="AB11" s="558" t="s">
        <v>234</v>
      </c>
      <c r="AC11" s="558" t="s">
        <v>495</v>
      </c>
      <c r="AD11" s="540" t="str">
        <f>IF(H2="携帯電話基地局強靱化対策事業（調査設計事業）","調査・
設計費
（自動入力・千円）","施設・
設備費
（自動入力・千円）")</f>
        <v>施設・
設備費
（自動入力・千円）</v>
      </c>
      <c r="AE11" s="540" t="s">
        <v>425</v>
      </c>
      <c r="AF11" s="540" t="s">
        <v>330</v>
      </c>
      <c r="AG11" s="563" t="s">
        <v>390</v>
      </c>
      <c r="AH11" s="563" t="s">
        <v>392</v>
      </c>
      <c r="AI11" s="563" t="s">
        <v>394</v>
      </c>
      <c r="AJ11" s="565" t="str">
        <f>IF(H2="携帯電話基地局強靱化対策事業（調査設計事業）","調査・
設計費
（入力・千円）","施設・
設備費
（入力・千円）")</f>
        <v>施設・
設備費
（入力・千円）</v>
      </c>
      <c r="AK11" s="565" t="s">
        <v>515</v>
      </c>
      <c r="AL11" s="540" t="s">
        <v>396</v>
      </c>
      <c r="AM11" s="540" t="str">
        <f>IF(H2="携帯電話基地局強靱化対策事業（調査設計事業）","調査・
設計費
（自動計算・千円）","施設・
設備費
（自動計算・千円）")</f>
        <v>施設・
設備費
（自動計算・千円）</v>
      </c>
      <c r="AN11" s="540" t="s">
        <v>391</v>
      </c>
      <c r="AO11" s="540" t="s">
        <v>330</v>
      </c>
      <c r="AP11" s="540" t="s">
        <v>74</v>
      </c>
      <c r="AQ11" s="540" t="str">
        <f>IF(H2="携帯電話基地局強靱化対策事業（調査設計事業）","調査・
設計費
（自動計算・千円）","施設・
設備費
（自動計算・千円）")</f>
        <v>施設・
設備費
（自動計算・千円）</v>
      </c>
      <c r="AR11" s="540" t="s">
        <v>391</v>
      </c>
      <c r="AS11" s="540" t="s">
        <v>330</v>
      </c>
      <c r="AT11" s="491"/>
      <c r="AU11" s="575"/>
      <c r="AV11" s="575"/>
      <c r="AW11" s="575"/>
      <c r="AX11" s="575"/>
      <c r="AY11" s="579" t="s">
        <v>390</v>
      </c>
      <c r="AZ11" s="579" t="s">
        <v>392</v>
      </c>
      <c r="BA11" s="579" t="s">
        <v>394</v>
      </c>
      <c r="BB11" s="584" t="s">
        <v>529</v>
      </c>
      <c r="BC11" s="579" t="s">
        <v>390</v>
      </c>
      <c r="BD11" s="579" t="s">
        <v>392</v>
      </c>
      <c r="BE11" s="579" t="s">
        <v>394</v>
      </c>
      <c r="BF11" s="587" t="s">
        <v>530</v>
      </c>
      <c r="BG11" s="579" t="s">
        <v>390</v>
      </c>
      <c r="BH11" s="579" t="s">
        <v>392</v>
      </c>
      <c r="BI11" s="579" t="s">
        <v>394</v>
      </c>
      <c r="BJ11" s="587" t="s">
        <v>530</v>
      </c>
      <c r="BK11" s="593"/>
      <c r="BL11" s="579" t="s">
        <v>390</v>
      </c>
      <c r="BM11" s="579" t="s">
        <v>392</v>
      </c>
      <c r="BN11" s="579" t="s">
        <v>394</v>
      </c>
      <c r="BO11" s="584" t="s">
        <v>529</v>
      </c>
      <c r="BP11" s="579" t="s">
        <v>390</v>
      </c>
      <c r="BQ11" s="579" t="s">
        <v>392</v>
      </c>
      <c r="BR11" s="579" t="s">
        <v>394</v>
      </c>
      <c r="BS11" s="587" t="s">
        <v>530</v>
      </c>
      <c r="BT11" s="579" t="s">
        <v>390</v>
      </c>
      <c r="BU11" s="579" t="s">
        <v>392</v>
      </c>
      <c r="BV11" s="579" t="s">
        <v>394</v>
      </c>
      <c r="BW11" s="587" t="s">
        <v>530</v>
      </c>
      <c r="BX11" s="587" t="s">
        <v>361</v>
      </c>
      <c r="BY11" s="587" t="s">
        <v>531</v>
      </c>
      <c r="BZ11" s="587" t="s">
        <v>524</v>
      </c>
      <c r="CA11" s="587" t="s">
        <v>361</v>
      </c>
      <c r="CB11" s="587" t="s">
        <v>531</v>
      </c>
      <c r="CC11" s="587" t="s">
        <v>524</v>
      </c>
      <c r="CD11" s="587" t="s">
        <v>361</v>
      </c>
      <c r="CE11" s="587" t="s">
        <v>531</v>
      </c>
      <c r="CF11" s="587" t="s">
        <v>524</v>
      </c>
      <c r="CG11" s="600" t="s">
        <v>390</v>
      </c>
      <c r="CH11" s="600" t="s">
        <v>392</v>
      </c>
      <c r="CI11" s="600" t="s">
        <v>394</v>
      </c>
      <c r="CJ11" s="600" t="s">
        <v>422</v>
      </c>
      <c r="CK11" s="600" t="s">
        <v>148</v>
      </c>
      <c r="CL11" s="600" t="s">
        <v>495</v>
      </c>
      <c r="CM11" s="610" t="str">
        <f>IF(H2="携帯電話基地局強靱化対策事業（調査設計事業）","調査・
設計費
（自動入力・千円）","施設・
設備費
（自動入力・千円）")</f>
        <v>施設・
設備費
（自動入力・千円）</v>
      </c>
      <c r="CN11" s="610" t="s">
        <v>425</v>
      </c>
      <c r="CO11" s="610" t="s">
        <v>373</v>
      </c>
    </row>
    <row r="12" spans="1:93" s="471" customFormat="1" ht="24.6" customHeight="1">
      <c r="A12" s="481" t="s">
        <v>409</v>
      </c>
      <c r="B12" s="492">
        <v>1</v>
      </c>
      <c r="C12" s="501" t="s">
        <v>479</v>
      </c>
      <c r="D12" s="501" t="s">
        <v>28</v>
      </c>
      <c r="E12" s="501" t="s">
        <v>243</v>
      </c>
      <c r="F12" s="521" t="s">
        <v>324</v>
      </c>
      <c r="G12" s="526"/>
      <c r="H12" s="530"/>
      <c r="I12" s="531" t="s">
        <v>479</v>
      </c>
      <c r="J12" s="531" t="s">
        <v>117</v>
      </c>
      <c r="K12" s="531" t="s">
        <v>70</v>
      </c>
      <c r="L12" s="531" t="s">
        <v>260</v>
      </c>
      <c r="M12" s="531" t="s">
        <v>28</v>
      </c>
      <c r="N12" s="531" t="s">
        <v>70</v>
      </c>
      <c r="O12" s="541">
        <f>'【交付申請】入力フォーマット'!I14*1000</f>
        <v>26000000</v>
      </c>
      <c r="P12" s="541">
        <f>'【交付申請】入力フォーマット'!J14*1000</f>
        <v>2000000</v>
      </c>
      <c r="Q12" s="541">
        <f>SUM(O12:P12)</f>
        <v>28000000</v>
      </c>
      <c r="R12" s="541">
        <v>0</v>
      </c>
      <c r="S12" s="541">
        <v>0</v>
      </c>
      <c r="T12" s="541">
        <v>0</v>
      </c>
      <c r="U12" s="541">
        <v>25300000</v>
      </c>
      <c r="V12" s="541">
        <v>1000000</v>
      </c>
      <c r="W12" s="541">
        <f>SUM(U12:V12)</f>
        <v>26300000</v>
      </c>
      <c r="X12" s="555">
        <f>'【交付申請】入力フォーマット'!L14</f>
        <v>0.75</v>
      </c>
      <c r="Y12" s="531" t="s">
        <v>479</v>
      </c>
      <c r="Z12" s="531" t="s">
        <v>91</v>
      </c>
      <c r="AA12" s="531" t="s">
        <v>70</v>
      </c>
      <c r="AB12" s="531" t="s">
        <v>532</v>
      </c>
      <c r="AC12" s="501" t="s">
        <v>4</v>
      </c>
      <c r="AD12" s="561">
        <f>'【交付申請】入力フォーマット'!W14</f>
        <v>19500</v>
      </c>
      <c r="AE12" s="561">
        <f>'【交付申請】入力フォーマット'!X14</f>
        <v>1500</v>
      </c>
      <c r="AF12" s="541">
        <f>SUM(AD12:AE12)</f>
        <v>21000</v>
      </c>
      <c r="AG12" s="531" t="s">
        <v>479</v>
      </c>
      <c r="AH12" s="531" t="s">
        <v>142</v>
      </c>
      <c r="AI12" s="531" t="s">
        <v>314</v>
      </c>
      <c r="AJ12" s="566"/>
      <c r="AK12" s="566"/>
      <c r="AL12" s="541"/>
      <c r="AM12" s="566">
        <v>18975</v>
      </c>
      <c r="AN12" s="566">
        <v>750</v>
      </c>
      <c r="AO12" s="541">
        <v>19725</v>
      </c>
      <c r="AP12" s="570">
        <v>19725</v>
      </c>
      <c r="AQ12" s="570">
        <v>18975</v>
      </c>
      <c r="AR12" s="570">
        <v>750</v>
      </c>
      <c r="AS12" s="570">
        <v>19725</v>
      </c>
      <c r="AT12" s="481"/>
      <c r="AU12" s="481" t="s">
        <v>351</v>
      </c>
      <c r="AV12" s="481"/>
      <c r="AW12" s="481"/>
      <c r="AX12" s="481"/>
      <c r="AY12" s="580" t="s">
        <v>479</v>
      </c>
      <c r="AZ12" s="580" t="s">
        <v>91</v>
      </c>
      <c r="BA12" s="580" t="s">
        <v>204</v>
      </c>
      <c r="BB12" s="585">
        <v>26625000</v>
      </c>
      <c r="BC12" s="580" t="s">
        <v>479</v>
      </c>
      <c r="BD12" s="580" t="s">
        <v>154</v>
      </c>
      <c r="BE12" s="580" t="s">
        <v>81</v>
      </c>
      <c r="BF12" s="585">
        <v>0</v>
      </c>
      <c r="BG12" s="580" t="s">
        <v>479</v>
      </c>
      <c r="BH12" s="580" t="s">
        <v>28</v>
      </c>
      <c r="BI12" s="580" t="s">
        <v>256</v>
      </c>
      <c r="BJ12" s="585">
        <v>26000000</v>
      </c>
      <c r="BK12" s="594" t="s">
        <v>351</v>
      </c>
      <c r="BL12" s="580" t="s">
        <v>153</v>
      </c>
      <c r="BM12" s="580" t="s">
        <v>45</v>
      </c>
      <c r="BN12" s="580" t="s">
        <v>70</v>
      </c>
      <c r="BO12" s="585">
        <v>1000000</v>
      </c>
      <c r="BP12" s="580"/>
      <c r="BQ12" s="580"/>
      <c r="BR12" s="580"/>
      <c r="BS12" s="585"/>
      <c r="BT12" s="580"/>
      <c r="BU12" s="580"/>
      <c r="BV12" s="580"/>
      <c r="BW12" s="585">
        <v>275000</v>
      </c>
      <c r="BX12" s="585">
        <v>0</v>
      </c>
      <c r="BY12" s="585">
        <v>0</v>
      </c>
      <c r="BZ12" s="585">
        <v>0</v>
      </c>
      <c r="CA12" s="585">
        <v>0</v>
      </c>
      <c r="CB12" s="585">
        <v>0</v>
      </c>
      <c r="CC12" s="585">
        <v>0</v>
      </c>
      <c r="CD12" s="585">
        <v>100000</v>
      </c>
      <c r="CE12" s="585">
        <v>100000</v>
      </c>
      <c r="CF12" s="585">
        <v>100000</v>
      </c>
      <c r="CG12" s="601" t="s">
        <v>479</v>
      </c>
      <c r="CH12" s="601" t="s">
        <v>68</v>
      </c>
      <c r="CI12" s="601" t="s">
        <v>152</v>
      </c>
      <c r="CJ12" s="601" t="s">
        <v>357</v>
      </c>
      <c r="CK12" s="607" t="s">
        <v>132</v>
      </c>
      <c r="CL12" s="601" t="s">
        <v>4</v>
      </c>
      <c r="CM12" s="601"/>
      <c r="CN12" s="601"/>
      <c r="CO12" s="616">
        <v>0</v>
      </c>
    </row>
    <row r="13" spans="1:93" ht="24.6" customHeight="1">
      <c r="A13" s="482"/>
      <c r="B13" s="493">
        <f>'【交付申請】入力フォーマット'!B15</f>
        <v>0</v>
      </c>
      <c r="C13" s="103" t="s">
        <v>153</v>
      </c>
      <c r="D13" s="103" t="s">
        <v>154</v>
      </c>
      <c r="E13" s="103" t="s">
        <v>70</v>
      </c>
      <c r="F13" s="499" t="s">
        <v>384</v>
      </c>
      <c r="G13" s="517"/>
      <c r="H13" s="507"/>
      <c r="I13" s="103" t="s">
        <v>153</v>
      </c>
      <c r="J13" s="103" t="s">
        <v>34</v>
      </c>
      <c r="K13" s="103" t="s">
        <v>70</v>
      </c>
      <c r="L13" s="103" t="s">
        <v>160</v>
      </c>
      <c r="M13" s="103" t="s">
        <v>45</v>
      </c>
      <c r="N13" s="103" t="s">
        <v>77</v>
      </c>
      <c r="O13" s="542">
        <f>IF(P5="○",IF($H$2="携帯電話基地局強靱化対策事業（調査設計事業）",'【入力・提出用】駅周辺ミリ波中継局の総括表'!C7,'【入力・提出用】駅周辺ミリ波中継局の総括表'!I40),IF($H$2="携帯電話基地局強靱化対策事業（調査設計事業）",'【入力・提出用】総括表'!C7,'【入力・提出用】総括表'!M86))</f>
        <v>0</v>
      </c>
      <c r="P13" s="542">
        <f>IF(P5="○",IF($H$2="携帯電話基地局強靱化対策事業（調査設計事業）",'【入力・提出用】駅周辺ミリ波中継局の総括表'!C8,'【入力・提出用】駅周辺ミリ波中継局の総括表'!I41),IF($H$2="携帯電話基地局強靱化対策事業（調査設計事業）",'【入力・提出用】総括表'!C8,'【入力・提出用】総括表'!M87))</f>
        <v>0</v>
      </c>
      <c r="Q13" s="542">
        <f>SUM(O13:P13)</f>
        <v>0</v>
      </c>
      <c r="R13" s="542">
        <f>IF(P5="○",IF($H$2="携帯電話基地局強靱化対策事業（調査設計事業）",'【入力・提出用】駅周辺ミリ波中継局の総括表'!D7,'【入力・提出用】駅周辺ミリ波中継局の総括表'!J40),IF($H$2="携帯電話基地局強靱化対策事業（調査設計事業）",'【入力・提出用】総括表'!D7,'【入力・提出用】総括表'!O86))</f>
        <v>0</v>
      </c>
      <c r="S13" s="542">
        <f>IF(P5="○",IF($H$2="携帯電話基地局強靱化対策事業（調査設計事業）",'【入力・提出用】駅周辺ミリ波中継局の総括表'!D8,'【入力・提出用】駅周辺ミリ波中継局の総括表'!J41),IF($H$2="携帯電話基地局強靱化対策事業（調査設計事業）",'【入力・提出用】総括表'!D8,'【入力・提出用】総括表'!O87))</f>
        <v>0</v>
      </c>
      <c r="T13" s="542">
        <f>SUM(R13:S13)</f>
        <v>0</v>
      </c>
      <c r="U13" s="542">
        <f>IF(P5="○",IF($H$2="携帯電話基地局強靱化対策事業（調査設計事業）",'【入力・提出用】駅周辺ミリ波中継局の総括表'!E7,'【入力・提出用】駅周辺ミリ波中継局の総括表'!K40),IF($H$2="携帯電話基地局強靱化対策事業（調査設計事業）",'【入力・提出用】総括表'!E7,'【入力・提出用】総括表'!Q86))</f>
        <v>36500000</v>
      </c>
      <c r="V13" s="542">
        <f>IF(P5="○",IF($H$2="携帯電話基地局強靱化対策事業（調査設計事業）",'【入力・提出用】駅周辺ミリ波中継局の総括表'!E8,'【入力・提出用】駅周辺ミリ波中継局の総括表'!K41),IF($H$2="携帯電話基地局強靱化対策事業（調査設計事業）",'【入力・提出用】総括表'!E8,'【入力・提出用】総括表'!Q87))</f>
        <v>1000000</v>
      </c>
      <c r="W13" s="542">
        <f>SUM(U13:V13)</f>
        <v>37500000</v>
      </c>
      <c r="X13" s="556">
        <f>'【交付申請】入力フォーマット'!L15</f>
        <v>0</v>
      </c>
      <c r="Y13" s="103" t="s">
        <v>153</v>
      </c>
      <c r="Z13" s="103" t="s">
        <v>91</v>
      </c>
      <c r="AA13" s="103" t="s">
        <v>204</v>
      </c>
      <c r="AB13" s="560" t="s">
        <v>365</v>
      </c>
      <c r="AC13" s="482" t="s">
        <v>5</v>
      </c>
      <c r="AD13" s="542">
        <f>'【交付申請】入力フォーマット'!W15</f>
        <v>0</v>
      </c>
      <c r="AE13" s="542">
        <f>'【交付申請】入力フォーマット'!X15</f>
        <v>0</v>
      </c>
      <c r="AF13" s="542">
        <f>SUM(AD13:AE13)</f>
        <v>0</v>
      </c>
      <c r="AG13" s="103" t="s">
        <v>153</v>
      </c>
      <c r="AH13" s="103" t="s">
        <v>142</v>
      </c>
      <c r="AI13" s="103" t="s">
        <v>314</v>
      </c>
      <c r="AJ13" s="567"/>
      <c r="AK13" s="567"/>
      <c r="AL13" s="568">
        <f>SUM(AJ13:AK13)</f>
        <v>0</v>
      </c>
      <c r="AM13" s="569">
        <f>IF(AD13="","",IF(非表示!J3&gt;非表示!F3,非表示!F3,非表示!J3))</f>
        <v>0</v>
      </c>
      <c r="AN13" s="569">
        <f>IF(AE13="","",IF(非表示!K3&gt;非表示!G3,非表示!G3,非表示!K3))</f>
        <v>0</v>
      </c>
      <c r="AO13" s="568">
        <f>SUM(AM13:AN13)</f>
        <v>0</v>
      </c>
      <c r="AP13" s="571">
        <f>IF(IF(AF13=0,0,IF(W13&gt;IF(T13=0,Q13,T13),IF(R13=0,AF13,AL13),TRUNC(W13*$X13,-3)/1000))-AO13&gt;=2,AO13,IF(AF13=0,0,IF(W13&gt;IF(T13=0,Q13,T13),IF(R13=0,AF13,AL13),TRUNC(W13*$X13,-3)/1000)))</f>
        <v>0</v>
      </c>
      <c r="AQ13" s="569">
        <f>IF(AM13="","",AM13+IF(AU13="○",ABS(AO13-AP13),0))</f>
        <v>0</v>
      </c>
      <c r="AR13" s="569">
        <f>IF(AN13="","",AN13+IF(AV13="○",ABS(AO13-AP13),0))</f>
        <v>0</v>
      </c>
      <c r="AS13" s="569">
        <f>SUM(AQ13:AR13)</f>
        <v>0</v>
      </c>
      <c r="AT13" s="572" t="str">
        <f>IF(AND(AP13=AS13,AP13&gt;0),"○","×")</f>
        <v>×</v>
      </c>
      <c r="AU13" s="576"/>
      <c r="AV13" s="576"/>
      <c r="AW13" s="576"/>
      <c r="AX13" s="576"/>
      <c r="AY13" s="103" t="s">
        <v>153</v>
      </c>
      <c r="AZ13" s="103" t="s">
        <v>91</v>
      </c>
      <c r="BA13" s="103" t="s">
        <v>243</v>
      </c>
      <c r="BB13" s="586">
        <f>SUM('【交付申請】入力フォーマット'!M15+'【交付申請】入力フォーマット'!N15+'【交付申請】入力フォーマット'!R15+'【交付申請】入力フォーマット'!S15)*1000</f>
        <v>0</v>
      </c>
      <c r="BC13" s="103"/>
      <c r="BD13" s="103"/>
      <c r="BE13" s="103"/>
      <c r="BF13" s="588"/>
      <c r="BG13" s="589" t="s">
        <v>160</v>
      </c>
      <c r="BH13" s="589" t="s">
        <v>51</v>
      </c>
      <c r="BI13" s="589" t="s">
        <v>152</v>
      </c>
      <c r="BJ13" s="588">
        <v>8250000</v>
      </c>
      <c r="BK13" s="595"/>
      <c r="BL13" s="103" t="s">
        <v>153</v>
      </c>
      <c r="BM13" s="103" t="s">
        <v>45</v>
      </c>
      <c r="BN13" s="103" t="s">
        <v>70</v>
      </c>
      <c r="BO13" s="588" t="str">
        <f>IF(BK13=""," ",('【交付申請】入力フォーマット'!O15+'【交付申請】入力フォーマット'!T15)*1000)</f>
        <v xml:space="preserve"> </v>
      </c>
      <c r="BP13" s="103"/>
      <c r="BQ13" s="103"/>
      <c r="BR13" s="103"/>
      <c r="BS13" s="588"/>
      <c r="BT13" s="589"/>
      <c r="BU13" s="589"/>
      <c r="BV13" s="589"/>
      <c r="BW13" s="588">
        <v>275000</v>
      </c>
      <c r="BX13" s="596">
        <v>0</v>
      </c>
      <c r="BY13" s="596">
        <v>0</v>
      </c>
      <c r="BZ13" s="596">
        <v>0</v>
      </c>
      <c r="CA13" s="588"/>
      <c r="CB13" s="595"/>
      <c r="CC13" s="588"/>
      <c r="CD13" s="588"/>
      <c r="CE13" s="595">
        <v>6750000</v>
      </c>
      <c r="CF13" s="588"/>
      <c r="CG13" s="589"/>
      <c r="CH13" s="589"/>
      <c r="CI13" s="589"/>
      <c r="CJ13" s="606"/>
      <c r="CK13" s="608"/>
      <c r="CL13" s="606"/>
      <c r="CM13" s="611">
        <f>AQ13</f>
        <v>0</v>
      </c>
      <c r="CN13" s="611">
        <f>AR13</f>
        <v>0</v>
      </c>
      <c r="CO13" s="611">
        <f>SUM(CM13:CN13)</f>
        <v>0</v>
      </c>
    </row>
    <row r="14" spans="1:93">
      <c r="BJ14" s="468" t="s">
        <v>149</v>
      </c>
      <c r="BW14" s="468" t="str">
        <f>IF(BK13="","","↑負担額のみ入力（市町村補助金-都道府県補助金）")</f>
        <v/>
      </c>
    </row>
  </sheetData>
  <mergeCells count="92">
    <mergeCell ref="C1:D1"/>
    <mergeCell ref="E1:G1"/>
    <mergeCell ref="H1:I1"/>
    <mergeCell ref="J1:K1"/>
    <mergeCell ref="L1:M1"/>
    <mergeCell ref="C2:D2"/>
    <mergeCell ref="E2:F2"/>
    <mergeCell ref="H2:I2"/>
    <mergeCell ref="J2:K2"/>
    <mergeCell ref="L2:M2"/>
    <mergeCell ref="C3:D3"/>
    <mergeCell ref="E3:G3"/>
    <mergeCell ref="H3:I3"/>
    <mergeCell ref="J3:K3"/>
    <mergeCell ref="C4:D4"/>
    <mergeCell ref="E4:G4"/>
    <mergeCell ref="H4:I4"/>
    <mergeCell ref="J4:K4"/>
    <mergeCell ref="P4:Q4"/>
    <mergeCell ref="C5:D5"/>
    <mergeCell ref="E5:G5"/>
    <mergeCell ref="H5:I5"/>
    <mergeCell ref="J5:M5"/>
    <mergeCell ref="P5:Q5"/>
    <mergeCell ref="C6:D6"/>
    <mergeCell ref="E6:G6"/>
    <mergeCell ref="H6:I6"/>
    <mergeCell ref="J6:M6"/>
    <mergeCell ref="C8:E8"/>
    <mergeCell ref="I8:K8"/>
    <mergeCell ref="L8:N8"/>
    <mergeCell ref="O8:W8"/>
    <mergeCell ref="AU8:AX8"/>
    <mergeCell ref="AY8:BJ8"/>
    <mergeCell ref="BK8:BW8"/>
    <mergeCell ref="BX8:BZ8"/>
    <mergeCell ref="CA8:CC8"/>
    <mergeCell ref="CD8:CF8"/>
    <mergeCell ref="AY9:BB9"/>
    <mergeCell ref="BC9:BF9"/>
    <mergeCell ref="BG9:BJ9"/>
    <mergeCell ref="BL9:BO9"/>
    <mergeCell ref="BP9:BS9"/>
    <mergeCell ref="BT9:BW9"/>
    <mergeCell ref="BX9:BZ9"/>
    <mergeCell ref="CA9:CC9"/>
    <mergeCell ref="CD9:CF9"/>
    <mergeCell ref="Y10:AF10"/>
    <mergeCell ref="AG10:AL10"/>
    <mergeCell ref="AM10:AO10"/>
    <mergeCell ref="AQ10:AS10"/>
    <mergeCell ref="AY10:BB10"/>
    <mergeCell ref="BC10:BF10"/>
    <mergeCell ref="BG10:BJ10"/>
    <mergeCell ref="BL10:BO10"/>
    <mergeCell ref="BP10:BS10"/>
    <mergeCell ref="BT10:BW10"/>
    <mergeCell ref="BX10:BZ10"/>
    <mergeCell ref="CA10:CC10"/>
    <mergeCell ref="CD10:CF10"/>
    <mergeCell ref="CG10:CI10"/>
    <mergeCell ref="CJ10:CL10"/>
    <mergeCell ref="CM10:CO10"/>
    <mergeCell ref="F12:H12"/>
    <mergeCell ref="F13:H13"/>
    <mergeCell ref="A1:B2"/>
    <mergeCell ref="A3:B4"/>
    <mergeCell ref="A5:B6"/>
    <mergeCell ref="A8:A11"/>
    <mergeCell ref="B8:B11"/>
    <mergeCell ref="F8:H11"/>
    <mergeCell ref="X8:X11"/>
    <mergeCell ref="Y8:AT9"/>
    <mergeCell ref="CG8:CO9"/>
    <mergeCell ref="C9:C11"/>
    <mergeCell ref="D9:D11"/>
    <mergeCell ref="E9:E11"/>
    <mergeCell ref="I9:I11"/>
    <mergeCell ref="J9:J11"/>
    <mergeCell ref="K9:K11"/>
    <mergeCell ref="L9:L11"/>
    <mergeCell ref="M9:M11"/>
    <mergeCell ref="N9:N11"/>
    <mergeCell ref="O9:Q10"/>
    <mergeCell ref="R9:T10"/>
    <mergeCell ref="U9:W10"/>
    <mergeCell ref="BK9:BK11"/>
    <mergeCell ref="AT10:AT11"/>
    <mergeCell ref="AU10:AU11"/>
    <mergeCell ref="AV10:AV11"/>
    <mergeCell ref="AW10:AW11"/>
    <mergeCell ref="AX10:AX11"/>
  </mergeCells>
  <phoneticPr fontId="4"/>
  <conditionalFormatting sqref="BL9:BW13">
    <cfRule type="expression" dxfId="1" priority="1">
      <formula>$BK$13=""</formula>
    </cfRule>
  </conditionalFormatting>
  <dataValidations count="1">
    <dataValidation imeMode="fullAlpha" allowBlank="1" showDropDown="0" showInputMessage="1" showErrorMessage="1" sqref="AB13 CK13"/>
  </dataValidations>
  <pageMargins left="0.7" right="0.7" top="0.75" bottom="0.75" header="0.3" footer="0.3"/>
  <pageSetup paperSize="9" scale="76" fitToWidth="0" fitToHeight="1" orientation="landscape" usePrinterDefaults="1" r:id="rId1"/>
  <drawing r:id="rId2"/>
  <legacyDrawing r:id="rId3"/>
  <extLst>
    <ext xmlns:x14="http://schemas.microsoft.com/office/spreadsheetml/2009/9/main" uri="{CCE6A557-97BC-4b89-ADB6-D9C93CAAB3DF}">
      <x14:dataValidations xmlns:xm="http://schemas.microsoft.com/office/excel/2006/main" count="8">
        <x14:dataValidation type="list" allowBlank="1" showDropDown="0" showInputMessage="1" showErrorMessage="1">
          <x14:formula1>
            <xm:f>'&lt;非表示&gt;参照元'!$B$32:$B$38</xm:f>
          </x14:formula1>
          <xm:sqref>L2:M2</xm:sqref>
        </x14:dataValidation>
        <x14:dataValidation type="list" allowBlank="1" showDropDown="0" showInputMessage="1" showErrorMessage="1">
          <x14:formula1>
            <xm:f>'&lt;非表示&gt;参照元'!$D$8:$D$38</xm:f>
          </x14:formula1>
          <xm:sqref>N13 K13 E13 AI13 AA13 CI13 BI13 BA13 BE13 BV13 BR13 BN13</xm:sqref>
        </x14:dataValidation>
        <x14:dataValidation type="list" allowBlank="1" showDropDown="0" showInputMessage="1" showErrorMessage="1">
          <x14:formula1>
            <xm:f>'&lt;非表示&gt;参照元'!$C$5:$C$16</xm:f>
          </x14:formula1>
          <xm:sqref>M13 J13 D13 AH13 Z13 AZ13 BD13 BQ13 BM13</xm:sqref>
        </x14:dataValidation>
        <x14:dataValidation type="list" allowBlank="1" showDropDown="0" showInputMessage="1" showErrorMessage="1">
          <x14:formula1>
            <xm:f>'&lt;非表示&gt;参照元'!$B$16:$B$23</xm:f>
          </x14:formula1>
          <xm:sqref>L13 I13 C13 AG13 Y13 AY13 BC13 BP13 BL13</xm:sqref>
        </x14:dataValidation>
        <x14:dataValidation type="list" allowBlank="1" showDropDown="0" showInputMessage="1" showErrorMessage="1">
          <x14:formula1>
            <xm:f>'&lt;非表示&gt;参照元'!$E$3:$E$54</xm:f>
          </x14:formula1>
          <xm:sqref>AC13 CL13</xm:sqref>
        </x14:dataValidation>
        <x14:dataValidation type="list" allowBlank="1" showDropDown="0" showInputMessage="1" showErrorMessage="1">
          <x14:formula1>
            <xm:f>'&lt;非表示&gt;参照元'!$A$52:$A$53</xm:f>
          </x14:formula1>
          <xm:sqref>AU13:AX13 BK13</xm:sqref>
        </x14:dataValidation>
        <x14:dataValidation type="list" allowBlank="1" showDropDown="0" showInputMessage="1" showErrorMessage="1">
          <x14:formula1>
            <xm:f>'&lt;非表示&gt;参照元'!$B$12:$B$23</xm:f>
          </x14:formula1>
          <xm:sqref>CG13 BG13 BT13</xm:sqref>
        </x14:dataValidation>
        <x14:dataValidation type="list" allowBlank="1" showDropDown="0" showInputMessage="1" showErrorMessage="1">
          <x14:formula1>
            <xm:f>'&lt;非表示&gt;参照元'!$C$4:$C$16</xm:f>
          </x14:formula1>
          <xm:sqref>CH13 BH13 BU13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9">
    <tabColor theme="9" tint="0.6"/>
  </sheetPr>
  <dimension ref="A1:AA106"/>
  <sheetViews>
    <sheetView view="pageBreakPreview" topLeftCell="A21" zoomScale="40" zoomScaleNormal="85" zoomScaleSheetLayoutView="40" workbookViewId="0">
      <selection activeCell="C7" sqref="C7:D7"/>
    </sheetView>
  </sheetViews>
  <sheetFormatPr defaultColWidth="8.85546875" defaultRowHeight="12.95"/>
  <cols>
    <col min="2" max="2" width="10.42578125" customWidth="1"/>
    <col min="3" max="6" width="18.5703125" customWidth="1"/>
    <col min="7" max="7" width="40.140625" customWidth="1"/>
    <col min="8" max="9" width="24.5703125" customWidth="1"/>
    <col min="10" max="10" width="4.140625" customWidth="1"/>
    <col min="11" max="11" width="21.140625" customWidth="1"/>
    <col min="12" max="12" width="20.5703125" style="617" customWidth="1"/>
    <col min="13" max="17" width="20.5703125" customWidth="1"/>
    <col min="18" max="18" width="11.85546875" customWidth="1"/>
    <col min="19" max="19" width="63.85546875" customWidth="1"/>
    <col min="20" max="21" width="31.42578125" customWidth="1"/>
    <col min="22" max="23" width="13.5703125" customWidth="1"/>
    <col min="24" max="25" width="15.140625" customWidth="1"/>
    <col min="26" max="26" width="45.140625" customWidth="1"/>
  </cols>
  <sheetData>
    <row r="1" spans="2:27">
      <c r="J1" t="str">
        <f>IF('【交付申請】入力フォーマット'!$D$2="携帯電話基地局強靱化対策事業（調査設計事業）","*印刷範囲終わり*","")</f>
        <v/>
      </c>
      <c r="AA1" t="str">
        <f>IF('【交付申請】入力フォーマット'!$D$2="携帯電話基地局強靱化対策事業（設備設置事業）","*印刷範囲終わり*","")</f>
        <v>*印刷範囲終わり*</v>
      </c>
    </row>
    <row r="3" spans="2:27" ht="18.95" customHeight="1">
      <c r="B3" s="618" t="s">
        <v>210</v>
      </c>
      <c r="C3" s="618"/>
      <c r="D3" s="635" t="str">
        <f>IF('【交付申請】入力フォーマット'!G2="○","【離島・半島・山村】","")</f>
        <v/>
      </c>
      <c r="E3" s="635"/>
      <c r="I3" s="233" t="str">
        <f>IF('【交付申請】入力フォーマット'!D2="携帯電話基地局強靱化対策事業（調査設計事業）",'【実績報告】入力フォーマット'!B13,"")</f>
        <v/>
      </c>
      <c r="Z3" s="337">
        <f>'【実績報告】入力フォーマット'!B13</f>
        <v>0</v>
      </c>
    </row>
    <row r="4" spans="2:27" ht="18.95" customHeight="1">
      <c r="B4" s="618"/>
      <c r="C4" s="618"/>
      <c r="D4" s="635"/>
      <c r="E4" s="635"/>
    </row>
    <row r="5" spans="2:27" s="201" customFormat="1" ht="16.5">
      <c r="B5" s="346" t="str">
        <f>IF('【交付申請】入力フォーマット'!$D$2="携帯電話基地局強靱化対策事業（調査設計事業）","調査設計事業","（参考）調査設計事業での経費")</f>
        <v>（参考）調査設計事業での経費</v>
      </c>
      <c r="C5" s="346"/>
      <c r="D5" s="346"/>
      <c r="E5" s="245"/>
    </row>
    <row r="6" spans="2:27" s="201" customFormat="1" ht="66.95" customHeight="1">
      <c r="B6" s="347"/>
      <c r="C6" s="625" t="s">
        <v>533</v>
      </c>
      <c r="D6" s="625" t="s">
        <v>534</v>
      </c>
      <c r="E6" s="625" t="s">
        <v>449</v>
      </c>
      <c r="F6" s="331" t="s">
        <v>104</v>
      </c>
      <c r="G6" s="331" t="str">
        <f>IF('【実績報告】入力フォーマット'!$H$2="携帯電話基地局強靱化対策事業（調査設計事業）","差額発生理由
（注１）","差額発生理由")</f>
        <v>差額発生理由</v>
      </c>
      <c r="H6" s="252" t="s">
        <v>535</v>
      </c>
      <c r="I6" s="252"/>
    </row>
    <row r="7" spans="2:27" s="201" customFormat="1" ht="80.099999999999994" customHeight="1">
      <c r="B7" s="348" t="s">
        <v>179</v>
      </c>
      <c r="C7" s="626" t="e">
        <f>IF(#REF!="","",#REF!*1000)</f>
        <v>#REF!</v>
      </c>
      <c r="D7" s="636"/>
      <c r="E7" s="636">
        <v>1000000</v>
      </c>
      <c r="F7" s="334" t="e">
        <f>IF(D7="","調査・設計費：
"&amp;TEXT(IF(E7&gt;C7,"増額",IF(E7=C7,"-",(E7-C7)/C7)),"0%")&amp;"
用地費：
"&amp;TEXT(IF(E8&gt;C8,"増額",IF(E8=C8,"-",(E8-C8)/C8)),"0%"),"調査・設計費：
"&amp;TEXT(IF(E7&gt;D7,"増額",IF(E7=D7,"-",(E7-D7)/D7)),"0%")&amp;"
用地費：
"&amp;TEXT(IF(E8&gt;D8,"増額",IF(E8=D8,"-",(E8-D8)/D8)),"0%"))</f>
        <v>#REF!</v>
      </c>
      <c r="G7" s="347"/>
      <c r="H7" s="252"/>
      <c r="I7" s="252"/>
    </row>
    <row r="8" spans="2:27" s="201" customFormat="1" ht="80.099999999999994" customHeight="1">
      <c r="B8" s="349" t="s">
        <v>426</v>
      </c>
      <c r="C8" s="627" t="e">
        <f>IF(#REF!="","",#REF!*1000)</f>
        <v>#REF!</v>
      </c>
      <c r="D8" s="637"/>
      <c r="E8" s="637">
        <v>50</v>
      </c>
      <c r="F8" s="660"/>
      <c r="G8" s="662"/>
      <c r="H8" s="362"/>
      <c r="I8" s="362"/>
    </row>
    <row r="9" spans="2:27" s="201" customFormat="1" ht="80.099999999999994" customHeight="1">
      <c r="B9" s="350" t="s">
        <v>427</v>
      </c>
      <c r="C9" s="628" t="e">
        <f>SUM(C7:C8)</f>
        <v>#REF!</v>
      </c>
      <c r="D9" s="628">
        <f>SUM(D7:D8)</f>
        <v>0</v>
      </c>
      <c r="E9" s="628">
        <f>SUM(E7:E8)</f>
        <v>1000050</v>
      </c>
      <c r="F9" s="251" t="e">
        <f>IF(D9=0,TEXT(IF(E9&gt;C9,"増額",IF(E9=C9,"-",(E9-C9)/C9)),"0%"),TEXT(IF(E9&gt;D9,"増額",IF(E9=D9,"-",(E9-D9)/D9)),"0%")&amp;"")</f>
        <v>#REF!</v>
      </c>
      <c r="G9" s="350"/>
      <c r="H9" s="251"/>
      <c r="I9" s="251"/>
    </row>
    <row r="10" spans="2:27" s="201" customFormat="1" ht="16.5"/>
    <row r="11" spans="2:27" s="201" customFormat="1" ht="17.100000000000001">
      <c r="B11" s="203" t="str">
        <f>IF('【交付申請】入力フォーマット'!D2="携帯電話基地局強靱化対策事業（調査設計事業）","対象基地局一覧"," ")</f>
        <v xml:space="preserve"> </v>
      </c>
      <c r="C11" s="203"/>
      <c r="D11" s="203"/>
      <c r="E11" s="650"/>
    </row>
    <row r="12" spans="2:27" s="201" customFormat="1" ht="21" customHeight="1">
      <c r="B12" s="204" t="s">
        <v>428</v>
      </c>
      <c r="C12" s="224" t="s">
        <v>177</v>
      </c>
      <c r="D12" s="224" t="s">
        <v>536</v>
      </c>
      <c r="E12" s="651"/>
      <c r="F12" s="224" t="s">
        <v>476</v>
      </c>
      <c r="G12" s="651"/>
      <c r="H12" s="224" t="s">
        <v>57</v>
      </c>
      <c r="I12" s="651"/>
      <c r="J12" s="663" t="s">
        <v>537</v>
      </c>
      <c r="K12" s="663"/>
      <c r="L12" s="667"/>
      <c r="M12" s="667"/>
      <c r="N12" s="667"/>
      <c r="O12" s="667"/>
      <c r="P12" s="667"/>
      <c r="Q12" s="667"/>
      <c r="R12" s="695" t="s">
        <v>104</v>
      </c>
      <c r="S12" s="695" t="s">
        <v>538</v>
      </c>
      <c r="T12" s="707" t="s">
        <v>496</v>
      </c>
      <c r="U12" s="271"/>
      <c r="V12" s="271"/>
      <c r="W12" s="271"/>
      <c r="X12" s="271"/>
      <c r="Y12" s="718"/>
      <c r="Z12" s="727" t="s">
        <v>508</v>
      </c>
    </row>
    <row r="13" spans="2:27" s="201" customFormat="1" ht="21" customHeight="1">
      <c r="B13" s="205"/>
      <c r="C13" s="225"/>
      <c r="D13" s="638"/>
      <c r="E13" s="652"/>
      <c r="F13" s="638"/>
      <c r="G13" s="652"/>
      <c r="H13" s="638"/>
      <c r="I13" s="652"/>
      <c r="J13" s="236" t="s">
        <v>539</v>
      </c>
      <c r="K13" s="255"/>
      <c r="L13" s="272" t="s">
        <v>286</v>
      </c>
      <c r="M13" s="234"/>
      <c r="N13" s="272" t="s">
        <v>230</v>
      </c>
      <c r="O13" s="287"/>
      <c r="P13" s="272" t="s">
        <v>65</v>
      </c>
      <c r="Q13" s="287"/>
      <c r="R13" s="652"/>
      <c r="S13" s="230"/>
      <c r="T13" s="235" t="s">
        <v>540</v>
      </c>
      <c r="U13" s="711" t="s">
        <v>395</v>
      </c>
      <c r="V13" s="235" t="s">
        <v>375</v>
      </c>
      <c r="W13" s="236"/>
      <c r="X13" s="235" t="s">
        <v>470</v>
      </c>
      <c r="Y13" s="235" t="s">
        <v>526</v>
      </c>
      <c r="Z13" s="728"/>
    </row>
    <row r="14" spans="2:27" s="201" customFormat="1" ht="18.600000000000001" customHeight="1">
      <c r="B14" s="205"/>
      <c r="C14" s="225"/>
      <c r="D14" s="638"/>
      <c r="E14" s="652"/>
      <c r="F14" s="638"/>
      <c r="G14" s="652"/>
      <c r="H14" s="638"/>
      <c r="I14" s="652"/>
      <c r="J14" s="236"/>
      <c r="K14" s="255"/>
      <c r="L14" s="273"/>
      <c r="M14" s="255"/>
      <c r="N14" s="273"/>
      <c r="O14" s="288"/>
      <c r="P14" s="273"/>
      <c r="Q14" s="288"/>
      <c r="R14" s="301"/>
      <c r="S14" s="214"/>
      <c r="T14" s="236"/>
      <c r="U14" s="230"/>
      <c r="V14" s="236"/>
      <c r="W14" s="236"/>
      <c r="X14" s="236"/>
      <c r="Y14" s="236"/>
      <c r="Z14" s="729"/>
    </row>
    <row r="15" spans="2:27" s="201" customFormat="1" ht="62.1" customHeight="1">
      <c r="B15" s="205"/>
      <c r="C15" s="225"/>
      <c r="D15" s="639"/>
      <c r="E15" s="653"/>
      <c r="F15" s="639"/>
      <c r="G15" s="653"/>
      <c r="H15" s="639"/>
      <c r="I15" s="653"/>
      <c r="J15" s="237"/>
      <c r="K15" s="256"/>
      <c r="L15" s="668" t="s">
        <v>541</v>
      </c>
      <c r="M15" s="679" t="s">
        <v>405</v>
      </c>
      <c r="N15" s="668" t="s">
        <v>247</v>
      </c>
      <c r="O15" s="289" t="s">
        <v>542</v>
      </c>
      <c r="P15" s="688" t="s">
        <v>393</v>
      </c>
      <c r="Q15" s="289" t="s">
        <v>543</v>
      </c>
      <c r="R15" s="696"/>
      <c r="S15" s="237"/>
      <c r="T15" s="237"/>
      <c r="U15" s="377"/>
      <c r="V15" s="237" t="s">
        <v>438</v>
      </c>
      <c r="W15" s="237" t="s">
        <v>65</v>
      </c>
      <c r="X15" s="237"/>
      <c r="Y15" s="237"/>
      <c r="Z15" s="729"/>
    </row>
    <row r="16" spans="2:27" s="201" customFormat="1" ht="16.5" customHeight="1">
      <c r="B16" s="619">
        <f>'【入力・提出用】見積書'!B11</f>
        <v>1</v>
      </c>
      <c r="C16" s="215">
        <f>IF('【実績報告】入力フォーマット'!$H$2="携帯電話基地局強靱化対策事業（調査設計事業）","※選定基地局を入力",'【入力・提出用】見積書'!C11)</f>
        <v>0</v>
      </c>
      <c r="D16" s="640">
        <f>IF('【実績報告】入力フォーマット'!$H$2="携帯電話基地局強靱化対策事業（調査設計事業）","※選定基地局を入力",'【入力・提出用】見積書'!D11)</f>
        <v>0</v>
      </c>
      <c r="E16" s="654"/>
      <c r="F16" s="640" t="str">
        <f>'【入力・提出用】見積書'!E11</f>
        <v>中央東土木事務所
（南国市大そね甲1592）</v>
      </c>
      <c r="G16" s="654"/>
      <c r="H16" s="640" t="str">
        <f>'【入力・提出用】見積書'!F11</f>
        <v>その他（災害対策本部（支部））</v>
      </c>
      <c r="I16" s="654"/>
      <c r="J16" s="238" t="s">
        <v>175</v>
      </c>
      <c r="K16" s="257"/>
      <c r="L16" s="669">
        <f>1000*'【入力・提出用】見積書'!I11</f>
        <v>0</v>
      </c>
      <c r="M16" s="680"/>
      <c r="N16" s="275"/>
      <c r="O16" s="290"/>
      <c r="P16" s="275"/>
      <c r="Q16" s="290"/>
      <c r="R16" s="697" t="str">
        <f>IF(O27="","設備費：
"&amp;TEXT(IF(Q27&gt;M27,"増額",IF(Q27=M27,"-",(Q27-M27)/M27)),"0%")&amp;"
用地費：
"&amp;TEXT(IF(Q29&gt;M29,"増額",IF(Q29=M29,"-",(Q29-M29)/M29)),"0%"),"設備費：
"&amp;TEXT(IF(Q27&gt;O27,"増額",IF(Q27=O27,"-",(Q27-O27)/O27)),"0%")&amp;"
用地費：
"&amp;TEXT(IF(Q29&gt;O29,"増額",IF(Q29=O29,"-",(Q29-O29)/O29)),"0%"))</f>
        <v>設備費：
増額
用地費：
-</v>
      </c>
      <c r="S16" s="703" t="s">
        <v>510</v>
      </c>
      <c r="T16" s="302" t="s">
        <v>269</v>
      </c>
      <c r="U16" s="712" t="str">
        <f>IF(P25&gt;0,IF(H16="一時滞在施設／避難所となる公園・学校等","大規模避難所",IF(H16="人口密集地域（駅）","駅周辺","補助対象外")),"-")</f>
        <v>-</v>
      </c>
      <c r="V16" s="320">
        <v>24</v>
      </c>
      <c r="W16" s="320">
        <v>72</v>
      </c>
      <c r="X16" s="330" t="s">
        <v>258</v>
      </c>
      <c r="Y16" s="719">
        <f>IF(X16="○
設備取替",(W16-24)/W16,IF(X16="○
設備追加",MIN(1,(W16-24)/(W16-V16)),"-"))</f>
        <v>0.66666666666666663</v>
      </c>
      <c r="Z16" s="730" t="s">
        <v>454</v>
      </c>
    </row>
    <row r="17" spans="2:26" s="201" customFormat="1" ht="16.5">
      <c r="B17" s="210"/>
      <c r="C17" s="216"/>
      <c r="D17" s="641"/>
      <c r="E17" s="655"/>
      <c r="F17" s="641"/>
      <c r="G17" s="655"/>
      <c r="H17" s="641"/>
      <c r="I17" s="655"/>
      <c r="J17" s="239"/>
      <c r="K17" s="258" t="s">
        <v>186</v>
      </c>
      <c r="L17" s="670">
        <f>1000*'【入力・提出用】見積書'!I12</f>
        <v>0</v>
      </c>
      <c r="M17" s="681"/>
      <c r="N17" s="282"/>
      <c r="O17" s="296"/>
      <c r="P17" s="282">
        <v>3000000</v>
      </c>
      <c r="Q17" s="296"/>
      <c r="R17" s="698"/>
      <c r="S17" s="704"/>
      <c r="T17" s="303"/>
      <c r="U17" s="713"/>
      <c r="V17" s="321"/>
      <c r="W17" s="321"/>
      <c r="X17" s="333"/>
      <c r="Y17" s="720"/>
      <c r="Z17" s="731"/>
    </row>
    <row r="18" spans="2:26" s="201" customFormat="1" ht="16.5">
      <c r="B18" s="210"/>
      <c r="C18" s="216"/>
      <c r="D18" s="641"/>
      <c r="E18" s="655"/>
      <c r="F18" s="641"/>
      <c r="G18" s="655"/>
      <c r="H18" s="641"/>
      <c r="I18" s="655"/>
      <c r="J18" s="239"/>
      <c r="K18" s="259" t="s">
        <v>440</v>
      </c>
      <c r="L18" s="670">
        <f>1000*'【入力・提出用】見積書'!I13</f>
        <v>0</v>
      </c>
      <c r="M18" s="681"/>
      <c r="N18" s="276"/>
      <c r="O18" s="291"/>
      <c r="P18" s="276"/>
      <c r="Q18" s="291"/>
      <c r="R18" s="698"/>
      <c r="S18" s="704"/>
      <c r="T18" s="303"/>
      <c r="U18" s="713"/>
      <c r="V18" s="321"/>
      <c r="W18" s="321"/>
      <c r="X18" s="331"/>
      <c r="Y18" s="721"/>
      <c r="Z18" s="731" t="s">
        <v>75</v>
      </c>
    </row>
    <row r="19" spans="2:26" s="201" customFormat="1" ht="16.5">
      <c r="B19" s="210"/>
      <c r="C19" s="216"/>
      <c r="D19" s="641"/>
      <c r="E19" s="655"/>
      <c r="F19" s="641"/>
      <c r="G19" s="655"/>
      <c r="H19" s="641"/>
      <c r="I19" s="655"/>
      <c r="J19" s="239"/>
      <c r="K19" s="260" t="s">
        <v>19</v>
      </c>
      <c r="L19" s="670">
        <f>1000*'【入力・提出用】見積書'!I14</f>
        <v>0</v>
      </c>
      <c r="M19" s="681"/>
      <c r="N19" s="276"/>
      <c r="O19" s="291"/>
      <c r="P19" s="276"/>
      <c r="Q19" s="291"/>
      <c r="R19" s="698"/>
      <c r="S19" s="704"/>
      <c r="T19" s="303"/>
      <c r="U19" s="713"/>
      <c r="V19" s="321"/>
      <c r="W19" s="321"/>
      <c r="X19" s="331"/>
      <c r="Y19" s="721"/>
      <c r="Z19" s="731"/>
    </row>
    <row r="20" spans="2:26" s="201" customFormat="1" ht="16.5">
      <c r="B20" s="210"/>
      <c r="C20" s="216"/>
      <c r="D20" s="641"/>
      <c r="E20" s="655"/>
      <c r="F20" s="641"/>
      <c r="G20" s="655"/>
      <c r="H20" s="641"/>
      <c r="I20" s="655"/>
      <c r="J20" s="240" t="s">
        <v>197</v>
      </c>
      <c r="K20" s="261"/>
      <c r="L20" s="670">
        <f>1000*'【入力・提出用】見積書'!I15</f>
        <v>0</v>
      </c>
      <c r="M20" s="681"/>
      <c r="N20" s="276"/>
      <c r="O20" s="291"/>
      <c r="P20" s="276"/>
      <c r="Q20" s="291"/>
      <c r="R20" s="698"/>
      <c r="S20" s="704"/>
      <c r="T20" s="303"/>
      <c r="U20" s="713"/>
      <c r="V20" s="321"/>
      <c r="W20" s="321"/>
      <c r="X20" s="331"/>
      <c r="Y20" s="721"/>
      <c r="Z20" s="731"/>
    </row>
    <row r="21" spans="2:26" s="201" customFormat="1" ht="16.5">
      <c r="B21" s="210"/>
      <c r="C21" s="216"/>
      <c r="D21" s="641"/>
      <c r="E21" s="655"/>
      <c r="F21" s="641"/>
      <c r="G21" s="655"/>
      <c r="H21" s="641"/>
      <c r="I21" s="655"/>
      <c r="J21" s="241"/>
      <c r="K21" s="201" t="s">
        <v>212</v>
      </c>
      <c r="L21" s="670">
        <f>1000*'【入力・提出用】見積書'!I16</f>
        <v>0</v>
      </c>
      <c r="M21" s="681"/>
      <c r="N21" s="276"/>
      <c r="O21" s="291"/>
      <c r="P21" s="276"/>
      <c r="Q21" s="291"/>
      <c r="R21" s="698"/>
      <c r="S21" s="704"/>
      <c r="T21" s="303"/>
      <c r="U21" s="713"/>
      <c r="V21" s="321"/>
      <c r="W21" s="321"/>
      <c r="X21" s="331"/>
      <c r="Y21" s="721"/>
      <c r="Z21" s="731"/>
    </row>
    <row r="22" spans="2:26" s="201" customFormat="1" ht="16.5">
      <c r="B22" s="210"/>
      <c r="C22" s="216"/>
      <c r="D22" s="641"/>
      <c r="E22" s="655"/>
      <c r="F22" s="641"/>
      <c r="G22" s="655"/>
      <c r="H22" s="641"/>
      <c r="I22" s="655"/>
      <c r="J22" s="242"/>
      <c r="K22" s="262" t="s">
        <v>222</v>
      </c>
      <c r="L22" s="670">
        <f>1000*'【入力・提出用】見積書'!I17</f>
        <v>0</v>
      </c>
      <c r="M22" s="681"/>
      <c r="N22" s="276"/>
      <c r="O22" s="291"/>
      <c r="P22" s="276">
        <v>3000000</v>
      </c>
      <c r="Q22" s="291"/>
      <c r="R22" s="698"/>
      <c r="S22" s="704"/>
      <c r="T22" s="303"/>
      <c r="U22" s="714"/>
      <c r="V22" s="321"/>
      <c r="W22" s="321"/>
      <c r="X22" s="331"/>
      <c r="Y22" s="721"/>
      <c r="Z22" s="731"/>
    </row>
    <row r="23" spans="2:26" s="201" customFormat="1" ht="16.5">
      <c r="B23" s="210"/>
      <c r="C23" s="216"/>
      <c r="D23" s="641"/>
      <c r="E23" s="655"/>
      <c r="F23" s="641"/>
      <c r="G23" s="655"/>
      <c r="H23" s="641"/>
      <c r="I23" s="655"/>
      <c r="J23" s="243"/>
      <c r="K23" s="246" t="s">
        <v>225</v>
      </c>
      <c r="L23" s="670">
        <f>1000*'【入力・提出用】見積書'!I18</f>
        <v>0</v>
      </c>
      <c r="M23" s="681"/>
      <c r="N23" s="276"/>
      <c r="O23" s="291"/>
      <c r="P23" s="276"/>
      <c r="Q23" s="291"/>
      <c r="R23" s="698"/>
      <c r="S23" s="704"/>
      <c r="T23" s="303"/>
      <c r="U23" s="381" t="str">
        <f>'【入力・提出用】見積書'!L18</f>
        <v>条件詳細：</v>
      </c>
      <c r="V23" s="321"/>
      <c r="W23" s="321"/>
      <c r="X23" s="331"/>
      <c r="Y23" s="721"/>
      <c r="Z23" s="731"/>
    </row>
    <row r="24" spans="2:26" s="201" customFormat="1" ht="16.5">
      <c r="B24" s="210"/>
      <c r="C24" s="216"/>
      <c r="D24" s="641"/>
      <c r="E24" s="655"/>
      <c r="F24" s="641"/>
      <c r="G24" s="655"/>
      <c r="H24" s="641"/>
      <c r="I24" s="655"/>
      <c r="J24" s="244" t="s">
        <v>233</v>
      </c>
      <c r="K24" s="246"/>
      <c r="L24" s="670">
        <f>1000*'【入力・提出用】見積書'!I19</f>
        <v>0</v>
      </c>
      <c r="M24" s="681"/>
      <c r="N24" s="276"/>
      <c r="O24" s="291"/>
      <c r="P24" s="276"/>
      <c r="Q24" s="291"/>
      <c r="R24" s="698"/>
      <c r="S24" s="704"/>
      <c r="T24" s="303"/>
      <c r="U24" s="381"/>
      <c r="V24" s="321"/>
      <c r="W24" s="321"/>
      <c r="X24" s="331"/>
      <c r="Y24" s="721"/>
      <c r="Z24" s="731"/>
    </row>
    <row r="25" spans="2:26" s="201" customFormat="1" ht="16.5">
      <c r="B25" s="210"/>
      <c r="C25" s="216"/>
      <c r="D25" s="641"/>
      <c r="E25" s="655"/>
      <c r="F25" s="641"/>
      <c r="G25" s="655"/>
      <c r="H25" s="641"/>
      <c r="I25" s="655"/>
      <c r="J25" s="245"/>
      <c r="K25" s="664" t="s">
        <v>443</v>
      </c>
      <c r="L25" s="670">
        <f>1000*'【入力・提出用】見積書'!I20</f>
        <v>0</v>
      </c>
      <c r="M25" s="681"/>
      <c r="N25" s="278"/>
      <c r="O25" s="292"/>
      <c r="P25" s="278"/>
      <c r="Q25" s="292"/>
      <c r="R25" s="698"/>
      <c r="S25" s="704"/>
      <c r="T25" s="303"/>
      <c r="U25" s="381"/>
      <c r="V25" s="321"/>
      <c r="W25" s="321"/>
      <c r="X25" s="331"/>
      <c r="Y25" s="721"/>
      <c r="Z25" s="731"/>
    </row>
    <row r="26" spans="2:26" s="201" customFormat="1" ht="16.5">
      <c r="B26" s="210"/>
      <c r="C26" s="216"/>
      <c r="D26" s="641"/>
      <c r="E26" s="655"/>
      <c r="F26" s="641"/>
      <c r="G26" s="655"/>
      <c r="H26" s="641"/>
      <c r="I26" s="655"/>
      <c r="J26" s="246" t="s">
        <v>240</v>
      </c>
      <c r="K26" s="263"/>
      <c r="L26" s="670">
        <f>1000*'【入力・提出用】見積書'!I21</f>
        <v>0</v>
      </c>
      <c r="M26" s="681"/>
      <c r="N26" s="278"/>
      <c r="O26" s="292"/>
      <c r="P26" s="278">
        <v>3000000</v>
      </c>
      <c r="Q26" s="292"/>
      <c r="R26" s="698"/>
      <c r="S26" s="704"/>
      <c r="T26" s="303"/>
      <c r="U26" s="381"/>
      <c r="V26" s="321"/>
      <c r="W26" s="321"/>
      <c r="X26" s="331"/>
      <c r="Y26" s="721"/>
      <c r="Z26" s="731"/>
    </row>
    <row r="27" spans="2:26" s="201" customFormat="1" ht="16.5">
      <c r="B27" s="210"/>
      <c r="C27" s="216"/>
      <c r="D27" s="641"/>
      <c r="E27" s="655"/>
      <c r="F27" s="641"/>
      <c r="G27" s="655"/>
      <c r="H27" s="641"/>
      <c r="I27" s="655"/>
      <c r="J27" s="264" t="s">
        <v>339</v>
      </c>
      <c r="K27" s="264"/>
      <c r="L27" s="671">
        <f>1000*'【入力・提出用】見積書'!I22</f>
        <v>0</v>
      </c>
      <c r="M27" s="682">
        <f>1000*'【入力・提出用】見積書'!J22</f>
        <v>0</v>
      </c>
      <c r="N27" s="279"/>
      <c r="O27" s="293"/>
      <c r="P27" s="279">
        <f>SUM(P16:P26)</f>
        <v>9000000</v>
      </c>
      <c r="Q27" s="293">
        <f>ROUNDDOWN(P27*IF(OR(Y16="-",Y16=0),1,Y16),0)</f>
        <v>6000000</v>
      </c>
      <c r="R27" s="698"/>
      <c r="S27" s="704"/>
      <c r="T27" s="303"/>
      <c r="U27" s="381"/>
      <c r="V27" s="321"/>
      <c r="W27" s="321"/>
      <c r="X27" s="331"/>
      <c r="Y27" s="721"/>
      <c r="Z27" s="731"/>
    </row>
    <row r="28" spans="2:26" s="201" customFormat="1" ht="16.5">
      <c r="B28" s="210"/>
      <c r="C28" s="216"/>
      <c r="D28" s="641"/>
      <c r="E28" s="655"/>
      <c r="F28" s="641"/>
      <c r="G28" s="655"/>
      <c r="H28" s="641"/>
      <c r="I28" s="655"/>
      <c r="J28" s="240" t="s">
        <v>414</v>
      </c>
      <c r="K28" s="240"/>
      <c r="L28" s="672">
        <f>1000*'【入力・提出用】見積書'!I23</f>
        <v>0</v>
      </c>
      <c r="M28" s="683"/>
      <c r="N28" s="280"/>
      <c r="O28" s="294"/>
      <c r="P28" s="280"/>
      <c r="Q28" s="294"/>
      <c r="R28" s="698"/>
      <c r="S28" s="704"/>
      <c r="T28" s="303"/>
      <c r="U28" s="381"/>
      <c r="V28" s="321"/>
      <c r="W28" s="321"/>
      <c r="X28" s="331"/>
      <c r="Y28" s="721"/>
      <c r="Z28" s="731"/>
    </row>
    <row r="29" spans="2:26" s="201" customFormat="1" ht="17.100000000000001">
      <c r="B29" s="211"/>
      <c r="C29" s="217"/>
      <c r="D29" s="642"/>
      <c r="E29" s="656"/>
      <c r="F29" s="642"/>
      <c r="G29" s="656"/>
      <c r="H29" s="642"/>
      <c r="I29" s="656"/>
      <c r="J29" s="265" t="s">
        <v>444</v>
      </c>
      <c r="K29" s="265"/>
      <c r="L29" s="673">
        <f>1000*'【入力・提出用】見積書'!I24</f>
        <v>0</v>
      </c>
      <c r="M29" s="684">
        <f>1000*'【入力・提出用】見積書'!J24</f>
        <v>0</v>
      </c>
      <c r="N29" s="281"/>
      <c r="O29" s="295"/>
      <c r="P29" s="281">
        <f>SUM(P28)</f>
        <v>0</v>
      </c>
      <c r="Q29" s="295">
        <f>ROUNDDOWN(P29*IF(OR(Y16="-",Y16=0),1,Y16),0)</f>
        <v>0</v>
      </c>
      <c r="R29" s="699"/>
      <c r="S29" s="705"/>
      <c r="T29" s="304"/>
      <c r="U29" s="382"/>
      <c r="V29" s="322"/>
      <c r="W29" s="322"/>
      <c r="X29" s="332"/>
      <c r="Y29" s="722"/>
      <c r="Z29" s="732"/>
    </row>
    <row r="30" spans="2:26" s="201" customFormat="1" ht="16.5" customHeight="1">
      <c r="B30" s="619">
        <f>'【入力・提出用】見積書'!B25</f>
        <v>2</v>
      </c>
      <c r="C30" s="215">
        <f>IF('【実績報告】入力フォーマット'!$H$2="携帯電話基地局強靱化対策事業（調査設計事業）","※選定基地局を入力",'【入力・提出用】見積書'!C25)</f>
        <v>0</v>
      </c>
      <c r="D30" s="640">
        <f>IF('【実績報告】入力フォーマット'!$H$2="携帯電話基地局強靱化対策事業（調査設計事業）","※選定基地局を入力",'【入力・提出用】見積書'!D25)</f>
        <v>0</v>
      </c>
      <c r="E30" s="654"/>
      <c r="F30" s="640" t="str">
        <f>'【入力・提出用】見積書'!E25</f>
        <v>須崎第二総合庁舎
（須崎市東古市町6-26）</v>
      </c>
      <c r="G30" s="654"/>
      <c r="H30" s="640" t="str">
        <f>'【入力・提出用】見積書'!F25</f>
        <v>その他（災害対策本部（支部））</v>
      </c>
      <c r="I30" s="654"/>
      <c r="J30" s="249" t="s">
        <v>175</v>
      </c>
      <c r="K30" s="266"/>
      <c r="L30" s="670">
        <f>1000*'【入力・提出用】見積書'!I25</f>
        <v>0</v>
      </c>
      <c r="M30" s="680"/>
      <c r="N30" s="282"/>
      <c r="O30" s="296"/>
      <c r="P30" s="282"/>
      <c r="Q30" s="296"/>
      <c r="R30" s="698" t="str">
        <f>IF(O41="","設備費：
"&amp;TEXT(IF(Q41&gt;M41,"増額",IF(Q41=M41,"-",(Q41-M41)/M41)),"0%")&amp;"
用地費：
"&amp;TEXT(IF(Q43&gt;M43,"増額",IF(Q43=M43,"-",(Q43-M43)/M43)),"0%"),"設備費：
"&amp;TEXT(IF(Q41&gt;O41,"増額",IF(Q41=O41,"-",(Q41-O41)/O41)),"0%")&amp;"
用地費：
"&amp;TEXT(IF(Q43&gt;O43,"増額",IF(Q43=O43,"-",(Q43-O43)/O43)),"0%"))</f>
        <v>設備費：
増額
用地費：
-</v>
      </c>
      <c r="S30" s="704"/>
      <c r="T30" s="305" t="s">
        <v>446</v>
      </c>
      <c r="U30" s="712" t="str">
        <f>IF(P39&gt;0,IF(H30="一時滞在施設／避難所となる公園・学校等","大規模避難所",IF(H30="人口密集地域（駅）","駅周辺","補助対象外")),"-")</f>
        <v>-</v>
      </c>
      <c r="V30" s="321">
        <v>12</v>
      </c>
      <c r="W30" s="321">
        <v>48</v>
      </c>
      <c r="X30" s="333" t="s">
        <v>274</v>
      </c>
      <c r="Y30" s="720">
        <f>IF(X30="○
設備取替",(W30-24)/W30,IF(X30="○
設備追加",MIN(1,(W30-24)/(W30-V30)),"-"))</f>
        <v>0.66666666666666663</v>
      </c>
      <c r="Z30" s="731" t="s">
        <v>454</v>
      </c>
    </row>
    <row r="31" spans="2:26" s="201" customFormat="1" ht="16.5" customHeight="1">
      <c r="B31" s="210"/>
      <c r="C31" s="216"/>
      <c r="D31" s="641"/>
      <c r="E31" s="655"/>
      <c r="F31" s="641"/>
      <c r="G31" s="655"/>
      <c r="H31" s="641"/>
      <c r="I31" s="655"/>
      <c r="J31" s="239"/>
      <c r="K31" s="258" t="s">
        <v>186</v>
      </c>
      <c r="L31" s="670">
        <f>1000*'【入力・提出用】見積書'!I26</f>
        <v>0</v>
      </c>
      <c r="M31" s="681"/>
      <c r="N31" s="282"/>
      <c r="O31" s="296"/>
      <c r="P31" s="282">
        <v>1400000</v>
      </c>
      <c r="Q31" s="296"/>
      <c r="R31" s="698"/>
      <c r="S31" s="704"/>
      <c r="T31" s="303"/>
      <c r="U31" s="713"/>
      <c r="V31" s="321"/>
      <c r="W31" s="321"/>
      <c r="X31" s="333"/>
      <c r="Y31" s="720"/>
      <c r="Z31" s="731"/>
    </row>
    <row r="32" spans="2:26" s="201" customFormat="1" ht="16.5">
      <c r="B32" s="210"/>
      <c r="C32" s="216"/>
      <c r="D32" s="641"/>
      <c r="E32" s="655"/>
      <c r="F32" s="641"/>
      <c r="G32" s="655"/>
      <c r="H32" s="641"/>
      <c r="I32" s="655"/>
      <c r="J32" s="239"/>
      <c r="K32" s="259" t="s">
        <v>440</v>
      </c>
      <c r="L32" s="670">
        <f>1000*'【入力・提出用】見積書'!I27</f>
        <v>0</v>
      </c>
      <c r="M32" s="681"/>
      <c r="N32" s="276"/>
      <c r="O32" s="291"/>
      <c r="P32" s="276"/>
      <c r="Q32" s="291"/>
      <c r="R32" s="698"/>
      <c r="S32" s="704"/>
      <c r="T32" s="303"/>
      <c r="U32" s="713"/>
      <c r="V32" s="321"/>
      <c r="W32" s="321"/>
      <c r="X32" s="331"/>
      <c r="Y32" s="721"/>
      <c r="Z32" s="731" t="s">
        <v>75</v>
      </c>
    </row>
    <row r="33" spans="2:26" s="201" customFormat="1" ht="16.5">
      <c r="B33" s="210"/>
      <c r="C33" s="216"/>
      <c r="D33" s="641"/>
      <c r="E33" s="655"/>
      <c r="F33" s="641"/>
      <c r="G33" s="655"/>
      <c r="H33" s="641"/>
      <c r="I33" s="655"/>
      <c r="J33" s="239"/>
      <c r="K33" s="260" t="s">
        <v>19</v>
      </c>
      <c r="L33" s="670">
        <f>1000*'【入力・提出用】見積書'!I28</f>
        <v>0</v>
      </c>
      <c r="M33" s="681"/>
      <c r="N33" s="276"/>
      <c r="O33" s="291"/>
      <c r="P33" s="276"/>
      <c r="Q33" s="291"/>
      <c r="R33" s="698"/>
      <c r="S33" s="704"/>
      <c r="T33" s="303"/>
      <c r="U33" s="713"/>
      <c r="V33" s="321"/>
      <c r="W33" s="321"/>
      <c r="X33" s="331"/>
      <c r="Y33" s="721"/>
      <c r="Z33" s="731"/>
    </row>
    <row r="34" spans="2:26" s="201" customFormat="1" ht="16.5">
      <c r="B34" s="210"/>
      <c r="C34" s="216"/>
      <c r="D34" s="641"/>
      <c r="E34" s="655"/>
      <c r="F34" s="641"/>
      <c r="G34" s="655"/>
      <c r="H34" s="641"/>
      <c r="I34" s="655"/>
      <c r="J34" s="240" t="s">
        <v>197</v>
      </c>
      <c r="K34" s="261"/>
      <c r="L34" s="670">
        <f>1000*'【入力・提出用】見積書'!I29</f>
        <v>0</v>
      </c>
      <c r="M34" s="681"/>
      <c r="N34" s="276"/>
      <c r="O34" s="291"/>
      <c r="P34" s="276"/>
      <c r="Q34" s="291"/>
      <c r="R34" s="698"/>
      <c r="S34" s="704"/>
      <c r="T34" s="303"/>
      <c r="U34" s="713"/>
      <c r="V34" s="321"/>
      <c r="W34" s="321"/>
      <c r="X34" s="331"/>
      <c r="Y34" s="721"/>
      <c r="Z34" s="731"/>
    </row>
    <row r="35" spans="2:26" s="201" customFormat="1" ht="16.5">
      <c r="B35" s="210"/>
      <c r="C35" s="216"/>
      <c r="D35" s="641"/>
      <c r="E35" s="655"/>
      <c r="F35" s="641"/>
      <c r="G35" s="655"/>
      <c r="H35" s="641"/>
      <c r="I35" s="655"/>
      <c r="J35" s="241"/>
      <c r="K35" s="201" t="s">
        <v>212</v>
      </c>
      <c r="L35" s="670">
        <f>1000*'【入力・提出用】見積書'!I30</f>
        <v>0</v>
      </c>
      <c r="M35" s="681"/>
      <c r="N35" s="276"/>
      <c r="O35" s="291"/>
      <c r="P35" s="276"/>
      <c r="Q35" s="291"/>
      <c r="R35" s="698"/>
      <c r="S35" s="704"/>
      <c r="T35" s="303"/>
      <c r="U35" s="713"/>
      <c r="V35" s="321"/>
      <c r="W35" s="321"/>
      <c r="X35" s="331"/>
      <c r="Y35" s="721"/>
      <c r="Z35" s="731"/>
    </row>
    <row r="36" spans="2:26" s="201" customFormat="1" ht="16.5">
      <c r="B36" s="210"/>
      <c r="C36" s="216"/>
      <c r="D36" s="641"/>
      <c r="E36" s="655"/>
      <c r="F36" s="641"/>
      <c r="G36" s="655"/>
      <c r="H36" s="641"/>
      <c r="I36" s="655"/>
      <c r="J36" s="242"/>
      <c r="K36" s="262" t="s">
        <v>222</v>
      </c>
      <c r="L36" s="670">
        <f>1000*'【入力・提出用】見積書'!I31</f>
        <v>0</v>
      </c>
      <c r="M36" s="681"/>
      <c r="N36" s="276"/>
      <c r="O36" s="291"/>
      <c r="P36" s="276">
        <v>2600000</v>
      </c>
      <c r="Q36" s="291"/>
      <c r="R36" s="698"/>
      <c r="S36" s="704"/>
      <c r="T36" s="303"/>
      <c r="U36" s="714"/>
      <c r="V36" s="321"/>
      <c r="W36" s="321"/>
      <c r="X36" s="331"/>
      <c r="Y36" s="721"/>
      <c r="Z36" s="731"/>
    </row>
    <row r="37" spans="2:26" s="201" customFormat="1" ht="16.5">
      <c r="B37" s="210"/>
      <c r="C37" s="216"/>
      <c r="D37" s="641"/>
      <c r="E37" s="655"/>
      <c r="F37" s="641"/>
      <c r="G37" s="655"/>
      <c r="H37" s="641"/>
      <c r="I37" s="655"/>
      <c r="J37" s="243"/>
      <c r="K37" s="246" t="s">
        <v>225</v>
      </c>
      <c r="L37" s="670">
        <f>1000*'【入力・提出用】見積書'!I32</f>
        <v>0</v>
      </c>
      <c r="M37" s="681"/>
      <c r="N37" s="276"/>
      <c r="O37" s="291"/>
      <c r="P37" s="276"/>
      <c r="Q37" s="291"/>
      <c r="R37" s="698"/>
      <c r="S37" s="704"/>
      <c r="T37" s="303"/>
      <c r="U37" s="381" t="str">
        <f>'【入力・提出用】見積書'!L32</f>
        <v>条件詳細：</v>
      </c>
      <c r="V37" s="321"/>
      <c r="W37" s="321"/>
      <c r="X37" s="331"/>
      <c r="Y37" s="721"/>
      <c r="Z37" s="731"/>
    </row>
    <row r="38" spans="2:26" s="201" customFormat="1" ht="16.5">
      <c r="B38" s="210"/>
      <c r="C38" s="216"/>
      <c r="D38" s="641"/>
      <c r="E38" s="655"/>
      <c r="F38" s="641"/>
      <c r="G38" s="655"/>
      <c r="H38" s="641"/>
      <c r="I38" s="655"/>
      <c r="J38" s="244" t="s">
        <v>233</v>
      </c>
      <c r="K38" s="246"/>
      <c r="L38" s="670">
        <f>1000*'【入力・提出用】見積書'!I33</f>
        <v>0</v>
      </c>
      <c r="M38" s="681"/>
      <c r="N38" s="276"/>
      <c r="O38" s="291"/>
      <c r="P38" s="276"/>
      <c r="Q38" s="291"/>
      <c r="R38" s="698"/>
      <c r="S38" s="704"/>
      <c r="T38" s="303"/>
      <c r="U38" s="381"/>
      <c r="V38" s="321"/>
      <c r="W38" s="321"/>
      <c r="X38" s="331"/>
      <c r="Y38" s="721"/>
      <c r="Z38" s="731"/>
    </row>
    <row r="39" spans="2:26" s="201" customFormat="1" ht="16.5">
      <c r="B39" s="210"/>
      <c r="C39" s="216"/>
      <c r="D39" s="641"/>
      <c r="E39" s="655"/>
      <c r="F39" s="641"/>
      <c r="G39" s="655"/>
      <c r="H39" s="641"/>
      <c r="I39" s="655"/>
      <c r="J39" s="245"/>
      <c r="K39" s="664" t="s">
        <v>443</v>
      </c>
      <c r="L39" s="670">
        <f>1000*'【入力・提出用】見積書'!I34</f>
        <v>0</v>
      </c>
      <c r="M39" s="681"/>
      <c r="N39" s="278"/>
      <c r="O39" s="292"/>
      <c r="P39" s="278"/>
      <c r="Q39" s="292"/>
      <c r="R39" s="698"/>
      <c r="S39" s="704"/>
      <c r="T39" s="303"/>
      <c r="U39" s="381"/>
      <c r="V39" s="321"/>
      <c r="W39" s="321"/>
      <c r="X39" s="331"/>
      <c r="Y39" s="721"/>
      <c r="Z39" s="731"/>
    </row>
    <row r="40" spans="2:26" s="201" customFormat="1" ht="16.5">
      <c r="B40" s="210"/>
      <c r="C40" s="216"/>
      <c r="D40" s="641"/>
      <c r="E40" s="655"/>
      <c r="F40" s="641"/>
      <c r="G40" s="655"/>
      <c r="H40" s="641"/>
      <c r="I40" s="655"/>
      <c r="J40" s="246" t="s">
        <v>240</v>
      </c>
      <c r="K40" s="263"/>
      <c r="L40" s="670">
        <f>1000*'【入力・提出用】見積書'!I35</f>
        <v>0</v>
      </c>
      <c r="M40" s="681"/>
      <c r="N40" s="278"/>
      <c r="O40" s="292"/>
      <c r="P40" s="278">
        <v>1400000</v>
      </c>
      <c r="Q40" s="292"/>
      <c r="R40" s="698"/>
      <c r="S40" s="704"/>
      <c r="T40" s="303"/>
      <c r="U40" s="381"/>
      <c r="V40" s="321"/>
      <c r="W40" s="321"/>
      <c r="X40" s="331"/>
      <c r="Y40" s="721"/>
      <c r="Z40" s="731"/>
    </row>
    <row r="41" spans="2:26" s="201" customFormat="1" ht="16.5">
      <c r="B41" s="210"/>
      <c r="C41" s="216"/>
      <c r="D41" s="641"/>
      <c r="E41" s="655"/>
      <c r="F41" s="641"/>
      <c r="G41" s="655"/>
      <c r="H41" s="641"/>
      <c r="I41" s="655"/>
      <c r="J41" s="264" t="s">
        <v>339</v>
      </c>
      <c r="K41" s="264"/>
      <c r="L41" s="671">
        <f>1000*'【入力・提出用】見積書'!I36</f>
        <v>0</v>
      </c>
      <c r="M41" s="682">
        <f>1000*'【入力・提出用】見積書'!J36</f>
        <v>0</v>
      </c>
      <c r="N41" s="279"/>
      <c r="O41" s="293"/>
      <c r="P41" s="279">
        <f>SUM(P30:P40)</f>
        <v>5400000</v>
      </c>
      <c r="Q41" s="293">
        <f>ROUNDDOWN(P41*IF(OR(Y30="-",Y30=0),1,Y30),0)</f>
        <v>3600000</v>
      </c>
      <c r="R41" s="698"/>
      <c r="S41" s="704"/>
      <c r="T41" s="303"/>
      <c r="U41" s="381"/>
      <c r="V41" s="321"/>
      <c r="W41" s="321"/>
      <c r="X41" s="331"/>
      <c r="Y41" s="721"/>
      <c r="Z41" s="731"/>
    </row>
    <row r="42" spans="2:26" s="201" customFormat="1" ht="16.5">
      <c r="B42" s="210"/>
      <c r="C42" s="216"/>
      <c r="D42" s="641"/>
      <c r="E42" s="655"/>
      <c r="F42" s="641"/>
      <c r="G42" s="655"/>
      <c r="H42" s="641"/>
      <c r="I42" s="655"/>
      <c r="J42" s="240" t="s">
        <v>414</v>
      </c>
      <c r="K42" s="240"/>
      <c r="L42" s="672">
        <f>1000*'【入力・提出用】見積書'!I37</f>
        <v>0</v>
      </c>
      <c r="M42" s="683"/>
      <c r="N42" s="280"/>
      <c r="O42" s="294"/>
      <c r="P42" s="280"/>
      <c r="Q42" s="294"/>
      <c r="R42" s="698"/>
      <c r="S42" s="704"/>
      <c r="T42" s="303"/>
      <c r="U42" s="381"/>
      <c r="V42" s="321"/>
      <c r="W42" s="321"/>
      <c r="X42" s="331"/>
      <c r="Y42" s="721"/>
      <c r="Z42" s="731"/>
    </row>
    <row r="43" spans="2:26" s="201" customFormat="1" ht="17.100000000000001">
      <c r="B43" s="211"/>
      <c r="C43" s="217"/>
      <c r="D43" s="642"/>
      <c r="E43" s="656"/>
      <c r="F43" s="642"/>
      <c r="G43" s="656"/>
      <c r="H43" s="642"/>
      <c r="I43" s="656"/>
      <c r="J43" s="267" t="s">
        <v>444</v>
      </c>
      <c r="K43" s="267"/>
      <c r="L43" s="674">
        <f>1000*'【入力・提出用】見積書'!I38</f>
        <v>0</v>
      </c>
      <c r="M43" s="684">
        <f>1000*'【入力・提出用】見積書'!J38</f>
        <v>0</v>
      </c>
      <c r="N43" s="283"/>
      <c r="O43" s="297"/>
      <c r="P43" s="283">
        <f>SUM(P42)</f>
        <v>0</v>
      </c>
      <c r="Q43" s="297">
        <f>ROUNDDOWN(P43*IF(OR(Y30="-",Y30=0),1,Y30),0)</f>
        <v>0</v>
      </c>
      <c r="R43" s="698"/>
      <c r="S43" s="704"/>
      <c r="T43" s="303"/>
      <c r="U43" s="382"/>
      <c r="V43" s="321"/>
      <c r="W43" s="321"/>
      <c r="X43" s="334"/>
      <c r="Y43" s="723"/>
      <c r="Z43" s="731"/>
    </row>
    <row r="44" spans="2:26" s="201" customFormat="1" ht="16.5" customHeight="1">
      <c r="B44" s="619">
        <f>'【入力・提出用】見積書'!B39</f>
        <v>3</v>
      </c>
      <c r="C44" s="215">
        <f>IF('【実績報告】入力フォーマット'!$H$2="携帯電話基地局強靱化対策事業（調査設計事業）","※選定基地局を入力",'【入力・提出用】見積書'!C39)</f>
        <v>0</v>
      </c>
      <c r="D44" s="640">
        <f>IF('【実績報告】入力フォーマット'!$H$2="携帯電話基地局強靱化対策事業（調査設計事業）","※選定基地局を入力",'【入力・提出用】見積書'!D39)</f>
        <v>0</v>
      </c>
      <c r="E44" s="654"/>
      <c r="F44" s="640" t="str">
        <f>'【入力・提出用】見積書'!E39</f>
        <v>幡多土木事務所(中村合同庁舎)
（四万十市古津賀4-61）</v>
      </c>
      <c r="G44" s="654"/>
      <c r="H44" s="640" t="str">
        <f>'【入力・提出用】見積書'!F39</f>
        <v>その他（災害対策本部（支部））</v>
      </c>
      <c r="I44" s="654"/>
      <c r="J44" s="238" t="s">
        <v>175</v>
      </c>
      <c r="K44" s="257"/>
      <c r="L44" s="669">
        <f>1000*'【入力・提出用】見積書'!I39</f>
        <v>0</v>
      </c>
      <c r="M44" s="680"/>
      <c r="N44" s="275"/>
      <c r="O44" s="290"/>
      <c r="P44" s="275"/>
      <c r="Q44" s="290"/>
      <c r="R44" s="697" t="str">
        <f>IF(O55="","設備費：
"&amp;TEXT(IF(Q55&gt;M55,"増額",IF(Q55=M55,"-",(Q55-M55)/M55)),"0%")&amp;"
用地費：
"&amp;TEXT(IF(Q57&gt;M57,"増額",IF(Q57=M57,"-",(Q57-M57)/M57)),"0%"),"設備費：
"&amp;TEXT(IF(Q55&gt;O55,"増額",IF(Q55=O55,"-",(Q55-O55)/O55)),"0%")&amp;"
用地費：
"&amp;TEXT(IF(Q57&gt;O57,"増額",IF(Q57=O57,"-",(Q57-O57)/O57)),"0%"))</f>
        <v>設備費：
増額
用地費：
-</v>
      </c>
      <c r="S44" s="703"/>
      <c r="T44" s="302" t="s">
        <v>451</v>
      </c>
      <c r="U44" s="712" t="str">
        <f>IF(P53&gt;0,IF(H44="一時滞在施設／避難所となる公園・学校等","大規模避難所",IF(H44="人口密集地域（駅）","駅周辺","補助対象外")),"-")</f>
        <v>-</v>
      </c>
      <c r="V44" s="320">
        <v>24</v>
      </c>
      <c r="W44" s="320">
        <v>72</v>
      </c>
      <c r="X44" s="330" t="s">
        <v>270</v>
      </c>
      <c r="Y44" s="719" t="str">
        <f>IF(X44="○
設備取替",(W44-24)/W44,IF(X44="○
設備追加",MIN(1,(W44-24)/(W44-V44)),"-"))</f>
        <v>-</v>
      </c>
      <c r="Z44" s="730">
        <v>0</v>
      </c>
    </row>
    <row r="45" spans="2:26" s="201" customFormat="1" ht="16.5">
      <c r="B45" s="210"/>
      <c r="C45" s="216"/>
      <c r="D45" s="641"/>
      <c r="E45" s="655"/>
      <c r="F45" s="641"/>
      <c r="G45" s="655"/>
      <c r="H45" s="641"/>
      <c r="I45" s="655"/>
      <c r="J45" s="239"/>
      <c r="K45" s="258" t="s">
        <v>186</v>
      </c>
      <c r="L45" s="670">
        <f>1000*'【入力・提出用】見積書'!I40</f>
        <v>0</v>
      </c>
      <c r="M45" s="681"/>
      <c r="N45" s="282"/>
      <c r="O45" s="296"/>
      <c r="P45" s="282">
        <v>3000000</v>
      </c>
      <c r="Q45" s="296"/>
      <c r="R45" s="698"/>
      <c r="S45" s="704"/>
      <c r="T45" s="303"/>
      <c r="U45" s="713"/>
      <c r="V45" s="321"/>
      <c r="W45" s="321"/>
      <c r="X45" s="333"/>
      <c r="Y45" s="720"/>
      <c r="Z45" s="731"/>
    </row>
    <row r="46" spans="2:26" s="201" customFormat="1" ht="16.5">
      <c r="B46" s="210"/>
      <c r="C46" s="216"/>
      <c r="D46" s="641"/>
      <c r="E46" s="655"/>
      <c r="F46" s="641"/>
      <c r="G46" s="655"/>
      <c r="H46" s="641"/>
      <c r="I46" s="655"/>
      <c r="J46" s="239"/>
      <c r="K46" s="259" t="s">
        <v>440</v>
      </c>
      <c r="L46" s="670">
        <f>1000*'【入力・提出用】見積書'!I41</f>
        <v>0</v>
      </c>
      <c r="M46" s="681"/>
      <c r="N46" s="276"/>
      <c r="O46" s="291"/>
      <c r="P46" s="276"/>
      <c r="Q46" s="291"/>
      <c r="R46" s="698"/>
      <c r="S46" s="704"/>
      <c r="T46" s="303"/>
      <c r="U46" s="713"/>
      <c r="V46" s="321"/>
      <c r="W46" s="321"/>
      <c r="X46" s="331"/>
      <c r="Y46" s="721"/>
      <c r="Z46" s="731" t="s">
        <v>75</v>
      </c>
    </row>
    <row r="47" spans="2:26" s="201" customFormat="1" ht="16.5">
      <c r="B47" s="210"/>
      <c r="C47" s="216"/>
      <c r="D47" s="641"/>
      <c r="E47" s="655"/>
      <c r="F47" s="641"/>
      <c r="G47" s="655"/>
      <c r="H47" s="641"/>
      <c r="I47" s="655"/>
      <c r="J47" s="239"/>
      <c r="K47" s="260" t="s">
        <v>19</v>
      </c>
      <c r="L47" s="670">
        <f>1000*'【入力・提出用】見積書'!I42</f>
        <v>0</v>
      </c>
      <c r="M47" s="681"/>
      <c r="N47" s="276"/>
      <c r="O47" s="291"/>
      <c r="P47" s="276"/>
      <c r="Q47" s="291"/>
      <c r="R47" s="698"/>
      <c r="S47" s="704"/>
      <c r="T47" s="303"/>
      <c r="U47" s="713"/>
      <c r="V47" s="321"/>
      <c r="W47" s="321"/>
      <c r="X47" s="331"/>
      <c r="Y47" s="721"/>
      <c r="Z47" s="731"/>
    </row>
    <row r="48" spans="2:26" s="201" customFormat="1" ht="16.5">
      <c r="B48" s="210"/>
      <c r="C48" s="216"/>
      <c r="D48" s="641"/>
      <c r="E48" s="655"/>
      <c r="F48" s="641"/>
      <c r="G48" s="655"/>
      <c r="H48" s="641"/>
      <c r="I48" s="655"/>
      <c r="J48" s="240" t="s">
        <v>197</v>
      </c>
      <c r="K48" s="261"/>
      <c r="L48" s="670">
        <f>1000*'【入力・提出用】見積書'!I43</f>
        <v>0</v>
      </c>
      <c r="M48" s="681"/>
      <c r="N48" s="276"/>
      <c r="O48" s="291"/>
      <c r="P48" s="276"/>
      <c r="Q48" s="291"/>
      <c r="R48" s="698"/>
      <c r="S48" s="704"/>
      <c r="T48" s="303"/>
      <c r="U48" s="713"/>
      <c r="V48" s="321"/>
      <c r="W48" s="321"/>
      <c r="X48" s="331"/>
      <c r="Y48" s="721"/>
      <c r="Z48" s="731"/>
    </row>
    <row r="49" spans="2:26" s="201" customFormat="1" ht="16.5">
      <c r="B49" s="210"/>
      <c r="C49" s="216"/>
      <c r="D49" s="641"/>
      <c r="E49" s="655"/>
      <c r="F49" s="641"/>
      <c r="G49" s="655"/>
      <c r="H49" s="641"/>
      <c r="I49" s="655"/>
      <c r="J49" s="241"/>
      <c r="K49" s="201" t="s">
        <v>212</v>
      </c>
      <c r="L49" s="670">
        <f>1000*'【入力・提出用】見積書'!I44</f>
        <v>0</v>
      </c>
      <c r="M49" s="681"/>
      <c r="N49" s="276"/>
      <c r="O49" s="291"/>
      <c r="P49" s="276"/>
      <c r="Q49" s="291"/>
      <c r="R49" s="698"/>
      <c r="S49" s="704"/>
      <c r="T49" s="303"/>
      <c r="U49" s="713"/>
      <c r="V49" s="321"/>
      <c r="W49" s="321"/>
      <c r="X49" s="331"/>
      <c r="Y49" s="721"/>
      <c r="Z49" s="731"/>
    </row>
    <row r="50" spans="2:26" s="201" customFormat="1" ht="16.5">
      <c r="B50" s="210"/>
      <c r="C50" s="216"/>
      <c r="D50" s="641"/>
      <c r="E50" s="655"/>
      <c r="F50" s="641"/>
      <c r="G50" s="655"/>
      <c r="H50" s="641"/>
      <c r="I50" s="655"/>
      <c r="J50" s="242"/>
      <c r="K50" s="262" t="s">
        <v>222</v>
      </c>
      <c r="L50" s="670">
        <f>1000*'【入力・提出用】見積書'!I45</f>
        <v>0</v>
      </c>
      <c r="M50" s="681"/>
      <c r="N50" s="276"/>
      <c r="O50" s="291"/>
      <c r="P50" s="276">
        <v>5000000</v>
      </c>
      <c r="Q50" s="291"/>
      <c r="R50" s="698"/>
      <c r="S50" s="704"/>
      <c r="T50" s="303"/>
      <c r="U50" s="714"/>
      <c r="V50" s="321"/>
      <c r="W50" s="321"/>
      <c r="X50" s="331"/>
      <c r="Y50" s="721"/>
      <c r="Z50" s="731"/>
    </row>
    <row r="51" spans="2:26" s="201" customFormat="1" ht="16.5">
      <c r="B51" s="210"/>
      <c r="C51" s="216"/>
      <c r="D51" s="641"/>
      <c r="E51" s="655"/>
      <c r="F51" s="641"/>
      <c r="G51" s="655"/>
      <c r="H51" s="641"/>
      <c r="I51" s="655"/>
      <c r="J51" s="243"/>
      <c r="K51" s="246" t="s">
        <v>225</v>
      </c>
      <c r="L51" s="670">
        <f>1000*'【入力・提出用】見積書'!I46</f>
        <v>0</v>
      </c>
      <c r="M51" s="681"/>
      <c r="N51" s="276"/>
      <c r="O51" s="291"/>
      <c r="P51" s="276"/>
      <c r="Q51" s="291"/>
      <c r="R51" s="698"/>
      <c r="S51" s="704"/>
      <c r="T51" s="303"/>
      <c r="U51" s="381" t="str">
        <f>'【入力・提出用】見積書'!L46</f>
        <v>条件詳細：</v>
      </c>
      <c r="V51" s="321"/>
      <c r="W51" s="321"/>
      <c r="X51" s="331"/>
      <c r="Y51" s="721"/>
      <c r="Z51" s="731"/>
    </row>
    <row r="52" spans="2:26" s="201" customFormat="1" ht="16.5">
      <c r="B52" s="210"/>
      <c r="C52" s="216"/>
      <c r="D52" s="641"/>
      <c r="E52" s="655"/>
      <c r="F52" s="641"/>
      <c r="G52" s="655"/>
      <c r="H52" s="641"/>
      <c r="I52" s="655"/>
      <c r="J52" s="244" t="s">
        <v>233</v>
      </c>
      <c r="K52" s="246"/>
      <c r="L52" s="670">
        <f>1000*'【入力・提出用】見積書'!I47</f>
        <v>0</v>
      </c>
      <c r="M52" s="681"/>
      <c r="N52" s="276"/>
      <c r="O52" s="291"/>
      <c r="P52" s="276">
        <v>1000000</v>
      </c>
      <c r="Q52" s="291"/>
      <c r="R52" s="698"/>
      <c r="S52" s="704"/>
      <c r="T52" s="303"/>
      <c r="U52" s="381"/>
      <c r="V52" s="321"/>
      <c r="W52" s="321"/>
      <c r="X52" s="331"/>
      <c r="Y52" s="721"/>
      <c r="Z52" s="731"/>
    </row>
    <row r="53" spans="2:26" s="201" customFormat="1" ht="16.5">
      <c r="B53" s="210"/>
      <c r="C53" s="216"/>
      <c r="D53" s="641"/>
      <c r="E53" s="655"/>
      <c r="F53" s="641"/>
      <c r="G53" s="655"/>
      <c r="H53" s="641"/>
      <c r="I53" s="655"/>
      <c r="J53" s="245"/>
      <c r="K53" s="664" t="s">
        <v>443</v>
      </c>
      <c r="L53" s="670">
        <f>1000*'【入力・提出用】見積書'!I48</f>
        <v>0</v>
      </c>
      <c r="M53" s="681"/>
      <c r="N53" s="278"/>
      <c r="O53" s="292"/>
      <c r="P53" s="278"/>
      <c r="Q53" s="292"/>
      <c r="R53" s="698"/>
      <c r="S53" s="704"/>
      <c r="T53" s="303"/>
      <c r="U53" s="381"/>
      <c r="V53" s="321"/>
      <c r="W53" s="321"/>
      <c r="X53" s="331"/>
      <c r="Y53" s="721"/>
      <c r="Z53" s="731"/>
    </row>
    <row r="54" spans="2:26" s="201" customFormat="1" ht="16.5">
      <c r="B54" s="210"/>
      <c r="C54" s="216"/>
      <c r="D54" s="641"/>
      <c r="E54" s="655"/>
      <c r="F54" s="641"/>
      <c r="G54" s="655"/>
      <c r="H54" s="641"/>
      <c r="I54" s="655"/>
      <c r="J54" s="246" t="s">
        <v>240</v>
      </c>
      <c r="K54" s="263"/>
      <c r="L54" s="670">
        <f>1000*'【入力・提出用】見積書'!I49</f>
        <v>0</v>
      </c>
      <c r="M54" s="681"/>
      <c r="N54" s="278"/>
      <c r="O54" s="292"/>
      <c r="P54" s="278">
        <v>1200000</v>
      </c>
      <c r="Q54" s="292"/>
      <c r="R54" s="698"/>
      <c r="S54" s="704"/>
      <c r="T54" s="303"/>
      <c r="U54" s="381"/>
      <c r="V54" s="321"/>
      <c r="W54" s="321"/>
      <c r="X54" s="331"/>
      <c r="Y54" s="721"/>
      <c r="Z54" s="731"/>
    </row>
    <row r="55" spans="2:26" s="201" customFormat="1" ht="16.5">
      <c r="B55" s="210"/>
      <c r="C55" s="216"/>
      <c r="D55" s="641"/>
      <c r="E55" s="655"/>
      <c r="F55" s="641"/>
      <c r="G55" s="655"/>
      <c r="H55" s="641"/>
      <c r="I55" s="655"/>
      <c r="J55" s="264" t="s">
        <v>339</v>
      </c>
      <c r="K55" s="264"/>
      <c r="L55" s="671">
        <f>1000*'【入力・提出用】見積書'!I50</f>
        <v>0</v>
      </c>
      <c r="M55" s="682">
        <f>1000*'【入力・提出用】見積書'!J50</f>
        <v>0</v>
      </c>
      <c r="N55" s="279"/>
      <c r="O55" s="293"/>
      <c r="P55" s="279">
        <f>SUM(P44:P54)</f>
        <v>10200000</v>
      </c>
      <c r="Q55" s="293">
        <f>ROUNDDOWN(P55*IF(OR(Y44="-",Y44=0),1,Y44),0)</f>
        <v>10200000</v>
      </c>
      <c r="R55" s="698"/>
      <c r="S55" s="704"/>
      <c r="T55" s="303"/>
      <c r="U55" s="381"/>
      <c r="V55" s="321"/>
      <c r="W55" s="321"/>
      <c r="X55" s="331"/>
      <c r="Y55" s="721"/>
      <c r="Z55" s="731"/>
    </row>
    <row r="56" spans="2:26" s="201" customFormat="1" ht="16.5">
      <c r="B56" s="210"/>
      <c r="C56" s="216"/>
      <c r="D56" s="641"/>
      <c r="E56" s="655"/>
      <c r="F56" s="641"/>
      <c r="G56" s="655"/>
      <c r="H56" s="641"/>
      <c r="I56" s="655"/>
      <c r="J56" s="240" t="s">
        <v>414</v>
      </c>
      <c r="K56" s="240"/>
      <c r="L56" s="672">
        <f>1000*'【入力・提出用】見積書'!I51</f>
        <v>0</v>
      </c>
      <c r="M56" s="683"/>
      <c r="N56" s="280"/>
      <c r="O56" s="294"/>
      <c r="P56" s="280"/>
      <c r="Q56" s="294"/>
      <c r="R56" s="698"/>
      <c r="S56" s="704"/>
      <c r="T56" s="303"/>
      <c r="U56" s="381"/>
      <c r="V56" s="321"/>
      <c r="W56" s="321"/>
      <c r="X56" s="331"/>
      <c r="Y56" s="721"/>
      <c r="Z56" s="731"/>
    </row>
    <row r="57" spans="2:26" s="201" customFormat="1" ht="17.100000000000001">
      <c r="B57" s="211"/>
      <c r="C57" s="217"/>
      <c r="D57" s="642"/>
      <c r="E57" s="656"/>
      <c r="F57" s="642"/>
      <c r="G57" s="656"/>
      <c r="H57" s="642"/>
      <c r="I57" s="656"/>
      <c r="J57" s="265" t="s">
        <v>444</v>
      </c>
      <c r="K57" s="265"/>
      <c r="L57" s="673">
        <f>1000*'【入力・提出用】見積書'!I52</f>
        <v>0</v>
      </c>
      <c r="M57" s="684">
        <f>1000*'【入力・提出用】見積書'!J52</f>
        <v>0</v>
      </c>
      <c r="N57" s="281"/>
      <c r="O57" s="295"/>
      <c r="P57" s="281">
        <f>SUM(P56)</f>
        <v>0</v>
      </c>
      <c r="Q57" s="295">
        <f>ROUNDDOWN(P57*IF(OR(Y44="-",Y44=0),1,Y44),0)</f>
        <v>0</v>
      </c>
      <c r="R57" s="699"/>
      <c r="S57" s="705"/>
      <c r="T57" s="304"/>
      <c r="U57" s="382"/>
      <c r="V57" s="322"/>
      <c r="W57" s="322"/>
      <c r="X57" s="332"/>
      <c r="Y57" s="722"/>
      <c r="Z57" s="732"/>
    </row>
    <row r="58" spans="2:26" s="201" customFormat="1" ht="16.5" customHeight="1">
      <c r="B58" s="619">
        <f>'【入力・提出用】見積書'!B53</f>
        <v>4</v>
      </c>
      <c r="C58" s="215">
        <f>IF('【実績報告】入力フォーマット'!$H$2="携帯電話基地局強靱化対策事業（調査設計事業）","※選定基地局を入力",'【入力・提出用】見積書'!C53)</f>
        <v>0</v>
      </c>
      <c r="D58" s="640">
        <f>IF('【実績報告】入力フォーマット'!$H$2="携帯電話基地局強靱化対策事業（調査設計事業）","※選定基地局を入力",'【入力・提出用】見積書'!D53)</f>
        <v>0</v>
      </c>
      <c r="E58" s="654"/>
      <c r="F58" s="640" t="str">
        <f>'【入力・提出用】見積書'!E53</f>
        <v>伊野合同庁舎
（いの町1381）</v>
      </c>
      <c r="G58" s="654"/>
      <c r="H58" s="640" t="str">
        <f>'【入力・提出用】見積書'!F53</f>
        <v>その他（災害対策本部（支部））</v>
      </c>
      <c r="I58" s="654"/>
      <c r="J58" s="238" t="s">
        <v>175</v>
      </c>
      <c r="K58" s="257"/>
      <c r="L58" s="669">
        <f>1000*'【入力・提出用】見積書'!I53</f>
        <v>0</v>
      </c>
      <c r="M58" s="680"/>
      <c r="N58" s="275"/>
      <c r="O58" s="290"/>
      <c r="P58" s="275"/>
      <c r="Q58" s="290"/>
      <c r="R58" s="697" t="str">
        <f>IF(O69="","設備費：
"&amp;TEXT(IF(Q69&gt;M69,"増額",IF(Q69=M69,"-",(Q69-M69)/M69)),"0%")&amp;"
用地費：
"&amp;TEXT(IF(Q71&gt;M71,"増額",IF(Q71=M71,"-",(Q71-M71)/M71)),"0%"),"設備費：
"&amp;TEXT(IF(Q69&gt;O69,"増額",IF(Q69=O69,"-",(Q69-O69)/O69)),"0%")&amp;"
用地費：
"&amp;TEXT(IF(Q71&gt;O71,"増額",IF(Q71=O71,"-",(Q71-O71)/O71)),"0%"))</f>
        <v>設備費：
増額
用地費：
-</v>
      </c>
      <c r="S58" s="703"/>
      <c r="T58" s="302" t="s">
        <v>336</v>
      </c>
      <c r="U58" s="712" t="str">
        <f>IF(P67&gt;0,IF(H58="一時滞在施設／避難所となる公園・学校等","大規模避難所",IF(H58="人口密集地域（駅）","駅周辺","補助対象外")),"-")</f>
        <v>補助対象外</v>
      </c>
      <c r="V58" s="320">
        <v>24</v>
      </c>
      <c r="W58" s="320">
        <v>72</v>
      </c>
      <c r="X58" s="330"/>
      <c r="Y58" s="719" t="str">
        <f>IF(X58="○
設備取替",(W58-24)/W58,IF(X58="○
設備追加",MIN(1,(W58-24)/(W58-V58)),"-"))</f>
        <v>-</v>
      </c>
      <c r="Z58" s="730" t="s">
        <v>454</v>
      </c>
    </row>
    <row r="59" spans="2:26" s="201" customFormat="1" ht="16.5" customHeight="1">
      <c r="B59" s="210"/>
      <c r="C59" s="216"/>
      <c r="D59" s="641"/>
      <c r="E59" s="655"/>
      <c r="F59" s="641"/>
      <c r="G59" s="655"/>
      <c r="H59" s="641"/>
      <c r="I59" s="655"/>
      <c r="J59" s="239"/>
      <c r="K59" s="258" t="s">
        <v>186</v>
      </c>
      <c r="L59" s="670">
        <f>1000*'【入力・提出用】見積書'!I54</f>
        <v>0</v>
      </c>
      <c r="M59" s="681"/>
      <c r="N59" s="282"/>
      <c r="O59" s="296"/>
      <c r="P59" s="282">
        <v>3000000</v>
      </c>
      <c r="Q59" s="296"/>
      <c r="R59" s="698"/>
      <c r="S59" s="704"/>
      <c r="T59" s="303"/>
      <c r="U59" s="713"/>
      <c r="V59" s="321"/>
      <c r="W59" s="321"/>
      <c r="X59" s="333"/>
      <c r="Y59" s="720"/>
      <c r="Z59" s="731"/>
    </row>
    <row r="60" spans="2:26" s="201" customFormat="1" ht="16.5">
      <c r="B60" s="210"/>
      <c r="C60" s="216"/>
      <c r="D60" s="641"/>
      <c r="E60" s="655"/>
      <c r="F60" s="641"/>
      <c r="G60" s="655"/>
      <c r="H60" s="641"/>
      <c r="I60" s="655"/>
      <c r="J60" s="239"/>
      <c r="K60" s="259" t="s">
        <v>440</v>
      </c>
      <c r="L60" s="670">
        <f>1000*'【入力・提出用】見積書'!I55</f>
        <v>0</v>
      </c>
      <c r="M60" s="681"/>
      <c r="N60" s="276"/>
      <c r="O60" s="291"/>
      <c r="P60" s="276"/>
      <c r="Q60" s="291"/>
      <c r="R60" s="698"/>
      <c r="S60" s="704"/>
      <c r="T60" s="303"/>
      <c r="U60" s="713"/>
      <c r="V60" s="321"/>
      <c r="W60" s="321"/>
      <c r="X60" s="331"/>
      <c r="Y60" s="721"/>
      <c r="Z60" s="731">
        <v>0</v>
      </c>
    </row>
    <row r="61" spans="2:26" s="201" customFormat="1" ht="16.5">
      <c r="B61" s="210"/>
      <c r="C61" s="216"/>
      <c r="D61" s="641"/>
      <c r="E61" s="655"/>
      <c r="F61" s="641"/>
      <c r="G61" s="655"/>
      <c r="H61" s="641"/>
      <c r="I61" s="655"/>
      <c r="J61" s="239"/>
      <c r="K61" s="260" t="s">
        <v>19</v>
      </c>
      <c r="L61" s="670">
        <f>1000*'【入力・提出用】見積書'!I56</f>
        <v>0</v>
      </c>
      <c r="M61" s="681"/>
      <c r="N61" s="276"/>
      <c r="O61" s="291"/>
      <c r="P61" s="276"/>
      <c r="Q61" s="291"/>
      <c r="R61" s="698"/>
      <c r="S61" s="704"/>
      <c r="T61" s="303"/>
      <c r="U61" s="713"/>
      <c r="V61" s="321"/>
      <c r="W61" s="321"/>
      <c r="X61" s="331"/>
      <c r="Y61" s="721"/>
      <c r="Z61" s="731"/>
    </row>
    <row r="62" spans="2:26" s="201" customFormat="1" ht="16.5">
      <c r="B62" s="210"/>
      <c r="C62" s="216"/>
      <c r="D62" s="641"/>
      <c r="E62" s="655"/>
      <c r="F62" s="641"/>
      <c r="G62" s="655"/>
      <c r="H62" s="641"/>
      <c r="I62" s="655"/>
      <c r="J62" s="240" t="s">
        <v>197</v>
      </c>
      <c r="K62" s="261"/>
      <c r="L62" s="670">
        <f>1000*'【入力・提出用】見積書'!I57</f>
        <v>0</v>
      </c>
      <c r="M62" s="681"/>
      <c r="N62" s="276"/>
      <c r="O62" s="291"/>
      <c r="P62" s="276"/>
      <c r="Q62" s="291"/>
      <c r="R62" s="698"/>
      <c r="S62" s="704"/>
      <c r="T62" s="303"/>
      <c r="U62" s="713"/>
      <c r="V62" s="321"/>
      <c r="W62" s="321"/>
      <c r="X62" s="331"/>
      <c r="Y62" s="721"/>
      <c r="Z62" s="731"/>
    </row>
    <row r="63" spans="2:26" s="201" customFormat="1" ht="16.5">
      <c r="B63" s="210"/>
      <c r="C63" s="216"/>
      <c r="D63" s="641"/>
      <c r="E63" s="655"/>
      <c r="F63" s="641"/>
      <c r="G63" s="655"/>
      <c r="H63" s="641"/>
      <c r="I63" s="655"/>
      <c r="J63" s="241"/>
      <c r="K63" s="201" t="s">
        <v>212</v>
      </c>
      <c r="L63" s="670">
        <f>1000*'【入力・提出用】見積書'!I58</f>
        <v>0</v>
      </c>
      <c r="M63" s="681"/>
      <c r="N63" s="276"/>
      <c r="O63" s="291"/>
      <c r="P63" s="276"/>
      <c r="Q63" s="291"/>
      <c r="R63" s="698"/>
      <c r="S63" s="704"/>
      <c r="T63" s="303"/>
      <c r="U63" s="713"/>
      <c r="V63" s="321"/>
      <c r="W63" s="321"/>
      <c r="X63" s="331"/>
      <c r="Y63" s="721"/>
      <c r="Z63" s="731"/>
    </row>
    <row r="64" spans="2:26" s="201" customFormat="1" ht="16.5">
      <c r="B64" s="210"/>
      <c r="C64" s="216"/>
      <c r="D64" s="641"/>
      <c r="E64" s="655"/>
      <c r="F64" s="641"/>
      <c r="G64" s="655"/>
      <c r="H64" s="641"/>
      <c r="I64" s="655"/>
      <c r="J64" s="242"/>
      <c r="K64" s="262" t="s">
        <v>222</v>
      </c>
      <c r="L64" s="670">
        <f>1000*'【入力・提出用】見積書'!I59</f>
        <v>0</v>
      </c>
      <c r="M64" s="681"/>
      <c r="N64" s="276"/>
      <c r="O64" s="291"/>
      <c r="P64" s="276">
        <v>5000000</v>
      </c>
      <c r="Q64" s="291"/>
      <c r="R64" s="698"/>
      <c r="S64" s="704"/>
      <c r="T64" s="303"/>
      <c r="U64" s="714"/>
      <c r="V64" s="321"/>
      <c r="W64" s="321"/>
      <c r="X64" s="331"/>
      <c r="Y64" s="721"/>
      <c r="Z64" s="731"/>
    </row>
    <row r="65" spans="2:26" s="201" customFormat="1" ht="16.5">
      <c r="B65" s="210"/>
      <c r="C65" s="216"/>
      <c r="D65" s="641"/>
      <c r="E65" s="655"/>
      <c r="F65" s="641"/>
      <c r="G65" s="655"/>
      <c r="H65" s="641"/>
      <c r="I65" s="655"/>
      <c r="J65" s="243"/>
      <c r="K65" s="246" t="s">
        <v>225</v>
      </c>
      <c r="L65" s="670">
        <f>1000*'【入力・提出用】見積書'!I60</f>
        <v>0</v>
      </c>
      <c r="M65" s="681"/>
      <c r="N65" s="276"/>
      <c r="O65" s="291"/>
      <c r="P65" s="276"/>
      <c r="Q65" s="291"/>
      <c r="R65" s="698"/>
      <c r="S65" s="704"/>
      <c r="T65" s="303"/>
      <c r="U65" s="715" t="str">
        <f>'【入力・提出用】見積書'!L60</f>
        <v>条件詳細：
○○公園は面積が○ha以上あり、東京都が指定する大規模避難所に該当する。</v>
      </c>
      <c r="V65" s="321"/>
      <c r="W65" s="321"/>
      <c r="X65" s="331"/>
      <c r="Y65" s="721"/>
      <c r="Z65" s="731"/>
    </row>
    <row r="66" spans="2:26" s="201" customFormat="1" ht="16.5">
      <c r="B66" s="210"/>
      <c r="C66" s="216"/>
      <c r="D66" s="641"/>
      <c r="E66" s="655"/>
      <c r="F66" s="641"/>
      <c r="G66" s="655"/>
      <c r="H66" s="641"/>
      <c r="I66" s="655"/>
      <c r="J66" s="244" t="s">
        <v>233</v>
      </c>
      <c r="K66" s="246"/>
      <c r="L66" s="670">
        <f>1000*'【入力・提出用】見積書'!I61</f>
        <v>0</v>
      </c>
      <c r="M66" s="681"/>
      <c r="N66" s="276"/>
      <c r="O66" s="291"/>
      <c r="P66" s="276">
        <v>1000000</v>
      </c>
      <c r="Q66" s="291"/>
      <c r="R66" s="698"/>
      <c r="S66" s="704"/>
      <c r="T66" s="303"/>
      <c r="U66" s="381"/>
      <c r="V66" s="321"/>
      <c r="W66" s="321"/>
      <c r="X66" s="331"/>
      <c r="Y66" s="721"/>
      <c r="Z66" s="731"/>
    </row>
    <row r="67" spans="2:26" s="201" customFormat="1" ht="16.5">
      <c r="B67" s="210"/>
      <c r="C67" s="216"/>
      <c r="D67" s="641"/>
      <c r="E67" s="655"/>
      <c r="F67" s="641"/>
      <c r="G67" s="655"/>
      <c r="H67" s="641"/>
      <c r="I67" s="655"/>
      <c r="J67" s="245"/>
      <c r="K67" s="664" t="s">
        <v>443</v>
      </c>
      <c r="L67" s="670">
        <f>1000*'【入力・提出用】見積書'!I62</f>
        <v>0</v>
      </c>
      <c r="M67" s="681"/>
      <c r="N67" s="278"/>
      <c r="O67" s="292"/>
      <c r="P67" s="278">
        <v>1000000</v>
      </c>
      <c r="Q67" s="292"/>
      <c r="R67" s="698"/>
      <c r="S67" s="704"/>
      <c r="T67" s="303"/>
      <c r="U67" s="381"/>
      <c r="V67" s="321"/>
      <c r="W67" s="321"/>
      <c r="X67" s="331"/>
      <c r="Y67" s="721"/>
      <c r="Z67" s="731"/>
    </row>
    <row r="68" spans="2:26" s="201" customFormat="1" ht="16.5">
      <c r="B68" s="210"/>
      <c r="C68" s="216"/>
      <c r="D68" s="641"/>
      <c r="E68" s="655"/>
      <c r="F68" s="641"/>
      <c r="G68" s="655"/>
      <c r="H68" s="641"/>
      <c r="I68" s="655"/>
      <c r="J68" s="246" t="s">
        <v>240</v>
      </c>
      <c r="K68" s="263"/>
      <c r="L68" s="670">
        <f>1000*'【入力・提出用】見積書'!I63</f>
        <v>0</v>
      </c>
      <c r="M68" s="681"/>
      <c r="N68" s="278"/>
      <c r="O68" s="292"/>
      <c r="P68" s="278">
        <v>1200000</v>
      </c>
      <c r="Q68" s="292"/>
      <c r="R68" s="698"/>
      <c r="S68" s="704"/>
      <c r="T68" s="303"/>
      <c r="U68" s="381"/>
      <c r="V68" s="321"/>
      <c r="W68" s="321"/>
      <c r="X68" s="331"/>
      <c r="Y68" s="721"/>
      <c r="Z68" s="731"/>
    </row>
    <row r="69" spans="2:26" s="201" customFormat="1" ht="16.5">
      <c r="B69" s="210"/>
      <c r="C69" s="216"/>
      <c r="D69" s="641"/>
      <c r="E69" s="655"/>
      <c r="F69" s="641"/>
      <c r="G69" s="655"/>
      <c r="H69" s="641"/>
      <c r="I69" s="655"/>
      <c r="J69" s="264" t="s">
        <v>339</v>
      </c>
      <c r="K69" s="264"/>
      <c r="L69" s="671">
        <f>1000*'【入力・提出用】見積書'!I64</f>
        <v>0</v>
      </c>
      <c r="M69" s="682">
        <f>1000*'【入力・提出用】見積書'!J64</f>
        <v>0</v>
      </c>
      <c r="N69" s="279"/>
      <c r="O69" s="293"/>
      <c r="P69" s="279">
        <f>SUM(P58:P68)</f>
        <v>11200000</v>
      </c>
      <c r="Q69" s="293">
        <f>ROUNDDOWN(P69*IF(OR(Y58="-",Y58=0),1,Y58),0)</f>
        <v>11200000</v>
      </c>
      <c r="R69" s="698"/>
      <c r="S69" s="704"/>
      <c r="T69" s="303"/>
      <c r="U69" s="381"/>
      <c r="V69" s="321"/>
      <c r="W69" s="321"/>
      <c r="X69" s="331"/>
      <c r="Y69" s="721"/>
      <c r="Z69" s="731"/>
    </row>
    <row r="70" spans="2:26" s="201" customFormat="1" ht="16.5">
      <c r="B70" s="210"/>
      <c r="C70" s="216"/>
      <c r="D70" s="641"/>
      <c r="E70" s="655"/>
      <c r="F70" s="641"/>
      <c r="G70" s="655"/>
      <c r="H70" s="641"/>
      <c r="I70" s="655"/>
      <c r="J70" s="240" t="s">
        <v>414</v>
      </c>
      <c r="K70" s="240"/>
      <c r="L70" s="672">
        <f>1000*'【入力・提出用】見積書'!I65</f>
        <v>0</v>
      </c>
      <c r="M70" s="683"/>
      <c r="N70" s="280"/>
      <c r="O70" s="294"/>
      <c r="P70" s="280"/>
      <c r="Q70" s="294"/>
      <c r="R70" s="698"/>
      <c r="S70" s="704"/>
      <c r="T70" s="303"/>
      <c r="U70" s="381"/>
      <c r="V70" s="321"/>
      <c r="W70" s="321"/>
      <c r="X70" s="331"/>
      <c r="Y70" s="721"/>
      <c r="Z70" s="731"/>
    </row>
    <row r="71" spans="2:26" s="201" customFormat="1" ht="17.100000000000001">
      <c r="B71" s="211"/>
      <c r="C71" s="217"/>
      <c r="D71" s="642"/>
      <c r="E71" s="656"/>
      <c r="F71" s="642"/>
      <c r="G71" s="656"/>
      <c r="H71" s="642"/>
      <c r="I71" s="656"/>
      <c r="J71" s="265" t="s">
        <v>444</v>
      </c>
      <c r="K71" s="265"/>
      <c r="L71" s="673">
        <f>1000*'【入力・提出用】見積書'!I66</f>
        <v>0</v>
      </c>
      <c r="M71" s="684">
        <f>1000*'【入力・提出用】見積書'!J66</f>
        <v>0</v>
      </c>
      <c r="N71" s="281"/>
      <c r="O71" s="295"/>
      <c r="P71" s="281">
        <f>SUM(P70)</f>
        <v>0</v>
      </c>
      <c r="Q71" s="295">
        <f>ROUNDDOWN(P71*IF(OR(Y58="-",Y58=0),1,Y58),0)</f>
        <v>0</v>
      </c>
      <c r="R71" s="699"/>
      <c r="S71" s="705"/>
      <c r="T71" s="304"/>
      <c r="U71" s="382"/>
      <c r="V71" s="322"/>
      <c r="W71" s="322"/>
      <c r="X71" s="332"/>
      <c r="Y71" s="722"/>
      <c r="Z71" s="732"/>
    </row>
    <row r="72" spans="2:26" s="201" customFormat="1" ht="16.5" customHeight="1">
      <c r="B72" s="619">
        <f>'【入力・提出用】見積書'!B67</f>
        <v>5</v>
      </c>
      <c r="C72" s="215">
        <f>IF('【実績報告】入力フォーマット'!$H$2="携帯電話基地局強靱化対策事業（調査設計事業）","※選定基地局を入力",'【入力・提出用】見積書'!C67)</f>
        <v>0</v>
      </c>
      <c r="D72" s="640">
        <f>IF('【実績報告】入力フォーマット'!$H$2="携帯電話基地局強靱化対策事業（調査設計事業）","※選定基地局を入力",'【入力・提出用】見積書'!D67)</f>
        <v>0</v>
      </c>
      <c r="E72" s="654"/>
      <c r="F72" s="640">
        <f>'【入力・提出用】見積書'!E67</f>
        <v>0</v>
      </c>
      <c r="G72" s="654"/>
      <c r="H72" s="640">
        <f>'【入力・提出用】見積書'!F67</f>
        <v>0</v>
      </c>
      <c r="I72" s="654"/>
      <c r="J72" s="249" t="s">
        <v>175</v>
      </c>
      <c r="K72" s="266"/>
      <c r="L72" s="670">
        <f>1000*'【入力・提出用】見積書'!I67</f>
        <v>0</v>
      </c>
      <c r="M72" s="680"/>
      <c r="N72" s="282"/>
      <c r="O72" s="296"/>
      <c r="P72" s="282"/>
      <c r="Q72" s="296"/>
      <c r="R72" s="698" t="str">
        <f>IF(O83="","設備費：
"&amp;TEXT(IF(Q83&gt;M83,"増額",IF(Q83=M83,"-",(Q83-M83)/M83)),"0%")&amp;"
用地費：
"&amp;TEXT(IF(Q85&gt;M85,"増額",IF(Q85=M85,"-",(Q85-M85)/M85)),"0%"),"設備費：
"&amp;TEXT(IF(Q83&gt;O83,"増額",IF(Q83=O83,"-",(Q83-O83)/O83)),"0%")&amp;"
用地費：
"&amp;TEXT(IF(Q85&gt;O85,"増額",IF(Q85=O85,"-",(Q85-O85)/O85)),"0%"))</f>
        <v>設備費：
増額
用地費：
増額</v>
      </c>
      <c r="S72" s="704" t="s">
        <v>235</v>
      </c>
      <c r="T72" s="704" t="s">
        <v>64</v>
      </c>
      <c r="U72" s="712" t="str">
        <f>IF(P81&gt;0,IF(H72="一時滞在施設／避難所となる公園・学校等","大規模避難所",IF(H72="人口密集地域（駅）","駅周辺","補助対象外")),"-")</f>
        <v>-</v>
      </c>
      <c r="V72" s="321">
        <v>24</v>
      </c>
      <c r="W72" s="321" t="s">
        <v>0</v>
      </c>
      <c r="X72" s="333"/>
      <c r="Y72" s="720" t="str">
        <f>IF(X72="○
設備取替",(W72-24)/W72,IF(X72="○
設備追加",MIN(1,(W72-24)/(W72-V72)),"-"))</f>
        <v>-</v>
      </c>
      <c r="Z72" s="731" t="s">
        <v>454</v>
      </c>
    </row>
    <row r="73" spans="2:26" s="201" customFormat="1" ht="16.5" customHeight="1">
      <c r="B73" s="210"/>
      <c r="C73" s="216"/>
      <c r="D73" s="641"/>
      <c r="E73" s="655"/>
      <c r="F73" s="641"/>
      <c r="G73" s="655"/>
      <c r="H73" s="641"/>
      <c r="I73" s="655"/>
      <c r="J73" s="239"/>
      <c r="K73" s="258" t="s">
        <v>186</v>
      </c>
      <c r="L73" s="670">
        <f>1000*'【入力・提出用】見積書'!I68</f>
        <v>0</v>
      </c>
      <c r="M73" s="681"/>
      <c r="N73" s="282"/>
      <c r="O73" s="296"/>
      <c r="P73" s="282"/>
      <c r="Q73" s="296"/>
      <c r="R73" s="698"/>
      <c r="S73" s="704"/>
      <c r="T73" s="704"/>
      <c r="U73" s="713"/>
      <c r="V73" s="321"/>
      <c r="W73" s="321"/>
      <c r="X73" s="333"/>
      <c r="Y73" s="720"/>
      <c r="Z73" s="731"/>
    </row>
    <row r="74" spans="2:26" s="201" customFormat="1" ht="16.5">
      <c r="B74" s="210"/>
      <c r="C74" s="216"/>
      <c r="D74" s="641"/>
      <c r="E74" s="655"/>
      <c r="F74" s="641"/>
      <c r="G74" s="655"/>
      <c r="H74" s="641"/>
      <c r="I74" s="655"/>
      <c r="J74" s="239"/>
      <c r="K74" s="259" t="s">
        <v>440</v>
      </c>
      <c r="L74" s="670">
        <f>1000*'【入力・提出用】見積書'!I69</f>
        <v>0</v>
      </c>
      <c r="M74" s="681"/>
      <c r="N74" s="276"/>
      <c r="O74" s="291"/>
      <c r="P74" s="276"/>
      <c r="Q74" s="291"/>
      <c r="R74" s="698"/>
      <c r="S74" s="704"/>
      <c r="T74" s="704"/>
      <c r="U74" s="713"/>
      <c r="V74" s="321"/>
      <c r="W74" s="321"/>
      <c r="X74" s="331"/>
      <c r="Y74" s="721"/>
      <c r="Z74" s="731" t="s">
        <v>75</v>
      </c>
    </row>
    <row r="75" spans="2:26" s="201" customFormat="1" ht="16.5">
      <c r="B75" s="210"/>
      <c r="C75" s="216"/>
      <c r="D75" s="641"/>
      <c r="E75" s="655"/>
      <c r="F75" s="641"/>
      <c r="G75" s="655"/>
      <c r="H75" s="641"/>
      <c r="I75" s="655"/>
      <c r="J75" s="239"/>
      <c r="K75" s="260" t="s">
        <v>19</v>
      </c>
      <c r="L75" s="670">
        <f>1000*'【入力・提出用】見積書'!I70</f>
        <v>0</v>
      </c>
      <c r="M75" s="681"/>
      <c r="N75" s="276"/>
      <c r="O75" s="291"/>
      <c r="P75" s="276"/>
      <c r="Q75" s="291"/>
      <c r="R75" s="698"/>
      <c r="S75" s="704"/>
      <c r="T75" s="704"/>
      <c r="U75" s="713"/>
      <c r="V75" s="321"/>
      <c r="W75" s="321"/>
      <c r="X75" s="331"/>
      <c r="Y75" s="721"/>
      <c r="Z75" s="731"/>
    </row>
    <row r="76" spans="2:26" s="201" customFormat="1" ht="16.5">
      <c r="B76" s="210"/>
      <c r="C76" s="216"/>
      <c r="D76" s="641"/>
      <c r="E76" s="655"/>
      <c r="F76" s="641"/>
      <c r="G76" s="655"/>
      <c r="H76" s="641"/>
      <c r="I76" s="655"/>
      <c r="J76" s="240" t="s">
        <v>197</v>
      </c>
      <c r="K76" s="261"/>
      <c r="L76" s="670">
        <f>1000*'【入力・提出用】見積書'!I71</f>
        <v>0</v>
      </c>
      <c r="M76" s="681"/>
      <c r="N76" s="276"/>
      <c r="O76" s="291"/>
      <c r="P76" s="276"/>
      <c r="Q76" s="291"/>
      <c r="R76" s="698"/>
      <c r="S76" s="704"/>
      <c r="T76" s="704"/>
      <c r="U76" s="713"/>
      <c r="V76" s="321"/>
      <c r="W76" s="321"/>
      <c r="X76" s="331"/>
      <c r="Y76" s="721"/>
      <c r="Z76" s="731"/>
    </row>
    <row r="77" spans="2:26" s="201" customFormat="1" ht="16.5">
      <c r="B77" s="210"/>
      <c r="C77" s="216"/>
      <c r="D77" s="641"/>
      <c r="E77" s="655"/>
      <c r="F77" s="641"/>
      <c r="G77" s="655"/>
      <c r="H77" s="641"/>
      <c r="I77" s="655"/>
      <c r="J77" s="241"/>
      <c r="K77" s="201" t="s">
        <v>212</v>
      </c>
      <c r="L77" s="670">
        <f>1000*'【入力・提出用】見積書'!I72</f>
        <v>0</v>
      </c>
      <c r="M77" s="681"/>
      <c r="N77" s="276"/>
      <c r="O77" s="291"/>
      <c r="P77" s="276">
        <v>5000000</v>
      </c>
      <c r="Q77" s="291"/>
      <c r="R77" s="698"/>
      <c r="S77" s="704"/>
      <c r="T77" s="704"/>
      <c r="U77" s="713"/>
      <c r="V77" s="321"/>
      <c r="W77" s="321"/>
      <c r="X77" s="331"/>
      <c r="Y77" s="721"/>
      <c r="Z77" s="731"/>
    </row>
    <row r="78" spans="2:26" s="201" customFormat="1" ht="16.5">
      <c r="B78" s="210"/>
      <c r="C78" s="216"/>
      <c r="D78" s="641"/>
      <c r="E78" s="655"/>
      <c r="F78" s="641"/>
      <c r="G78" s="655"/>
      <c r="H78" s="641"/>
      <c r="I78" s="655"/>
      <c r="J78" s="242"/>
      <c r="K78" s="262" t="s">
        <v>222</v>
      </c>
      <c r="L78" s="670">
        <f>1000*'【入力・提出用】見積書'!I73</f>
        <v>0</v>
      </c>
      <c r="M78" s="681"/>
      <c r="N78" s="276"/>
      <c r="O78" s="291"/>
      <c r="P78" s="276">
        <v>0</v>
      </c>
      <c r="Q78" s="291"/>
      <c r="R78" s="698"/>
      <c r="S78" s="704"/>
      <c r="T78" s="704"/>
      <c r="U78" s="714"/>
      <c r="V78" s="321"/>
      <c r="W78" s="321"/>
      <c r="X78" s="331"/>
      <c r="Y78" s="721"/>
      <c r="Z78" s="731"/>
    </row>
    <row r="79" spans="2:26" s="201" customFormat="1" ht="16.5">
      <c r="B79" s="210"/>
      <c r="C79" s="216"/>
      <c r="D79" s="641"/>
      <c r="E79" s="655"/>
      <c r="F79" s="641"/>
      <c r="G79" s="655"/>
      <c r="H79" s="641"/>
      <c r="I79" s="655"/>
      <c r="J79" s="243"/>
      <c r="K79" s="246" t="s">
        <v>225</v>
      </c>
      <c r="L79" s="670">
        <f>1000*'【入力・提出用】見積書'!I74</f>
        <v>0</v>
      </c>
      <c r="M79" s="681"/>
      <c r="N79" s="276"/>
      <c r="O79" s="291"/>
      <c r="P79" s="276"/>
      <c r="Q79" s="291"/>
      <c r="R79" s="698"/>
      <c r="S79" s="704"/>
      <c r="T79" s="704"/>
      <c r="U79" s="381" t="str">
        <f>'【入力・提出用】見積書'!L74</f>
        <v>条件詳細：</v>
      </c>
      <c r="V79" s="321"/>
      <c r="W79" s="321"/>
      <c r="X79" s="331"/>
      <c r="Y79" s="721"/>
      <c r="Z79" s="731"/>
    </row>
    <row r="80" spans="2:26" s="201" customFormat="1" ht="16.5">
      <c r="B80" s="210"/>
      <c r="C80" s="216"/>
      <c r="D80" s="641"/>
      <c r="E80" s="655"/>
      <c r="F80" s="641"/>
      <c r="G80" s="655"/>
      <c r="H80" s="641"/>
      <c r="I80" s="655"/>
      <c r="J80" s="244" t="s">
        <v>233</v>
      </c>
      <c r="K80" s="246"/>
      <c r="L80" s="670">
        <f>1000*'【入力・提出用】見積書'!I75</f>
        <v>0</v>
      </c>
      <c r="M80" s="681"/>
      <c r="N80" s="276"/>
      <c r="O80" s="291"/>
      <c r="P80" s="276"/>
      <c r="Q80" s="291"/>
      <c r="R80" s="698"/>
      <c r="S80" s="704"/>
      <c r="T80" s="704"/>
      <c r="U80" s="381"/>
      <c r="V80" s="321"/>
      <c r="W80" s="321"/>
      <c r="X80" s="331"/>
      <c r="Y80" s="721"/>
      <c r="Z80" s="731"/>
    </row>
    <row r="81" spans="1:26" s="201" customFormat="1" ht="16.5">
      <c r="B81" s="210"/>
      <c r="C81" s="216"/>
      <c r="D81" s="641"/>
      <c r="E81" s="655"/>
      <c r="F81" s="641"/>
      <c r="G81" s="655"/>
      <c r="H81" s="641"/>
      <c r="I81" s="655"/>
      <c r="J81" s="245"/>
      <c r="K81" s="664" t="s">
        <v>443</v>
      </c>
      <c r="L81" s="670">
        <f>1000*'【入力・提出用】見積書'!I76</f>
        <v>0</v>
      </c>
      <c r="M81" s="681"/>
      <c r="N81" s="278"/>
      <c r="O81" s="292"/>
      <c r="P81" s="278"/>
      <c r="Q81" s="292"/>
      <c r="R81" s="698"/>
      <c r="S81" s="704"/>
      <c r="T81" s="704"/>
      <c r="U81" s="381"/>
      <c r="V81" s="321"/>
      <c r="W81" s="321"/>
      <c r="X81" s="331"/>
      <c r="Y81" s="721"/>
      <c r="Z81" s="731"/>
    </row>
    <row r="82" spans="1:26" s="201" customFormat="1" ht="16.5">
      <c r="B82" s="210"/>
      <c r="C82" s="216"/>
      <c r="D82" s="641"/>
      <c r="E82" s="655"/>
      <c r="F82" s="641"/>
      <c r="G82" s="655"/>
      <c r="H82" s="641"/>
      <c r="I82" s="655"/>
      <c r="J82" s="246" t="s">
        <v>240</v>
      </c>
      <c r="K82" s="263"/>
      <c r="L82" s="670">
        <f>1000*'【入力・提出用】見積書'!I77</f>
        <v>0</v>
      </c>
      <c r="M82" s="681"/>
      <c r="N82" s="278"/>
      <c r="O82" s="292"/>
      <c r="P82" s="278">
        <v>500000</v>
      </c>
      <c r="Q82" s="292"/>
      <c r="R82" s="698"/>
      <c r="S82" s="704"/>
      <c r="T82" s="704"/>
      <c r="U82" s="381"/>
      <c r="V82" s="321"/>
      <c r="W82" s="321"/>
      <c r="X82" s="331"/>
      <c r="Y82" s="721"/>
      <c r="Z82" s="731"/>
    </row>
    <row r="83" spans="1:26" s="201" customFormat="1" ht="16.5">
      <c r="B83" s="210"/>
      <c r="C83" s="216"/>
      <c r="D83" s="641"/>
      <c r="E83" s="655"/>
      <c r="F83" s="641"/>
      <c r="G83" s="655"/>
      <c r="H83" s="641"/>
      <c r="I83" s="655"/>
      <c r="J83" s="264" t="s">
        <v>339</v>
      </c>
      <c r="K83" s="264"/>
      <c r="L83" s="671">
        <f>1000*'【入力・提出用】見積書'!I78</f>
        <v>0</v>
      </c>
      <c r="M83" s="682">
        <f>1000*'【入力・提出用】見積書'!J78</f>
        <v>0</v>
      </c>
      <c r="N83" s="279"/>
      <c r="O83" s="293"/>
      <c r="P83" s="279">
        <f>SUM(P72:P82)</f>
        <v>5500000</v>
      </c>
      <c r="Q83" s="293">
        <f>ROUNDDOWN(P83*IF(OR(Y72="-",Y72=0),1,Y72),0)</f>
        <v>5500000</v>
      </c>
      <c r="R83" s="698"/>
      <c r="S83" s="704"/>
      <c r="T83" s="704"/>
      <c r="U83" s="381"/>
      <c r="V83" s="321"/>
      <c r="W83" s="321"/>
      <c r="X83" s="331"/>
      <c r="Y83" s="721"/>
      <c r="Z83" s="731"/>
    </row>
    <row r="84" spans="1:26" s="201" customFormat="1" ht="16.5">
      <c r="B84" s="210"/>
      <c r="C84" s="216"/>
      <c r="D84" s="641"/>
      <c r="E84" s="655"/>
      <c r="F84" s="641"/>
      <c r="G84" s="655"/>
      <c r="H84" s="641"/>
      <c r="I84" s="655"/>
      <c r="J84" s="240" t="s">
        <v>414</v>
      </c>
      <c r="K84" s="240"/>
      <c r="L84" s="672">
        <f>1000*'【入力・提出用】見積書'!I79</f>
        <v>0</v>
      </c>
      <c r="M84" s="683"/>
      <c r="N84" s="280"/>
      <c r="O84" s="294"/>
      <c r="P84" s="280">
        <v>1000000</v>
      </c>
      <c r="Q84" s="294"/>
      <c r="R84" s="698"/>
      <c r="S84" s="704"/>
      <c r="T84" s="704"/>
      <c r="U84" s="381"/>
      <c r="V84" s="321"/>
      <c r="W84" s="321"/>
      <c r="X84" s="331"/>
      <c r="Y84" s="721"/>
      <c r="Z84" s="731"/>
    </row>
    <row r="85" spans="1:26" s="201" customFormat="1" ht="17.100000000000001">
      <c r="B85" s="211"/>
      <c r="C85" s="217"/>
      <c r="D85" s="642"/>
      <c r="E85" s="656"/>
      <c r="F85" s="642"/>
      <c r="G85" s="656"/>
      <c r="H85" s="642"/>
      <c r="I85" s="656"/>
      <c r="J85" s="265" t="s">
        <v>444</v>
      </c>
      <c r="K85" s="265"/>
      <c r="L85" s="673">
        <f>1000*'【入力・提出用】見積書'!I80</f>
        <v>0</v>
      </c>
      <c r="M85" s="684">
        <f>1000*'【入力・提出用】見積書'!J80</f>
        <v>0</v>
      </c>
      <c r="N85" s="283"/>
      <c r="O85" s="297"/>
      <c r="P85" s="283">
        <f>SUM(P84)</f>
        <v>1000000</v>
      </c>
      <c r="Q85" s="297">
        <f>ROUNDDOWN(P85*IF(OR(Y72="-",Y72=0),1,Y72),0)</f>
        <v>1000000</v>
      </c>
      <c r="R85" s="698"/>
      <c r="S85" s="704"/>
      <c r="T85" s="704"/>
      <c r="U85" s="382"/>
      <c r="V85" s="321"/>
      <c r="W85" s="321"/>
      <c r="X85" s="334"/>
      <c r="Y85" s="723"/>
      <c r="Z85" s="731"/>
    </row>
    <row r="86" spans="1:26" s="201" customFormat="1" ht="17.100000000000001" customHeight="1">
      <c r="B86" s="206" t="s">
        <v>427</v>
      </c>
      <c r="C86" s="629">
        <f ca="1">COUNTA($C$16:INDIRECT("C"&amp;ROW($C86)-1))</f>
        <v>5</v>
      </c>
      <c r="D86" s="643"/>
      <c r="E86" s="657"/>
      <c r="F86" s="643"/>
      <c r="G86" s="657"/>
      <c r="H86" s="643"/>
      <c r="I86" s="657"/>
      <c r="J86" s="218" t="s">
        <v>456</v>
      </c>
      <c r="K86" s="665"/>
      <c r="L86" s="675">
        <f t="shared" ref="L86:Q86" si="0">SUMIFS(L$16:L$1048576,$J$16:$J$1048576,"設備費小計")</f>
        <v>0</v>
      </c>
      <c r="M86" s="685">
        <f t="shared" si="0"/>
        <v>0</v>
      </c>
      <c r="N86" s="675">
        <f t="shared" si="0"/>
        <v>0</v>
      </c>
      <c r="O86" s="685">
        <f t="shared" si="0"/>
        <v>0</v>
      </c>
      <c r="P86" s="689">
        <f t="shared" si="0"/>
        <v>41300000</v>
      </c>
      <c r="Q86" s="692">
        <f t="shared" si="0"/>
        <v>36500000</v>
      </c>
      <c r="R86" s="700"/>
      <c r="S86" s="706"/>
      <c r="T86" s="708"/>
      <c r="U86" s="708"/>
      <c r="V86" s="716"/>
      <c r="W86" s="716"/>
      <c r="X86" s="643"/>
      <c r="Y86" s="724"/>
      <c r="Z86" s="733"/>
    </row>
    <row r="87" spans="1:26" s="201" customFormat="1" ht="16.5">
      <c r="B87" s="207"/>
      <c r="C87" s="630"/>
      <c r="D87" s="644"/>
      <c r="E87" s="658"/>
      <c r="F87" s="644"/>
      <c r="G87" s="658"/>
      <c r="H87" s="644"/>
      <c r="I87" s="658"/>
      <c r="J87" s="252" t="s">
        <v>397</v>
      </c>
      <c r="K87" s="269"/>
      <c r="L87" s="676">
        <f t="shared" ref="L87:Q87" si="1">SUMIFS(L$16:L$1048576,$J$16:$J$1048576,"用地費小計")</f>
        <v>0</v>
      </c>
      <c r="M87" s="686">
        <f t="shared" si="1"/>
        <v>0</v>
      </c>
      <c r="N87" s="676">
        <f t="shared" si="1"/>
        <v>0</v>
      </c>
      <c r="O87" s="686">
        <f t="shared" si="1"/>
        <v>0</v>
      </c>
      <c r="P87" s="690">
        <f t="shared" si="1"/>
        <v>1000000</v>
      </c>
      <c r="Q87" s="693">
        <f t="shared" si="1"/>
        <v>1000000</v>
      </c>
      <c r="R87" s="701"/>
      <c r="S87" s="231"/>
      <c r="T87" s="709"/>
      <c r="U87" s="709"/>
      <c r="V87" s="323"/>
      <c r="W87" s="323"/>
      <c r="X87" s="644"/>
      <c r="Y87" s="725"/>
      <c r="Z87" s="734"/>
    </row>
    <row r="88" spans="1:26" s="201" customFormat="1" ht="38.450000000000003" customHeight="1">
      <c r="B88" s="208"/>
      <c r="C88" s="631"/>
      <c r="D88" s="645"/>
      <c r="E88" s="659"/>
      <c r="F88" s="645"/>
      <c r="G88" s="659"/>
      <c r="H88" s="645"/>
      <c r="I88" s="659"/>
      <c r="J88" s="220" t="s">
        <v>457</v>
      </c>
      <c r="K88" s="666"/>
      <c r="L88" s="677">
        <f t="shared" ref="L88:Q88" si="2">SUM(L86:L87)</f>
        <v>0</v>
      </c>
      <c r="M88" s="687">
        <f t="shared" si="2"/>
        <v>0</v>
      </c>
      <c r="N88" s="677">
        <f t="shared" si="2"/>
        <v>0</v>
      </c>
      <c r="O88" s="687">
        <f t="shared" si="2"/>
        <v>0</v>
      </c>
      <c r="P88" s="691">
        <f t="shared" si="2"/>
        <v>42300000</v>
      </c>
      <c r="Q88" s="694">
        <f t="shared" si="2"/>
        <v>37500000</v>
      </c>
      <c r="R88" s="702"/>
      <c r="S88" s="232"/>
      <c r="T88" s="710"/>
      <c r="U88" s="710"/>
      <c r="V88" s="324"/>
      <c r="W88" s="324"/>
      <c r="X88" s="645"/>
      <c r="Y88" s="726"/>
      <c r="Z88" s="735"/>
    </row>
    <row r="90" spans="1:26" ht="12.95" customHeight="1">
      <c r="C90" s="632" t="str">
        <f>IF('【実績報告】入力フォーマット'!$H$2="携帯電話基地局強靱化対策事業（調査設計事業）","（注１）申請時に比べ、実績額の減額幅が２０パーセント以上の場合又は増額した場合に差額の理由を記載して下さい。また、差額以外にも交付決定時の計画から変更となった項目があればその理由も記載して下さい。","")</f>
        <v/>
      </c>
      <c r="D90" s="632"/>
      <c r="E90" s="632"/>
      <c r="F90" s="632"/>
      <c r="G90" s="632"/>
      <c r="H90" s="632"/>
      <c r="I90" s="632"/>
    </row>
    <row r="91" spans="1:26">
      <c r="B91" s="428"/>
      <c r="C91" s="632"/>
      <c r="D91" s="632"/>
      <c r="E91" s="632"/>
      <c r="F91" s="632"/>
      <c r="G91" s="632"/>
      <c r="H91" s="632"/>
      <c r="I91" s="632"/>
    </row>
    <row r="93" spans="1:26" s="201" customFormat="1" ht="21.6">
      <c r="A93" s="437" t="str">
        <f>IF('【交付申請】入力フォーマット'!$D$2="携帯電話基地局強靱化対策事業（調査設計事業）","*印刷範囲終わり*","")</f>
        <v/>
      </c>
      <c r="B93" s="620" t="s">
        <v>544</v>
      </c>
      <c r="L93" s="678"/>
    </row>
    <row r="94" spans="1:26" s="201" customFormat="1" ht="16.5">
      <c r="B94" s="621"/>
      <c r="C94" s="234" t="s">
        <v>412</v>
      </c>
      <c r="D94" s="646"/>
      <c r="E94" s="239"/>
      <c r="F94" s="239"/>
      <c r="G94" s="239"/>
      <c r="H94" s="239"/>
      <c r="I94" s="239"/>
      <c r="J94" s="201" t="s">
        <v>545</v>
      </c>
      <c r="L94" s="678"/>
    </row>
    <row r="95" spans="1:26" s="201" customFormat="1" ht="16.5">
      <c r="B95" s="622">
        <v>1</v>
      </c>
      <c r="C95" s="269" t="s">
        <v>291</v>
      </c>
      <c r="D95" s="647"/>
      <c r="E95" s="239"/>
      <c r="F95" s="661"/>
      <c r="G95" s="661"/>
      <c r="H95" s="661"/>
      <c r="I95" s="661"/>
      <c r="J95" s="201" t="s">
        <v>276</v>
      </c>
      <c r="L95" s="678"/>
      <c r="V95" s="717"/>
    </row>
    <row r="96" spans="1:26" s="201" customFormat="1" ht="16.5">
      <c r="B96" s="622">
        <v>2</v>
      </c>
      <c r="C96" s="269" t="s">
        <v>136</v>
      </c>
      <c r="D96" s="647"/>
      <c r="E96" s="239"/>
      <c r="F96" s="661"/>
      <c r="G96" s="661"/>
      <c r="H96" s="661"/>
      <c r="I96" s="661"/>
      <c r="J96" s="201" t="s">
        <v>310</v>
      </c>
      <c r="L96" s="678"/>
      <c r="V96" s="717"/>
    </row>
    <row r="97" spans="1:22" s="201" customFormat="1" ht="16.5">
      <c r="B97" s="622">
        <v>3</v>
      </c>
      <c r="C97" s="269"/>
      <c r="D97" s="647"/>
      <c r="E97" s="239"/>
      <c r="F97" s="661"/>
      <c r="G97" s="661"/>
      <c r="H97" s="661"/>
      <c r="I97" s="661"/>
      <c r="J97" s="201" t="s">
        <v>146</v>
      </c>
      <c r="L97" s="678"/>
      <c r="V97" s="717"/>
    </row>
    <row r="98" spans="1:22" s="201" customFormat="1" ht="16.5">
      <c r="B98" s="622">
        <v>4</v>
      </c>
      <c r="C98" s="269"/>
      <c r="D98" s="647"/>
      <c r="E98" s="239"/>
      <c r="F98" s="661"/>
      <c r="G98" s="661"/>
      <c r="H98" s="661"/>
      <c r="I98" s="661"/>
      <c r="L98" s="678"/>
      <c r="V98" s="717"/>
    </row>
    <row r="99" spans="1:22" s="201" customFormat="1" ht="16.5">
      <c r="B99" s="622">
        <v>5</v>
      </c>
      <c r="C99" s="269"/>
      <c r="D99" s="647"/>
      <c r="E99" s="239"/>
      <c r="F99" s="661"/>
      <c r="G99" s="661"/>
      <c r="H99" s="661"/>
      <c r="I99" s="661"/>
      <c r="L99" s="678"/>
      <c r="V99" s="717"/>
    </row>
    <row r="100" spans="1:22" s="201" customFormat="1" ht="16.5">
      <c r="B100" s="622">
        <v>6</v>
      </c>
      <c r="C100" s="269"/>
      <c r="D100" s="647"/>
      <c r="E100" s="239"/>
      <c r="F100" s="661"/>
      <c r="G100" s="661"/>
      <c r="H100" s="661"/>
      <c r="I100" s="661"/>
      <c r="L100" s="678"/>
      <c r="V100" s="717"/>
    </row>
    <row r="101" spans="1:22" s="201" customFormat="1" ht="16.5">
      <c r="B101" s="622">
        <v>7</v>
      </c>
      <c r="C101" s="269"/>
      <c r="D101" s="647"/>
      <c r="E101" s="239"/>
      <c r="F101" s="661"/>
      <c r="G101" s="661"/>
      <c r="H101" s="661"/>
      <c r="I101" s="661"/>
      <c r="J101" s="201" t="s">
        <v>546</v>
      </c>
      <c r="L101" s="678"/>
      <c r="V101" s="717"/>
    </row>
    <row r="102" spans="1:22" s="201" customFormat="1" ht="16.5">
      <c r="B102" s="622">
        <v>8</v>
      </c>
      <c r="C102" s="269"/>
      <c r="D102" s="647"/>
      <c r="E102" s="239"/>
      <c r="F102" s="661"/>
      <c r="G102" s="661"/>
      <c r="H102" s="661"/>
      <c r="I102" s="661"/>
      <c r="L102" s="678"/>
      <c r="V102" s="717"/>
    </row>
    <row r="103" spans="1:22" s="201" customFormat="1" ht="16.5">
      <c r="B103" s="622">
        <v>9</v>
      </c>
      <c r="C103" s="269"/>
      <c r="D103" s="647"/>
      <c r="E103" s="239"/>
      <c r="F103" s="661"/>
      <c r="G103" s="661"/>
      <c r="H103" s="661"/>
      <c r="I103" s="661"/>
      <c r="L103" s="678"/>
      <c r="V103" s="717"/>
    </row>
    <row r="104" spans="1:22" s="201" customFormat="1" ht="17.100000000000001">
      <c r="B104" s="623">
        <v>10</v>
      </c>
      <c r="C104" s="633"/>
      <c r="D104" s="648"/>
      <c r="E104" s="239"/>
      <c r="F104" s="661"/>
      <c r="G104" s="661"/>
      <c r="H104" s="661"/>
      <c r="I104" s="661"/>
      <c r="L104" s="678"/>
      <c r="V104" s="717"/>
    </row>
    <row r="105" spans="1:22" s="201" customFormat="1" ht="17.100000000000001">
      <c r="B105" s="624" t="s">
        <v>427</v>
      </c>
      <c r="C105" s="634" t="s">
        <v>0</v>
      </c>
      <c r="D105" s="649"/>
      <c r="E105" s="239"/>
      <c r="F105" s="661"/>
      <c r="G105" s="661"/>
      <c r="H105" s="661"/>
      <c r="I105" s="661"/>
      <c r="K105" s="437"/>
      <c r="L105" s="617"/>
      <c r="M105" s="437"/>
      <c r="N105" s="437"/>
      <c r="O105" s="437"/>
      <c r="P105" s="437"/>
      <c r="Q105" s="437"/>
      <c r="R105" s="437"/>
      <c r="S105" s="437"/>
      <c r="V105" s="717"/>
    </row>
    <row r="106" spans="1:22">
      <c r="A106" t="str">
        <f>IF('【交付申請】入力フォーマット'!$D$2="携帯電話基地局強靱化対策事業（設備設置事業）","*印刷範囲終わり*","")</f>
        <v>*印刷範囲終わり*</v>
      </c>
    </row>
  </sheetData>
  <mergeCells count="161">
    <mergeCell ref="B3:C3"/>
    <mergeCell ref="B5:D5"/>
    <mergeCell ref="H6:I6"/>
    <mergeCell ref="H7:I7"/>
    <mergeCell ref="H8:I8"/>
    <mergeCell ref="H9:I9"/>
    <mergeCell ref="B11:D11"/>
    <mergeCell ref="J12:Q12"/>
    <mergeCell ref="T12:Y12"/>
    <mergeCell ref="J16:K16"/>
    <mergeCell ref="J20:K20"/>
    <mergeCell ref="J24:K24"/>
    <mergeCell ref="J26:K26"/>
    <mergeCell ref="J27:K27"/>
    <mergeCell ref="J28:K28"/>
    <mergeCell ref="J29:K29"/>
    <mergeCell ref="J30:K30"/>
    <mergeCell ref="J34:K34"/>
    <mergeCell ref="J38:K38"/>
    <mergeCell ref="J40:K40"/>
    <mergeCell ref="J41:K41"/>
    <mergeCell ref="J42:K42"/>
    <mergeCell ref="J43:K43"/>
    <mergeCell ref="J44:K44"/>
    <mergeCell ref="J48:K48"/>
    <mergeCell ref="J52:K52"/>
    <mergeCell ref="J54:K54"/>
    <mergeCell ref="J55:K55"/>
    <mergeCell ref="J56:K56"/>
    <mergeCell ref="J57:K57"/>
    <mergeCell ref="J58:K58"/>
    <mergeCell ref="J62:K62"/>
    <mergeCell ref="J66:K66"/>
    <mergeCell ref="J68:K68"/>
    <mergeCell ref="J69:K69"/>
    <mergeCell ref="J70:K70"/>
    <mergeCell ref="J71:K71"/>
    <mergeCell ref="J72:K72"/>
    <mergeCell ref="J76:K76"/>
    <mergeCell ref="J80:K80"/>
    <mergeCell ref="J82:K82"/>
    <mergeCell ref="J83:K83"/>
    <mergeCell ref="J84:K84"/>
    <mergeCell ref="J85:K85"/>
    <mergeCell ref="J86:K86"/>
    <mergeCell ref="J87:K87"/>
    <mergeCell ref="J88:K88"/>
    <mergeCell ref="C94:D94"/>
    <mergeCell ref="C95:D95"/>
    <mergeCell ref="C96:D96"/>
    <mergeCell ref="C97:D97"/>
    <mergeCell ref="C98:D98"/>
    <mergeCell ref="C99:D99"/>
    <mergeCell ref="C100:D100"/>
    <mergeCell ref="C101:D101"/>
    <mergeCell ref="C102:D102"/>
    <mergeCell ref="C103:D103"/>
    <mergeCell ref="C104:D104"/>
    <mergeCell ref="C105:D105"/>
    <mergeCell ref="F7:F8"/>
    <mergeCell ref="B12:B15"/>
    <mergeCell ref="C12:C15"/>
    <mergeCell ref="D12:E15"/>
    <mergeCell ref="F12:G15"/>
    <mergeCell ref="H12:I15"/>
    <mergeCell ref="R12:R15"/>
    <mergeCell ref="S12:S15"/>
    <mergeCell ref="Z12:Z15"/>
    <mergeCell ref="J13:K15"/>
    <mergeCell ref="L13:M14"/>
    <mergeCell ref="N13:O14"/>
    <mergeCell ref="P13:Q14"/>
    <mergeCell ref="T13:T15"/>
    <mergeCell ref="U13:U15"/>
    <mergeCell ref="V13:W14"/>
    <mergeCell ref="X13:X15"/>
    <mergeCell ref="Y13:Y15"/>
    <mergeCell ref="B86:B88"/>
    <mergeCell ref="C86:C88"/>
    <mergeCell ref="D86:E88"/>
    <mergeCell ref="F86:G88"/>
    <mergeCell ref="H86:I88"/>
    <mergeCell ref="R86:R88"/>
    <mergeCell ref="S86:S88"/>
    <mergeCell ref="T86:T88"/>
    <mergeCell ref="V86:V88"/>
    <mergeCell ref="W86:W88"/>
    <mergeCell ref="X86:X88"/>
    <mergeCell ref="Y86:Y88"/>
    <mergeCell ref="Z86:Z88"/>
    <mergeCell ref="C90:I91"/>
    <mergeCell ref="B16:B29"/>
    <mergeCell ref="C16:C29"/>
    <mergeCell ref="D16:E29"/>
    <mergeCell ref="F16:G29"/>
    <mergeCell ref="H16:I29"/>
    <mergeCell ref="R16:R29"/>
    <mergeCell ref="S16:S29"/>
    <mergeCell ref="T16:T29"/>
    <mergeCell ref="U16:U22"/>
    <mergeCell ref="V16:V29"/>
    <mergeCell ref="W16:W29"/>
    <mergeCell ref="X16:X29"/>
    <mergeCell ref="Y16:Y29"/>
    <mergeCell ref="U23:U29"/>
    <mergeCell ref="B30:B43"/>
    <mergeCell ref="C30:C43"/>
    <mergeCell ref="D30:E43"/>
    <mergeCell ref="F30:G43"/>
    <mergeCell ref="H30:I43"/>
    <mergeCell ref="R30:R43"/>
    <mergeCell ref="S30:S43"/>
    <mergeCell ref="T30:T43"/>
    <mergeCell ref="U30:U36"/>
    <mergeCell ref="V30:V43"/>
    <mergeCell ref="W30:W43"/>
    <mergeCell ref="X30:X43"/>
    <mergeCell ref="Y30:Y43"/>
    <mergeCell ref="U37:U43"/>
    <mergeCell ref="B44:B57"/>
    <mergeCell ref="C44:C57"/>
    <mergeCell ref="D44:E57"/>
    <mergeCell ref="F44:G57"/>
    <mergeCell ref="H44:I57"/>
    <mergeCell ref="R44:R57"/>
    <mergeCell ref="S44:S57"/>
    <mergeCell ref="T44:T57"/>
    <mergeCell ref="U44:U50"/>
    <mergeCell ref="V44:V57"/>
    <mergeCell ref="W44:W57"/>
    <mergeCell ref="X44:X57"/>
    <mergeCell ref="Y44:Y57"/>
    <mergeCell ref="U51:U57"/>
    <mergeCell ref="B58:B71"/>
    <mergeCell ref="C58:C71"/>
    <mergeCell ref="D58:E71"/>
    <mergeCell ref="F58:G71"/>
    <mergeCell ref="H58:I71"/>
    <mergeCell ref="R58:R71"/>
    <mergeCell ref="S58:S71"/>
    <mergeCell ref="T58:T71"/>
    <mergeCell ref="U58:U64"/>
    <mergeCell ref="V58:V71"/>
    <mergeCell ref="W58:W71"/>
    <mergeCell ref="X58:X71"/>
    <mergeCell ref="Y58:Y71"/>
    <mergeCell ref="U65:U71"/>
    <mergeCell ref="B72:B85"/>
    <mergeCell ref="C72:C85"/>
    <mergeCell ref="D72:E85"/>
    <mergeCell ref="F72:G85"/>
    <mergeCell ref="H72:I85"/>
    <mergeCell ref="R72:R85"/>
    <mergeCell ref="S72:S85"/>
    <mergeCell ref="T72:T85"/>
    <mergeCell ref="U72:U78"/>
    <mergeCell ref="V72:V85"/>
    <mergeCell ref="W72:W85"/>
    <mergeCell ref="X72:X85"/>
    <mergeCell ref="Y72:Y85"/>
    <mergeCell ref="U79:U85"/>
  </mergeCells>
  <phoneticPr fontId="4"/>
  <pageMargins left="0.7" right="0.7" top="0.75" bottom="0.75" header="0.3" footer="0.3"/>
  <pageSetup paperSize="8" scale="35" fitToWidth="1" fitToHeight="1" orientation="landscape" usePrinterDefaults="1" r:id="rId1"/>
  <colBreaks count="1" manualBreakCount="1">
    <brk id="26" min="1" max="56" man="1"/>
  </colBreaks>
  <drawing r:id="rId2"/>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'&lt;非表示&gt;参照元'!$H$3:$H$37</xm:f>
          </x14:formula1>
          <xm:sqref>Z16:Z85</xm:sqref>
        </x14:dataValidation>
        <x14:dataValidation type="list" allowBlank="1" showDropDown="0" showInputMessage="1" showErrorMessage="1">
          <x14:formula1>
            <xm:f>'&lt;非表示&gt;参照元'!$F$28:$F$31</xm:f>
          </x14:formula1>
          <xm:sqref>X16:X17 X72:X73 X58:X59 X30:X31 X44:X45</xm:sqref>
        </x14:dataValidation>
      </x14:dataValidations>
    </ext>
  </extLst>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FB95C72BDEA844B0A9722BD6CDDF98" ma:contentTypeVersion="13" ma:contentTypeDescription="新しいドキュメントを作成します。" ma:contentTypeScope="" ma:versionID="49081ab9e6abba6fcc89bf5e1a4fb5fc">
  <xsd:schema xmlns:xsd="http://www.w3.org/2001/XMLSchema" xmlns:xs="http://www.w3.org/2001/XMLSchema" xmlns:p="http://schemas.microsoft.com/office/2006/metadata/properties" xmlns:ns2="a16732e0-a341-4455-9ab8-9bcddbd75dd5" xmlns:ns3="0882243d-f57a-4866-a99a-a070c8b13f10" targetNamespace="http://schemas.microsoft.com/office/2006/metadata/properties" ma:root="true" ma:fieldsID="1372ce6ac3fd5593bc80a22ef84f9d91" ns2:_="" ns3:_="">
    <xsd:import namespace="a16732e0-a341-4455-9ab8-9bcddbd75dd5"/>
    <xsd:import namespace="0882243d-f57a-4866-a99a-a070c8b13f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6732e0-a341-4455-9ab8-9bcddbd75d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82243d-f57a-4866-a99a-a070c8b13f1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1f56995-e00b-48db-bb01-7e0a9a083ae4}" ma:internalName="TaxCatchAll" ma:showField="CatchAllData" ma:web="0882243d-f57a-4866-a99a-a070c8b13f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882243d-f57a-4866-a99a-a070c8b13f10" xsi:nil="true"/>
    <lcf76f155ced4ddcb4097134ff3c332f xmlns="a16732e0-a341-4455-9ab8-9bcddbd75dd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23D6AB-2F94-4093-A7DC-F210D82E734D}"/>
</file>

<file path=customXml/itemProps2.xml><?xml version="1.0" encoding="utf-8"?>
<ds:datastoreItem xmlns:ds="http://schemas.openxmlformats.org/officeDocument/2006/customXml" ds:itemID="{15AE67A1-C7AC-49E6-A1D5-819D1FDD1756}"/>
</file>

<file path=customXml/itemProps3.xml><?xml version="1.0" encoding="utf-8"?>
<ds:datastoreItem xmlns:ds="http://schemas.openxmlformats.org/officeDocument/2006/customXml" ds:itemID="{DD6B80E9-4509-42AC-9F19-68C8569CE998}"/>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&lt;非表示&gt;参照元</vt:lpstr>
      <vt:lpstr>交付申請→</vt:lpstr>
      <vt:lpstr>【交付申請】入力フォーマット</vt:lpstr>
      <vt:lpstr>【入力・提出用】見積書</vt:lpstr>
      <vt:lpstr>【入力・提出用】駅周辺ミリ波中継局の見積書</vt:lpstr>
      <vt:lpstr>【提出用】都道府県交付申請書</vt:lpstr>
      <vt:lpstr>実績報告→</vt:lpstr>
      <vt:lpstr>【実績報告】入力フォーマット</vt:lpstr>
      <vt:lpstr>【入力・提出用】総括表</vt:lpstr>
      <vt:lpstr>【入力・提出用】駅周辺ミリ波中継局の総括表</vt:lpstr>
      <vt:lpstr>【提出用】都道府県実績報告書</vt:lpstr>
      <vt:lpstr>（参考）請求書</vt:lpstr>
      <vt:lpstr>（参考）図面</vt:lpstr>
      <vt:lpstr>非表示</vt:lpstr>
      <vt:lpstr>（参考）写真</vt:lpstr>
      <vt:lpstr>＜額の確定後提出＞【提出用】精算払請求書</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砂川　友美(011725)</dc:creator>
  <cp:lastModifiedBy>039639</cp:lastModifiedBy>
  <dcterms:created xsi:type="dcterms:W3CDTF">2009-05-09T08:13:18Z</dcterms:created>
  <dcterms:modified xsi:type="dcterms:W3CDTF">2026-03-27T05:07:00Z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0x010100E5FB95C72BDEA844B0A9722BD6CDDF98</vt:lpwstr>
  </property>
  <property fmtid="{D5CDD505-2E9C-101B-9397-08002B2CF9AE}" pid="4" name="MediaServiceImageTags">
    <vt:lpwstr/>
  </property>
  <property fmtid="{D5CDD505-2E9C-101B-9397-08002B2CF9AE}" pid="5" name="Order">
    <vt:r8>550814400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xd_ProgID">
    <vt:lpwstr/>
  </property>
  <property fmtid="{D5CDD505-2E9C-101B-9397-08002B2CF9AE}" pid="10" name="xd_Signature">
    <vt:bool>false</vt:bool>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2026-03-27T05:07:00Z</vt:filetime>
  </property>
</Properties>
</file>