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1480" yWindow="-120" windowWidth="1944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AU79" i="12"/>
  <c r="AP79" i="12"/>
  <c r="AF79" i="12"/>
  <c r="V79" i="12"/>
  <c r="Q79" i="12"/>
  <c r="AA79" i="12" s="1"/>
  <c r="AF78" i="12"/>
  <c r="V78" i="12"/>
  <c r="Q78" i="12"/>
  <c r="AA78" i="12" s="1"/>
  <c r="AF77" i="12"/>
  <c r="V77" i="12"/>
  <c r="Q77" i="12"/>
  <c r="AA77" i="12" s="1"/>
  <c r="AU76" i="12"/>
  <c r="AP76" i="12"/>
  <c r="AF76" i="12"/>
  <c r="AA76" i="12"/>
  <c r="Q76" i="12"/>
  <c r="AU75" i="12"/>
  <c r="AP75" i="12"/>
  <c r="AF75" i="12"/>
  <c r="V75" i="12"/>
  <c r="Q75" i="12"/>
  <c r="AA75" i="12" s="1"/>
  <c r="AF74" i="12"/>
  <c r="V74" i="12"/>
  <c r="Q74" i="12"/>
  <c r="AA74" i="12" s="1"/>
  <c r="AF73" i="12"/>
  <c r="V73" i="12"/>
  <c r="Q73" i="12"/>
  <c r="AA73" i="12" s="1"/>
  <c r="AK72" i="12"/>
  <c r="AF72" i="12"/>
  <c r="V72" i="12"/>
  <c r="Q72" i="12"/>
  <c r="AA72" i="12" s="1"/>
  <c r="AF71" i="12"/>
  <c r="V71" i="12"/>
  <c r="Q71" i="12"/>
  <c r="AA71" i="12" s="1"/>
  <c r="AF70" i="12"/>
  <c r="V70" i="12"/>
  <c r="Q70" i="12"/>
  <c r="AA70" i="12" s="1"/>
  <c r="AF69" i="12"/>
  <c r="V69" i="12"/>
  <c r="Q69" i="12"/>
  <c r="AA69" i="12" s="1"/>
  <c r="AF68" i="12"/>
  <c r="V68" i="12"/>
  <c r="Q68" i="12"/>
  <c r="AA68" i="12" s="1"/>
  <c r="AU31" i="12"/>
  <c r="AP31" i="12"/>
  <c r="AK30" i="12"/>
  <c r="AK28" i="12"/>
  <c r="AA31" i="12"/>
  <c r="AA30" i="12"/>
  <c r="AA29" i="12"/>
  <c r="AA28" i="12"/>
  <c r="V31" i="12"/>
  <c r="V30" i="12"/>
  <c r="V29" i="12"/>
  <c r="V28" i="12"/>
  <c r="Q31" i="12"/>
  <c r="Q30" i="12"/>
  <c r="Q29" i="12"/>
  <c r="Q28" i="12"/>
  <c r="AP8" i="12"/>
  <c r="AP7" i="12"/>
  <c r="AA8" i="12"/>
  <c r="AA7" i="12"/>
  <c r="V7" i="12"/>
  <c r="Q7" i="12"/>
  <c r="V8" i="12"/>
  <c r="Q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<sst xmlns="http://schemas.openxmlformats.org/spreadsheetml/2006/main" count="1142" uniqueCount="599">
  <si>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</si>
  <si>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</si>
  <si>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</si>
  <si>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</si>
  <si>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</si>
  <si>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</si>
  <si>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</si>
  <si>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</si>
  <si>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</si>
  <si>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</si>
  <si>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</si>
  <si>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</si>
  <si>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</si>
  <si>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</si>
  <si>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</si>
  <si>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</si>
  <si>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</si>
  <si>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</si>
  <si>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</si>
  <si>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</si>
  <si>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</si>
  <si>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</si>
  <si>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</si>
  <si>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</si>
  <si>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</si>
  <si>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</si>
  <si>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</si>
  <si>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</si>
  <si>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</si>
  <si>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</si>
  <si>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</si>
  <si>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</si>
  <si>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</si>
  <si>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</si>
  <si>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</si>
  <si>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</si>
  <si>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</si>
  <si>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</si>
  <si>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</si>
  <si>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</si>
  <si>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</si>
  <si>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</si>
  <si>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</si>
  <si>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</si>
  <si>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</si>
  <si>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</si>
  <si>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</si>
  <si>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</si>
  <si>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</si>
  <si>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</si>
  <si>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</si>
  <si>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</si>
  <si>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</si>
  <si>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</si>
  <si>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</si>
  <si>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</si>
  <si>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</si>
  <si>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</si>
  <si>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</si>
  <si>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</si>
  <si>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</si>
  <si>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</si>
  <si>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</si>
  <si>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</si>
  <si>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</si>
  <si>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</si>
  <si>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</si>
  <si>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</si>
  <si>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</si>
  <si>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</si>
  <si>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</si>
  <si>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</si>
  <si>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</si>
  <si>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</si>
  <si>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</si>
  <si>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</si>
  <si>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</si>
  <si>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</si>
  <si>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</si>
  <si>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</si>
  <si>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</si>
  <si>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</si>
  <si>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</si>
  <si>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</si>
  <si>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</si>
  <si>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</si>
  <si>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</si>
  <si>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</si>
  <si>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</si>
  <si>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</si>
  <si>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</si>
  <si>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</si>
  <si>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</si>
  <si>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</si>
  <si>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</si>
  <si>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</si>
  <si>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</si>
  <si>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</si>
  <si>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</si>
  <si>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</si>
  <si>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</si>
  <si>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</si>
  <si>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</si>
  <si>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</si>
  <si>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</si>
  <si>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</si>
  <si>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</si>
  <si>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</si>
  <si>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</si>
  <si>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</si>
  <si>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</si>
  <si>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</si>
  <si>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</si>
  <si>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</si>
  <si>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</si>
  <si>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</si>
  <si>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</si>
  <si>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</si>
  <si>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</si>
  <si>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</si>
  <si>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</si>
  <si>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</si>
  <si>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</si>
  <si>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</si>
  <si>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</si>
  <si>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</si>
  <si>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</si>
  <si>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</si>
  <si>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</si>
  <si>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</si>
  <si>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</si>
  <si>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</si>
  <si>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</si>
  <si>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</si>
  <si>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</si>
  <si>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</si>
  <si>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</si>
  <si>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</si>
  <si>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</si>
  <si>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</si>
  <si>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</si>
  <si>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</si>
  <si>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</si>
  <si>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</si>
  <si>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</si>
  <si>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</si>
  <si>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</si>
  <si>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</si>
  <si>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</si>
  <si>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</si>
  <si>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</si>
  <si>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</si>
  <si>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</si>
  <si>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</si>
  <si>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</si>
  <si>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</si>
  <si>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</si>
  <si>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</si>
  <si>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</si>
  <si>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</si>
  <si>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</si>
  <si>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</si>
  <si>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</si>
  <si>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</si>
  <si>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</si>
  <si>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</si>
  <si>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</si>
  <si>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</si>
  <si>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</si>
  <si>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</si>
  <si>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</si>
  <si>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</si>
  <si>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</si>
  <si>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</si>
  <si>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</si>
  <si>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</si>
  <si>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</si>
  <si>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</si>
  <si>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</si>
  <si>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</si>
  <si>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</si>
  <si>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</si>
  <si>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</si>
  <si>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</si>
  <si>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</si>
  <si>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</si>
  <si>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</si>
  <si>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</si>
  <si>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</si>
  <si>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</si>
  <si>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</si>
  <si>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</si>
  <si>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</si>
  <si>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</si>
  <si>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</si>
  <si>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</si>
  <si>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</si>
  <si>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</si>
  <si>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</si>
  <si>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</si>
  <si>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</si>
  <si>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</si>
  <si>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</si>
  <si>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</si>
  <si>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</si>
  <si>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</si>
  <si>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</si>
  <si>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</si>
  <si>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</si>
  <si>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</si>
  <si>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</si>
  <si>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高知県日高村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</si>
  <si>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</si>
  <si>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</si>
  <si>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</si>
  <si>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</si>
  <si>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</si>
  <si>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</si>
  <si>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</si>
  <si>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</si>
  <si>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</si>
  <si>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</si>
  <si>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</si>
  <si>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</si>
  <si>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</si>
  <si>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</si>
  <si>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</si>
  <si>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</si>
  <si>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</si>
  <si>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</si>
  <si>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</si>
  <si>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</si>
  <si>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</si>
  <si>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</si>
  <si>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</si>
  <si>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</si>
  <si>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</si>
  <si>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</si>
  <si>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</si>
  <si>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</si>
  <si>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</si>
  <si>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</si>
  <si>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</si>
  <si>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</si>
  <si>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</si>
  <si>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</si>
  <si>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</si>
  <si>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</si>
  <si>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</si>
  <si>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</si>
  <si>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</si>
  <si>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</si>
  <si>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</si>
  <si>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</si>
  <si>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</si>
  <si>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</si>
  <si>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</si>
  <si>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</si>
  <si>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</si>
  <si>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</si>
  <si>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</si>
  <si>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</si>
  <si>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</si>
  <si>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</si>
  <si>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</si>
  <si>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</si>
  <si>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</si>
  <si>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</si>
  <si>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</si>
  <si>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</si>
  <si>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</si>
  <si>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</si>
  <si>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</si>
  <si>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</si>
  <si>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</si>
  <si>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</si>
  <si>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</si>
  <si>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</si>
  <si>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</si>
  <si>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</si>
  <si>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</si>
  <si>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</si>
  <si>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</si>
  <si>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</si>
  <si>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</si>
  <si>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</si>
  <si>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</si>
  <si>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</si>
  <si>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</si>
  <si>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</si>
  <si>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</si>
  <si>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</si>
  <si>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</si>
  <si>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</si>
  <si>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</si>
  <si>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</si>
  <si>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</si>
  <si>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</si>
  <si>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</si>
  <si>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</si>
  <si>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</si>
  <si>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</si>
  <si>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</si>
  <si>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</si>
  <si>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</si>
  <si>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</si>
  <si>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</si>
  <si>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</si>
  <si>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</si>
  <si>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</si>
  <si>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</si>
  <si>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</si>
  <si>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</si>
  <si>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</si>
  <si>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</si>
  <si>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</si>
  <si>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</si>
  <si>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</si>
  <si>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</si>
  <si>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</si>
  <si>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</si>
  <si>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</si>
  <si>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</si>
  <si>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</si>
  <si>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</si>
  <si>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</si>
  <si>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</si>
  <si>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</si>
  <si>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</si>
  <si>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</si>
  <si>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</si>
  <si>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</si>
  <si>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</si>
  <si>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</si>
  <si>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</si>
  <si>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</si>
  <si>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</si>
  <si>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</si>
  <si>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</si>
  <si>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</si>
  <si>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</si>
  <si>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</si>
  <si>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</si>
  <si>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</si>
  <si>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</si>
  <si>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</si>
  <si>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</si>
  <si>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</si>
  <si>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</si>
  <si>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</si>
  <si>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</si>
  <si>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</si>
  <si>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</si>
  <si>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</si>
  <si>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</si>
  <si>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</si>
  <si>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</si>
  <si>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</si>
  <si>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</si>
  <si>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</si>
  <si>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</si>
  <si>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</si>
  <si>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高知県日高村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</si>
  <si>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</si>
  <si>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</si>
  <si>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</si>
  <si>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</si>
  <si>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</si>
  <si>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</si>
  <si>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</si>
  <si>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</si>
  <si>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</si>
  <si>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</si>
  <si>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</si>
  <si>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</si>
  <si>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</si>
  <si>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</si>
  <si>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</si>
  <si>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</si>
  <si>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</si>
  <si>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</si>
  <si>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</si>
  <si>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</si>
  <si>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</si>
  <si>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</si>
  <si>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</si>
  <si>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</si>
  <si>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</si>
  <si>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</si>
  <si>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</si>
  <si>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</si>
  <si>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</si>
  <si>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</si>
  <si>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</si>
  <si>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</si>
  <si>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</si>
  <si>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</si>
  <si>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</si>
  <si>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</si>
  <si>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</si>
  <si>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</si>
  <si>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</si>
  <si>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</si>
  <si>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</si>
  <si>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</si>
  <si>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</si>
  <si>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</si>
  <si>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</si>
  <si>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</si>
  <si>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</si>
  <si>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</si>
  <si>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</si>
  <si>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</si>
  <si>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</si>
  <si>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</si>
  <si>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</si>
  <si>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</si>
  <si>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</si>
  <si>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</si>
  <si>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</si>
  <si>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</si>
  <si>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</si>
  <si>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</si>
  <si>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</si>
  <si>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</si>
  <si>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</si>
  <si>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</si>
  <si>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</si>
  <si>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</si>
  <si>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</si>
  <si>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</si>
  <si>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</si>
  <si>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</si>
  <si>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</si>
  <si>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</si>
  <si>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</si>
  <si>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</si>
  <si>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</si>
  <si>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</si>
  <si>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</si>
  <si>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</si>
  <si>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</si>
  <si>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</si>
  <si>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</si>
  <si>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</si>
  <si>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</si>
  <si>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</si>
  <si>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</si>
  <si>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</si>
  <si>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</si>
  <si>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</si>
  <si>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</si>
  <si>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</si>
  <si>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</si>
  <si>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</si>
  <si>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</si>
  <si>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</si>
  <si>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</si>
  <si>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</si>
  <si>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</si>
  <si>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</si>
  <si>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</si>
  <si>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</si>
  <si>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</si>
  <si>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</si>
  <si>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</si>
  <si>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</si>
  <si>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</si>
  <si>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</si>
  <si>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</si>
  <si>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</si>
  <si>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</si>
  <si>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</si>
  <si>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</si>
  <si>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</si>
  <si>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</si>
  <si>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</si>
  <si>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</si>
  <si>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</si>
  <si>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</si>
  <si>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</si>
  <si>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</si>
  <si>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</si>
  <si>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</si>
  <si>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</si>
  <si>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</si>
  <si>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</si>
  <si>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</si>
  <si>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</si>
  <si>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</si>
  <si>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</si>
  <si>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</si>
  <si>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</si>
  <si>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</si>
  <si>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</si>
  <si>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</si>
  <si>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</si>
  <si>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</si>
  <si>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</si>
  <si>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</si>
  <si>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</si>
  <si>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</si>
  <si>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</si>
  <si>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</si>
  <si>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</si>
  <si>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</si>
  <si>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</si>
  <si>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</si>
  <si>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</si>
  <si>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</si>
  <si>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</si>
  <si>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</si>
  <si>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</si>
  <si>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</si>
  <si>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</si>
  <si>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</si>
  <si>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</si>
  <si>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</si>
  <si>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</si>
  <si>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</si>
  <si>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</si>
  <si>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</si>
  <si>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</si>
  <si>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</si>
  <si>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</si>
  <si>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</si>
  <si>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</si>
  <si>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</si>
  <si>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</si>
  <si>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</si>
  <si>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</si>
  <si>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</si>
  <si>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</si>
  <si>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</si>
  <si>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</si>
  <si>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</si>
  <si>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</si>
  <si>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</si>
  <si>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</si>
  <si>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</si>
  <si>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</si>
  <si>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</si>
  <si>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</si>
  <si>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</si>
  <si>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</si>
  <si>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</si>
  <si>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</si>
  <si>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</si>
  <si>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</si>
  <si>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</si>
  <si>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</si>
  <si>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</si>
  <si>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</si>
  <si>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</si>
  <si>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</si>
  <si>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</si>
  <si>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</si>
  <si>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</si>
  <si>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</si>
  <si>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</si>
  <si>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</si>
  <si>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</si>
  <si>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</si>
  <si>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11.58</t>
  </si>
  <si>
    <t>▲ 1.45</t>
  </si>
  <si>
    <t>▲ 9.83</t>
  </si>
  <si>
    <t>一般会計</t>
  </si>
  <si>
    <t>介護保険特別会計</t>
  </si>
  <si>
    <t>住宅新築資金等特別会計</t>
  </si>
  <si>
    <t>国民健康保険特別会計</t>
  </si>
  <si>
    <t>簡易水道特別会計</t>
  </si>
  <si>
    <t>後期高齢者医療特別会計</t>
  </si>
  <si>
    <t>その他会計（赤字）</t>
  </si>
  <si>
    <t>その他会計（黒字）</t>
  </si>
  <si>
    <t>-</t>
    <phoneticPr fontId="2"/>
  </si>
  <si>
    <t>こうち人づくり広域連合</t>
  </si>
  <si>
    <t>高知県後期高齢者医療広域連合(一般会計)</t>
  </si>
  <si>
    <t>高知県後期高齢者医療広域連合(後期高齢者医療特別会計)</t>
  </si>
  <si>
    <t>高知県広域食肉センター事務組合</t>
  </si>
  <si>
    <t>高知県市町村総合事務組合(一般会計)</t>
  </si>
  <si>
    <t>高知県市町村総合事務組合(交通災害共済事業督特別事務組合)</t>
  </si>
  <si>
    <t>高知県市町村総合事務組合(会館建設事業特別会計)</t>
  </si>
  <si>
    <t>高知中央西部焼却処理事務組合</t>
  </si>
  <si>
    <t>仁淀消防組合</t>
  </si>
  <si>
    <t>仁淀川下流衛生事務組合</t>
  </si>
  <si>
    <t>仁淀川広域市町村圏事務組合</t>
  </si>
  <si>
    <t>日高村佐川町学校組合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</si>
  <si>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</si>
  <si>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</si>
  <si>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</si>
  <si>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</si>
  <si>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</si>
  <si>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</si>
  <si>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</si>
  <si>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</si>
  <si>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</si>
  <si>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</si>
  <si>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は、現在は交付税算入のある起債を積極的に借入れ事業を実施しており、増加傾向となっている。一方、有形固定資産減価償却率についても、上昇傾向にある。主な要因としては、全施設の34.7％を占める学校教育系施設の老朽化が挙げられる。公共施設等総合管理計画に基づき、今後老朽化対策に積極的に取組んでいく。</t>
    <rPh sb="13" eb="15">
      <t>ゲンザイ</t>
    </rPh>
    <rPh sb="44" eb="46">
      <t>ゾウカ</t>
    </rPh>
    <rPh sb="46" eb="48">
      <t>ケイコウ</t>
    </rPh>
    <phoneticPr fontId="5"/>
  </si>
  <si>
    <t>　実質公債費比率は類似団体と比較して低い水準にあるものの、事業費補正により基準財政需要額に算入された公債費の減により、上昇傾向となっている。今後の「治水対策事業」・「庁舎建設事業」等の大型事業による借入れと合せて、本比率は上昇していくことが予想されている。</t>
    <rPh sb="29" eb="32">
      <t>ジギョウヒ</t>
    </rPh>
    <rPh sb="32" eb="34">
      <t>ホセイ</t>
    </rPh>
    <rPh sb="37" eb="39">
      <t>キジュン</t>
    </rPh>
    <rPh sb="39" eb="41">
      <t>ザイセイ</t>
    </rPh>
    <rPh sb="41" eb="43">
      <t>ジュヨウ</t>
    </rPh>
    <rPh sb="43" eb="44">
      <t>ガク</t>
    </rPh>
    <rPh sb="45" eb="47">
      <t>サンニュウ</t>
    </rPh>
    <rPh sb="50" eb="53">
      <t>コウサイヒ</t>
    </rPh>
    <rPh sb="54" eb="55">
      <t>ゲン</t>
    </rPh>
    <rPh sb="59" eb="61">
      <t>ジョウショウ</t>
    </rPh>
    <rPh sb="61" eb="6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</si>
</sst>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51D5-4059-A38E-3D0F840226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110057</c:v>
                </c:pt>
                <c:pt idx="1">
                  <c:v>128267</c:v>
                </c:pt>
                <c:pt idx="2">
                  <c:v>116177</c:v>
                </c:pt>
                <c:pt idx="3">
                  <c:v>209860</c:v>
                </c:pt>
                <c:pt idx="4">
                  <c:v>207889</c:v>
                </c:pt>
              </c:numCache>
            </c:numRef>
          </c:val>
          <c:smooth val="0"/>
          <c:extLst xmlns:c16r2="http://schemas.microsoft.com/office/drawing/2015/06/chart">
            <c:ext xmlns:c16="http://schemas.microsoft.com/office/drawing/2014/chart" uri="{C3380CC4-5D6E-409C-BE32-E72D297353CC}">
              <c16:uniqueId val="{00000001-51D5-4059-A38E-3D0F84022676}"/>
            </c:ext>
          </c:extLst>
        </c:ser>
        <c:dLbls>
          <c:showLegendKey val="0"/>
          <c:showVal val="0"/>
          <c:showCatName val="0"/>
          <c:showSerName val="0"/>
          <c:showPercent val="0"/>
          <c:showBubbleSize val="0"/>
        </c:dLbls>
        <c:marker val="1"/>
        <c:smooth val="0"/>
        <c:axId val="37612544"/>
        <c:axId val="92415104"/>
      </c:lineChart>
      <c:catAx>
        <c:axId val="3761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15104"/>
        <c:crosses val="autoZero"/>
        <c:auto val="1"/>
        <c:lblAlgn val="ctr"/>
        <c:lblOffset val="100"/>
        <c:tickLblSkip val="1"/>
        <c:tickMarkSkip val="1"/>
        <c:noMultiLvlLbl val="0"/>
      </c:catAx>
      <c:valAx>
        <c:axId val="924151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1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1.94</c:v>
                </c:pt>
                <c:pt idx="1">
                  <c:v>2.2599999999999998</c:v>
                </c:pt>
                <c:pt idx="2">
                  <c:v>2.14</c:v>
                </c:pt>
                <c:pt idx="3">
                  <c:v>2.13</c:v>
                </c:pt>
                <c:pt idx="4">
                  <c:v>2.08</c:v>
                </c:pt>
              </c:numCache>
            </c:numRef>
          </c:val>
          <c:extLst xmlns:c16r2="http://schemas.microsoft.com/office/drawing/2015/06/chart">
            <c:ext xmlns:c16="http://schemas.microsoft.com/office/drawing/2014/chart" uri="{C3380CC4-5D6E-409C-BE32-E72D297353CC}">
              <c16:uniqueId val="{00000000-05D1-4C32-92E0-445E70648D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23.44</c:v>
                </c:pt>
                <c:pt idx="1">
                  <c:v>28.71</c:v>
                </c:pt>
                <c:pt idx="2">
                  <c:v>28.03</c:v>
                </c:pt>
                <c:pt idx="3">
                  <c:v>27.11</c:v>
                </c:pt>
                <c:pt idx="4">
                  <c:v>17.739999999999998</c:v>
                </c:pt>
              </c:numCache>
            </c:numRef>
          </c:val>
          <c:extLst xmlns:c16r2="http://schemas.microsoft.com/office/drawing/2015/06/chart">
            <c:ext xmlns:c16="http://schemas.microsoft.com/office/drawing/2014/chart" uri="{C3380CC4-5D6E-409C-BE32-E72D297353CC}">
              <c16:uniqueId val="{00000001-05D1-4C32-92E0-445E70648D90}"/>
            </c:ext>
          </c:extLst>
        </c:ser>
        <c:dLbls>
          <c:showLegendKey val="0"/>
          <c:showVal val="0"/>
          <c:showCatName val="0"/>
          <c:showSerName val="0"/>
          <c:showPercent val="0"/>
          <c:showBubbleSize val="0"/>
        </c:dLbls>
        <c:gapWidth val="250"/>
        <c:overlap val="100"/>
        <c:axId val="124715776"/>
        <c:axId val="12471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-11.58</c:v>
                </c:pt>
                <c:pt idx="1">
                  <c:v>5.49</c:v>
                </c:pt>
                <c:pt idx="2">
                  <c:v>0.18</c:v>
                </c:pt>
                <c:pt idx="3">
                  <c:v>-1.45</c:v>
                </c:pt>
                <c:pt idx="4">
                  <c:v>-9.83</c:v>
                </c:pt>
              </c:numCache>
            </c:numRef>
          </c:val>
          <c:smooth val="0"/>
          <c:extLst xmlns:c16r2="http://schemas.microsoft.com/office/drawing/2015/06/chart">
            <c:ext xmlns:c16="http://schemas.microsoft.com/office/drawing/2014/chart" uri="{C3380CC4-5D6E-409C-BE32-E72D297353CC}">
              <c16:uniqueId val="{00000002-05D1-4C32-92E0-445E70648D90}"/>
            </c:ext>
          </c:extLst>
        </c:ser>
        <c:dLbls>
          <c:showLegendKey val="0"/>
          <c:showVal val="0"/>
          <c:showCatName val="0"/>
          <c:showSerName val="0"/>
          <c:showPercent val="0"/>
          <c:showBubbleSize val="0"/>
        </c:dLbls>
        <c:marker val="1"/>
        <c:smooth val="0"/>
        <c:axId val="124715776"/>
        <c:axId val="124717696"/>
      </c:lineChart>
      <c:catAx>
        <c:axId val="1247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17696"/>
        <c:crosses val="autoZero"/>
        <c:auto val="1"/>
        <c:lblAlgn val="ctr"/>
        <c:lblOffset val="100"/>
        <c:tickLblSkip val="1"/>
        <c:tickMarkSkip val="1"/>
        <c:noMultiLvlLbl val="0"/>
      </c:catAx>
      <c:valAx>
        <c:axId val="12471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879-4DBA-AC10-CCB577807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79-4DBA-AC10-CCB577807F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879-4DBA-AC10-CCB577807F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879-4DBA-AC10-CCB577807F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0.08</c:v>
                </c:pt>
                <c:pt idx="4">
                  <c:v>#N/A</c:v>
                </c:pt>
                <c:pt idx="5">
                  <c:v>0.12</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6879-4DBA-AC10-CCB577807FE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c:v>
                </c:pt>
                <c:pt idx="4">
                  <c:v>#N/A</c:v>
                </c:pt>
                <c:pt idx="5">
                  <c:v>0.15</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5-6879-4DBA-AC10-CCB577807FE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c:v>
                </c:pt>
                <c:pt idx="2">
                  <c:v>#N/A</c:v>
                </c:pt>
                <c:pt idx="3">
                  <c:v>0.01</c:v>
                </c:pt>
                <c:pt idx="4">
                  <c:v>#N/A</c:v>
                </c:pt>
                <c:pt idx="5">
                  <c:v>0.01</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6-6879-4DBA-AC10-CCB577807FE4}"/>
            </c:ext>
          </c:extLst>
        </c:ser>
        <c:ser>
          <c:idx val="7"/>
          <c:order val="7"/>
          <c:tx>
            <c:strRef>
              <c:f>データシート!$A$34</c:f>
              <c:strCache>
                <c:ptCount val="1"/>
                <c:pt idx="0">
                  <c:v>住宅新築資金等特別会計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0.39</c:v>
                </c:pt>
                <c:pt idx="2">
                  <c:v>#N/A</c:v>
                </c:pt>
                <c:pt idx="3">
                  <c:v>0.63</c:v>
                </c:pt>
                <c:pt idx="4">
                  <c:v>#N/A</c:v>
                </c:pt>
                <c:pt idx="5">
                  <c:v>0.97</c:v>
                </c:pt>
                <c:pt idx="6">
                  <c:v>#N/A</c:v>
                </c:pt>
                <c:pt idx="7">
                  <c:v>0.59</c:v>
                </c:pt>
                <c:pt idx="8">
                  <c:v>#N/A</c:v>
                </c:pt>
                <c:pt idx="9">
                  <c:v>0.75</c:v>
                </c:pt>
              </c:numCache>
            </c:numRef>
          </c:val>
          <c:extLst xmlns:c16r2="http://schemas.microsoft.com/office/drawing/2015/06/chart">
            <c:ext xmlns:c16="http://schemas.microsoft.com/office/drawing/2014/chart" uri="{C3380CC4-5D6E-409C-BE32-E72D297353CC}">
              <c16:uniqueId val="{00000007-6879-4DBA-AC10-CCB577807FE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0.08</c:v>
                </c:pt>
                <c:pt idx="2">
                  <c:v>#N/A</c:v>
                </c:pt>
                <c:pt idx="3">
                  <c:v>0</c:v>
                </c:pt>
                <c:pt idx="4">
                  <c:v>#N/A</c:v>
                </c:pt>
                <c:pt idx="5">
                  <c:v>0.06</c:v>
                </c:pt>
                <c:pt idx="6">
                  <c:v>#N/A</c:v>
                </c:pt>
                <c:pt idx="7">
                  <c:v>1</c:v>
                </c:pt>
                <c:pt idx="8">
                  <c:v>#N/A</c:v>
                </c:pt>
                <c:pt idx="9">
                  <c:v>0.89</c:v>
                </c:pt>
              </c:numCache>
            </c:numRef>
          </c:val>
          <c:extLst xmlns:c16r2="http://schemas.microsoft.com/office/drawing/2015/06/chart">
            <c:ext xmlns:c16="http://schemas.microsoft.com/office/drawing/2014/chart" uri="{C3380CC4-5D6E-409C-BE32-E72D297353CC}">
              <c16:uniqueId val="{00000008-6879-4DBA-AC10-CCB577807F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1.54</c:v>
                </c:pt>
                <c:pt idx="2">
                  <c:v>#N/A</c:v>
                </c:pt>
                <c:pt idx="3">
                  <c:v>1.62</c:v>
                </c:pt>
                <c:pt idx="4">
                  <c:v>#N/A</c:v>
                </c:pt>
                <c:pt idx="5">
                  <c:v>1.1599999999999999</c:v>
                </c:pt>
                <c:pt idx="6">
                  <c:v>#N/A</c:v>
                </c:pt>
                <c:pt idx="7">
                  <c:v>1.53</c:v>
                </c:pt>
                <c:pt idx="8">
                  <c:v>#N/A</c:v>
                </c:pt>
                <c:pt idx="9">
                  <c:v>1.31</c:v>
                </c:pt>
              </c:numCache>
            </c:numRef>
          </c:val>
          <c:extLst xmlns:c16r2="http://schemas.microsoft.com/office/drawing/2015/06/chart">
            <c:ext xmlns:c16="http://schemas.microsoft.com/office/drawing/2014/chart" uri="{C3380CC4-5D6E-409C-BE32-E72D297353CC}">
              <c16:uniqueId val="{00000009-6879-4DBA-AC10-CCB577807FE4}"/>
            </c:ext>
          </c:extLst>
        </c:ser>
        <c:dLbls>
          <c:showLegendKey val="0"/>
          <c:showVal val="0"/>
          <c:showCatName val="0"/>
          <c:showSerName val="0"/>
          <c:showPercent val="0"/>
          <c:showBubbleSize val="0"/>
        </c:dLbls>
        <c:gapWidth val="150"/>
        <c:overlap val="100"/>
        <c:axId val="125172352"/>
        <c:axId val="125186432"/>
      </c:barChart>
      <c:catAx>
        <c:axId val="1251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86432"/>
        <c:crosses val="autoZero"/>
        <c:auto val="1"/>
        <c:lblAlgn val="ctr"/>
        <c:lblOffset val="100"/>
        <c:tickLblSkip val="1"/>
        <c:tickMarkSkip val="1"/>
        <c:noMultiLvlLbl val="0"/>
      </c:catAx>
      <c:valAx>
        <c:axId val="12518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7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335</c:v>
                </c:pt>
                <c:pt idx="5">
                  <c:v>340</c:v>
                </c:pt>
                <c:pt idx="8">
                  <c:v>325</c:v>
                </c:pt>
                <c:pt idx="11">
                  <c:v>301</c:v>
                </c:pt>
                <c:pt idx="14">
                  <c:v>280</c:v>
                </c:pt>
              </c:numCache>
            </c:numRef>
          </c:val>
          <c:extLst xmlns:c16r2="http://schemas.microsoft.com/office/drawing/2015/06/chart">
            <c:ext xmlns:c16="http://schemas.microsoft.com/office/drawing/2014/chart" uri="{C3380CC4-5D6E-409C-BE32-E72D297353CC}">
              <c16:uniqueId val="{00000000-B460-45B8-A908-C07720ABE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60-45B8-A908-C07720ABE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15</c:v>
                </c:pt>
                <c:pt idx="9">
                  <c:v>0</c:v>
                </c:pt>
                <c:pt idx="12">
                  <c:v>0</c:v>
                </c:pt>
              </c:numCache>
            </c:numRef>
          </c:val>
          <c:extLst xmlns:c16r2="http://schemas.microsoft.com/office/drawing/2015/06/chart">
            <c:ext xmlns:c16="http://schemas.microsoft.com/office/drawing/2014/chart" uri="{C3380CC4-5D6E-409C-BE32-E72D297353CC}">
              <c16:uniqueId val="{00000002-B460-45B8-A908-C07720ABE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c:v>
                </c:pt>
                <c:pt idx="3">
                  <c:v>30</c:v>
                </c:pt>
                <c:pt idx="6">
                  <c:v>26</c:v>
                </c:pt>
                <c:pt idx="9">
                  <c:v>32</c:v>
                </c:pt>
                <c:pt idx="12">
                  <c:v>27</c:v>
                </c:pt>
              </c:numCache>
            </c:numRef>
          </c:val>
          <c:extLst xmlns:c16r2="http://schemas.microsoft.com/office/drawing/2015/06/chart">
            <c:ext xmlns:c16="http://schemas.microsoft.com/office/drawing/2014/chart" uri="{C3380CC4-5D6E-409C-BE32-E72D297353CC}">
              <c16:uniqueId val="{00000003-B460-45B8-A908-C07720ABE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c:v>
                </c:pt>
                <c:pt idx="3">
                  <c:v>34</c:v>
                </c:pt>
                <c:pt idx="6">
                  <c:v>34</c:v>
                </c:pt>
                <c:pt idx="9">
                  <c:v>35</c:v>
                </c:pt>
                <c:pt idx="12">
                  <c:v>35</c:v>
                </c:pt>
              </c:numCache>
            </c:numRef>
          </c:val>
          <c:extLst xmlns:c16r2="http://schemas.microsoft.com/office/drawing/2015/06/chart">
            <c:ext xmlns:c16="http://schemas.microsoft.com/office/drawing/2014/chart" uri="{C3380CC4-5D6E-409C-BE32-E72D297353CC}">
              <c16:uniqueId val="{00000004-B460-45B8-A908-C07720ABE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60-45B8-A908-C07720ABE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60-45B8-A908-C07720ABE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386</c:v>
                </c:pt>
                <c:pt idx="3">
                  <c:v>378</c:v>
                </c:pt>
                <c:pt idx="6">
                  <c:v>397</c:v>
                </c:pt>
                <c:pt idx="9">
                  <c:v>388</c:v>
                </c:pt>
                <c:pt idx="12">
                  <c:v>359</c:v>
                </c:pt>
              </c:numCache>
            </c:numRef>
          </c:val>
          <c:extLst xmlns:c16r2="http://schemas.microsoft.com/office/drawing/2015/06/chart">
            <c:ext xmlns:c16="http://schemas.microsoft.com/office/drawing/2014/chart" uri="{C3380CC4-5D6E-409C-BE32-E72D297353CC}">
              <c16:uniqueId val="{00000007-B460-45B8-A908-C07720ABEBF8}"/>
            </c:ext>
          </c:extLst>
        </c:ser>
        <c:dLbls>
          <c:showLegendKey val="0"/>
          <c:showVal val="0"/>
          <c:showCatName val="0"/>
          <c:showSerName val="0"/>
          <c:showPercent val="0"/>
          <c:showBubbleSize val="0"/>
        </c:dLbls>
        <c:gapWidth val="100"/>
        <c:overlap val="100"/>
        <c:axId val="90961024"/>
        <c:axId val="9096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128</c:v>
                </c:pt>
                <c:pt idx="2">
                  <c:v>#N/A</c:v>
                </c:pt>
                <c:pt idx="3">
                  <c:v>#N/A</c:v>
                </c:pt>
                <c:pt idx="4">
                  <c:v>105</c:v>
                </c:pt>
                <c:pt idx="5">
                  <c:v>#N/A</c:v>
                </c:pt>
                <c:pt idx="6">
                  <c:v>#N/A</c:v>
                </c:pt>
                <c:pt idx="7">
                  <c:v>147</c:v>
                </c:pt>
                <c:pt idx="8">
                  <c:v>#N/A</c:v>
                </c:pt>
                <c:pt idx="9">
                  <c:v>#N/A</c:v>
                </c:pt>
                <c:pt idx="10">
                  <c:v>154</c:v>
                </c:pt>
                <c:pt idx="11">
                  <c:v>#N/A</c:v>
                </c:pt>
                <c:pt idx="12">
                  <c:v>#N/A</c:v>
                </c:pt>
                <c:pt idx="13">
                  <c:v>141</c:v>
                </c:pt>
                <c:pt idx="14">
                  <c:v>#N/A</c:v>
                </c:pt>
              </c:numCache>
            </c:numRef>
          </c:val>
          <c:smooth val="0"/>
          <c:extLst xmlns:c16r2="http://schemas.microsoft.com/office/drawing/2015/06/chart">
            <c:ext xmlns:c16="http://schemas.microsoft.com/office/drawing/2014/chart" uri="{C3380CC4-5D6E-409C-BE32-E72D297353CC}">
              <c16:uniqueId val="{00000008-B460-45B8-A908-C07720ABEBF8}"/>
            </c:ext>
          </c:extLst>
        </c:ser>
        <c:dLbls>
          <c:showLegendKey val="0"/>
          <c:showVal val="0"/>
          <c:showCatName val="0"/>
          <c:showSerName val="0"/>
          <c:showPercent val="0"/>
          <c:showBubbleSize val="0"/>
        </c:dLbls>
        <c:marker val="1"/>
        <c:smooth val="0"/>
        <c:axId val="90961024"/>
        <c:axId val="90962944"/>
      </c:lineChart>
      <c:catAx>
        <c:axId val="909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62944"/>
        <c:crosses val="autoZero"/>
        <c:auto val="1"/>
        <c:lblAlgn val="ctr"/>
        <c:lblOffset val="100"/>
        <c:tickLblSkip val="1"/>
        <c:tickMarkSkip val="1"/>
        <c:noMultiLvlLbl val="0"/>
      </c:catAx>
      <c:valAx>
        <c:axId val="909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2865</c:v>
                </c:pt>
                <c:pt idx="5">
                  <c:v>2764</c:v>
                </c:pt>
                <c:pt idx="8">
                  <c:v>2754</c:v>
                </c:pt>
                <c:pt idx="11">
                  <c:v>2785</c:v>
                </c:pt>
                <c:pt idx="14">
                  <c:v>2616</c:v>
                </c:pt>
              </c:numCache>
            </c:numRef>
          </c:val>
          <c:extLst xmlns:c16r2="http://schemas.microsoft.com/office/drawing/2015/06/chart">
            <c:ext xmlns:c16="http://schemas.microsoft.com/office/drawing/2014/chart" uri="{C3380CC4-5D6E-409C-BE32-E72D297353CC}">
              <c16:uniqueId val="{00000000-6B08-4EA2-9659-4FD8515903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c:v>
                </c:pt>
                <c:pt idx="5">
                  <c:v>64</c:v>
                </c:pt>
                <c:pt idx="8">
                  <c:v>51</c:v>
                </c:pt>
                <c:pt idx="11">
                  <c:v>38</c:v>
                </c:pt>
                <c:pt idx="14">
                  <c:v>23</c:v>
                </c:pt>
              </c:numCache>
            </c:numRef>
          </c:val>
          <c:extLst xmlns:c16r2="http://schemas.microsoft.com/office/drawing/2015/06/chart">
            <c:ext xmlns:c16="http://schemas.microsoft.com/office/drawing/2014/chart" uri="{C3380CC4-5D6E-409C-BE32-E72D297353CC}">
              <c16:uniqueId val="{00000001-6B08-4EA2-9659-4FD8515903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1826</c:v>
                </c:pt>
                <c:pt idx="5">
                  <c:v>1932</c:v>
                </c:pt>
                <c:pt idx="8">
                  <c:v>2196</c:v>
                </c:pt>
                <c:pt idx="11">
                  <c:v>2105</c:v>
                </c:pt>
                <c:pt idx="14">
                  <c:v>2269</c:v>
                </c:pt>
              </c:numCache>
            </c:numRef>
          </c:val>
          <c:extLst xmlns:c16r2="http://schemas.microsoft.com/office/drawing/2015/06/chart">
            <c:ext xmlns:c16="http://schemas.microsoft.com/office/drawing/2014/chart" uri="{C3380CC4-5D6E-409C-BE32-E72D297353CC}">
              <c16:uniqueId val="{00000002-6B08-4EA2-9659-4FD8515903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B08-4EA2-9659-4FD8515903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B08-4EA2-9659-4FD8515903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B08-4EA2-9659-4FD8515903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411</c:v>
                </c:pt>
                <c:pt idx="3">
                  <c:v>376</c:v>
                </c:pt>
                <c:pt idx="6">
                  <c:v>312</c:v>
                </c:pt>
                <c:pt idx="9">
                  <c:v>289</c:v>
                </c:pt>
                <c:pt idx="12">
                  <c:v>293</c:v>
                </c:pt>
              </c:numCache>
            </c:numRef>
          </c:val>
          <c:extLst xmlns:c16r2="http://schemas.microsoft.com/office/drawing/2015/06/chart">
            <c:ext xmlns:c16="http://schemas.microsoft.com/office/drawing/2014/chart" uri="{C3380CC4-5D6E-409C-BE32-E72D297353CC}">
              <c16:uniqueId val="{00000006-6B08-4EA2-9659-4FD8515903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164</c:v>
                </c:pt>
                <c:pt idx="3">
                  <c:v>148</c:v>
                </c:pt>
                <c:pt idx="6">
                  <c:v>133</c:v>
                </c:pt>
                <c:pt idx="9">
                  <c:v>107</c:v>
                </c:pt>
                <c:pt idx="12">
                  <c:v>80</c:v>
                </c:pt>
              </c:numCache>
            </c:numRef>
          </c:val>
          <c:extLst xmlns:c16r2="http://schemas.microsoft.com/office/drawing/2015/06/chart">
            <c:ext xmlns:c16="http://schemas.microsoft.com/office/drawing/2014/chart" uri="{C3380CC4-5D6E-409C-BE32-E72D297353CC}">
              <c16:uniqueId val="{00000007-6B08-4EA2-9659-4FD8515903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483</c:v>
                </c:pt>
                <c:pt idx="3">
                  <c:v>470</c:v>
                </c:pt>
                <c:pt idx="6">
                  <c:v>452</c:v>
                </c:pt>
                <c:pt idx="9">
                  <c:v>435</c:v>
                </c:pt>
                <c:pt idx="12">
                  <c:v>481</c:v>
                </c:pt>
              </c:numCache>
            </c:numRef>
          </c:val>
          <c:extLst xmlns:c16r2="http://schemas.microsoft.com/office/drawing/2015/06/chart">
            <c:ext xmlns:c16="http://schemas.microsoft.com/office/drawing/2014/chart" uri="{C3380CC4-5D6E-409C-BE32-E72D297353CC}">
              <c16:uniqueId val="{00000008-6B08-4EA2-9659-4FD8515903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51</c:v>
                </c:pt>
                <c:pt idx="6">
                  <c:v>77</c:v>
                </c:pt>
                <c:pt idx="9">
                  <c:v>53</c:v>
                </c:pt>
                <c:pt idx="12">
                  <c:v>31</c:v>
                </c:pt>
              </c:numCache>
            </c:numRef>
          </c:val>
          <c:extLst xmlns:c16r2="http://schemas.microsoft.com/office/drawing/2015/06/chart">
            <c:ext xmlns:c16="http://schemas.microsoft.com/office/drawing/2014/chart" uri="{C3380CC4-5D6E-409C-BE32-E72D297353CC}">
              <c16:uniqueId val="{00000009-6B08-4EA2-9659-4FD8515903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3174</c:v>
                </c:pt>
                <c:pt idx="3">
                  <c:v>3110</c:v>
                </c:pt>
                <c:pt idx="6">
                  <c:v>3012</c:v>
                </c:pt>
                <c:pt idx="9">
                  <c:v>3005</c:v>
                </c:pt>
                <c:pt idx="12">
                  <c:v>3129</c:v>
                </c:pt>
              </c:numCache>
            </c:numRef>
          </c:val>
          <c:extLst xmlns:c16r2="http://schemas.microsoft.com/office/drawing/2015/06/chart">
            <c:ext xmlns:c16="http://schemas.microsoft.com/office/drawing/2014/chart" uri="{C3380CC4-5D6E-409C-BE32-E72D297353CC}">
              <c16:uniqueId val="{0000000A-6B08-4EA2-9659-4FD851590317}"/>
            </c:ext>
          </c:extLst>
        </c:ser>
        <c:dLbls>
          <c:showLegendKey val="0"/>
          <c:showVal val="0"/>
          <c:showCatName val="0"/>
          <c:showSerName val="0"/>
          <c:showPercent val="0"/>
          <c:showBubbleSize val="0"/>
        </c:dLbls>
        <c:gapWidth val="100"/>
        <c:overlap val="100"/>
        <c:axId val="125829504"/>
        <c:axId val="12583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B08-4EA2-9659-4FD851590317}"/>
            </c:ext>
          </c:extLst>
        </c:ser>
        <c:dLbls>
          <c:showLegendKey val="0"/>
          <c:showVal val="0"/>
          <c:showCatName val="0"/>
          <c:showSerName val="0"/>
          <c:showPercent val="0"/>
          <c:showBubbleSize val="0"/>
        </c:dLbls>
        <c:marker val="1"/>
        <c:smooth val="0"/>
        <c:axId val="125829504"/>
        <c:axId val="125831424"/>
      </c:lineChart>
      <c:catAx>
        <c:axId val="1258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31424"/>
        <c:crosses val="autoZero"/>
        <c:auto val="1"/>
        <c:lblAlgn val="ctr"/>
        <c:lblOffset val="100"/>
        <c:tickLblSkip val="1"/>
        <c:tickMarkSkip val="1"/>
        <c:noMultiLvlLbl val="0"/>
      </c:catAx>
      <c:valAx>
        <c:axId val="1258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2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573</c:v>
                </c:pt>
                <c:pt idx="1">
                  <c:v>545</c:v>
                </c:pt>
                <c:pt idx="2">
                  <c:v>352</c:v>
                </c:pt>
              </c:numCache>
            </c:numRef>
          </c:val>
          <c:extLst xmlns:c16r2="http://schemas.microsoft.com/office/drawing/2015/06/chart">
            <c:ext xmlns:c16="http://schemas.microsoft.com/office/drawing/2014/chart" uri="{C3380CC4-5D6E-409C-BE32-E72D297353CC}">
              <c16:uniqueId val="{00000000-0F39-472F-9F14-A9025D22C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c:v>
                </c:pt>
                <c:pt idx="1">
                  <c:v>100</c:v>
                </c:pt>
                <c:pt idx="2">
                  <c:v>231</c:v>
                </c:pt>
              </c:numCache>
            </c:numRef>
          </c:val>
          <c:extLst xmlns:c16r2="http://schemas.microsoft.com/office/drawing/2015/06/chart">
            <c:ext xmlns:c16="http://schemas.microsoft.com/office/drawing/2014/chart" uri="{C3380CC4-5D6E-409C-BE32-E72D297353CC}">
              <c16:uniqueId val="{00000001-0F39-472F-9F14-A9025D22C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1420</c:v>
                </c:pt>
                <c:pt idx="1">
                  <c:v>1358</c:v>
                </c:pt>
                <c:pt idx="2">
                  <c:v>1583</c:v>
                </c:pt>
              </c:numCache>
            </c:numRef>
          </c:val>
          <c:extLst xmlns:c16r2="http://schemas.microsoft.com/office/drawing/2015/06/chart">
            <c:ext xmlns:c16="http://schemas.microsoft.com/office/drawing/2014/chart" uri="{C3380CC4-5D6E-409C-BE32-E72D297353CC}">
              <c16:uniqueId val="{00000002-0F39-472F-9F14-A9025D22CE70}"/>
            </c:ext>
          </c:extLst>
        </c:ser>
        <c:dLbls>
          <c:showLegendKey val="0"/>
          <c:showVal val="0"/>
          <c:showCatName val="0"/>
          <c:showSerName val="0"/>
          <c:showPercent val="0"/>
          <c:showBubbleSize val="0"/>
        </c:dLbls>
        <c:gapWidth val="120"/>
        <c:overlap val="100"/>
        <c:axId val="125629952"/>
        <c:axId val="125631488"/>
      </c:barChart>
      <c:catAx>
        <c:axId val="1256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631488"/>
        <c:crosses val="autoZero"/>
        <c:auto val="1"/>
        <c:lblAlgn val="ctr"/>
        <c:lblOffset val="100"/>
        <c:tickLblSkip val="1"/>
        <c:tickMarkSkip val="1"/>
        <c:noMultiLvlLbl val="0"/>
      </c:catAx>
      <c:valAx>
        <c:axId val="125631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62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{34735F18-CF45-41E9-ABC5-E4E7EC1366D0}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8AE-4249-9B23-122A0363ECE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{4DA7DCAE-8085-4FBA-8AA4-068A43E314E7}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AE-4249-9B23-122A0363ECE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{A6149502-97B2-4352-868B-C401234C956D}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AE-4249-9B23-122A0363ECE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{235C9D72-E33C-4E32-AF36-F8E4855CA550}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AE-4249-9B23-122A0363ECE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{B3AAFC02-3488-4B69-B28E-6785382CDDB9}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AE-4249-9B23-122A0363ECE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{F765F8E0-3355-49E4-B1AD-65AF2B9CFA43}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8AE-4249-9B23-122A0363ECE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{544A9C36-A311-46FF-83DE-C99115E635A3}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8AE-4249-9B23-122A0363ECE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{1DF08746-7547-408E-A02F-26535E31EB3D}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8AE-4249-9B23-122A0363ECE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{09E03AAA-E694-4C4B-B142-4E8AD3CC727B}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8AE-4249-9B23-122A0363EC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48.4</c:v>
                </c:pt>
                <c:pt idx="24">
                  <c:v>48.7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8AE-4249-9B23-122A0363EC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{D5D4B178-F0E4-4040-8913-BF1E3282C64E}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8AE-4249-9B23-122A0363ECE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{D6C60407-C2B3-4DBD-A56C-A50555EC02F0}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AE-4249-9B23-122A0363ECE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{C8F866DC-1EA9-4CA0-8848-6B307DFA751A}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AE-4249-9B23-122A0363ECE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{2B8FA87E-59F1-4FED-9FAD-F1E06074F692}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AE-4249-9B23-122A0363ECE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{4E479F83-D083-4FCD-8651-B59997269D02}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AE-4249-9B23-122A0363ECE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{38763F66-F5CD-4EA1-BAC7-AA897B46458E}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8AE-4249-9B23-122A0363ECE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{36993B26-E84D-417B-A77C-8959FC28E306}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8AE-4249-9B23-122A0363ECE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{9F0C3F13-8474-4D5D-BA0C-4C176381C862}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8AE-4249-9B23-122A0363ECE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{3D1CB09F-957F-4FC1-84BF-F6EA63CECE0D}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8AE-4249-9B23-122A0363EC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xmlns:c16r2="http://schemas.microsoft.com/office/drawing/2015/06/chart">
            <c:ext xmlns:c16="http://schemas.microsoft.com/office/drawing/2014/chart" uri="{C3380CC4-5D6E-409C-BE32-E72D297353CC}">
              <c16:uniqueId val="{00000013-78AE-4249-9B23-122A0363ECEF}"/>
            </c:ext>
          </c:extLst>
        </c:ser>
        <c:dLbls>
          <c:showLegendKey val="0"/>
          <c:showVal val="1"/>
          <c:showCatName val="0"/>
          <c:showSerName val="0"/>
          <c:showPercent val="0"/>
          <c:showBubbleSize val="0"/>
        </c:dLbls>
        <c:axId val="125473536"/>
        <c:axId val="125475456"/>
      </c:scatterChart>
      <c:valAx>
        <c:axId val="125473536"/>
        <c:scaling>
          <c:orientation val="minMax"/>
          <c:max val="5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475456"/>
        <c:crosses val="autoZero"/>
        <c:crossBetween val="midCat"/>
      </c:valAx>
      <c:valAx>
        <c:axId val="125475456"/>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73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{BBAA9461-DA69-4D0D-9079-36E5ECA65537}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49-46B9-98C1-85D80928F93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{814A1CC6-CBEB-4C81-AC06-C585B23B7246}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49-46B9-98C1-85D80928F93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{93F5C9DB-ACC1-4C76-92F2-2092C12DEB5F}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49-46B9-98C1-85D80928F93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{C7F9D40B-55E9-4A3A-A572-B69D56DF5EDC}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49-46B9-98C1-85D80928F93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{990BF60A-138E-43E7-81FA-E1B93A6192B5}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49-46B9-98C1-85D80928F93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{4F531F59-F118-4A49-9C78-42F5C0B19304}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49-46B9-98C1-85D80928F93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{83BDF98D-FA3A-4DCF-BD3E-0D6057EDA0B9}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49-46B9-98C1-85D80928F93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{F025299A-320D-4F51-B6A3-7CDE47FB1E31}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49-46B9-98C1-85D80928F93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{4FBE2342-6844-48D6-BD21-E59F6065919B}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49-46B9-98C1-85D80928F9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7.4</c:v>
                </c:pt>
                <c:pt idx="16">
                  <c:v>7.4</c:v>
                </c:pt>
                <c:pt idx="24">
                  <c:v>7.5</c:v>
                </c:pt>
                <c:pt idx="32">
                  <c:v>8.1999999999999993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549-46B9-98C1-85D80928F9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{BE524AAA-DC12-4880-BCA4-CBC4C6E0B640}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49-46B9-98C1-85D80928F9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{4B31BC31-156B-48C3-8FFF-9BC002AC241D}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49-46B9-98C1-85D80928F93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{98C5E1C1-F438-4F3A-BD45-EFE1F67C75FC}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49-46B9-98C1-85D80928F93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{F2A7A2D4-B5E5-4A5C-A478-D0B4EE4A733F}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49-46B9-98C1-85D80928F93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{FE147380-D302-4DE6-9E65-2E679E00E668}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49-46B9-98C1-85D80928F93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{9049222F-9A1B-494E-9D56-093FA7CB5A90}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49-46B9-98C1-85D80928F93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{517E32FD-38B8-4CE5-B642-3138ACEA74DD}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49-46B9-98C1-85D80928F93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{EFEC58DD-69CB-42A9-AE25-29FF9F9BF775}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49-46B9-98C1-85D80928F93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{74D507A6-7BAA-4C3F-8786-2AEE391EC87C}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49-46B9-98C1-85D80928F9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E549-46B9-98C1-85D80928F934}"/>
            </c:ext>
          </c:extLst>
        </c:ser>
        <c:dLbls>
          <c:showLegendKey val="0"/>
          <c:showVal val="1"/>
          <c:showCatName val="0"/>
          <c:showSerName val="0"/>
          <c:showPercent val="0"/>
          <c:showBubbleSize val="0"/>
        </c:dLbls>
        <c:axId val="128737664"/>
        <c:axId val="128739584"/>
      </c:scatterChart>
      <c:valAx>
        <c:axId val="128737664"/>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39584"/>
        <c:crosses val="autoZero"/>
        <c:crossBetween val="midCat"/>
      </c:valAx>
      <c:valAx>
        <c:axId val="128739584"/>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737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元利償還金については、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H19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ヵ年にわたり利率の高い起債を繰上償還したことや過去の起債借入額の抑制したことにより近年は減少傾向にあるものの、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「治水対策事業」・「庁舎建設事業」等の大型事業</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の影響により、比率は上昇していくことが予想される。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公営企業債の元利償還金に対する繰入金については、簡易水道特別会計が全体を占め、横ばいで推移している。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組合等が起こした地方債の元利償還金に対する負担金等については、一組の地方債残高の減により減となっている。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算入公債費等については、過去の起債に対する基準財政需要額であり、交付税措置率の高い起債の償還終了により減となっている。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実質公債費比率の分子については、元利償還金の減により減となっている。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事業採択の際に、必要性や緊急性のほか、補助率や交付税措置率の高い地方債を充当できる事業を優先させるなど、事業の採択を慎重に検討し、計画的な行財政運営に努めていく必要がある。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将来負担額としては、一般会計等に係る地方債の現在高が大部分を占め、ついで公営企業債等繰入見込額、退職手当負担見込額という順になっている。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一般会計等に係る地方債の現在高については、仁淀消防庁舎建設事業に伴う借入が主要因となり増となっている。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については、簡易水道特別会計にかかるもので、投資事業等を計画的に行なうことにより、一定の水準を保ってはいるものの、継続事業である耐震管整備事業と併せ、新配水地整備事業の影響により、数値は上昇することが予想されてい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充当可能特定歳入については、村営住宅使用料であるが、村営住宅使用料が年々減少傾向となっており、減となっている。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基準財政需要額算入見込額については、地方債現在高が減少傾向にある中、</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交付税算入率の高い地方債を優先的に活用していることもあり、今後、基準財政需要額算入見込額は増加していく見込みとなっている。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将来負担比率の分子については、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年度においては充当可能基金高は増加したものの、地方債の現在高の増加の影響により、将来負担比率は悪化となった。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今後も引き続き、交付税算入のある有利な起債を積極的に借入れるとともに、適正な職員管理を行いながら、行財政の健全な運営に努める必要がある。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高知県日高村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今後の大型事業による公債費負担増に備え、財政調整基金から減債基金への組替えが行われた。次に特定目的基金においては、</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龍馬チャレンジ事業の成果により、ふるさとづくり基金への積立が行われたことで、基金全体としては、対前年度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財政調整基金：大型事業による公債費負担増に備え、減債基金へ組替えを行ったことにより、対前年度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35.4% 193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減債基金：大型事業による公債費負担増に備え、財政調整基金から組替えを行ったことにより、対前年度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131% 131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特定目的基金：龍馬チャレンジ事業による、ふるさとづくり基金への積立金の増が主要因となり、対前年度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16.6% 225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老朽化が進む公共施設並びに、公営住宅の建替え等に備え、庁舎建設等基金への積極的な積立を予定している。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庁舎建設等基金：村庁舎等の建設整備に要する経費に充てる。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ふるさとづくり基金：多様な歴史、伝統、文化産業等を活かし、地域の活性化を図る。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地域福祉基金：高齢化社会の到来に備え、福祉活動の推進、快適な生活環境の形成を図る。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光ケーブル網等機器管理基金：光ケーブル網等の維持、管理、更新等に要する経費に充てる。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環境基金：良好な生活環境の確保及び保全に係る事業に要する経費に充てる。　</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庁舎建設等基金：庁舎建設事業等へ繰入により、対前年度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 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ふるさとづくり基金：龍馬チャレンジ事業分の積立てが主要因となり、対前年度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54.2% 231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地域福祉基金：増減なし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基金利息のみ積立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年を計画的に積立て、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年毎の機器更新事業に充てる。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環境基金：メガソーラー配当金の積立てが主要因となり、対前年度比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庁舎建設等基金：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年度に予定する庁舎建設事業のため、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億円程度を繰入予定。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ふるさとづくり基金：龍馬チャレンジ事業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、能津振興策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、治水対策及び親水公園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億円程度を繰入予定。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地域福祉基金：これからの高齢化社会に備え、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年度に予定する機器更新により、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億円を繰入予定。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環境基金：錦山公園管理費に充てる。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大型事業による公債費負担増に備え、減債基金へ組替えを行ったことにより、対前年度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災害等への備えのため、過去の実績を踏まえ、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憶円程度を維持する。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大型事業による公債費負担増に備え、財政調整基金から組替えを行ったことにより、対前年度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「庁舎建設事業」・「治水対策事業」の大型事業による公債費の増に備え、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1B081EA-240A-49DE-86AF-06DF9EA507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79D0CCE-7995-4B60-95F0-AD3340EAA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B6025EC4-26E5-49D7-8AFB-EAB8AAAF541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2093DBB7-5AF6-4BBB-9EF3-EC5756D355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394CFF9D-C278-4EEC-9ABD-3177CBAE051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B7D91F1E-7973-4D54-BD2B-046BE064384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99C07CB2-BAEC-45E0-A284-00D8966E984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899F0A25-57F7-4BF2-AFF2-CA82E56C9F0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E6A590F2-D44C-494F-9BE5-ECD355904DC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9EA5D59E-37AE-4303-9BD4-EB91B58E5CE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EDD31682-5916-4CFF-8AA9-7879550BE1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D1518D73-6335-492A-B0C0-4342930425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CA4B4866-788F-4D0F-B751-1E3BF331392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B9852ABF-36EA-41A3-A3E3-AA60952C47F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267BA7FC-6F08-485F-949E-68775B56617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B037F83A-FBCA-4290-A9ED-421D5A2A5A9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91EC74FD-7267-4A3C-9A5A-0114C16B94F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7F6005AA-20B5-4887-82C0-91CF8B54A0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5D9523E8-08DF-43FC-A6E8-1196C3C5407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28717789-16EE-4BD5-A070-117EFFBFCD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3E4D605E-8154-4B46-AE16-7C9FC25D0F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0F440C68-CA5D-4AED-A42D-84B841E7EE9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E458A1A0-F5C8-4979-8AA0-312BF40D381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83285158-378B-4187-BBAE-0ABB835AA0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13AEBCC2-7D18-45EA-AAF4-C397D21B77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9CE6EB74-8841-4FF8-9638-7DB7CE73B9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AF7195B6-FA5B-4438-9A42-04D53DB292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8ED72A7F-7108-4A5C-AFBE-A455218106B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DE17E384-0302-4667-9799-0940A906583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94749AF6-E5B9-495C-A9DD-E19614DC6C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918ECE82-4A31-4E5E-B03A-4597A1C8B7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080FD964-F60A-4749-8317-D43C5133839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AC6F447A-46C5-4B6B-8060-FBE397B4ADC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8A0D4BCC-0B1A-45EF-BC9C-3C13FEA1CEA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1D95FF91-212B-491D-82EC-A9A6FE48A76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760347E2-65A7-4CFB-B403-8DED1CC3BE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806BCE16-1A01-4D5E-BF56-A35193C2906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4E36A899-3993-4217-BD97-F50B6690D5B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4511FDEE-FAD1-4483-84FF-10C209243B4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8A0CC557-63D8-473E-A4E9-047309E7B6C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D7A1985A-C6FF-4618-8D07-366856DEC8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436FD3A7-F4A3-4413-B14A-2EDAFF2B638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xmlns="" id="{91BE67DF-269C-439F-829C-17B5933ABD8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2570097F-8009-4CB7-95EB-B0662EC6A8D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508C81A0-4A72-408B-B12F-88AEF55FA5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8077B763-B69A-47E3-AC51-9A511E930D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2F3F2104-C4B3-4380-99F6-8253B34544A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E7909E5D-9936-43E4-86EE-13EA9C47A66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9410CCFB-2813-49D2-B309-4D95DFE1BF2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3BF108FE-BB60-4180-A3E4-956B1F9203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75D84E8E-483C-4B16-912F-42F19035800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B64B5098-D230-4913-896F-E9CD31226A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E661A5DE-87A0-4874-9E5E-A148F896B54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当村では、平成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削減するという目標を掲げ、老朽化した施設の集約化・複合化や除却を進めている。有形固定資産減価償却率については、上昇傾向にはあるものの、類似団体平均を下回っている。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年度には、個別施設計画の策定しており、同計画に基づき、適正化に取組んでいく。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911B1227-B093-4703-A72F-C3DDD28B214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9CD58325-DCA9-4F03-9069-75C489075E7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55A277E9-458A-4B6E-91F1-E0C18D68DCB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xmlns="" id="{677D6454-76DC-449B-A40F-83E68A064A7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xmlns="" id="{F2107C01-19B6-41FC-A2F6-A91F550E194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xmlns="" id="{69876A83-5F8D-4B71-A8EF-AB200004692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xmlns="" id="{AAFB546A-D447-4070-A16E-04F636A1488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xmlns="" id="{AEEB25C4-92CC-43CD-A0C3-BA9DE0A5C67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xmlns="" id="{22C672F1-EE0F-46C2-846E-5E83C695A52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xmlns="" id="{36D5BB98-181D-4B7A-B83D-7429C1FA0B7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xmlns="" id="{3431015A-E6BA-4BA0-AA64-30FEFD92B4B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xmlns="" id="{D5190EA1-B066-4983-AB00-DB561AB648E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xmlns="" id="{7D3E46BB-4D58-4F17-B8F7-36E767403AA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xmlns="" id="{3B92DBAF-96B4-4A87-B491-AAA37C5B0CF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xmlns="" id="{EBB563E5-84D4-4377-B42D-AB9D245E948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797EB936-5AA3-4F1C-BE18-0134335FD9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xmlns="" id="{057E161F-CB69-48B5-88E5-63799D7E618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5D337EE7-E550-480F-83ED-A2F5B89BA03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a:extLst>
            <a:ext uri="{FF2B5EF4-FFF2-40B4-BE49-F238E27FC236}">
              <a16:creationId xmlns:a16="http://schemas.microsoft.com/office/drawing/2014/main" xmlns="" id="{F0F9ED86-41E0-4F86-AAC9-CBDB8EEE7C0A}"/>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a:extLst>
            <a:ext uri="{FF2B5EF4-FFF2-40B4-BE49-F238E27FC236}">
              <a16:creationId xmlns:a16="http://schemas.microsoft.com/office/drawing/2014/main" xmlns="" id="{5668F6F9-C004-47CC-B474-9FF364996AFB}"/>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a:extLst>
            <a:ext uri="{FF2B5EF4-FFF2-40B4-BE49-F238E27FC236}">
              <a16:creationId xmlns:a16="http://schemas.microsoft.com/office/drawing/2014/main" xmlns="" id="{2402C5FB-7261-4484-8216-4D99027789A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a:extLst>
            <a:ext uri="{FF2B5EF4-FFF2-40B4-BE49-F238E27FC236}">
              <a16:creationId xmlns:a16="http://schemas.microsoft.com/office/drawing/2014/main" xmlns="" id="{8C5B75BC-2F26-4E3E-A594-2D70DF5EA58A}"/>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a:extLst>
            <a:ext uri="{FF2B5EF4-FFF2-40B4-BE49-F238E27FC236}">
              <a16:creationId xmlns:a16="http://schemas.microsoft.com/office/drawing/2014/main" xmlns="" id="{69FA1D8B-3F16-41C3-81B3-F3B4898C1B5A}"/>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8" name="有形固定資産減価償却率平均値テキスト">
          <a:extLst>
            <a:ext uri="{FF2B5EF4-FFF2-40B4-BE49-F238E27FC236}">
              <a16:creationId xmlns:a16="http://schemas.microsoft.com/office/drawing/2014/main" xmlns="" id="{C99AD99D-EF02-483A-9276-ABD70810FC4E}"/>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a:extLst>
            <a:ext uri="{FF2B5EF4-FFF2-40B4-BE49-F238E27FC236}">
              <a16:creationId xmlns:a16="http://schemas.microsoft.com/office/drawing/2014/main" xmlns="" id="{6C706D29-923D-4B34-A59D-44420A122718}"/>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a:extLst>
            <a:ext uri="{FF2B5EF4-FFF2-40B4-BE49-F238E27FC236}">
              <a16:creationId xmlns:a16="http://schemas.microsoft.com/office/drawing/2014/main" xmlns="" id="{FB2784B0-DAB9-445C-B34E-9F4C3DB1DD04}"/>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a:extLst>
            <a:ext uri="{FF2B5EF4-FFF2-40B4-BE49-F238E27FC236}">
              <a16:creationId xmlns:a16="http://schemas.microsoft.com/office/drawing/2014/main" xmlns="" id="{EA64CF10-4A9A-49B3-B531-6616EF0EECCB}"/>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7AC0323A-A79C-4F79-AD53-739D21976F7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3A3B1AE7-3838-403E-9495-1BA694F6E9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C886B1B4-C2D6-4C55-8A21-686AAD4D0D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F3550E55-AE95-4603-A163-D524BA0DBC8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2CFA29C7-EEE1-4AE0-8D74-2BE39B3E829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55064</xdr:rowOff>
    </xdr:from>
    <xdr:to>
      <xdr:col>19</xdr:col>
      <xdr:colOff>187325</xdr:colOff>
      <xdr:row>33</xdr:row>
      <xdr:rowOff>156663</xdr:rowOff>
    </xdr:to>
    <xdr:sp macro="" textlink="">
      <xdr:nvSpPr>
        <xdr:cNvPr id="87" name="楕円 86">
          <a:extLst>
            <a:ext uri="{FF2B5EF4-FFF2-40B4-BE49-F238E27FC236}">
              <a16:creationId xmlns:a16="http://schemas.microsoft.com/office/drawing/2014/main" xmlns="" id="{5AE8E486-5195-423A-8F93-9DDD9FBAC838}"/>
            </a:ext>
          </a:extLst>
        </xdr:cNvPr>
        <xdr:cNvSpPr/>
      </xdr:nvSpPr>
      <xdr:spPr>
        <a:xfrm>
          <a:off x="40005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64317</xdr:rowOff>
    </xdr:from>
    <xdr:to>
      <xdr:col>15</xdr:col>
      <xdr:colOff>187325</xdr:colOff>
      <xdr:row>33</xdr:row>
      <xdr:rowOff>165917</xdr:rowOff>
    </xdr:to>
    <xdr:sp macro="" textlink="">
      <xdr:nvSpPr>
        <xdr:cNvPr id="88" name="楕円 87">
          <a:extLst>
            <a:ext uri="{FF2B5EF4-FFF2-40B4-BE49-F238E27FC236}">
              <a16:creationId xmlns:a16="http://schemas.microsoft.com/office/drawing/2014/main" xmlns="" id="{814B7993-BE83-4441-8F82-296FDC21E5D4}"/>
            </a:ext>
          </a:extLst>
        </xdr:cNvPr>
        <xdr:cNvSpPr/>
      </xdr:nvSpPr>
      <xdr:spPr>
        <a:xfrm>
          <a:off x="3238500" y="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105863</xdr:rowOff>
    </xdr:from>
    <xdr:to>
      <xdr:col>19</xdr:col>
      <xdr:colOff>136525</xdr:colOff>
      <xdr:row>33</xdr:row>
      <xdr:rowOff>115116</xdr:rowOff>
    </xdr:to>
    <xdr:cxnSp macro="">
      <xdr:nvCxnSpPr>
        <xdr:cNvPr id="89" name="直線コネクタ 88">
          <a:extLst>
            <a:ext uri="{FF2B5EF4-FFF2-40B4-BE49-F238E27FC236}">
              <a16:creationId xmlns:a16="http://schemas.microsoft.com/office/drawing/2014/main" xmlns="" id="{88A8DA4B-CBB2-4420-AD86-A4D3AD42847F}"/>
            </a:ext>
          </a:extLst>
        </xdr:cNvPr>
        <xdr:cNvCxnSpPr/>
      </xdr:nvCxnSpPr>
      <xdr:spPr>
        <a:xfrm flipV="1">
          <a:off x="3289300" y="653523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0" name="n_1aveValue有形固定資産減価償却率">
          <a:extLst>
            <a:ext uri="{FF2B5EF4-FFF2-40B4-BE49-F238E27FC236}">
              <a16:creationId xmlns:a16="http://schemas.microsoft.com/office/drawing/2014/main" xmlns="" id="{446ABDDF-FE22-4BEE-A6A3-0B98E042F64C}"/>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1" name="n_2aveValue有形固定資産減価償却率">
          <a:extLst>
            <a:ext uri="{FF2B5EF4-FFF2-40B4-BE49-F238E27FC236}">
              <a16:creationId xmlns:a16="http://schemas.microsoft.com/office/drawing/2014/main" xmlns="" id="{CCF2C36E-023C-48AB-BAE7-2C562346BE2A}"/>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147790</xdr:rowOff>
    </xdr:from>
    <xdr:ext cx="405111" cy="259045"/>
    <xdr:sp macro="" textlink="">
      <xdr:nvSpPr>
        <xdr:cNvPr id="92" name="n_1mainValue有形固定資産減価償却率">
          <a:extLst>
            <a:ext uri="{FF2B5EF4-FFF2-40B4-BE49-F238E27FC236}">
              <a16:creationId xmlns:a16="http://schemas.microsoft.com/office/drawing/2014/main" xmlns="" id="{E14A063E-6479-4868-8367-5FAFBAA5F2A1}"/>
            </a:ext>
          </a:extLst>
        </xdr:cNvPr>
        <xdr:cNvSpPr txBox="1"/>
      </xdr:nvSpPr>
      <xdr:spPr>
        <a:xfrm>
          <a:off x="3836044" y="657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157043</xdr:rowOff>
    </xdr:from>
    <xdr:ext cx="405111" cy="259045"/>
    <xdr:sp macro="" textlink="">
      <xdr:nvSpPr>
        <xdr:cNvPr id="93" name="n_2mainValue有形固定資産減価償却率">
          <a:extLst>
            <a:ext uri="{FF2B5EF4-FFF2-40B4-BE49-F238E27FC236}">
              <a16:creationId xmlns:a16="http://schemas.microsoft.com/office/drawing/2014/main" xmlns="" id="{89B3FFD6-68B1-4967-94A1-BE0E85DA003D}"/>
            </a:ext>
          </a:extLst>
        </xdr:cNvPr>
        <xdr:cNvSpPr txBox="1"/>
      </xdr:nvSpPr>
      <xdr:spPr>
        <a:xfrm>
          <a:off x="3086744" y="658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9880C9F8-577E-47A6-B5D5-07A421DEAE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xmlns="" id="{2564FE04-21B1-4F85-A83E-7DD31353734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xmlns="" id="{73491794-58CF-48B5-99F7-755A17997C73}"/>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3A8211F2-55BD-4C11-BDD3-AA19749A99E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DF242243-8E1B-418C-9F89-6BDCD542318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99D7AC0A-93DB-4EFB-859B-CB57294E5A1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AD748811-53CB-4B62-9382-07347FEAAD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7F1D33B2-D0F3-4D8A-A13C-12F444528A0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91D5D0E9-3382-4D8D-8D56-8119C08EB9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F4799B2D-469A-44B6-B70D-00AC9527EDB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BFD9333D-971B-496B-BAF7-F23D0D32B4D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587F13D5-54A6-4AC3-930B-1DBEAB4BD80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DF954394-5A17-4D0F-87CB-B16EA564FF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類似団体平均を下回っているものの、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今後の「治水対策事業」・「庁舎建設事業」等の大型事業による借入を鑑みると、本比率は上昇していくことが予想される。今後においても中長期的な財政計画に基づく</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行財政運営に努めていく。</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82A4CCDE-274B-4793-A39C-031EC0FAE4A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C04F07DC-2F04-47BC-A45C-B40EE45407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BB38D3F5-E584-4FFE-AB9F-5EDC5E06B09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xmlns="" id="{8C5A8751-0160-4FEE-AAF1-D2A599C4ABB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0133A2B6-88C7-4CE4-9CB7-5596B13102C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xmlns="" id="{E754A1A8-0B23-4602-B30E-3E33E63139D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733931C3-F70B-439E-8FD4-1F389E3F6A0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xmlns="" id="{B755C8EA-395A-4F92-BA46-87ACAAF03D45}"/>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15449F88-1855-46E2-8E5D-D5A43CE27AC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xmlns="" id="{ACB3D406-969C-4AE3-BA71-476031EBBBD8}"/>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B0A3406D-F30A-430D-B3AD-98525E755F1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xmlns="" id="{91819D95-1BFE-4B71-A63C-A909890C4F32}"/>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E56BEB93-F125-4597-B7DC-2FE3A18C14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D5D2D8B1-A30A-4FCE-B85F-AFFC10D5656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A40FCE2D-5088-498B-B302-BD60AB084D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xmlns="" id="{D3658451-8853-49E3-9242-FC4A67F57D62}"/>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xmlns="" id="{F8AB749E-206C-4840-8E65-7C6F4E12BC9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xmlns="" id="{4FA7CE8F-C788-43A1-A872-237C608E227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a:extLst>
            <a:ext uri="{FF2B5EF4-FFF2-40B4-BE49-F238E27FC236}">
              <a16:creationId xmlns:a16="http://schemas.microsoft.com/office/drawing/2014/main" xmlns="" id="{9DE339C7-E1BD-4CBA-BA76-88806857E0DA}"/>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a:extLst>
            <a:ext uri="{FF2B5EF4-FFF2-40B4-BE49-F238E27FC236}">
              <a16:creationId xmlns:a16="http://schemas.microsoft.com/office/drawing/2014/main" xmlns="" id="{5290119C-EAD7-463D-8ED4-00080C2A658B}"/>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7" name="債務償還可能年数平均値テキスト">
          <a:extLst>
            <a:ext uri="{FF2B5EF4-FFF2-40B4-BE49-F238E27FC236}">
              <a16:creationId xmlns:a16="http://schemas.microsoft.com/office/drawing/2014/main" xmlns="" id="{F1680216-1589-49AB-96E3-B9ED4DA5CAE1}"/>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a:extLst>
            <a:ext uri="{FF2B5EF4-FFF2-40B4-BE49-F238E27FC236}">
              <a16:creationId xmlns:a16="http://schemas.microsoft.com/office/drawing/2014/main" xmlns="" id="{0731E251-797A-4C65-AA1E-012738C8D032}"/>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D7A6C19B-F9CA-4575-AED5-B26D278FC7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30484A64-B9D2-4B52-B21E-DD5F47843B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A1E346A1-10F3-49B3-8100-CD030631588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222136D5-6932-4121-93B4-3821408AD60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5C69F180-BA90-45FA-955D-C1C15D5258A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34" name="楕円 133">
          <a:extLst>
            <a:ext uri="{FF2B5EF4-FFF2-40B4-BE49-F238E27FC236}">
              <a16:creationId xmlns:a16="http://schemas.microsoft.com/office/drawing/2014/main" xmlns="" id="{E348D465-553D-46B3-AD61-BAFA153565F0}"/>
            </a:ext>
          </a:extLst>
        </xdr:cNvPr>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74030</xdr:rowOff>
    </xdr:from>
    <xdr:ext cx="340478" cy="259045"/>
    <xdr:sp macro="" textlink="">
      <xdr:nvSpPr>
        <xdr:cNvPr id="135" name="債務償還可能年数該当値テキスト">
          <a:extLst>
            <a:ext uri="{FF2B5EF4-FFF2-40B4-BE49-F238E27FC236}">
              <a16:creationId xmlns:a16="http://schemas.microsoft.com/office/drawing/2014/main" xmlns="" id="{BCC44460-FA40-46C7-8515-BCFD2CBEE432}"/>
            </a:ext>
          </a:extLst>
        </xdr:cNvPr>
        <xdr:cNvSpPr txBox="1"/>
      </xdr:nvSpPr>
      <xdr:spPr>
        <a:xfrm>
          <a:off x="14846300" y="63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23D1B354-CA00-41E6-A92E-F3CCCDBAB35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4C69993F-9662-4F34-A515-E5220A1A9C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848D33D0-955C-40B6-A529-34DB4EC623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7D5B8D4D-0B0A-4171-A5B5-6BBE11E88D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66AF8494-5A37-4DD8-AD50-31340EFDC6F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BF0D2923-2C6C-467B-8C7D-34A45ED2755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DF13152-25D5-48FB-8D23-50B1FB6D39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DFB805B-13F6-48AB-B907-10C265D46E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C6EBB45-7694-4438-9178-18D8BDEC0E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1C96A2A-C28B-445A-BF2A-0B06264480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2CA3D99-9920-4BF4-813F-B9896898E5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56404E7-8B0B-4C6F-8107-3150320356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58FC4C4-52AF-4ECA-8394-6825014AB4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64E83DF-3EFD-40BD-811E-B23611419A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41DBF3B-F990-4C25-8DCC-801B6DA95C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8090870-9812-48F3-B541-1CB89C29E8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23108F7-99F1-4BC2-B32F-4D6E5AE932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8836F2C-8B0F-47B3-BED8-EC7706BA40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9EA567A-69F4-42C2-BE86-0D6BB47442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EFBBC4E-CE75-4DBE-A2E4-91B9D61725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13C8708-959E-4D6F-80CF-510A894878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673D4CC-A458-4DBF-AEA3-E9D3B82534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429691E-D765-4686-A1ED-BD3FCC2E7E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3254344-FC20-48F0-B456-2BFB4F319D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BC4BA9D-C97D-4E0E-A88E-D4D6769A74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E1B39A9-5F1C-4C39-95E9-D6F3A03FA3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4F5BE53-8555-4154-B61F-D8E16C717B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221A57A-41BF-4475-BDA0-2CF0A9192B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04391A8-1F6D-4223-8F6F-B23A8E44E3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2CBCAB1-85E4-44F2-ADEE-9E761B2AF2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74F2083-00D1-4696-A49B-C00F55DF8B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9282587-6390-443C-A861-B16B5E61D8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1AB5760-1AD6-4A71-8590-6003DA1123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04416BF-2945-4574-B302-1FB1B67946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F4FE4A10-BED6-447D-909F-9091B564A79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6205986-C990-4033-AAAF-859EC24F983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BA3FA23-D939-442F-B0D5-E24D8210E3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11A7ABD-AFA9-497D-B7E0-3DB6D29875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C471A29-9BFA-4434-B59D-BF9B20AF49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F7D215E-BEFA-44B8-AB37-F8A3BDDAA1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D85FB46-031F-4468-A108-5F976AD167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BBA5B29-B057-4CFD-91A7-8ED689A4CA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9843F4D-EF4E-4E8B-B353-D21513BEB6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302A261-C1C1-4075-989E-7EAECDBBE1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7C186CD-D697-4668-AA4B-F14DEB025A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93699EAC-0AA9-42A8-892F-D59905ABFC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FCCB01BC-1092-4685-8AFE-9BE506828A4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E38C6353-76B0-4E89-BF25-BC5BD0CE19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4B70EF6B-2697-4078-8056-592E4E0A00B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89C57B3A-38B4-4D94-A0E8-00A856D0A31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2F00E44F-58D4-4981-B6E0-EA3568FFAAF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439F42D8-8BBF-4006-B46A-E56FC89DC48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EF5C361E-5395-4EF5-B1D9-EFD83611B3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634F7D01-2555-4057-9904-A1835720577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4EAB7FA5-0F15-45E2-A882-81BFAC3A4FE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4BD9A5F6-44EF-4CB0-8D2D-F2495A638FB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D056CE84-BD7B-48FB-99CB-9AE0F737775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4BB4747-64B8-4167-8D35-2CB652215B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FE54A8CF-F9D6-4418-83EF-A1F3719FA58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F9C0C949-5140-44F6-A253-7B11DAB72F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xmlns="" id="{CF8A8051-D546-41EE-A0BD-81F01266A18F}"/>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3D6F5498-EA25-4A2D-A16B-9C9BF5BF8591}"/>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xmlns="" id="{421A2F0E-E574-4DCD-B459-A1AA834E3D71}"/>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F8207AE5-82E1-4A96-88F9-1BAE8FE8805A}"/>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xmlns="" id="{CB0F7952-9FA4-4018-B59A-170A64187ED3}"/>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10D5F1A5-1533-4E4E-B343-B230ADCC1936}"/>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xmlns="" id="{1160235B-D8D3-4EED-A79C-099CB90E0457}"/>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xmlns="" id="{85837293-959B-428D-B2FE-14347F727575}"/>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xmlns="" id="{FFD338BC-97A6-450D-B3A1-707B834CBCF9}"/>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6FFE7997-03BF-4F43-A177-31E2882F124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C07C4C8C-A793-413A-9E0E-97A725691D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6CEF78F9-B10F-4F99-85B3-244B91677B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5B1143F-C780-47E3-8F3E-76EAEEC771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060F20C-719E-4241-9A25-72E153DAE5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160655</xdr:rowOff>
    </xdr:from>
    <xdr:to>
      <xdr:col>20</xdr:col>
      <xdr:colOff>38100</xdr:colOff>
      <xdr:row>39</xdr:row>
      <xdr:rowOff>90805</xdr:rowOff>
    </xdr:to>
    <xdr:sp macro="" textlink="">
      <xdr:nvSpPr>
        <xdr:cNvPr id="70" name="楕円 69">
          <a:extLst>
            <a:ext uri="{FF2B5EF4-FFF2-40B4-BE49-F238E27FC236}">
              <a16:creationId xmlns:a16="http://schemas.microsoft.com/office/drawing/2014/main" xmlns="" id="{99AED137-D1B5-46B4-90F3-0C5CAE91CAFA}"/>
            </a:ext>
          </a:extLst>
        </xdr:cNvPr>
        <xdr:cNvSpPr/>
      </xdr:nvSpPr>
      <xdr:spPr>
        <a:xfrm>
          <a:off x="3746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17780</xdr:rowOff>
    </xdr:from>
    <xdr:to>
      <xdr:col>15</xdr:col>
      <xdr:colOff>101600</xdr:colOff>
      <xdr:row>39</xdr:row>
      <xdr:rowOff>119380</xdr:rowOff>
    </xdr:to>
    <xdr:sp macro="" textlink="">
      <xdr:nvSpPr>
        <xdr:cNvPr id="71" name="楕円 70">
          <a:extLst>
            <a:ext uri="{FF2B5EF4-FFF2-40B4-BE49-F238E27FC236}">
              <a16:creationId xmlns:a16="http://schemas.microsoft.com/office/drawing/2014/main" xmlns="" id="{A185C1BF-B996-4B69-B0B9-E02123BE6D82}"/>
            </a:ext>
          </a:extLst>
        </xdr:cNvPr>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68580</xdr:rowOff>
    </xdr:to>
    <xdr:cxnSp macro="">
      <xdr:nvCxnSpPr>
        <xdr:cNvPr id="72" name="直線コネクタ 71">
          <a:extLst>
            <a:ext uri="{FF2B5EF4-FFF2-40B4-BE49-F238E27FC236}">
              <a16:creationId xmlns:a16="http://schemas.microsoft.com/office/drawing/2014/main" xmlns="" id="{DF8AB26C-0C02-4652-82C1-663024D665CE}"/>
            </a:ext>
          </a:extLst>
        </xdr:cNvPr>
        <xdr:cNvCxnSpPr/>
      </xdr:nvCxnSpPr>
      <xdr:spPr>
        <a:xfrm flipV="1">
          <a:off x="2908300" y="6726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a:extLst>
            <a:ext uri="{FF2B5EF4-FFF2-40B4-BE49-F238E27FC236}">
              <a16:creationId xmlns:a16="http://schemas.microsoft.com/office/drawing/2014/main" xmlns="" id="{C8643601-869A-4F7E-A583-8849F85E0436}"/>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a:extLst>
            <a:ext uri="{FF2B5EF4-FFF2-40B4-BE49-F238E27FC236}">
              <a16:creationId xmlns:a16="http://schemas.microsoft.com/office/drawing/2014/main" xmlns="" id="{69A9FCFC-7219-4C7A-BB00-F7468B9024B3}"/>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81932</xdr:rowOff>
    </xdr:from>
    <xdr:ext cx="405111" cy="259045"/>
    <xdr:sp macro="" textlink="">
      <xdr:nvSpPr>
        <xdr:cNvPr id="75" name="n_1mainValue【道路】&#10;有形固定資産減価償却率">
          <a:extLst>
            <a:ext uri="{FF2B5EF4-FFF2-40B4-BE49-F238E27FC236}">
              <a16:creationId xmlns:a16="http://schemas.microsoft.com/office/drawing/2014/main" xmlns="" id="{F3FB8484-AA8B-49D3-B52E-9E9418DCE0A6}"/>
            </a:ext>
          </a:extLst>
        </xdr:cNvPr>
        <xdr:cNvSpPr txBox="1"/>
      </xdr:nvSpPr>
      <xdr:spPr>
        <a:xfrm>
          <a:off x="3582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76" name="n_2mainValue【道路】&#10;有形固定資産減価償却率">
          <a:extLst>
            <a:ext uri="{FF2B5EF4-FFF2-40B4-BE49-F238E27FC236}">
              <a16:creationId xmlns:a16="http://schemas.microsoft.com/office/drawing/2014/main" xmlns="" id="{E41CE1F2-F3E1-4118-AEA5-08CFAA546605}"/>
            </a:ext>
          </a:extLst>
        </xdr:cNvPr>
        <xdr:cNvSpPr txBox="1"/>
      </xdr:nvSpPr>
      <xdr:spPr>
        <a:xfrm>
          <a:off x="2705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D29E28B6-8B5B-4E6A-9B57-40EAC82FAC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BB327714-9C63-4545-ABDB-85E2AB6D53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F9D00D35-817E-440B-8D67-4ED16DC0D6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B2885606-7A16-4819-84E9-0062A90962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4252CC84-8CFD-4A01-BB5F-2076B7140A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6DC6D1D-BE28-41F4-9396-6EF71DABD3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84BC1134-E5B1-4CC7-ADB0-AC0509E9F5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6265A545-7EB3-4980-8C3A-DBAAD87B08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B2D17F03-8B90-47F9-B6AB-1C679142F4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69A17212-1712-4B58-8EBC-DEE72F0748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xmlns="" id="{C3EB490C-BBD1-486D-864D-BE89E12D68A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xmlns="" id="{371B6319-F28A-44A0-897D-E9000110E52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xmlns="" id="{3A9FCB24-2113-4DA1-A322-A9FB09CAA10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xmlns="" id="{2301317D-2D30-456A-AEB5-E1ED7A3E1E6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xmlns="" id="{72D63B05-B121-44BC-9C2D-D9A4FA6756D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xmlns="" id="{B5E1576C-6C1D-4BFE-A33A-DA98DB096CA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xmlns="" id="{56B431D5-7B07-48C8-AF2C-C6AED7D9ADA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xmlns="" id="{7EA9A647-6E3A-409E-8923-71F4CDC7C44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xmlns="" id="{A73B748A-0F2A-49F2-985A-BFE8F28B2AC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xmlns="" id="{13D51A73-4AD1-4AD8-BB86-044A912F7F8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xmlns="" id="{21BBDBE7-5B48-46CB-BDE7-375F40CCC1A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xmlns="" id="{B9A9FFFE-6E8F-41AA-ACBB-4717328277E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DB86864A-A5EB-4E29-8570-DB84BECC4D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xmlns="" id="{334C6309-451B-4B8B-9AD5-3234FE71D24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F44C8AF1-656B-411A-B503-89A71E7273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a:extLst>
            <a:ext uri="{FF2B5EF4-FFF2-40B4-BE49-F238E27FC236}">
              <a16:creationId xmlns:a16="http://schemas.microsoft.com/office/drawing/2014/main" xmlns="" id="{888B2A29-9F13-42B8-BBF6-D563B87ED640}"/>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a:extLst>
            <a:ext uri="{FF2B5EF4-FFF2-40B4-BE49-F238E27FC236}">
              <a16:creationId xmlns:a16="http://schemas.microsoft.com/office/drawing/2014/main" xmlns="" id="{B8D8E972-B786-44DD-A122-C85686A6B76C}"/>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a:extLst>
            <a:ext uri="{FF2B5EF4-FFF2-40B4-BE49-F238E27FC236}">
              <a16:creationId xmlns:a16="http://schemas.microsoft.com/office/drawing/2014/main" xmlns="" id="{DEA5BA90-AE70-4CD5-A43B-42DA01E30ABE}"/>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a:extLst>
            <a:ext uri="{FF2B5EF4-FFF2-40B4-BE49-F238E27FC236}">
              <a16:creationId xmlns:a16="http://schemas.microsoft.com/office/drawing/2014/main" xmlns="" id="{BF683743-71E5-4A64-A993-080BC6717B7B}"/>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a:extLst>
            <a:ext uri="{FF2B5EF4-FFF2-40B4-BE49-F238E27FC236}">
              <a16:creationId xmlns:a16="http://schemas.microsoft.com/office/drawing/2014/main" xmlns="" id="{C013B4D4-9F9D-40ED-9B98-02C4E63C2EA5}"/>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a:extLst>
            <a:ext uri="{FF2B5EF4-FFF2-40B4-BE49-F238E27FC236}">
              <a16:creationId xmlns:a16="http://schemas.microsoft.com/office/drawing/2014/main" xmlns="" id="{9AB319D9-D22E-4BBA-975F-61ACFDB77F18}"/>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a:extLst>
            <a:ext uri="{FF2B5EF4-FFF2-40B4-BE49-F238E27FC236}">
              <a16:creationId xmlns:a16="http://schemas.microsoft.com/office/drawing/2014/main" xmlns="" id="{BC5E3904-A6CA-4923-BA9A-6763D29BCCC3}"/>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a:extLst>
            <a:ext uri="{FF2B5EF4-FFF2-40B4-BE49-F238E27FC236}">
              <a16:creationId xmlns:a16="http://schemas.microsoft.com/office/drawing/2014/main" xmlns="" id="{0683F36B-7811-41AB-A64D-14133FC6A525}"/>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a:extLst>
            <a:ext uri="{FF2B5EF4-FFF2-40B4-BE49-F238E27FC236}">
              <a16:creationId xmlns:a16="http://schemas.microsoft.com/office/drawing/2014/main" xmlns="" id="{07605FA1-474F-4E28-AFC3-BC26D808C6BF}"/>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6A7BD078-1653-491D-8786-408BBF375D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3BF2F64D-0A75-4D55-AC8F-992CACF5BB8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9A7EBA0A-E3F3-47FC-8802-973DE4A611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DF671763-5C21-43AC-A85E-1BD1BB3BAB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91F533F4-2FE7-404A-9414-783E514773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13839</xdr:rowOff>
    </xdr:from>
    <xdr:to>
      <xdr:col>50</xdr:col>
      <xdr:colOff>165100</xdr:colOff>
      <xdr:row>40</xdr:row>
      <xdr:rowOff>115439</xdr:rowOff>
    </xdr:to>
    <xdr:sp macro="" textlink="">
      <xdr:nvSpPr>
        <xdr:cNvPr id="116" name="楕円 115">
          <a:extLst>
            <a:ext uri="{FF2B5EF4-FFF2-40B4-BE49-F238E27FC236}">
              <a16:creationId xmlns:a16="http://schemas.microsoft.com/office/drawing/2014/main" xmlns="" id="{3AC95B25-6E2E-4A52-8D2D-3F13A8AA053E}"/>
            </a:ext>
          </a:extLst>
        </xdr:cNvPr>
        <xdr:cNvSpPr/>
      </xdr:nvSpPr>
      <xdr:spPr>
        <a:xfrm>
          <a:off x="9588500" y="68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18852</xdr:rowOff>
    </xdr:from>
    <xdr:to>
      <xdr:col>46</xdr:col>
      <xdr:colOff>38100</xdr:colOff>
      <xdr:row>40</xdr:row>
      <xdr:rowOff>120452</xdr:rowOff>
    </xdr:to>
    <xdr:sp macro="" textlink="">
      <xdr:nvSpPr>
        <xdr:cNvPr id="117" name="楕円 116">
          <a:extLst>
            <a:ext uri="{FF2B5EF4-FFF2-40B4-BE49-F238E27FC236}">
              <a16:creationId xmlns:a16="http://schemas.microsoft.com/office/drawing/2014/main" xmlns="" id="{DDF6BCE4-7FDE-4468-A9C5-6D66C9A1991F}"/>
            </a:ext>
          </a:extLst>
        </xdr:cNvPr>
        <xdr:cNvSpPr/>
      </xdr:nvSpPr>
      <xdr:spPr>
        <a:xfrm>
          <a:off x="8699500" y="68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64639</xdr:rowOff>
    </xdr:from>
    <xdr:to>
      <xdr:col>50</xdr:col>
      <xdr:colOff>114300</xdr:colOff>
      <xdr:row>40</xdr:row>
      <xdr:rowOff>69652</xdr:rowOff>
    </xdr:to>
    <xdr:cxnSp macro="">
      <xdr:nvCxnSpPr>
        <xdr:cNvPr id="118" name="直線コネクタ 117">
          <a:extLst>
            <a:ext uri="{FF2B5EF4-FFF2-40B4-BE49-F238E27FC236}">
              <a16:creationId xmlns:a16="http://schemas.microsoft.com/office/drawing/2014/main" xmlns="" id="{7158129C-72EA-4C37-A014-37EF98953B33}"/>
            </a:ext>
          </a:extLst>
        </xdr:cNvPr>
        <xdr:cNvCxnSpPr/>
      </xdr:nvCxnSpPr>
      <xdr:spPr>
        <a:xfrm flipV="1">
          <a:off x="8750300" y="6922639"/>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a:extLst>
            <a:ext uri="{FF2B5EF4-FFF2-40B4-BE49-F238E27FC236}">
              <a16:creationId xmlns:a16="http://schemas.microsoft.com/office/drawing/2014/main" xmlns="" id="{E8B42005-25D1-46AA-A2D9-0A8B4D07236B}"/>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a:extLst>
            <a:ext uri="{FF2B5EF4-FFF2-40B4-BE49-F238E27FC236}">
              <a16:creationId xmlns:a16="http://schemas.microsoft.com/office/drawing/2014/main" xmlns="" id="{8135A1EC-E7C3-4EE6-A434-2777F360A8EC}"/>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106566</xdr:rowOff>
    </xdr:from>
    <xdr:ext cx="534377" cy="259045"/>
    <xdr:sp macro="" textlink="">
      <xdr:nvSpPr>
        <xdr:cNvPr id="121" name="n_1mainValue【道路】&#10;一人当たり延長">
          <a:extLst>
            <a:ext uri="{FF2B5EF4-FFF2-40B4-BE49-F238E27FC236}">
              <a16:creationId xmlns:a16="http://schemas.microsoft.com/office/drawing/2014/main" xmlns="" id="{1EF1854F-7B62-4695-965D-066B2C3A1E7A}"/>
            </a:ext>
          </a:extLst>
        </xdr:cNvPr>
        <xdr:cNvSpPr txBox="1"/>
      </xdr:nvSpPr>
      <xdr:spPr>
        <a:xfrm>
          <a:off x="9359411" y="69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111579</xdr:rowOff>
    </xdr:from>
    <xdr:ext cx="534377" cy="259045"/>
    <xdr:sp macro="" textlink="">
      <xdr:nvSpPr>
        <xdr:cNvPr id="122" name="n_2mainValue【道路】&#10;一人当たり延長">
          <a:extLst>
            <a:ext uri="{FF2B5EF4-FFF2-40B4-BE49-F238E27FC236}">
              <a16:creationId xmlns:a16="http://schemas.microsoft.com/office/drawing/2014/main" xmlns="" id="{F2B02E22-1C2B-4149-89C5-4D3982C9694B}"/>
            </a:ext>
          </a:extLst>
        </xdr:cNvPr>
        <xdr:cNvSpPr txBox="1"/>
      </xdr:nvSpPr>
      <xdr:spPr>
        <a:xfrm>
          <a:off x="8483111" y="69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336CDFFC-A713-4894-9217-953C51080C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D82C2934-7109-4FC3-B5C6-8E22010C8C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8735E068-2CF6-4CA8-8C0C-58F5EF1949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ECA4BCC4-3844-4EB5-AD32-99A3559BD1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5AD5715D-C8EC-4D31-A98D-A49210BF13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E71DCF74-D55D-4FC6-8C90-151B72329D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BA2C5B4E-12E4-4B07-9334-E5604DCFB7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AD199019-9ADF-49E8-83FF-C558FA4690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xmlns="" id="{10F771B4-CB67-4891-9501-0EFCF5D15A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xmlns="" id="{933FFDAF-BCD0-4054-9A00-B17869276D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xmlns="" id="{5C9BE2D2-46D0-40D6-90BE-4D760ADC744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xmlns="" id="{FB686EBF-79DB-43E0-9851-E2527EDE20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xmlns="" id="{41B45A4B-0630-4322-B3FC-2DAF4531F9D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xmlns="" id="{CF8635ED-61E8-4763-8B91-6FA4AB2C3F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xmlns="" id="{69A8299A-89FD-4982-912C-A7D89E343E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xmlns="" id="{CE3DDD7B-89D9-40D6-9409-11C22C64A0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xmlns="" id="{9F3990DE-E02A-44A0-BDA2-E23E22EBFF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xmlns="" id="{FCA7FB50-3327-4F68-B776-97A0D089644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xmlns="" id="{5F62DE25-D525-480D-A1EC-94C298E1889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xmlns="" id="{41BB8999-89FC-4BFA-8250-AA591E22854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xmlns="" id="{89D14D69-0BCC-4337-9887-29F827D9B16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xmlns="" id="{890618B1-F103-4629-833C-6CF2E2D71E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xmlns="" id="{FDEAE65F-C035-48D5-8B9D-688BE6E57A1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xmlns="" id="{9EC6B1B9-AB60-4D5F-8E13-C4C71CFAD4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a:extLst>
            <a:ext uri="{FF2B5EF4-FFF2-40B4-BE49-F238E27FC236}">
              <a16:creationId xmlns:a16="http://schemas.microsoft.com/office/drawing/2014/main" xmlns="" id="{3B53056E-81BB-4A62-874F-1211293D6C09}"/>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xmlns="" id="{E460A77A-7992-4D5E-83DA-5A07CD06D0FB}"/>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a:extLst>
            <a:ext uri="{FF2B5EF4-FFF2-40B4-BE49-F238E27FC236}">
              <a16:creationId xmlns:a16="http://schemas.microsoft.com/office/drawing/2014/main" xmlns="" id="{FDDA0037-4A68-49A7-B3F4-BB3DDB02FFDB}"/>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xmlns="" id="{17852D87-8EF5-4A71-AE18-DE65F6F2AF12}"/>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a:extLst>
            <a:ext uri="{FF2B5EF4-FFF2-40B4-BE49-F238E27FC236}">
              <a16:creationId xmlns:a16="http://schemas.microsoft.com/office/drawing/2014/main" xmlns="" id="{6E2438D2-C73F-40D3-A297-8CE00758D2B6}"/>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xmlns="" id="{ECE5F955-1616-4348-9EDC-A75FED845086}"/>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a:extLst>
            <a:ext uri="{FF2B5EF4-FFF2-40B4-BE49-F238E27FC236}">
              <a16:creationId xmlns:a16="http://schemas.microsoft.com/office/drawing/2014/main" xmlns="" id="{74F7F620-D1D2-4F70-B250-BBC1F0AE221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a:extLst>
            <a:ext uri="{FF2B5EF4-FFF2-40B4-BE49-F238E27FC236}">
              <a16:creationId xmlns:a16="http://schemas.microsoft.com/office/drawing/2014/main" xmlns="" id="{2CAB3C66-B206-4D40-BB1C-098D65030865}"/>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a:extLst>
            <a:ext uri="{FF2B5EF4-FFF2-40B4-BE49-F238E27FC236}">
              <a16:creationId xmlns:a16="http://schemas.microsoft.com/office/drawing/2014/main" xmlns="" id="{B7683395-09C7-4315-B3BC-FE41F556A37F}"/>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3C476AC7-7C68-4550-8127-DC1F244822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4FCA64BD-F8A5-4B16-9B70-855E6E49E59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4D345D43-4A1F-45AC-99EF-970E2A51EA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22BED56C-A068-4AB2-AA0A-254D60AD09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5926BE44-B17A-4CC6-85AB-1128BDB783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61" name="楕円 160">
          <a:extLst>
            <a:ext uri="{FF2B5EF4-FFF2-40B4-BE49-F238E27FC236}">
              <a16:creationId xmlns:a16="http://schemas.microsoft.com/office/drawing/2014/main" xmlns="" id="{0FCAFE86-4D6D-48A1-9F1E-E8E9474D11BF}"/>
            </a:ext>
          </a:extLst>
        </xdr:cNvPr>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147320</xdr:rowOff>
    </xdr:from>
    <xdr:to>
      <xdr:col>15</xdr:col>
      <xdr:colOff>101600</xdr:colOff>
      <xdr:row>61</xdr:row>
      <xdr:rowOff>77470</xdr:rowOff>
    </xdr:to>
    <xdr:sp macro="" textlink="">
      <xdr:nvSpPr>
        <xdr:cNvPr id="162" name="楕円 161">
          <a:extLst>
            <a:ext uri="{FF2B5EF4-FFF2-40B4-BE49-F238E27FC236}">
              <a16:creationId xmlns:a16="http://schemas.microsoft.com/office/drawing/2014/main" xmlns="" id="{4E25FC2B-CD8E-492E-AE1D-458CFD526828}"/>
            </a:ext>
          </a:extLst>
        </xdr:cNvPr>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26670</xdr:rowOff>
    </xdr:to>
    <xdr:cxnSp macro="">
      <xdr:nvCxnSpPr>
        <xdr:cNvPr id="163" name="直線コネクタ 162">
          <a:extLst>
            <a:ext uri="{FF2B5EF4-FFF2-40B4-BE49-F238E27FC236}">
              <a16:creationId xmlns:a16="http://schemas.microsoft.com/office/drawing/2014/main" xmlns="" id="{FCFB21AB-8238-4CAB-A1DC-48237A52231A}"/>
            </a:ext>
          </a:extLst>
        </xdr:cNvPr>
        <xdr:cNvCxnSpPr/>
      </xdr:nvCxnSpPr>
      <xdr:spPr>
        <a:xfrm flipV="1">
          <a:off x="2908300" y="104527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xmlns="" id="{89555CE7-6AB7-4BEB-B212-2FA10E301C57}"/>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xmlns="" id="{62873F2A-E007-43E6-BDCE-69C029A7AE03}"/>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xmlns="" id="{7A06BF88-926C-49C3-B6B4-DF59DFEC3D54}"/>
            </a:ext>
          </a:extLst>
        </xdr:cNvPr>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xmlns="" id="{26F0B5F2-ED5A-4165-AAEE-EB7CF460A99D}"/>
            </a:ext>
          </a:extLst>
        </xdr:cNvPr>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xmlns="" id="{D4E61828-1B79-4CB7-81CD-278754C652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xmlns="" id="{52E86A58-47A2-4098-A10A-F5E8F35558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xmlns="" id="{E3B846C2-D25B-4D1E-9440-48BC82935A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xmlns="" id="{8A817B33-D3EF-4902-92CF-6C682F5EBA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xmlns="" id="{8AF36F6B-183F-4933-B764-1DC47B1637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xmlns="" id="{D2509657-299E-410C-93E2-A6C63C58AE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xmlns="" id="{4B89AD02-F2D6-485D-BC2D-A130DC4E9F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xmlns="" id="{5AB03E00-E444-450E-87C5-CF558EA2E5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xmlns="" id="{10AB1B69-C596-4AFD-9AA0-2DE0BE98B3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xmlns="" id="{C083B39E-59E6-411E-9D59-984B9633AF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xmlns="" id="{E16B23F3-6D82-4389-98F5-295965532B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a:extLst>
            <a:ext uri="{FF2B5EF4-FFF2-40B4-BE49-F238E27FC236}">
              <a16:creationId xmlns:a16="http://schemas.microsoft.com/office/drawing/2014/main" xmlns="" id="{CCFC3ACA-658C-4511-A584-6F9D9BD280A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xmlns="" id="{F4D74E8D-0F73-414A-A2B6-F72264037A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a:extLst>
            <a:ext uri="{FF2B5EF4-FFF2-40B4-BE49-F238E27FC236}">
              <a16:creationId xmlns:a16="http://schemas.microsoft.com/office/drawing/2014/main" xmlns="" id="{3B84E2E1-945D-43BA-97E0-D037F9BC525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xmlns="" id="{D536DE51-F6DC-4ED2-9436-BC41C9BFBC3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a:extLst>
            <a:ext uri="{FF2B5EF4-FFF2-40B4-BE49-F238E27FC236}">
              <a16:creationId xmlns:a16="http://schemas.microsoft.com/office/drawing/2014/main" xmlns="" id="{BA4BC877-0DF3-427D-9FED-75F3EF4C5B6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xmlns="" id="{3BA5DAD9-4FD3-48FC-B885-F55BAAD708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a:extLst>
            <a:ext uri="{FF2B5EF4-FFF2-40B4-BE49-F238E27FC236}">
              <a16:creationId xmlns:a16="http://schemas.microsoft.com/office/drawing/2014/main" xmlns="" id="{6E85462E-202C-42C3-BCEA-F3A695028C1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xmlns="" id="{CE760FAB-4315-4506-9C2D-D585B2BF08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a:extLst>
            <a:ext uri="{FF2B5EF4-FFF2-40B4-BE49-F238E27FC236}">
              <a16:creationId xmlns:a16="http://schemas.microsoft.com/office/drawing/2014/main" xmlns="" id="{72E965E7-5086-4261-9FC9-20D71C5A705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0D42D750-733E-4B59-BE75-DE1704248B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xmlns="" id="{71B89741-E55F-4040-AFA6-27E88CBC0CB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xmlns="" id="{37137473-3025-4D55-A8A6-EC3B5E02E9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a:extLst>
            <a:ext uri="{FF2B5EF4-FFF2-40B4-BE49-F238E27FC236}">
              <a16:creationId xmlns:a16="http://schemas.microsoft.com/office/drawing/2014/main" xmlns="" id="{9A9FFD41-3653-4A26-9405-FBDD78E947DE}"/>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a:extLst>
            <a:ext uri="{FF2B5EF4-FFF2-40B4-BE49-F238E27FC236}">
              <a16:creationId xmlns:a16="http://schemas.microsoft.com/office/drawing/2014/main" xmlns="" id="{54DB6154-4A67-4DFD-BD83-0181FCD68AE0}"/>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a:extLst>
            <a:ext uri="{FF2B5EF4-FFF2-40B4-BE49-F238E27FC236}">
              <a16:creationId xmlns:a16="http://schemas.microsoft.com/office/drawing/2014/main" xmlns="" id="{129D19C9-560C-4E35-838D-B31878CA8958}"/>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xmlns="" id="{3D529F01-6579-4322-82AE-A850B0266C43}"/>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a:extLst>
            <a:ext uri="{FF2B5EF4-FFF2-40B4-BE49-F238E27FC236}">
              <a16:creationId xmlns:a16="http://schemas.microsoft.com/office/drawing/2014/main" xmlns="" id="{9F3ACB2D-F441-4FCE-8652-902C9B6D85FA}"/>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a:extLst>
            <a:ext uri="{FF2B5EF4-FFF2-40B4-BE49-F238E27FC236}">
              <a16:creationId xmlns:a16="http://schemas.microsoft.com/office/drawing/2014/main" xmlns="" id="{9DC09045-1CF5-4C63-B99C-57AF4168F84E}"/>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a:extLst>
            <a:ext uri="{FF2B5EF4-FFF2-40B4-BE49-F238E27FC236}">
              <a16:creationId xmlns:a16="http://schemas.microsoft.com/office/drawing/2014/main" xmlns="" id="{6FD5F2BA-A8AA-4776-BC5B-3FBFDB7D75DC}"/>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a:extLst>
            <a:ext uri="{FF2B5EF4-FFF2-40B4-BE49-F238E27FC236}">
              <a16:creationId xmlns:a16="http://schemas.microsoft.com/office/drawing/2014/main" xmlns="" id="{4889D174-E37D-4960-A6AD-734BCF19C8C5}"/>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a:extLst>
            <a:ext uri="{FF2B5EF4-FFF2-40B4-BE49-F238E27FC236}">
              <a16:creationId xmlns:a16="http://schemas.microsoft.com/office/drawing/2014/main" xmlns="" id="{27A64936-3377-4DDB-B393-2FCCD5822AC3}"/>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FA8D6F13-9977-4228-AD79-34E2CBA07B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B7108FF6-DF21-41DF-A65C-4969965BD0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DFC6659E-60E6-4E96-A498-BB87BA5B49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F11EA1BC-1FBF-41B6-9027-E4F8DC31E8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4CB8B59D-C6ED-46CF-9427-1A49070E26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140845</xdr:rowOff>
    </xdr:from>
    <xdr:to>
      <xdr:col>50</xdr:col>
      <xdr:colOff>165100</xdr:colOff>
      <xdr:row>64</xdr:row>
      <xdr:rowOff>70995</xdr:rowOff>
    </xdr:to>
    <xdr:sp macro="" textlink="">
      <xdr:nvSpPr>
        <xdr:cNvPr id="205" name="楕円 204">
          <a:extLst>
            <a:ext uri="{FF2B5EF4-FFF2-40B4-BE49-F238E27FC236}">
              <a16:creationId xmlns:a16="http://schemas.microsoft.com/office/drawing/2014/main" xmlns="" id="{57199208-84B2-4600-9A47-67168F0EB8E3}"/>
            </a:ext>
          </a:extLst>
        </xdr:cNvPr>
        <xdr:cNvSpPr/>
      </xdr:nvSpPr>
      <xdr:spPr>
        <a:xfrm>
          <a:off x="9588500" y="10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141601</xdr:rowOff>
    </xdr:from>
    <xdr:to>
      <xdr:col>46</xdr:col>
      <xdr:colOff>38100</xdr:colOff>
      <xdr:row>64</xdr:row>
      <xdr:rowOff>71751</xdr:rowOff>
    </xdr:to>
    <xdr:sp macro="" textlink="">
      <xdr:nvSpPr>
        <xdr:cNvPr id="206" name="楕円 205">
          <a:extLst>
            <a:ext uri="{FF2B5EF4-FFF2-40B4-BE49-F238E27FC236}">
              <a16:creationId xmlns:a16="http://schemas.microsoft.com/office/drawing/2014/main" xmlns="" id="{F33433A2-C649-4000-9FD1-03186E15B264}"/>
            </a:ext>
          </a:extLst>
        </xdr:cNvPr>
        <xdr:cNvSpPr/>
      </xdr:nvSpPr>
      <xdr:spPr>
        <a:xfrm>
          <a:off x="8699500" y="10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20195</xdr:rowOff>
    </xdr:from>
    <xdr:to>
      <xdr:col>50</xdr:col>
      <xdr:colOff>114300</xdr:colOff>
      <xdr:row>64</xdr:row>
      <xdr:rowOff>20951</xdr:rowOff>
    </xdr:to>
    <xdr:cxnSp macro="">
      <xdr:nvCxnSpPr>
        <xdr:cNvPr id="207" name="直線コネクタ 206">
          <a:extLst>
            <a:ext uri="{FF2B5EF4-FFF2-40B4-BE49-F238E27FC236}">
              <a16:creationId xmlns:a16="http://schemas.microsoft.com/office/drawing/2014/main" xmlns="" id="{3FC45771-55FF-43BA-A8E2-DCA5B4742C5B}"/>
            </a:ext>
          </a:extLst>
        </xdr:cNvPr>
        <xdr:cNvCxnSpPr/>
      </xdr:nvCxnSpPr>
      <xdr:spPr>
        <a:xfrm flipV="1">
          <a:off x="8750300" y="10992995"/>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xmlns="" id="{B50913EE-D9A2-4E0C-8535-1F52C3C31835}"/>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xmlns="" id="{0BCA2E04-EB69-490A-AD26-4F0BFFBC6977}"/>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62122</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xmlns="" id="{A4C9170F-4590-4031-BDEB-D44210214868}"/>
            </a:ext>
          </a:extLst>
        </xdr:cNvPr>
        <xdr:cNvSpPr txBox="1"/>
      </xdr:nvSpPr>
      <xdr:spPr>
        <a:xfrm>
          <a:off x="9327095" y="110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62878</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xmlns="" id="{F4C79A23-ECBD-4D9C-85D3-83A3A747240A}"/>
            </a:ext>
          </a:extLst>
        </xdr:cNvPr>
        <xdr:cNvSpPr txBox="1"/>
      </xdr:nvSpPr>
      <xdr:spPr>
        <a:xfrm>
          <a:off x="8450795" y="110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DBBD20A2-9090-47FB-9060-0B07177BD6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84D71973-9B70-4939-9C45-A7A7D68021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67E539CF-6DCF-44CB-B36F-10880C0DA8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A43E73CC-8459-401C-A551-6A2FED9535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EFCA2C94-5C26-4585-8A95-F60711C9E2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D085BA8C-7E41-46A2-B8EA-A0D5F2D44F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F5449A85-DAC2-414A-8368-CC8820ECCD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8AF8853D-F633-4CBF-8B7A-1CC2AE41E5B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xmlns="" id="{C8A7E4F5-F18D-4978-AEB3-04B926A175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xmlns="" id="{883A954C-7F40-4B2E-8033-D7534F4F5B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a:extLst>
            <a:ext uri="{FF2B5EF4-FFF2-40B4-BE49-F238E27FC236}">
              <a16:creationId xmlns:a16="http://schemas.microsoft.com/office/drawing/2014/main" xmlns="" id="{FA995886-C9DE-49F0-AF5E-40AADFAAFE7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a:extLst>
            <a:ext uri="{FF2B5EF4-FFF2-40B4-BE49-F238E27FC236}">
              <a16:creationId xmlns:a16="http://schemas.microsoft.com/office/drawing/2014/main" xmlns="" id="{026FCF01-7257-4A52-8713-2BB02FA9F3B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a:extLst>
            <a:ext uri="{FF2B5EF4-FFF2-40B4-BE49-F238E27FC236}">
              <a16:creationId xmlns:a16="http://schemas.microsoft.com/office/drawing/2014/main" xmlns="" id="{5D4194B0-020B-41E3-A0A7-0438FAF71AB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a:extLst>
            <a:ext uri="{FF2B5EF4-FFF2-40B4-BE49-F238E27FC236}">
              <a16:creationId xmlns:a16="http://schemas.microsoft.com/office/drawing/2014/main" xmlns="" id="{30D3168D-1C95-44E2-B0EE-208C9EB7AA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a:extLst>
            <a:ext uri="{FF2B5EF4-FFF2-40B4-BE49-F238E27FC236}">
              <a16:creationId xmlns:a16="http://schemas.microsoft.com/office/drawing/2014/main" xmlns="" id="{9C3A3191-4C56-496D-B48E-6ED3D32FD82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a:extLst>
            <a:ext uri="{FF2B5EF4-FFF2-40B4-BE49-F238E27FC236}">
              <a16:creationId xmlns:a16="http://schemas.microsoft.com/office/drawing/2014/main" xmlns="" id="{80057E53-9646-4BB9-B57E-970998BC070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a:extLst>
            <a:ext uri="{FF2B5EF4-FFF2-40B4-BE49-F238E27FC236}">
              <a16:creationId xmlns:a16="http://schemas.microsoft.com/office/drawing/2014/main" xmlns="" id="{12EBBFA9-B0B3-4A4E-A3DE-8599FC928F8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a:extLst>
            <a:ext uri="{FF2B5EF4-FFF2-40B4-BE49-F238E27FC236}">
              <a16:creationId xmlns:a16="http://schemas.microsoft.com/office/drawing/2014/main" xmlns="" id="{CA5C4EFB-FB5A-4543-85EC-FD4C07D7B97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a:extLst>
            <a:ext uri="{FF2B5EF4-FFF2-40B4-BE49-F238E27FC236}">
              <a16:creationId xmlns:a16="http://schemas.microsoft.com/office/drawing/2014/main" xmlns="" id="{12E54F53-6C5B-475F-8E32-464B7EFDBF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a:extLst>
            <a:ext uri="{FF2B5EF4-FFF2-40B4-BE49-F238E27FC236}">
              <a16:creationId xmlns:a16="http://schemas.microsoft.com/office/drawing/2014/main" xmlns="" id="{32362ED1-9711-4F32-8AFD-F1BDE45E5E7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a:extLst>
            <a:ext uri="{FF2B5EF4-FFF2-40B4-BE49-F238E27FC236}">
              <a16:creationId xmlns:a16="http://schemas.microsoft.com/office/drawing/2014/main" xmlns="" id="{64E1684F-028E-440F-A9BD-4F735F65A27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a:extLst>
            <a:ext uri="{FF2B5EF4-FFF2-40B4-BE49-F238E27FC236}">
              <a16:creationId xmlns:a16="http://schemas.microsoft.com/office/drawing/2014/main" xmlns="" id="{8131B8E7-1835-4467-9C3C-543DD781354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xmlns="" id="{40136CC8-BE24-4FF8-982D-4528B3339B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xmlns="" id="{4D4F9D4C-FF3C-4EF4-A7A8-7B5F1B9A52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a16="http://schemas.microsoft.com/office/drawing/2014/main" xmlns="" id="{716BEF28-F862-41A3-8E42-5ACD30AE40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a:extLst>
            <a:ext uri="{FF2B5EF4-FFF2-40B4-BE49-F238E27FC236}">
              <a16:creationId xmlns:a16="http://schemas.microsoft.com/office/drawing/2014/main" xmlns="" id="{BCA75AB3-CB65-4E07-B211-D0A8C9C2BBA9}"/>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a:extLst>
            <a:ext uri="{FF2B5EF4-FFF2-40B4-BE49-F238E27FC236}">
              <a16:creationId xmlns:a16="http://schemas.microsoft.com/office/drawing/2014/main" xmlns="" id="{4586DF88-EA0E-44B3-B164-4642D216768B}"/>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a:extLst>
            <a:ext uri="{FF2B5EF4-FFF2-40B4-BE49-F238E27FC236}">
              <a16:creationId xmlns:a16="http://schemas.microsoft.com/office/drawing/2014/main" xmlns="" id="{E4EA9258-B7EF-4204-B150-2AC23FF6E248}"/>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a:extLst>
            <a:ext uri="{FF2B5EF4-FFF2-40B4-BE49-F238E27FC236}">
              <a16:creationId xmlns:a16="http://schemas.microsoft.com/office/drawing/2014/main" xmlns="" id="{C52838BD-4B27-4E8F-827C-C7A03D40F876}"/>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a:extLst>
            <a:ext uri="{FF2B5EF4-FFF2-40B4-BE49-F238E27FC236}">
              <a16:creationId xmlns:a16="http://schemas.microsoft.com/office/drawing/2014/main" xmlns="" id="{AE4D1C01-B851-4059-84FD-AB72B2E826A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a:extLst>
            <a:ext uri="{FF2B5EF4-FFF2-40B4-BE49-F238E27FC236}">
              <a16:creationId xmlns:a16="http://schemas.microsoft.com/office/drawing/2014/main" xmlns="" id="{67F11D2C-3E2D-46DC-99D8-46ADE0794CC4}"/>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a:extLst>
            <a:ext uri="{FF2B5EF4-FFF2-40B4-BE49-F238E27FC236}">
              <a16:creationId xmlns:a16="http://schemas.microsoft.com/office/drawing/2014/main" xmlns="" id="{AB0F4FA5-1082-47BD-B8B2-4367CD1E7412}"/>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a:extLst>
            <a:ext uri="{FF2B5EF4-FFF2-40B4-BE49-F238E27FC236}">
              <a16:creationId xmlns:a16="http://schemas.microsoft.com/office/drawing/2014/main" xmlns="" id="{B62E03B4-736E-45A7-8F98-C5DEF0FB34B2}"/>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a:extLst>
            <a:ext uri="{FF2B5EF4-FFF2-40B4-BE49-F238E27FC236}">
              <a16:creationId xmlns:a16="http://schemas.microsoft.com/office/drawing/2014/main" xmlns="" id="{43C32B27-9464-4649-A998-688EE08AF4B7}"/>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D860495D-9F07-4277-8128-C0BB6E1A9E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AA0F3C94-E1CC-4EA0-832B-ADC574BF0C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684762BA-81AB-48A3-AA31-EF73078E0F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EE548DF3-4F6F-48BE-8235-334D68E9BD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B249937E-625F-47B2-9DBE-DB320E00F9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363</xdr:rowOff>
    </xdr:from>
    <xdr:to>
      <xdr:col>20</xdr:col>
      <xdr:colOff>38100</xdr:colOff>
      <xdr:row>80</xdr:row>
      <xdr:rowOff>101963</xdr:rowOff>
    </xdr:to>
    <xdr:sp macro="" textlink="">
      <xdr:nvSpPr>
        <xdr:cNvPr id="251" name="楕円 250">
          <a:extLst>
            <a:ext uri="{FF2B5EF4-FFF2-40B4-BE49-F238E27FC236}">
              <a16:creationId xmlns:a16="http://schemas.microsoft.com/office/drawing/2014/main" xmlns="" id="{3EA452F2-C1ED-499F-A20D-EE15F98FE629}"/>
            </a:ext>
          </a:extLst>
        </xdr:cNvPr>
        <xdr:cNvSpPr/>
      </xdr:nvSpPr>
      <xdr:spPr>
        <a:xfrm>
          <a:off x="3746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1995</xdr:rowOff>
    </xdr:from>
    <xdr:to>
      <xdr:col>15</xdr:col>
      <xdr:colOff>101600</xdr:colOff>
      <xdr:row>80</xdr:row>
      <xdr:rowOff>103595</xdr:rowOff>
    </xdr:to>
    <xdr:sp macro="" textlink="">
      <xdr:nvSpPr>
        <xdr:cNvPr id="252" name="楕円 251">
          <a:extLst>
            <a:ext uri="{FF2B5EF4-FFF2-40B4-BE49-F238E27FC236}">
              <a16:creationId xmlns:a16="http://schemas.microsoft.com/office/drawing/2014/main" xmlns="" id="{1C641589-8AD7-4FA2-A6C5-1F1FD052E774}"/>
            </a:ext>
          </a:extLst>
        </xdr:cNvPr>
        <xdr:cNvSpPr/>
      </xdr:nvSpPr>
      <xdr:spPr>
        <a:xfrm>
          <a:off x="2857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51163</xdr:rowOff>
    </xdr:from>
    <xdr:to>
      <xdr:col>19</xdr:col>
      <xdr:colOff>177800</xdr:colOff>
      <xdr:row>80</xdr:row>
      <xdr:rowOff>52795</xdr:rowOff>
    </xdr:to>
    <xdr:cxnSp macro="">
      <xdr:nvCxnSpPr>
        <xdr:cNvPr id="253" name="直線コネクタ 252">
          <a:extLst>
            <a:ext uri="{FF2B5EF4-FFF2-40B4-BE49-F238E27FC236}">
              <a16:creationId xmlns:a16="http://schemas.microsoft.com/office/drawing/2014/main" xmlns="" id="{FC1727A3-CA70-40A5-805A-F30A22A8DE92}"/>
            </a:ext>
          </a:extLst>
        </xdr:cNvPr>
        <xdr:cNvCxnSpPr/>
      </xdr:nvCxnSpPr>
      <xdr:spPr>
        <a:xfrm flipV="1">
          <a:off x="2908300" y="13767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4" name="n_1aveValue【公営住宅】&#10;有形固定資産減価償却率">
          <a:extLst>
            <a:ext uri="{FF2B5EF4-FFF2-40B4-BE49-F238E27FC236}">
              <a16:creationId xmlns:a16="http://schemas.microsoft.com/office/drawing/2014/main" xmlns="" id="{3AF1BB78-8F08-4BEB-8634-57075492C7B7}"/>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55" name="n_2aveValue【公営住宅】&#10;有形固定資産減価償却率">
          <a:extLst>
            <a:ext uri="{FF2B5EF4-FFF2-40B4-BE49-F238E27FC236}">
              <a16:creationId xmlns:a16="http://schemas.microsoft.com/office/drawing/2014/main" xmlns="" id="{4B6011FB-930B-4B7A-B0F8-40BFD20D3C58}"/>
            </a:ext>
          </a:extLst>
        </xdr:cNvPr>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118490</xdr:rowOff>
    </xdr:from>
    <xdr:ext cx="405111" cy="259045"/>
    <xdr:sp macro="" textlink="">
      <xdr:nvSpPr>
        <xdr:cNvPr id="256" name="n_1mainValue【公営住宅】&#10;有形固定資産減価償却率">
          <a:extLst>
            <a:ext uri="{FF2B5EF4-FFF2-40B4-BE49-F238E27FC236}">
              <a16:creationId xmlns:a16="http://schemas.microsoft.com/office/drawing/2014/main" xmlns="" id="{C45DA5EA-F32B-49EF-BDDC-B50DA07E6917}"/>
            </a:ext>
          </a:extLst>
        </xdr:cNvPr>
        <xdr:cNvSpPr txBox="1"/>
      </xdr:nvSpPr>
      <xdr:spPr>
        <a:xfrm>
          <a:off x="3582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120122</xdr:rowOff>
    </xdr:from>
    <xdr:ext cx="405111" cy="259045"/>
    <xdr:sp macro="" textlink="">
      <xdr:nvSpPr>
        <xdr:cNvPr id="257" name="n_2mainValue【公営住宅】&#10;有形固定資産減価償却率">
          <a:extLst>
            <a:ext uri="{FF2B5EF4-FFF2-40B4-BE49-F238E27FC236}">
              <a16:creationId xmlns:a16="http://schemas.microsoft.com/office/drawing/2014/main" xmlns="" id="{8772E622-3C88-496F-9619-87126B17F4CC}"/>
            </a:ext>
          </a:extLst>
        </xdr:cNvPr>
        <xdr:cNvSpPr txBox="1"/>
      </xdr:nvSpPr>
      <xdr:spPr>
        <a:xfrm>
          <a:off x="2705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xmlns="" id="{008582A2-984C-48A9-BD68-6CF80CA61DC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xmlns="" id="{626189D8-7F84-4E00-8BBB-4E0351C4C0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xmlns="" id="{0CBA27C1-AAB9-4876-93ED-876380D722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xmlns="" id="{6C9DEECE-9E0E-466B-84F0-0508EC8238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xmlns="" id="{3E43E9DC-2858-4A09-91B5-CC240A13F9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xmlns="" id="{20D0FFBE-1FBD-49A1-A2A0-D1A2C3524A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xmlns="" id="{D4B26857-C313-4EC5-BA1A-D339D3EE7A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xmlns="" id="{3D8706F9-85E4-4E51-A6C7-283C87128E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xmlns="" id="{45BF3758-6C5E-4EFB-A5A7-688DA6FF48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xmlns="" id="{CE1BD778-261D-474F-827E-0A5A4DEB94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a:extLst>
            <a:ext uri="{FF2B5EF4-FFF2-40B4-BE49-F238E27FC236}">
              <a16:creationId xmlns:a16="http://schemas.microsoft.com/office/drawing/2014/main" xmlns="" id="{24CA85C4-39EE-4A0A-BB69-3BB82287381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xmlns="" id="{6AF70360-2076-46C1-972A-0ED5F421232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a:extLst>
            <a:ext uri="{FF2B5EF4-FFF2-40B4-BE49-F238E27FC236}">
              <a16:creationId xmlns:a16="http://schemas.microsoft.com/office/drawing/2014/main" xmlns="" id="{500CE021-99AF-40A3-923B-08EEBC4B467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a:extLst>
            <a:ext uri="{FF2B5EF4-FFF2-40B4-BE49-F238E27FC236}">
              <a16:creationId xmlns:a16="http://schemas.microsoft.com/office/drawing/2014/main" xmlns="" id="{8A3D75E8-2D3F-4B69-9ADA-DF628F67CEE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a:extLst>
            <a:ext uri="{FF2B5EF4-FFF2-40B4-BE49-F238E27FC236}">
              <a16:creationId xmlns:a16="http://schemas.microsoft.com/office/drawing/2014/main" xmlns="" id="{F156BA89-7CB2-4F5C-8088-C911EB49E04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a:extLst>
            <a:ext uri="{FF2B5EF4-FFF2-40B4-BE49-F238E27FC236}">
              <a16:creationId xmlns:a16="http://schemas.microsoft.com/office/drawing/2014/main" xmlns="" id="{05028744-2D14-4159-8846-D1559330025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a:extLst>
            <a:ext uri="{FF2B5EF4-FFF2-40B4-BE49-F238E27FC236}">
              <a16:creationId xmlns:a16="http://schemas.microsoft.com/office/drawing/2014/main" xmlns="" id="{A57F3F9E-F1A6-4AA7-9FC2-1E44AA8399B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a:extLst>
            <a:ext uri="{FF2B5EF4-FFF2-40B4-BE49-F238E27FC236}">
              <a16:creationId xmlns:a16="http://schemas.microsoft.com/office/drawing/2014/main" xmlns="" id="{772FA8AB-ED04-4D60-9FF3-304BA193749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534B1401-6594-450B-AC83-E729D5C9B2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6F9E3F90-B696-40B0-B225-8C5A5847A8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xmlns="" id="{BD49D8A9-A8CA-4E5E-9B70-DD747B152E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a:extLst>
            <a:ext uri="{FF2B5EF4-FFF2-40B4-BE49-F238E27FC236}">
              <a16:creationId xmlns:a16="http://schemas.microsoft.com/office/drawing/2014/main" xmlns="" id="{FDE0CB9C-C24A-481E-9E8E-2BF6F0CBEB66}"/>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a:extLst>
            <a:ext uri="{FF2B5EF4-FFF2-40B4-BE49-F238E27FC236}">
              <a16:creationId xmlns:a16="http://schemas.microsoft.com/office/drawing/2014/main" xmlns="" id="{A9838772-2ED3-4799-BE86-28E347217E38}"/>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a:extLst>
            <a:ext uri="{FF2B5EF4-FFF2-40B4-BE49-F238E27FC236}">
              <a16:creationId xmlns:a16="http://schemas.microsoft.com/office/drawing/2014/main" xmlns="" id="{65DF3492-D191-4805-A3D5-648200413925}"/>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a:extLst>
            <a:ext uri="{FF2B5EF4-FFF2-40B4-BE49-F238E27FC236}">
              <a16:creationId xmlns:a16="http://schemas.microsoft.com/office/drawing/2014/main" xmlns="" id="{F7831387-EA79-42D0-9EA2-62DC8F1227D6}"/>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a:extLst>
            <a:ext uri="{FF2B5EF4-FFF2-40B4-BE49-F238E27FC236}">
              <a16:creationId xmlns:a16="http://schemas.microsoft.com/office/drawing/2014/main" xmlns="" id="{18BE805A-5753-404D-914F-8B2D2C5EE82C}"/>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a:extLst>
            <a:ext uri="{FF2B5EF4-FFF2-40B4-BE49-F238E27FC236}">
              <a16:creationId xmlns:a16="http://schemas.microsoft.com/office/drawing/2014/main" xmlns="" id="{7C614D59-6F13-4B8F-B07E-C59370897C15}"/>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a:extLst>
            <a:ext uri="{FF2B5EF4-FFF2-40B4-BE49-F238E27FC236}">
              <a16:creationId xmlns:a16="http://schemas.microsoft.com/office/drawing/2014/main" xmlns="" id="{245294E3-737A-43B8-AB5B-E543C5936D7A}"/>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a:extLst>
            <a:ext uri="{FF2B5EF4-FFF2-40B4-BE49-F238E27FC236}">
              <a16:creationId xmlns:a16="http://schemas.microsoft.com/office/drawing/2014/main" xmlns="" id="{CD107648-A092-4089-A39F-A41A71AE6C4F}"/>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a:extLst>
            <a:ext uri="{FF2B5EF4-FFF2-40B4-BE49-F238E27FC236}">
              <a16:creationId xmlns:a16="http://schemas.microsoft.com/office/drawing/2014/main" xmlns="" id="{7E24B178-FC0E-4920-98B3-40895834D0F0}"/>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B26C4A94-18EC-43E9-94A8-50861804D1F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1380CA80-804C-434B-8137-7F4A162B67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C4564397-2B96-4C2A-ACFA-987BE3DA24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2BC6B64A-2137-4EE4-B08A-A94BDA8A842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32FDDDB3-8607-4AE8-9673-D42771834E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71196</xdr:rowOff>
    </xdr:from>
    <xdr:to>
      <xdr:col>50</xdr:col>
      <xdr:colOff>165100</xdr:colOff>
      <xdr:row>84</xdr:row>
      <xdr:rowOff>1346</xdr:rowOff>
    </xdr:to>
    <xdr:sp macro="" textlink="">
      <xdr:nvSpPr>
        <xdr:cNvPr id="293" name="楕円 292">
          <a:extLst>
            <a:ext uri="{FF2B5EF4-FFF2-40B4-BE49-F238E27FC236}">
              <a16:creationId xmlns:a16="http://schemas.microsoft.com/office/drawing/2014/main" xmlns="" id="{2502E661-B484-48E9-9D05-B92C59D36D28}"/>
            </a:ext>
          </a:extLst>
        </xdr:cNvPr>
        <xdr:cNvSpPr/>
      </xdr:nvSpPr>
      <xdr:spPr>
        <a:xfrm>
          <a:off x="9588500" y="14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83998</xdr:rowOff>
    </xdr:from>
    <xdr:to>
      <xdr:col>46</xdr:col>
      <xdr:colOff>38100</xdr:colOff>
      <xdr:row>84</xdr:row>
      <xdr:rowOff>14148</xdr:rowOff>
    </xdr:to>
    <xdr:sp macro="" textlink="">
      <xdr:nvSpPr>
        <xdr:cNvPr id="294" name="楕円 293">
          <a:extLst>
            <a:ext uri="{FF2B5EF4-FFF2-40B4-BE49-F238E27FC236}">
              <a16:creationId xmlns:a16="http://schemas.microsoft.com/office/drawing/2014/main" xmlns="" id="{30B6E7BE-3CEE-4FFD-BABA-CBED2E10A76D}"/>
            </a:ext>
          </a:extLst>
        </xdr:cNvPr>
        <xdr:cNvSpPr/>
      </xdr:nvSpPr>
      <xdr:spPr>
        <a:xfrm>
          <a:off x="8699500" y="1431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121996</xdr:rowOff>
    </xdr:from>
    <xdr:to>
      <xdr:col>50</xdr:col>
      <xdr:colOff>114300</xdr:colOff>
      <xdr:row>83</xdr:row>
      <xdr:rowOff>134798</xdr:rowOff>
    </xdr:to>
    <xdr:cxnSp macro="">
      <xdr:nvCxnSpPr>
        <xdr:cNvPr id="295" name="直線コネクタ 294">
          <a:extLst>
            <a:ext uri="{FF2B5EF4-FFF2-40B4-BE49-F238E27FC236}">
              <a16:creationId xmlns:a16="http://schemas.microsoft.com/office/drawing/2014/main" xmlns="" id="{EB35494C-AD2C-428E-A655-EC4A8F01ADDC}"/>
            </a:ext>
          </a:extLst>
        </xdr:cNvPr>
        <xdr:cNvCxnSpPr/>
      </xdr:nvCxnSpPr>
      <xdr:spPr>
        <a:xfrm flipV="1">
          <a:off x="8750300" y="1435234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296" name="n_1aveValue【公営住宅】&#10;一人当たり面積">
          <a:extLst>
            <a:ext uri="{FF2B5EF4-FFF2-40B4-BE49-F238E27FC236}">
              <a16:creationId xmlns:a16="http://schemas.microsoft.com/office/drawing/2014/main" xmlns="" id="{9957283D-C64E-4E05-9F48-81876A3FFBA4}"/>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297" name="n_2aveValue【公営住宅】&#10;一人当たり面積">
          <a:extLst>
            <a:ext uri="{FF2B5EF4-FFF2-40B4-BE49-F238E27FC236}">
              <a16:creationId xmlns:a16="http://schemas.microsoft.com/office/drawing/2014/main" xmlns="" id="{746F1FD3-AB7F-4C58-9DF3-D4D04CD5D59D}"/>
            </a:ext>
          </a:extLst>
        </xdr:cNvPr>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17873</xdr:rowOff>
    </xdr:from>
    <xdr:ext cx="469744" cy="259045"/>
    <xdr:sp macro="" textlink="">
      <xdr:nvSpPr>
        <xdr:cNvPr id="298" name="n_1mainValue【公営住宅】&#10;一人当たり面積">
          <a:extLst>
            <a:ext uri="{FF2B5EF4-FFF2-40B4-BE49-F238E27FC236}">
              <a16:creationId xmlns:a16="http://schemas.microsoft.com/office/drawing/2014/main" xmlns="" id="{DB739A09-1DE9-4B38-8C38-566E78A60E5B}"/>
            </a:ext>
          </a:extLst>
        </xdr:cNvPr>
        <xdr:cNvSpPr txBox="1"/>
      </xdr:nvSpPr>
      <xdr:spPr>
        <a:xfrm>
          <a:off x="9391727" y="1407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30675</xdr:rowOff>
    </xdr:from>
    <xdr:ext cx="469744" cy="259045"/>
    <xdr:sp macro="" textlink="">
      <xdr:nvSpPr>
        <xdr:cNvPr id="299" name="n_2mainValue【公営住宅】&#10;一人当たり面積">
          <a:extLst>
            <a:ext uri="{FF2B5EF4-FFF2-40B4-BE49-F238E27FC236}">
              <a16:creationId xmlns:a16="http://schemas.microsoft.com/office/drawing/2014/main" xmlns="" id="{F0BA3A98-5E47-42A3-AD98-B4AED775D370}"/>
            </a:ext>
          </a:extLst>
        </xdr:cNvPr>
        <xdr:cNvSpPr txBox="1"/>
      </xdr:nvSpPr>
      <xdr:spPr>
        <a:xfrm>
          <a:off x="8515427" y="1408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AC6CF8A5-9B91-4BC5-AEF4-E1A43DAACC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xmlns="" id="{2A5CF5B0-B21B-42AB-86D3-AFA3AEA5AD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xmlns="" id="{CE34501A-C182-4729-ADE2-F6BE8B4510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xmlns="" id="{882B6388-8532-41BE-BDF1-689BE2ED7E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xmlns="" id="{48A6DA23-4BC2-430E-B67E-2B771BF91B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xmlns="" id="{2EBC2A3B-4437-4D51-9713-2E89EB2273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xmlns="" id="{712DF7BF-94CB-4A4A-923E-9EC349AF99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xmlns="" id="{45721DBB-D765-48F1-B30D-3EE98C85E08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xmlns="" id="{FFB98648-50DF-46AE-B6A7-405F64766E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xmlns="" id="{2784665B-B475-41E5-ADAD-C6F8C3C416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xmlns="" id="{3FAAE432-7B5F-4EB4-B434-10D20E87EA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xmlns="" id="{56F72153-570C-4868-95F8-E70160A80E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xmlns="" id="{7CB4226F-A1DD-4B8E-BD55-F0B7455FFC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xmlns="" id="{B13D56EE-B212-4466-956B-AF341A27EF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xmlns="" id="{21B02431-218F-40B9-9FE3-0BECE2B68BF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xmlns="" id="{03E07D86-2495-489A-BCD3-A7A83CF59F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xmlns="" id="{F3B6FE2E-14D1-4E41-80B9-88959EFEC9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xmlns="" id="{E8B5A8F6-EB0B-4AF0-8D50-AE09D54636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xmlns="" id="{4E802A54-3787-453E-A486-4A1B3671CB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xmlns="" id="{2EA809A3-5B42-4915-BF3B-6110F31EDF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xmlns="" id="{4BA2B97D-AD2D-473B-9C28-6DBC28311E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xmlns="" id="{5A8C18AB-D8E2-49F0-83D5-1BE4A9C5B2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xmlns="" id="{C2DE3DC9-FCDA-4557-9C0F-32BD5702AC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xmlns="" id="{6DD6F6C6-43B8-456B-81A3-721D2869A8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xmlns="" id="{D367E8EB-004C-4000-9D1B-2559329C13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xmlns="" id="{F06E439B-59AE-4403-AB84-B910ED855F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xmlns="" id="{CBB63F40-36B7-4511-9113-E08310DC79F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xmlns="" id="{C5D7214E-7FF1-480C-BB72-EEE67C37D0C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xmlns="" id="{D379981F-BAFC-40EB-80E8-1DE6E46D6F5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xmlns="" id="{B5057836-28A5-4237-87B1-68F4FB11B2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xmlns="" id="{FB89B2A2-884E-4B17-AA98-3E1E3F1A853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xmlns="" id="{D3B3FAC3-58D4-44C4-9AA0-CDC3F4466AD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xmlns="" id="{2FA74DA0-1486-4312-908A-88B2A9131FC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xmlns="" id="{E9991F9A-F816-4942-9A53-4A230DDBEF5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xmlns="" id="{35A0AD14-2F9D-4E09-8047-C88B48DBB1E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xmlns="" id="{586975C5-0DAE-4B60-BCA9-EFDAB4B9914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xmlns="" id="{ADA3BAB6-861D-4E8C-958C-D895AB94E33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xmlns="" id="{EA088D9C-314E-4B9B-9D32-4F04C0EBD2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xmlns="" id="{7000A7F3-08F3-4A5C-BC33-2E2B5479B9C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a16="http://schemas.microsoft.com/office/drawing/2014/main" xmlns="" id="{9FBF3F36-3FEC-4C7B-BC08-0B37C8DC48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a:extLst>
            <a:ext uri="{FF2B5EF4-FFF2-40B4-BE49-F238E27FC236}">
              <a16:creationId xmlns:a16="http://schemas.microsoft.com/office/drawing/2014/main" xmlns="" id="{3116FC45-15C9-456A-AA72-65BBD93CF241}"/>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a:extLst>
            <a:ext uri="{FF2B5EF4-FFF2-40B4-BE49-F238E27FC236}">
              <a16:creationId xmlns:a16="http://schemas.microsoft.com/office/drawing/2014/main" xmlns="" id="{B2B48C32-9AA6-46BF-AF77-C958A9B237CD}"/>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a:extLst>
            <a:ext uri="{FF2B5EF4-FFF2-40B4-BE49-F238E27FC236}">
              <a16:creationId xmlns:a16="http://schemas.microsoft.com/office/drawing/2014/main" xmlns="" id="{F49DAD69-0142-42AF-A1A6-2191ACD0505B}"/>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a:extLst>
            <a:ext uri="{FF2B5EF4-FFF2-40B4-BE49-F238E27FC236}">
              <a16:creationId xmlns:a16="http://schemas.microsoft.com/office/drawing/2014/main" xmlns="" id="{537DF63A-1C85-4427-B42C-3E7F74BC77A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a:extLst>
            <a:ext uri="{FF2B5EF4-FFF2-40B4-BE49-F238E27FC236}">
              <a16:creationId xmlns:a16="http://schemas.microsoft.com/office/drawing/2014/main" xmlns="" id="{BD893558-5587-4FB7-83E7-1B2725B16A4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a:extLst>
            <a:ext uri="{FF2B5EF4-FFF2-40B4-BE49-F238E27FC236}">
              <a16:creationId xmlns:a16="http://schemas.microsoft.com/office/drawing/2014/main" xmlns="" id="{B1A34B9C-FD04-429D-A783-F3A7D572F917}"/>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a:extLst>
            <a:ext uri="{FF2B5EF4-FFF2-40B4-BE49-F238E27FC236}">
              <a16:creationId xmlns:a16="http://schemas.microsoft.com/office/drawing/2014/main" xmlns="" id="{0A337DA2-5DAA-4A5C-A3C6-C166D9BCC1E5}"/>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a:extLst>
            <a:ext uri="{FF2B5EF4-FFF2-40B4-BE49-F238E27FC236}">
              <a16:creationId xmlns:a16="http://schemas.microsoft.com/office/drawing/2014/main" xmlns="" id="{A869B61A-4654-443C-B8D1-BF77ADA9BE65}"/>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a:extLst>
            <a:ext uri="{FF2B5EF4-FFF2-40B4-BE49-F238E27FC236}">
              <a16:creationId xmlns:a16="http://schemas.microsoft.com/office/drawing/2014/main" xmlns="" id="{F2142DA1-CC2A-4CF7-BBD8-5372E1829BAA}"/>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832F372C-8F5F-43E3-AE81-5228EAF0A4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C65AD845-EED3-4FCB-A564-70A21725C1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F26C041D-D7B8-4F10-8CC4-6B1C475377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48C5F7FA-CE27-43F3-94E8-EFD2941C2E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E4761333-4957-457B-BB09-D19D24D0ED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71120</xdr:rowOff>
    </xdr:from>
    <xdr:to>
      <xdr:col>81</xdr:col>
      <xdr:colOff>101600</xdr:colOff>
      <xdr:row>34</xdr:row>
      <xdr:rowOff>1270</xdr:rowOff>
    </xdr:to>
    <xdr:sp macro="" textlink="">
      <xdr:nvSpPr>
        <xdr:cNvPr id="354" name="楕円 353">
          <a:extLst>
            <a:ext uri="{FF2B5EF4-FFF2-40B4-BE49-F238E27FC236}">
              <a16:creationId xmlns:a16="http://schemas.microsoft.com/office/drawing/2014/main" xmlns="" id="{69ED1011-AB26-418F-AA7E-58B1C16EB8EE}"/>
            </a:ext>
          </a:extLst>
        </xdr:cNvPr>
        <xdr:cNvSpPr/>
      </xdr:nvSpPr>
      <xdr:spPr>
        <a:xfrm>
          <a:off x="1543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86360</xdr:rowOff>
    </xdr:from>
    <xdr:to>
      <xdr:col>76</xdr:col>
      <xdr:colOff>165100</xdr:colOff>
      <xdr:row>34</xdr:row>
      <xdr:rowOff>16510</xdr:rowOff>
    </xdr:to>
    <xdr:sp macro="" textlink="">
      <xdr:nvSpPr>
        <xdr:cNvPr id="355" name="楕円 354">
          <a:extLst>
            <a:ext uri="{FF2B5EF4-FFF2-40B4-BE49-F238E27FC236}">
              <a16:creationId xmlns:a16="http://schemas.microsoft.com/office/drawing/2014/main" xmlns="" id="{0D99D4C6-5F9A-429B-85AD-AA4E24C25E44}"/>
            </a:ext>
          </a:extLst>
        </xdr:cNvPr>
        <xdr:cNvSpPr/>
      </xdr:nvSpPr>
      <xdr:spPr>
        <a:xfrm>
          <a:off x="14541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121920</xdr:rowOff>
    </xdr:from>
    <xdr:to>
      <xdr:col>81</xdr:col>
      <xdr:colOff>50800</xdr:colOff>
      <xdr:row>33</xdr:row>
      <xdr:rowOff>137160</xdr:rowOff>
    </xdr:to>
    <xdr:cxnSp macro="">
      <xdr:nvCxnSpPr>
        <xdr:cNvPr id="356" name="直線コネクタ 355">
          <a:extLst>
            <a:ext uri="{FF2B5EF4-FFF2-40B4-BE49-F238E27FC236}">
              <a16:creationId xmlns:a16="http://schemas.microsoft.com/office/drawing/2014/main" xmlns="" id="{EC58E561-5E94-4AF4-BC5C-E15A94BEDC3B}"/>
            </a:ext>
          </a:extLst>
        </xdr:cNvPr>
        <xdr:cNvCxnSpPr/>
      </xdr:nvCxnSpPr>
      <xdr:spPr>
        <a:xfrm flipV="1">
          <a:off x="14592300" y="5779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xmlns="" id="{A46A9947-3806-4450-ADFB-2CA8F0E04F96}"/>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xmlns="" id="{2C91A27E-97F3-4347-8462-35E6208A02ED}"/>
            </a:ext>
          </a:extLst>
        </xdr:cNvPr>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17797</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xmlns="" id="{88F8EB0E-C884-4671-A0BB-93B8C0F8ACD8}"/>
            </a:ext>
          </a:extLst>
        </xdr:cNvPr>
        <xdr:cNvSpPr txBox="1"/>
      </xdr:nvSpPr>
      <xdr:spPr>
        <a:xfrm>
          <a:off x="152660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33037</xdr:rowOff>
    </xdr:from>
    <xdr:ext cx="405111" cy="259045"/>
    <xdr:sp macro="" textlink="">
      <xdr:nvSpPr>
        <xdr:cNvPr id="360" name="n_2mainValue【認定こども園・幼稚園・保育所】&#10;有形固定資産減価償却率">
          <a:extLst>
            <a:ext uri="{FF2B5EF4-FFF2-40B4-BE49-F238E27FC236}">
              <a16:creationId xmlns:a16="http://schemas.microsoft.com/office/drawing/2014/main" xmlns="" id="{886FB0D5-7311-45D0-861C-F087987FA2D0}"/>
            </a:ext>
          </a:extLst>
        </xdr:cNvPr>
        <xdr:cNvSpPr txBox="1"/>
      </xdr:nvSpPr>
      <xdr:spPr>
        <a:xfrm>
          <a:off x="14389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xmlns="" id="{AF27B89D-C262-404B-90AC-C2CC028338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xmlns="" id="{6ADCFF59-CB1B-4BBB-B3E9-2616A3FCE6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xmlns="" id="{80EDC2D3-AEFC-44C0-97D6-DF7684BCFE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xmlns="" id="{661AF245-EC52-457C-8334-6EEB069D85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xmlns="" id="{18FCEBD3-813F-47FE-B279-D7B461708C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xmlns="" id="{4C06C03A-82F0-4B5A-9E17-AE0A8E5D37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xmlns="" id="{499DE0BD-FC63-4122-9A8D-91B54A8109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xmlns="" id="{366992EB-CE98-45D3-9DBB-416E8BD173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xmlns="" id="{37E9A498-A31D-4618-890C-1DE2704F3C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xmlns="" id="{E25D538A-E80E-4C1D-B0D4-44B7E9DB1A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a:extLst>
            <a:ext uri="{FF2B5EF4-FFF2-40B4-BE49-F238E27FC236}">
              <a16:creationId xmlns:a16="http://schemas.microsoft.com/office/drawing/2014/main" xmlns="" id="{9AC684F7-15D3-4AD1-8B66-71D4B13DAC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a:extLst>
            <a:ext uri="{FF2B5EF4-FFF2-40B4-BE49-F238E27FC236}">
              <a16:creationId xmlns:a16="http://schemas.microsoft.com/office/drawing/2014/main" xmlns="" id="{24103BDF-9654-41BE-9E09-6B8A41881F7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a:extLst>
            <a:ext uri="{FF2B5EF4-FFF2-40B4-BE49-F238E27FC236}">
              <a16:creationId xmlns:a16="http://schemas.microsoft.com/office/drawing/2014/main" xmlns="" id="{1757F7B1-F902-45D8-BBB1-2CF307DFB3C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a:extLst>
            <a:ext uri="{FF2B5EF4-FFF2-40B4-BE49-F238E27FC236}">
              <a16:creationId xmlns:a16="http://schemas.microsoft.com/office/drawing/2014/main" xmlns="" id="{31B8A6CB-F413-442B-B075-66897EBDD1B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a:extLst>
            <a:ext uri="{FF2B5EF4-FFF2-40B4-BE49-F238E27FC236}">
              <a16:creationId xmlns:a16="http://schemas.microsoft.com/office/drawing/2014/main" xmlns="" id="{703989B1-F2AE-402A-BED9-015484A4A9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a:extLst>
            <a:ext uri="{FF2B5EF4-FFF2-40B4-BE49-F238E27FC236}">
              <a16:creationId xmlns:a16="http://schemas.microsoft.com/office/drawing/2014/main" xmlns="" id="{C9A37D4C-2D80-453C-B1A5-65AB7E925DC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a:extLst>
            <a:ext uri="{FF2B5EF4-FFF2-40B4-BE49-F238E27FC236}">
              <a16:creationId xmlns:a16="http://schemas.microsoft.com/office/drawing/2014/main" xmlns="" id="{1E62F1AF-B9FF-482C-A763-5255ACD6384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a:extLst>
            <a:ext uri="{FF2B5EF4-FFF2-40B4-BE49-F238E27FC236}">
              <a16:creationId xmlns:a16="http://schemas.microsoft.com/office/drawing/2014/main" xmlns="" id="{878ADD89-511D-4C53-8665-7906C437AF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xmlns="" id="{EE6E81CE-AD64-4F1F-94EB-59DEE8DBBE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xmlns="" id="{DFBCB9C8-E64A-4155-96CB-33D2426151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a:extLst>
            <a:ext uri="{FF2B5EF4-FFF2-40B4-BE49-F238E27FC236}">
              <a16:creationId xmlns:a16="http://schemas.microsoft.com/office/drawing/2014/main" xmlns="" id="{9FB83A81-AADD-4C6A-BC21-67E53BAA58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a:extLst>
            <a:ext uri="{FF2B5EF4-FFF2-40B4-BE49-F238E27FC236}">
              <a16:creationId xmlns:a16="http://schemas.microsoft.com/office/drawing/2014/main" xmlns="" id="{EA9328C9-CD38-4E4D-838C-5D883AF43071}"/>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a:extLst>
            <a:ext uri="{FF2B5EF4-FFF2-40B4-BE49-F238E27FC236}">
              <a16:creationId xmlns:a16="http://schemas.microsoft.com/office/drawing/2014/main" xmlns="" id="{BA1DB26F-FB21-4E47-A519-3925395AFD27}"/>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a:extLst>
            <a:ext uri="{FF2B5EF4-FFF2-40B4-BE49-F238E27FC236}">
              <a16:creationId xmlns:a16="http://schemas.microsoft.com/office/drawing/2014/main" xmlns="" id="{2E2294D4-E3FA-4674-9ABC-47D0DBE33BD6}"/>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a:extLst>
            <a:ext uri="{FF2B5EF4-FFF2-40B4-BE49-F238E27FC236}">
              <a16:creationId xmlns:a16="http://schemas.microsoft.com/office/drawing/2014/main" xmlns="" id="{61490062-0FF4-4807-BA42-B96A7ABA04B3}"/>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a:extLst>
            <a:ext uri="{FF2B5EF4-FFF2-40B4-BE49-F238E27FC236}">
              <a16:creationId xmlns:a16="http://schemas.microsoft.com/office/drawing/2014/main" xmlns="" id="{818621F1-4FA0-4169-8557-3D63401A9204}"/>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a:extLst>
            <a:ext uri="{FF2B5EF4-FFF2-40B4-BE49-F238E27FC236}">
              <a16:creationId xmlns:a16="http://schemas.microsoft.com/office/drawing/2014/main" xmlns="" id="{8F3DA5EB-ABEA-4611-8920-CFF7A1D99561}"/>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a:extLst>
            <a:ext uri="{FF2B5EF4-FFF2-40B4-BE49-F238E27FC236}">
              <a16:creationId xmlns:a16="http://schemas.microsoft.com/office/drawing/2014/main" xmlns="" id="{549CA260-B841-439E-852B-05F59B94D371}"/>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a:extLst>
            <a:ext uri="{FF2B5EF4-FFF2-40B4-BE49-F238E27FC236}">
              <a16:creationId xmlns:a16="http://schemas.microsoft.com/office/drawing/2014/main" xmlns="" id="{C835BCB0-E098-4C3A-BE72-9BB381BE36A2}"/>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a:extLst>
            <a:ext uri="{FF2B5EF4-FFF2-40B4-BE49-F238E27FC236}">
              <a16:creationId xmlns:a16="http://schemas.microsoft.com/office/drawing/2014/main" xmlns="" id="{972CB64B-C64A-472B-89EE-39195ABCE976}"/>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FC172385-4C22-4280-95C7-BF7BDF85DA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B29B7AFD-A817-44E7-BF90-4CE9EC4BE8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8B149905-3DA2-42A7-8649-01624B7698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B1AF98F0-FB6B-420A-BC3B-3C72B5A004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98A5BFAE-6F5E-4204-9393-4A8CA35137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396" name="楕円 395">
          <a:extLst>
            <a:ext uri="{FF2B5EF4-FFF2-40B4-BE49-F238E27FC236}">
              <a16:creationId xmlns:a16="http://schemas.microsoft.com/office/drawing/2014/main" xmlns="" id="{228B480F-4CF4-45CE-AC91-A00A1D581648}"/>
            </a:ext>
          </a:extLst>
        </xdr:cNvPr>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125984</xdr:rowOff>
    </xdr:from>
    <xdr:to>
      <xdr:col>107</xdr:col>
      <xdr:colOff>101600</xdr:colOff>
      <xdr:row>41</xdr:row>
      <xdr:rowOff>56134</xdr:rowOff>
    </xdr:to>
    <xdr:sp macro="" textlink="">
      <xdr:nvSpPr>
        <xdr:cNvPr id="397" name="楕円 396">
          <a:extLst>
            <a:ext uri="{FF2B5EF4-FFF2-40B4-BE49-F238E27FC236}">
              <a16:creationId xmlns:a16="http://schemas.microsoft.com/office/drawing/2014/main" xmlns="" id="{EF81E022-A6BB-4372-A602-5C1C287BF30C}"/>
            </a:ext>
          </a:extLst>
        </xdr:cNvPr>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5334</xdr:rowOff>
    </xdr:to>
    <xdr:cxnSp macro="">
      <xdr:nvCxnSpPr>
        <xdr:cNvPr id="398" name="直線コネクタ 397">
          <a:extLst>
            <a:ext uri="{FF2B5EF4-FFF2-40B4-BE49-F238E27FC236}">
              <a16:creationId xmlns:a16="http://schemas.microsoft.com/office/drawing/2014/main" xmlns="" id="{07FBDB6C-622E-4857-9B30-359E3CF58C34}"/>
            </a:ext>
          </a:extLst>
        </xdr:cNvPr>
        <xdr:cNvCxnSpPr/>
      </xdr:nvCxnSpPr>
      <xdr:spPr>
        <a:xfrm flipV="1">
          <a:off x="20434300" y="703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xmlns="" id="{454CB6CC-DCB0-41E9-98C4-4657767052C1}"/>
            </a:ext>
          </a:extLst>
        </xdr:cNvPr>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xmlns="" id="{6F0E4A39-3A64-4806-B745-D908C3F3CE2A}"/>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xmlns="" id="{9625DB08-FFDC-423C-A136-2254096062F6}"/>
            </a:ext>
          </a:extLst>
        </xdr:cNvPr>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02" name="n_2mainValue【認定こども園・幼稚園・保育所】&#10;一人当たり面積">
          <a:extLst>
            <a:ext uri="{FF2B5EF4-FFF2-40B4-BE49-F238E27FC236}">
              <a16:creationId xmlns:a16="http://schemas.microsoft.com/office/drawing/2014/main" xmlns="" id="{85F5DD79-53D2-4841-87EF-FD83533CEF75}"/>
            </a:ext>
          </a:extLst>
        </xdr:cNvPr>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xmlns="" id="{7B1AE2D3-1705-4C2B-AEEC-3D5680F93F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xmlns="" id="{C075DC64-2180-4C34-8E86-963E8042A9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xmlns="" id="{062F25D1-3DAF-472E-ADA2-F06FF354D3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xmlns="" id="{BBFEAA63-9BD8-4ED5-A10F-07B02524E6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xmlns="" id="{9E65AC6C-FCFF-464E-B8FB-6AE2878889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xmlns="" id="{B8805835-B7D9-4B58-975F-1012F59E64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xmlns="" id="{1B5F5672-61A1-4093-990D-51CC2D47D8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xmlns="" id="{8B80278F-9F60-40D1-8DB6-5E2467AAFD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xmlns="" id="{1023D8D5-529E-4682-8B3F-794CA8B1F8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xmlns="" id="{68AAF60D-512B-42CC-8D8C-58B3F575CB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a:extLst>
            <a:ext uri="{FF2B5EF4-FFF2-40B4-BE49-F238E27FC236}">
              <a16:creationId xmlns:a16="http://schemas.microsoft.com/office/drawing/2014/main" xmlns="" id="{86C599A6-33F5-461D-B09A-F4DBAC1793C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a:extLst>
            <a:ext uri="{FF2B5EF4-FFF2-40B4-BE49-F238E27FC236}">
              <a16:creationId xmlns:a16="http://schemas.microsoft.com/office/drawing/2014/main" xmlns="" id="{C9290DB1-8DEF-41EE-951D-9F698CEBA45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a:extLst>
            <a:ext uri="{FF2B5EF4-FFF2-40B4-BE49-F238E27FC236}">
              <a16:creationId xmlns:a16="http://schemas.microsoft.com/office/drawing/2014/main" xmlns="" id="{6A7D8059-264C-43C7-BDB8-1D2F7C4A18E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a:extLst>
            <a:ext uri="{FF2B5EF4-FFF2-40B4-BE49-F238E27FC236}">
              <a16:creationId xmlns:a16="http://schemas.microsoft.com/office/drawing/2014/main" xmlns="" id="{39DB5D9A-6356-4A46-815C-C93692DA26E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a:extLst>
            <a:ext uri="{FF2B5EF4-FFF2-40B4-BE49-F238E27FC236}">
              <a16:creationId xmlns:a16="http://schemas.microsoft.com/office/drawing/2014/main" xmlns="" id="{23EEA0F3-B002-4C94-B216-F48AF9C67A1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a:extLst>
            <a:ext uri="{FF2B5EF4-FFF2-40B4-BE49-F238E27FC236}">
              <a16:creationId xmlns:a16="http://schemas.microsoft.com/office/drawing/2014/main" xmlns="" id="{1ED8C039-7ADC-46E7-979A-852D051A3A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a:extLst>
            <a:ext uri="{FF2B5EF4-FFF2-40B4-BE49-F238E27FC236}">
              <a16:creationId xmlns:a16="http://schemas.microsoft.com/office/drawing/2014/main" xmlns="" id="{7C42D02F-8CA5-4923-9959-5865AD57E4D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a:extLst>
            <a:ext uri="{FF2B5EF4-FFF2-40B4-BE49-F238E27FC236}">
              <a16:creationId xmlns:a16="http://schemas.microsoft.com/office/drawing/2014/main" xmlns="" id="{7D2A2C94-B81F-49D1-B101-44182BAED0C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a:extLst>
            <a:ext uri="{FF2B5EF4-FFF2-40B4-BE49-F238E27FC236}">
              <a16:creationId xmlns:a16="http://schemas.microsoft.com/office/drawing/2014/main" xmlns="" id="{B2122E5E-3933-47E4-A99E-F136422949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a:extLst>
            <a:ext uri="{FF2B5EF4-FFF2-40B4-BE49-F238E27FC236}">
              <a16:creationId xmlns:a16="http://schemas.microsoft.com/office/drawing/2014/main" xmlns="" id="{9A5AEAD9-C153-4D7B-ABAD-45F41AD5F8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a:extLst>
            <a:ext uri="{FF2B5EF4-FFF2-40B4-BE49-F238E27FC236}">
              <a16:creationId xmlns:a16="http://schemas.microsoft.com/office/drawing/2014/main" xmlns="" id="{FE0EE3F6-5DA1-415C-A63A-13A07A587CB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xmlns="" id="{91070D10-81B0-49EC-B6FD-379386889F4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xmlns="" id="{42280ED0-2B40-42A7-9B3E-A9097D9A77F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xmlns="" id="{FC5D1DCF-55FF-48ED-9768-90A5557243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a:extLst>
            <a:ext uri="{FF2B5EF4-FFF2-40B4-BE49-F238E27FC236}">
              <a16:creationId xmlns:a16="http://schemas.microsoft.com/office/drawing/2014/main" xmlns="" id="{0DBA3F7B-0E13-4CC6-9A41-72327EC4DC31}"/>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a:extLst>
            <a:ext uri="{FF2B5EF4-FFF2-40B4-BE49-F238E27FC236}">
              <a16:creationId xmlns:a16="http://schemas.microsoft.com/office/drawing/2014/main" xmlns="" id="{3CD7C2A0-6F4F-4B33-8BC5-F681E2E58F31}"/>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a:extLst>
            <a:ext uri="{FF2B5EF4-FFF2-40B4-BE49-F238E27FC236}">
              <a16:creationId xmlns:a16="http://schemas.microsoft.com/office/drawing/2014/main" xmlns="" id="{A06011A4-AE32-4B6D-B36A-10848F4E699A}"/>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a:extLst>
            <a:ext uri="{FF2B5EF4-FFF2-40B4-BE49-F238E27FC236}">
              <a16:creationId xmlns:a16="http://schemas.microsoft.com/office/drawing/2014/main" xmlns="" id="{7600798C-5C42-471F-81CA-331AF5F80AD7}"/>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a:extLst>
            <a:ext uri="{FF2B5EF4-FFF2-40B4-BE49-F238E27FC236}">
              <a16:creationId xmlns:a16="http://schemas.microsoft.com/office/drawing/2014/main" xmlns="" id="{822E9691-FC31-47AE-8F81-B92A1CD16387}"/>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32" name="【学校施設】&#10;有形固定資産減価償却率平均値テキスト">
          <a:extLst>
            <a:ext uri="{FF2B5EF4-FFF2-40B4-BE49-F238E27FC236}">
              <a16:creationId xmlns:a16="http://schemas.microsoft.com/office/drawing/2014/main" xmlns="" id="{DE664999-ACAB-47A6-92AB-C4072E824E0D}"/>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a:extLst>
            <a:ext uri="{FF2B5EF4-FFF2-40B4-BE49-F238E27FC236}">
              <a16:creationId xmlns:a16="http://schemas.microsoft.com/office/drawing/2014/main" xmlns="" id="{8CAEB643-A76F-4BB1-BFD3-3D35EBF9C33C}"/>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a:extLst>
            <a:ext uri="{FF2B5EF4-FFF2-40B4-BE49-F238E27FC236}">
              <a16:creationId xmlns:a16="http://schemas.microsoft.com/office/drawing/2014/main" xmlns="" id="{2EABE454-1758-45B1-A530-138AEFEBC4E0}"/>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a:extLst>
            <a:ext uri="{FF2B5EF4-FFF2-40B4-BE49-F238E27FC236}">
              <a16:creationId xmlns:a16="http://schemas.microsoft.com/office/drawing/2014/main" xmlns="" id="{BEF8EA75-6F0B-4C37-A6A1-775F75C6D2E9}"/>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A4044347-1122-4F47-96D0-93E13CDA3D7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DF19D22B-9A59-4A17-A1A7-1629E4D664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1CD0753D-9FE5-4B81-9C79-79BFC1E927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CC7FC51A-688B-4968-8982-51DE837A0C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B23DF094-D3BC-429B-8D49-7B64D00AFC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441" name="楕円 440">
          <a:extLst>
            <a:ext uri="{FF2B5EF4-FFF2-40B4-BE49-F238E27FC236}">
              <a16:creationId xmlns:a16="http://schemas.microsoft.com/office/drawing/2014/main" xmlns="" id="{4EC59472-34CA-42DF-A1A5-350E25E7DC78}"/>
            </a:ext>
          </a:extLst>
        </xdr:cNvPr>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xdr:rowOff>
    </xdr:from>
    <xdr:to>
      <xdr:col>76</xdr:col>
      <xdr:colOff>165100</xdr:colOff>
      <xdr:row>61</xdr:row>
      <xdr:rowOff>106045</xdr:rowOff>
    </xdr:to>
    <xdr:sp macro="" textlink="">
      <xdr:nvSpPr>
        <xdr:cNvPr id="442" name="楕円 441">
          <a:extLst>
            <a:ext uri="{FF2B5EF4-FFF2-40B4-BE49-F238E27FC236}">
              <a16:creationId xmlns:a16="http://schemas.microsoft.com/office/drawing/2014/main" xmlns="" id="{B5B54440-A012-4741-BAD3-261144FEC8E4}"/>
            </a:ext>
          </a:extLst>
        </xdr:cNvPr>
        <xdr:cNvSpPr/>
      </xdr:nvSpPr>
      <xdr:spPr>
        <a:xfrm>
          <a:off x="1454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55245</xdr:rowOff>
    </xdr:to>
    <xdr:cxnSp macro="">
      <xdr:nvCxnSpPr>
        <xdr:cNvPr id="443" name="直線コネクタ 442">
          <a:extLst>
            <a:ext uri="{FF2B5EF4-FFF2-40B4-BE49-F238E27FC236}">
              <a16:creationId xmlns:a16="http://schemas.microsoft.com/office/drawing/2014/main" xmlns="" id="{67BF47AF-1522-45C7-98DF-067275BEC136}"/>
            </a:ext>
          </a:extLst>
        </xdr:cNvPr>
        <xdr:cNvCxnSpPr/>
      </xdr:nvCxnSpPr>
      <xdr:spPr>
        <a:xfrm flipV="1">
          <a:off x="14592300" y="10466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44" name="n_1aveValue【学校施設】&#10;有形固定資産減価償却率">
          <a:extLst>
            <a:ext uri="{FF2B5EF4-FFF2-40B4-BE49-F238E27FC236}">
              <a16:creationId xmlns:a16="http://schemas.microsoft.com/office/drawing/2014/main" xmlns="" id="{D49B9CB5-0C4C-4AE3-ACDC-0F6DFE4EB1DC}"/>
            </a:ext>
          </a:extLst>
        </xdr:cNvPr>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5" name="n_2aveValue【学校施設】&#10;有形固定資産減価償却率">
          <a:extLst>
            <a:ext uri="{FF2B5EF4-FFF2-40B4-BE49-F238E27FC236}">
              <a16:creationId xmlns:a16="http://schemas.microsoft.com/office/drawing/2014/main" xmlns="" id="{2300A492-0D13-4574-A6EA-F34CA409C0B8}"/>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446" name="n_1mainValue【学校施設】&#10;有形固定資産減価償却率">
          <a:extLst>
            <a:ext uri="{FF2B5EF4-FFF2-40B4-BE49-F238E27FC236}">
              <a16:creationId xmlns:a16="http://schemas.microsoft.com/office/drawing/2014/main" xmlns="" id="{A36B2326-DFAB-46E2-8438-B931FD640A7A}"/>
            </a:ext>
          </a:extLst>
        </xdr:cNvPr>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447" name="n_2mainValue【学校施設】&#10;有形固定資産減価償却率">
          <a:extLst>
            <a:ext uri="{FF2B5EF4-FFF2-40B4-BE49-F238E27FC236}">
              <a16:creationId xmlns:a16="http://schemas.microsoft.com/office/drawing/2014/main" xmlns="" id="{75436E02-7717-4761-871B-1256719F6C3D}"/>
            </a:ext>
          </a:extLst>
        </xdr:cNvPr>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xmlns="" id="{C0362AB5-64BB-4675-912A-34B85ADAD8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xmlns="" id="{8BF95072-6D2D-4E84-BD19-378B30993C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xmlns="" id="{3B828CA5-7F4C-420D-9083-7D28CEB1E5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xmlns="" id="{6C81F5D0-BDDB-4D8B-A798-710212D2136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xmlns="" id="{E002E17C-3AC6-4D55-8767-E90B0402DC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xmlns="" id="{CE0F138E-85E6-497D-9DA8-6AC8E5EF03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xmlns="" id="{DF0C9B00-93F8-459A-A490-DE4F5B74F4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xmlns="" id="{E1DF43E7-4DBB-4502-9D01-53C1C9F12E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xmlns="" id="{167EDFC6-A812-42E1-882B-DC341959C6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xmlns="" id="{D8F0A575-D834-4755-9B2C-17A13F79A4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a:extLst>
            <a:ext uri="{FF2B5EF4-FFF2-40B4-BE49-F238E27FC236}">
              <a16:creationId xmlns:a16="http://schemas.microsoft.com/office/drawing/2014/main" xmlns="" id="{A5589884-9D3B-4BD9-974E-8566B98AED7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a:extLst>
            <a:ext uri="{FF2B5EF4-FFF2-40B4-BE49-F238E27FC236}">
              <a16:creationId xmlns:a16="http://schemas.microsoft.com/office/drawing/2014/main" xmlns="" id="{6B660F9D-AF2C-426F-82FB-79958C63F01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a:extLst>
            <a:ext uri="{FF2B5EF4-FFF2-40B4-BE49-F238E27FC236}">
              <a16:creationId xmlns:a16="http://schemas.microsoft.com/office/drawing/2014/main" xmlns="" id="{648373D0-2A46-4702-A446-6B93F490DAB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a:extLst>
            <a:ext uri="{FF2B5EF4-FFF2-40B4-BE49-F238E27FC236}">
              <a16:creationId xmlns:a16="http://schemas.microsoft.com/office/drawing/2014/main" xmlns="" id="{A90E27B0-F4E7-4E71-9BEA-4E84F25E00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a:extLst>
            <a:ext uri="{FF2B5EF4-FFF2-40B4-BE49-F238E27FC236}">
              <a16:creationId xmlns:a16="http://schemas.microsoft.com/office/drawing/2014/main" xmlns="" id="{7ECA29FD-7F17-40DB-875F-7210A3D77C5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a:extLst>
            <a:ext uri="{FF2B5EF4-FFF2-40B4-BE49-F238E27FC236}">
              <a16:creationId xmlns:a16="http://schemas.microsoft.com/office/drawing/2014/main" xmlns="" id="{D517F281-92A9-41BA-A5C5-F503413A128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a:extLst>
            <a:ext uri="{FF2B5EF4-FFF2-40B4-BE49-F238E27FC236}">
              <a16:creationId xmlns:a16="http://schemas.microsoft.com/office/drawing/2014/main" xmlns="" id="{B078A54B-248A-416B-81C9-0D57640E867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a:extLst>
            <a:ext uri="{FF2B5EF4-FFF2-40B4-BE49-F238E27FC236}">
              <a16:creationId xmlns:a16="http://schemas.microsoft.com/office/drawing/2014/main" xmlns="" id="{6BCB3B8D-E0A0-45D7-8DCD-7910EAACA2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xmlns="" id="{68063CFD-FA20-4EBA-9502-E1D884F08C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2D20ED90-C79B-490D-8910-6938BA2322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xmlns="" id="{593D6F0C-F632-4DD6-808B-2261E53FBA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a:extLst>
            <a:ext uri="{FF2B5EF4-FFF2-40B4-BE49-F238E27FC236}">
              <a16:creationId xmlns:a16="http://schemas.microsoft.com/office/drawing/2014/main" xmlns="" id="{405D2475-22F3-4CF9-93C8-3614A2AA007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a:extLst>
            <a:ext uri="{FF2B5EF4-FFF2-40B4-BE49-F238E27FC236}">
              <a16:creationId xmlns:a16="http://schemas.microsoft.com/office/drawing/2014/main" xmlns="" id="{5BE855FA-1C44-4A8F-94E1-9D52B3090743}"/>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a:extLst>
            <a:ext uri="{FF2B5EF4-FFF2-40B4-BE49-F238E27FC236}">
              <a16:creationId xmlns:a16="http://schemas.microsoft.com/office/drawing/2014/main" xmlns="" id="{A4B54757-9DCE-4A1B-99C9-DA255740CDCE}"/>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a:extLst>
            <a:ext uri="{FF2B5EF4-FFF2-40B4-BE49-F238E27FC236}">
              <a16:creationId xmlns:a16="http://schemas.microsoft.com/office/drawing/2014/main" xmlns="" id="{B5367B08-97A0-4EA9-95BD-C31D08A6BE48}"/>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a:extLst>
            <a:ext uri="{FF2B5EF4-FFF2-40B4-BE49-F238E27FC236}">
              <a16:creationId xmlns:a16="http://schemas.microsoft.com/office/drawing/2014/main" xmlns="" id="{D5BB7E20-5106-4D58-8519-546E751A5B9C}"/>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a:extLst>
            <a:ext uri="{FF2B5EF4-FFF2-40B4-BE49-F238E27FC236}">
              <a16:creationId xmlns:a16="http://schemas.microsoft.com/office/drawing/2014/main" xmlns="" id="{499410C7-8487-44C2-9E86-3647B3740794}"/>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a:extLst>
            <a:ext uri="{FF2B5EF4-FFF2-40B4-BE49-F238E27FC236}">
              <a16:creationId xmlns:a16="http://schemas.microsoft.com/office/drawing/2014/main" xmlns="" id="{9B25ACB7-F741-4F84-8D33-A5F68C8445D6}"/>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a:extLst>
            <a:ext uri="{FF2B5EF4-FFF2-40B4-BE49-F238E27FC236}">
              <a16:creationId xmlns:a16="http://schemas.microsoft.com/office/drawing/2014/main" xmlns="" id="{5F93A2ED-C8B1-41BD-8C18-63620A8CC9C4}"/>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a:extLst>
            <a:ext uri="{FF2B5EF4-FFF2-40B4-BE49-F238E27FC236}">
              <a16:creationId xmlns:a16="http://schemas.microsoft.com/office/drawing/2014/main" xmlns="" id="{23913107-FB51-4EED-BC95-1CA365BCEE7F}"/>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C5AD9CFC-7CA6-40AD-97B1-6AF86C9693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23A6981C-D5D1-4A63-9E25-3967D764B9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80D647AD-AE83-4D5E-BC55-1895A2E7B7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AE3631E0-F1F1-4A51-A69C-499BDAEC4C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45C545AE-CE48-46AC-9BC6-5339F0C4E7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88188</xdr:rowOff>
    </xdr:from>
    <xdr:to>
      <xdr:col>112</xdr:col>
      <xdr:colOff>38100</xdr:colOff>
      <xdr:row>60</xdr:row>
      <xdr:rowOff>18338</xdr:rowOff>
    </xdr:to>
    <xdr:sp macro="" textlink="">
      <xdr:nvSpPr>
        <xdr:cNvPr id="483" name="楕円 482">
          <a:extLst>
            <a:ext uri="{FF2B5EF4-FFF2-40B4-BE49-F238E27FC236}">
              <a16:creationId xmlns:a16="http://schemas.microsoft.com/office/drawing/2014/main" xmlns="" id="{E98AC41C-5491-420F-94DC-0325105ABFF5}"/>
            </a:ext>
          </a:extLst>
        </xdr:cNvPr>
        <xdr:cNvSpPr/>
      </xdr:nvSpPr>
      <xdr:spPr>
        <a:xfrm>
          <a:off x="21272500" y="102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97790</xdr:rowOff>
    </xdr:from>
    <xdr:to>
      <xdr:col>107</xdr:col>
      <xdr:colOff>101600</xdr:colOff>
      <xdr:row>60</xdr:row>
      <xdr:rowOff>27940</xdr:rowOff>
    </xdr:to>
    <xdr:sp macro="" textlink="">
      <xdr:nvSpPr>
        <xdr:cNvPr id="484" name="楕円 483">
          <a:extLst>
            <a:ext uri="{FF2B5EF4-FFF2-40B4-BE49-F238E27FC236}">
              <a16:creationId xmlns:a16="http://schemas.microsoft.com/office/drawing/2014/main" xmlns="" id="{E89E557A-F2F7-4CFE-9795-883DF2FDFBCF}"/>
            </a:ext>
          </a:extLst>
        </xdr:cNvPr>
        <xdr:cNvSpPr/>
      </xdr:nvSpPr>
      <xdr:spPr>
        <a:xfrm>
          <a:off x="2038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138988</xdr:rowOff>
    </xdr:from>
    <xdr:to>
      <xdr:col>111</xdr:col>
      <xdr:colOff>177800</xdr:colOff>
      <xdr:row>59</xdr:row>
      <xdr:rowOff>148590</xdr:rowOff>
    </xdr:to>
    <xdr:cxnSp macro="">
      <xdr:nvCxnSpPr>
        <xdr:cNvPr id="485" name="直線コネクタ 484">
          <a:extLst>
            <a:ext uri="{FF2B5EF4-FFF2-40B4-BE49-F238E27FC236}">
              <a16:creationId xmlns:a16="http://schemas.microsoft.com/office/drawing/2014/main" xmlns="" id="{5457D9F8-ABA1-4C1D-A055-1F4870D1870F}"/>
            </a:ext>
          </a:extLst>
        </xdr:cNvPr>
        <xdr:cNvCxnSpPr/>
      </xdr:nvCxnSpPr>
      <xdr:spPr>
        <a:xfrm flipV="1">
          <a:off x="20434300" y="10254538"/>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486" name="n_1aveValue【学校施設】&#10;一人当たり面積">
          <a:extLst>
            <a:ext uri="{FF2B5EF4-FFF2-40B4-BE49-F238E27FC236}">
              <a16:creationId xmlns:a16="http://schemas.microsoft.com/office/drawing/2014/main" xmlns="" id="{43B8EF76-17F4-49D9-89D7-9A2DB0F55E9A}"/>
            </a:ext>
          </a:extLst>
        </xdr:cNvPr>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487" name="n_2aveValue【学校施設】&#10;一人当たり面積">
          <a:extLst>
            <a:ext uri="{FF2B5EF4-FFF2-40B4-BE49-F238E27FC236}">
              <a16:creationId xmlns:a16="http://schemas.microsoft.com/office/drawing/2014/main" xmlns="" id="{437D1A4C-3976-4C4E-85B3-3E7170F9C0FC}"/>
            </a:ext>
          </a:extLst>
        </xdr:cNvPr>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34865</xdr:rowOff>
    </xdr:from>
    <xdr:ext cx="469744" cy="259045"/>
    <xdr:sp macro="" textlink="">
      <xdr:nvSpPr>
        <xdr:cNvPr id="488" name="n_1mainValue【学校施設】&#10;一人当たり面積">
          <a:extLst>
            <a:ext uri="{FF2B5EF4-FFF2-40B4-BE49-F238E27FC236}">
              <a16:creationId xmlns:a16="http://schemas.microsoft.com/office/drawing/2014/main" xmlns="" id="{92C55772-5D63-472C-B85D-A4933904F788}"/>
            </a:ext>
          </a:extLst>
        </xdr:cNvPr>
        <xdr:cNvSpPr txBox="1"/>
      </xdr:nvSpPr>
      <xdr:spPr>
        <a:xfrm>
          <a:off x="21075727" y="997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489" name="n_2mainValue【学校施設】&#10;一人当たり面積">
          <a:extLst>
            <a:ext uri="{FF2B5EF4-FFF2-40B4-BE49-F238E27FC236}">
              <a16:creationId xmlns:a16="http://schemas.microsoft.com/office/drawing/2014/main" xmlns="" id="{624F7EBC-6786-46A0-BC45-C128BE73C01D}"/>
            </a:ext>
          </a:extLst>
        </xdr:cNvPr>
        <xdr:cNvSpPr txBox="1"/>
      </xdr:nvSpPr>
      <xdr:spPr>
        <a:xfrm>
          <a:off x="20199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xmlns="" id="{82520A4A-C58F-4B95-A72C-0491AF1F0F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xmlns="" id="{E3F0C6EB-0047-4F89-819A-6FD69A2D21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xmlns="" id="{FD4085EC-2371-4183-91ED-FEE594150B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xmlns="" id="{9B5EEDD7-5FA1-4F56-AE88-17DADBD88D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xmlns="" id="{E8419778-2959-4314-BDE0-F38140E249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xmlns="" id="{6E74AA78-D44C-4448-8CC9-128331411B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xmlns="" id="{4C491600-BA61-4C53-A88C-AE51295C76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xmlns="" id="{8C20AF0C-9AF8-4C43-A138-17E0C2AEEE7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a:extLst>
            <a:ext uri="{FF2B5EF4-FFF2-40B4-BE49-F238E27FC236}">
              <a16:creationId xmlns:a16="http://schemas.microsoft.com/office/drawing/2014/main" xmlns="" id="{4A2156CC-C484-4E5B-98A4-FFB130E790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a:extLst>
            <a:ext uri="{FF2B5EF4-FFF2-40B4-BE49-F238E27FC236}">
              <a16:creationId xmlns:a16="http://schemas.microsoft.com/office/drawing/2014/main" xmlns="" id="{AB274801-3858-4D37-8BED-DBF68F863F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xmlns="" id="{267D9DB4-BB6C-4877-A3A4-0022C733D0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a:extLst>
            <a:ext uri="{FF2B5EF4-FFF2-40B4-BE49-F238E27FC236}">
              <a16:creationId xmlns:a16="http://schemas.microsoft.com/office/drawing/2014/main" xmlns="" id="{67C8DDF3-F5D3-471D-96F0-D6F8A504E49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xmlns="" id="{FDE92671-E0E9-43FE-B7AC-D80BA4AA25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xmlns="" id="{E71694CF-CED2-4419-A572-BAFCE0FB7B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xmlns="" id="{0DFA8059-A333-4EB2-82FE-36C094FB24D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xmlns="" id="{DA81F02A-C84F-4BCD-93CD-16FE5B1815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xmlns="" id="{21D35323-DB0B-490D-AD50-58174A5339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xmlns="" id="{BD5023F5-FD05-4B53-9003-65C84B1A76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xmlns="" id="{D52211EF-77C4-44AB-A55C-876C74BC86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xmlns="" id="{96388F4F-D633-4621-B65E-3EB1C1DC6A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xmlns="" id="{C349A848-20E4-4E99-991F-964C696A0FC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a:extLst>
            <a:ext uri="{FF2B5EF4-FFF2-40B4-BE49-F238E27FC236}">
              <a16:creationId xmlns:a16="http://schemas.microsoft.com/office/drawing/2014/main" xmlns="" id="{9AC45BD3-1725-4628-9517-D50DB8AEEDE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xmlns="" id="{FF40F68C-8647-47D4-9ED9-AF9EB90CD0C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xmlns="" id="{8C4184DF-FBA5-4606-92EC-D6F496AE81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a:extLst>
            <a:ext uri="{FF2B5EF4-FFF2-40B4-BE49-F238E27FC236}">
              <a16:creationId xmlns:a16="http://schemas.microsoft.com/office/drawing/2014/main" xmlns="" id="{738A169C-0AC7-4214-88BE-04EB9D29C71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a:extLst>
            <a:ext uri="{FF2B5EF4-FFF2-40B4-BE49-F238E27FC236}">
              <a16:creationId xmlns:a16="http://schemas.microsoft.com/office/drawing/2014/main" xmlns="" id="{5CA711CA-2857-406B-BC89-6595F34CEE4F}"/>
            </a:ext>
          </a:extLst>
        </xdr:cNvPr>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a:extLst>
            <a:ext uri="{FF2B5EF4-FFF2-40B4-BE49-F238E27FC236}">
              <a16:creationId xmlns:a16="http://schemas.microsoft.com/office/drawing/2014/main" xmlns="" id="{DEBCD275-BA3E-455F-AB81-AF281DF78D6B}"/>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a:extLst>
            <a:ext uri="{FF2B5EF4-FFF2-40B4-BE49-F238E27FC236}">
              <a16:creationId xmlns:a16="http://schemas.microsoft.com/office/drawing/2014/main" xmlns="" id="{EC4226FD-5567-48FE-A9AE-3DC810ABE251}"/>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a:extLst>
            <a:ext uri="{FF2B5EF4-FFF2-40B4-BE49-F238E27FC236}">
              <a16:creationId xmlns:a16="http://schemas.microsoft.com/office/drawing/2014/main" xmlns="" id="{3A8C614D-BB51-437D-A2AE-B64228D63DE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a:extLst>
            <a:ext uri="{FF2B5EF4-FFF2-40B4-BE49-F238E27FC236}">
              <a16:creationId xmlns:a16="http://schemas.microsoft.com/office/drawing/2014/main" xmlns="" id="{81D28331-5DA7-4DEA-97DF-6962B18A366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20" name="【児童館】&#10;有形固定資産減価償却率平均値テキスト">
          <a:extLst>
            <a:ext uri="{FF2B5EF4-FFF2-40B4-BE49-F238E27FC236}">
              <a16:creationId xmlns:a16="http://schemas.microsoft.com/office/drawing/2014/main" xmlns="" id="{EDE18B60-EFE6-4721-83E4-4029B69BBFBE}"/>
            </a:ext>
          </a:extLst>
        </xdr:cNvPr>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a:extLst>
            <a:ext uri="{FF2B5EF4-FFF2-40B4-BE49-F238E27FC236}">
              <a16:creationId xmlns:a16="http://schemas.microsoft.com/office/drawing/2014/main" xmlns="" id="{B54D79CE-220D-4F87-9F15-B698145E7FD3}"/>
            </a:ext>
          </a:extLst>
        </xdr:cNvPr>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a:extLst>
            <a:ext uri="{FF2B5EF4-FFF2-40B4-BE49-F238E27FC236}">
              <a16:creationId xmlns:a16="http://schemas.microsoft.com/office/drawing/2014/main" xmlns="" id="{FDD52DD5-664A-482C-AABE-044125C7A2AF}"/>
            </a:ext>
          </a:extLst>
        </xdr:cNvPr>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a:extLst>
            <a:ext uri="{FF2B5EF4-FFF2-40B4-BE49-F238E27FC236}">
              <a16:creationId xmlns:a16="http://schemas.microsoft.com/office/drawing/2014/main" xmlns="" id="{51162A9B-66E6-43BC-B339-3C42444879B2}"/>
            </a:ext>
          </a:extLst>
        </xdr:cNvPr>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BF0E3D86-DA66-471A-8774-686A103C53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D6A9B513-5547-41FB-A260-4CC9FD5A17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57E5718E-D362-4434-A128-72E650033B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9A215A4A-341D-4C9A-A3F3-EBE1643B80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52F0E61A-74C3-4AA9-BA0A-B6695B26AF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111398</xdr:rowOff>
    </xdr:from>
    <xdr:to>
      <xdr:col>81</xdr:col>
      <xdr:colOff>101600</xdr:colOff>
      <xdr:row>79</xdr:row>
      <xdr:rowOff>41548</xdr:rowOff>
    </xdr:to>
    <xdr:sp macro="" textlink="">
      <xdr:nvSpPr>
        <xdr:cNvPr id="529" name="楕円 528">
          <a:extLst>
            <a:ext uri="{FF2B5EF4-FFF2-40B4-BE49-F238E27FC236}">
              <a16:creationId xmlns:a16="http://schemas.microsoft.com/office/drawing/2014/main" xmlns="" id="{04A4A083-1D2C-48C2-9F19-344DA8A64801}"/>
            </a:ext>
          </a:extLst>
        </xdr:cNvPr>
        <xdr:cNvSpPr/>
      </xdr:nvSpPr>
      <xdr:spPr>
        <a:xfrm>
          <a:off x="15430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145687</xdr:rowOff>
    </xdr:from>
    <xdr:to>
      <xdr:col>76</xdr:col>
      <xdr:colOff>165100</xdr:colOff>
      <xdr:row>79</xdr:row>
      <xdr:rowOff>75837</xdr:rowOff>
    </xdr:to>
    <xdr:sp macro="" textlink="">
      <xdr:nvSpPr>
        <xdr:cNvPr id="530" name="楕円 529">
          <a:extLst>
            <a:ext uri="{FF2B5EF4-FFF2-40B4-BE49-F238E27FC236}">
              <a16:creationId xmlns:a16="http://schemas.microsoft.com/office/drawing/2014/main" xmlns="" id="{50F726AE-DB02-428B-8041-C443B0074CF4}"/>
            </a:ext>
          </a:extLst>
        </xdr:cNvPr>
        <xdr:cNvSpPr/>
      </xdr:nvSpPr>
      <xdr:spPr>
        <a:xfrm>
          <a:off x="14541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162198</xdr:rowOff>
    </xdr:from>
    <xdr:to>
      <xdr:col>81</xdr:col>
      <xdr:colOff>50800</xdr:colOff>
      <xdr:row>79</xdr:row>
      <xdr:rowOff>25037</xdr:rowOff>
    </xdr:to>
    <xdr:cxnSp macro="">
      <xdr:nvCxnSpPr>
        <xdr:cNvPr id="531" name="直線コネクタ 530">
          <a:extLst>
            <a:ext uri="{FF2B5EF4-FFF2-40B4-BE49-F238E27FC236}">
              <a16:creationId xmlns:a16="http://schemas.microsoft.com/office/drawing/2014/main" xmlns="" id="{3B3B1450-82AF-4A22-AF39-B158FCE44493}"/>
            </a:ext>
          </a:extLst>
        </xdr:cNvPr>
        <xdr:cNvCxnSpPr/>
      </xdr:nvCxnSpPr>
      <xdr:spPr>
        <a:xfrm flipV="1">
          <a:off x="14592300" y="13535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32" name="n_1aveValue【児童館】&#10;有形固定資産減価償却率">
          <a:extLst>
            <a:ext uri="{FF2B5EF4-FFF2-40B4-BE49-F238E27FC236}">
              <a16:creationId xmlns:a16="http://schemas.microsoft.com/office/drawing/2014/main" xmlns="" id="{2DBCB246-A67A-47E7-8C65-E429E6ACE657}"/>
            </a:ext>
          </a:extLst>
        </xdr:cNvPr>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533" name="n_2aveValue【児童館】&#10;有形固定資産減価償却率">
          <a:extLst>
            <a:ext uri="{FF2B5EF4-FFF2-40B4-BE49-F238E27FC236}">
              <a16:creationId xmlns:a16="http://schemas.microsoft.com/office/drawing/2014/main" xmlns="" id="{06466653-EB59-4918-8269-20921DC77D88}"/>
            </a:ext>
          </a:extLst>
        </xdr:cNvPr>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58075</xdr:rowOff>
    </xdr:from>
    <xdr:ext cx="405111" cy="259045"/>
    <xdr:sp macro="" textlink="">
      <xdr:nvSpPr>
        <xdr:cNvPr id="534" name="n_1mainValue【児童館】&#10;有形固定資産減価償却率">
          <a:extLst>
            <a:ext uri="{FF2B5EF4-FFF2-40B4-BE49-F238E27FC236}">
              <a16:creationId xmlns:a16="http://schemas.microsoft.com/office/drawing/2014/main" xmlns="" id="{5FB92EA7-8F72-4D40-B2D9-14CE2702BB00}"/>
            </a:ext>
          </a:extLst>
        </xdr:cNvPr>
        <xdr:cNvSpPr txBox="1"/>
      </xdr:nvSpPr>
      <xdr:spPr>
        <a:xfrm>
          <a:off x="152660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92364</xdr:rowOff>
    </xdr:from>
    <xdr:ext cx="405111" cy="259045"/>
    <xdr:sp macro="" textlink="">
      <xdr:nvSpPr>
        <xdr:cNvPr id="535" name="n_2mainValue【児童館】&#10;有形固定資産減価償却率">
          <a:extLst>
            <a:ext uri="{FF2B5EF4-FFF2-40B4-BE49-F238E27FC236}">
              <a16:creationId xmlns:a16="http://schemas.microsoft.com/office/drawing/2014/main" xmlns="" id="{508B60D3-BEE0-4383-BF32-EBBBE4DDC84B}"/>
            </a:ext>
          </a:extLst>
        </xdr:cNvPr>
        <xdr:cNvSpPr txBox="1"/>
      </xdr:nvSpPr>
      <xdr:spPr>
        <a:xfrm>
          <a:off x="14389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xmlns="" id="{290FAEF6-8969-485A-85B9-BBDB7280B4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xmlns="" id="{210F3987-EA1E-46D9-8F49-0533EE57AB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xmlns="" id="{1DA455DA-D2FF-4F99-93E0-01AFEF20CB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xmlns="" id="{5BAD29D5-455B-43CB-9BF0-0A5FDD145F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xmlns="" id="{31F0D9B1-8894-4444-B8D2-0619A7369C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xmlns="" id="{BF01C521-6750-414C-AE92-36FC0C8457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xmlns="" id="{867BB780-62CD-4D7F-BCDF-230A7E0324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xmlns="" id="{4A81AC2C-CD29-4F6C-B707-3B182BD14A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xmlns="" id="{EA356935-5E6A-4DA7-AEC4-77EE9E01215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xmlns="" id="{39559B59-B406-4498-AE2A-C386215BC4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a16="http://schemas.microsoft.com/office/drawing/2014/main" xmlns="" id="{C163266A-3EFD-43E7-A469-37C3FC06B49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xmlns="" id="{D3FBE6C4-B91F-4165-93DC-0F5946EBDB9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a16="http://schemas.microsoft.com/office/drawing/2014/main" xmlns="" id="{FB7CFEA9-DC62-4BDF-B831-C976546A751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a16="http://schemas.microsoft.com/office/drawing/2014/main" xmlns="" id="{5843DC1E-52B4-4F81-90F8-783F633A8A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a16="http://schemas.microsoft.com/office/drawing/2014/main" xmlns="" id="{6C4DD7DE-3A56-45A9-B260-217E4AF41AE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a16="http://schemas.microsoft.com/office/drawing/2014/main" xmlns="" id="{817BE4E8-BA70-4E55-B1A9-A7EE072A60A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a16="http://schemas.microsoft.com/office/drawing/2014/main" xmlns="" id="{DB02950E-E34D-4379-976D-C9D0C716885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a16="http://schemas.microsoft.com/office/drawing/2014/main" xmlns="" id="{9B68D292-4697-4179-8C47-7C5B8DEC548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a16="http://schemas.microsoft.com/office/drawing/2014/main" xmlns="" id="{6C3D2EE5-D881-4F8A-9D00-7E9CC4D4EC4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xmlns="" id="{1D39895B-A996-41EC-A4B7-FBD5F55628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xmlns="" id="{B516D0E3-C297-4D55-9D78-93B2182039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xmlns="" id="{DD68B2F5-B11C-447F-BCC5-0F362286B2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a:extLst>
            <a:ext uri="{FF2B5EF4-FFF2-40B4-BE49-F238E27FC236}">
              <a16:creationId xmlns:a16="http://schemas.microsoft.com/office/drawing/2014/main" xmlns="" id="{B87E8402-3B3E-4BC9-83AC-EE355D85BF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a:extLst>
            <a:ext uri="{FF2B5EF4-FFF2-40B4-BE49-F238E27FC236}">
              <a16:creationId xmlns:a16="http://schemas.microsoft.com/office/drawing/2014/main" xmlns="" id="{953E7F16-5E71-459A-8D4F-09E87D1F3380}"/>
            </a:ext>
          </a:extLst>
        </xdr:cNvPr>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a:extLst>
            <a:ext uri="{FF2B5EF4-FFF2-40B4-BE49-F238E27FC236}">
              <a16:creationId xmlns:a16="http://schemas.microsoft.com/office/drawing/2014/main" xmlns="" id="{7ED06175-FB0A-43F1-9BA2-99E7B5741517}"/>
            </a:ext>
          </a:extLst>
        </xdr:cNvPr>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a:extLst>
            <a:ext uri="{FF2B5EF4-FFF2-40B4-BE49-F238E27FC236}">
              <a16:creationId xmlns:a16="http://schemas.microsoft.com/office/drawing/2014/main" xmlns="" id="{FE31DB3B-DDE2-4BB0-B71A-844E7AA0B968}"/>
            </a:ext>
          </a:extLst>
        </xdr:cNvPr>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a:extLst>
            <a:ext uri="{FF2B5EF4-FFF2-40B4-BE49-F238E27FC236}">
              <a16:creationId xmlns:a16="http://schemas.microsoft.com/office/drawing/2014/main" xmlns="" id="{9DA06334-522E-456F-935F-1BD19281AC8F}"/>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a:extLst>
            <a:ext uri="{FF2B5EF4-FFF2-40B4-BE49-F238E27FC236}">
              <a16:creationId xmlns:a16="http://schemas.microsoft.com/office/drawing/2014/main" xmlns="" id="{4CE8C920-2B8D-4499-9384-BF51F5414F83}"/>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64" name="【児童館】&#10;一人当たり面積平均値テキスト">
          <a:extLst>
            <a:ext uri="{FF2B5EF4-FFF2-40B4-BE49-F238E27FC236}">
              <a16:creationId xmlns:a16="http://schemas.microsoft.com/office/drawing/2014/main" xmlns="" id="{4E4C0307-C141-4871-B3F2-F2FAB2B53B6E}"/>
            </a:ext>
          </a:extLst>
        </xdr:cNvPr>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a:extLst>
            <a:ext uri="{FF2B5EF4-FFF2-40B4-BE49-F238E27FC236}">
              <a16:creationId xmlns:a16="http://schemas.microsoft.com/office/drawing/2014/main" xmlns="" id="{33FD3912-0B13-434C-8EAB-FB03D1DC07D0}"/>
            </a:ext>
          </a:extLst>
        </xdr:cNvPr>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a:extLst>
            <a:ext uri="{FF2B5EF4-FFF2-40B4-BE49-F238E27FC236}">
              <a16:creationId xmlns:a16="http://schemas.microsoft.com/office/drawing/2014/main" xmlns="" id="{89B0DA9C-9E46-4328-9BDB-E012D4B50CE7}"/>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a:extLst>
            <a:ext uri="{FF2B5EF4-FFF2-40B4-BE49-F238E27FC236}">
              <a16:creationId xmlns:a16="http://schemas.microsoft.com/office/drawing/2014/main" xmlns="" id="{DC9681F2-E56C-458E-9A17-301C1AC62224}"/>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1C774B67-EBBD-4F9B-BCF0-312AF8816B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27D73040-CB60-4D05-87B5-23E875F2AE2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xmlns="" id="{B9548E00-E60B-4E63-9CBF-D13E4DBBFA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xmlns="" id="{863A644F-4692-4476-A362-AD1399C8F5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xmlns="" id="{6262A135-5C01-4EA1-99FA-D64912B34F1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573" name="楕円 572">
          <a:extLst>
            <a:ext uri="{FF2B5EF4-FFF2-40B4-BE49-F238E27FC236}">
              <a16:creationId xmlns:a16="http://schemas.microsoft.com/office/drawing/2014/main" xmlns="" id="{F5357CA2-E3DF-4714-99C8-2931B21CB8AE}"/>
            </a:ext>
          </a:extLst>
        </xdr:cNvPr>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130175</xdr:rowOff>
    </xdr:from>
    <xdr:to>
      <xdr:col>107</xdr:col>
      <xdr:colOff>101600</xdr:colOff>
      <xdr:row>86</xdr:row>
      <xdr:rowOff>60325</xdr:rowOff>
    </xdr:to>
    <xdr:sp macro="" textlink="">
      <xdr:nvSpPr>
        <xdr:cNvPr id="574" name="楕円 573">
          <a:extLst>
            <a:ext uri="{FF2B5EF4-FFF2-40B4-BE49-F238E27FC236}">
              <a16:creationId xmlns:a16="http://schemas.microsoft.com/office/drawing/2014/main" xmlns="" id="{811BC3BB-E0AE-448E-A01B-59D7B95C2369}"/>
            </a:ext>
          </a:extLst>
        </xdr:cNvPr>
        <xdr:cNvSpPr/>
      </xdr:nvSpPr>
      <xdr:spPr>
        <a:xfrm>
          <a:off x="20383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9525</xdr:rowOff>
    </xdr:to>
    <xdr:cxnSp macro="">
      <xdr:nvCxnSpPr>
        <xdr:cNvPr id="575" name="直線コネクタ 574">
          <a:extLst>
            <a:ext uri="{FF2B5EF4-FFF2-40B4-BE49-F238E27FC236}">
              <a16:creationId xmlns:a16="http://schemas.microsoft.com/office/drawing/2014/main" xmlns="" id="{004B41C7-6895-4F9D-AC4E-1FA06C5D4990}"/>
            </a:ext>
          </a:extLst>
        </xdr:cNvPr>
        <xdr:cNvCxnSpPr/>
      </xdr:nvCxnSpPr>
      <xdr:spPr>
        <a:xfrm flipV="1">
          <a:off x="20434300" y="14752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576" name="n_1aveValue【児童館】&#10;一人当たり面積">
          <a:extLst>
            <a:ext uri="{FF2B5EF4-FFF2-40B4-BE49-F238E27FC236}">
              <a16:creationId xmlns:a16="http://schemas.microsoft.com/office/drawing/2014/main" xmlns="" id="{E6DB853B-BE1A-409E-A6C6-703FF8C02F8A}"/>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7" name="n_2aveValue【児童館】&#10;一人当たり面積">
          <a:extLst>
            <a:ext uri="{FF2B5EF4-FFF2-40B4-BE49-F238E27FC236}">
              <a16:creationId xmlns:a16="http://schemas.microsoft.com/office/drawing/2014/main" xmlns="" id="{6D619335-E515-48B4-9364-B2DC092E103A}"/>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578" name="n_1mainValue【児童館】&#10;一人当たり面積">
          <a:extLst>
            <a:ext uri="{FF2B5EF4-FFF2-40B4-BE49-F238E27FC236}">
              <a16:creationId xmlns:a16="http://schemas.microsoft.com/office/drawing/2014/main" xmlns="" id="{FFD36070-3297-4216-9FE2-1AB6355C9D32}"/>
            </a:ext>
          </a:extLst>
        </xdr:cNvPr>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51452</xdr:rowOff>
    </xdr:from>
    <xdr:ext cx="469744" cy="259045"/>
    <xdr:sp macro="" textlink="">
      <xdr:nvSpPr>
        <xdr:cNvPr id="579" name="n_2mainValue【児童館】&#10;一人当たり面積">
          <a:extLst>
            <a:ext uri="{FF2B5EF4-FFF2-40B4-BE49-F238E27FC236}">
              <a16:creationId xmlns:a16="http://schemas.microsoft.com/office/drawing/2014/main" xmlns="" id="{AC68AA4A-1781-4286-A3D0-985DCDDCD76A}"/>
            </a:ext>
          </a:extLst>
        </xdr:cNvPr>
        <xdr:cNvSpPr txBox="1"/>
      </xdr:nvSpPr>
      <xdr:spPr>
        <a:xfrm>
          <a:off x="20199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a16="http://schemas.microsoft.com/office/drawing/2014/main" xmlns="" id="{661DDE02-C2B2-40BE-B090-1D3EB037CB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a16="http://schemas.microsoft.com/office/drawing/2014/main" xmlns="" id="{427BE2E5-E323-4C24-960D-BF6811A146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a16="http://schemas.microsoft.com/office/drawing/2014/main" xmlns="" id="{AB104D80-615E-4EF1-AC1D-90AF78151C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a16="http://schemas.microsoft.com/office/drawing/2014/main" xmlns="" id="{496D06BE-C38C-443F-905B-D65090A992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a16="http://schemas.microsoft.com/office/drawing/2014/main" xmlns="" id="{61B5CE13-CA67-4F5C-9187-C9370659CB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a16="http://schemas.microsoft.com/office/drawing/2014/main" xmlns="" id="{1BACDF90-10D2-4233-B040-0A915C1895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a16="http://schemas.microsoft.com/office/drawing/2014/main" xmlns="" id="{1917CBD6-E596-4E05-BADF-675A2276D52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a16="http://schemas.microsoft.com/office/drawing/2014/main" xmlns="" id="{42D8D09E-369C-4ED8-B4D2-FF7F6A447F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a16="http://schemas.microsoft.com/office/drawing/2014/main" xmlns="" id="{99A4DF3E-A2AF-4A31-B71C-1702CFFD59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a16="http://schemas.microsoft.com/office/drawing/2014/main" xmlns="" id="{D5FC7CFB-E452-4191-ABE5-838F1053D3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a:extLst>
            <a:ext uri="{FF2B5EF4-FFF2-40B4-BE49-F238E27FC236}">
              <a16:creationId xmlns:a16="http://schemas.microsoft.com/office/drawing/2014/main" xmlns="" id="{A7B9EE96-BDDC-45DE-A42E-0801E4D1ED0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a:extLst>
            <a:ext uri="{FF2B5EF4-FFF2-40B4-BE49-F238E27FC236}">
              <a16:creationId xmlns:a16="http://schemas.microsoft.com/office/drawing/2014/main" xmlns="" id="{38C1B853-1A92-4734-A701-EBB0BE09791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a:extLst>
            <a:ext uri="{FF2B5EF4-FFF2-40B4-BE49-F238E27FC236}">
              <a16:creationId xmlns:a16="http://schemas.microsoft.com/office/drawing/2014/main" xmlns="" id="{047AD8BD-701A-4689-A32D-0FA3B8DB724A}"/>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a:extLst>
            <a:ext uri="{FF2B5EF4-FFF2-40B4-BE49-F238E27FC236}">
              <a16:creationId xmlns:a16="http://schemas.microsoft.com/office/drawing/2014/main" xmlns="" id="{FF9BE605-E911-4009-AEB3-1C0E0497355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a:extLst>
            <a:ext uri="{FF2B5EF4-FFF2-40B4-BE49-F238E27FC236}">
              <a16:creationId xmlns:a16="http://schemas.microsoft.com/office/drawing/2014/main" xmlns="" id="{354E1C47-C527-4CBD-88A8-E49697E2ACB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a:extLst>
            <a:ext uri="{FF2B5EF4-FFF2-40B4-BE49-F238E27FC236}">
              <a16:creationId xmlns:a16="http://schemas.microsoft.com/office/drawing/2014/main" xmlns="" id="{C6A415AF-1614-4BDD-8890-426962B3BC2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a:extLst>
            <a:ext uri="{FF2B5EF4-FFF2-40B4-BE49-F238E27FC236}">
              <a16:creationId xmlns:a16="http://schemas.microsoft.com/office/drawing/2014/main" xmlns="" id="{8AD89F6A-A32A-4C4B-91E6-A1826E737AD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a:extLst>
            <a:ext uri="{FF2B5EF4-FFF2-40B4-BE49-F238E27FC236}">
              <a16:creationId xmlns:a16="http://schemas.microsoft.com/office/drawing/2014/main" xmlns="" id="{136F1108-3A12-429C-85C5-3DED5172E12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a:extLst>
            <a:ext uri="{FF2B5EF4-FFF2-40B4-BE49-F238E27FC236}">
              <a16:creationId xmlns:a16="http://schemas.microsoft.com/office/drawing/2014/main" xmlns="" id="{61BF57C9-FAEC-448A-9CA3-C66F8C1CB20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a16="http://schemas.microsoft.com/office/drawing/2014/main" xmlns="" id="{17D53D0A-A6B8-4F3E-8C9E-CDE3E7EDD9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xmlns="" id="{36205524-FD11-40F6-B9E4-12FC01BAF69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xmlns="" id="{9A664F65-A9DD-4094-91E6-0C09C7CF5A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02" name="直線コネクタ 601">
          <a:extLst>
            <a:ext uri="{FF2B5EF4-FFF2-40B4-BE49-F238E27FC236}">
              <a16:creationId xmlns:a16="http://schemas.microsoft.com/office/drawing/2014/main" xmlns="" id="{A1E417DE-FCEA-414B-B06A-887C2C79F75D}"/>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03" name="【公民館】&#10;有形固定資産減価償却率最小値テキスト">
          <a:extLst>
            <a:ext uri="{FF2B5EF4-FFF2-40B4-BE49-F238E27FC236}">
              <a16:creationId xmlns:a16="http://schemas.microsoft.com/office/drawing/2014/main" xmlns="" id="{D556DFB0-BAEA-4E6C-A22E-420B91E8B110}"/>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04" name="直線コネクタ 603">
          <a:extLst>
            <a:ext uri="{FF2B5EF4-FFF2-40B4-BE49-F238E27FC236}">
              <a16:creationId xmlns:a16="http://schemas.microsoft.com/office/drawing/2014/main" xmlns="" id="{1C4BE695-A61A-4F84-9850-79F501246D14}"/>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a:extLst>
            <a:ext uri="{FF2B5EF4-FFF2-40B4-BE49-F238E27FC236}">
              <a16:creationId xmlns:a16="http://schemas.microsoft.com/office/drawing/2014/main" xmlns="" id="{7B9247DC-069C-4238-B458-294EF5CBD3F7}"/>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a:extLst>
            <a:ext uri="{FF2B5EF4-FFF2-40B4-BE49-F238E27FC236}">
              <a16:creationId xmlns:a16="http://schemas.microsoft.com/office/drawing/2014/main" xmlns="" id="{FA4FD031-5BE7-4DBD-A313-FE527B097C8E}"/>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07" name="【公民館】&#10;有形固定資産減価償却率平均値テキスト">
          <a:extLst>
            <a:ext uri="{FF2B5EF4-FFF2-40B4-BE49-F238E27FC236}">
              <a16:creationId xmlns:a16="http://schemas.microsoft.com/office/drawing/2014/main" xmlns="" id="{2803CA08-DDE9-45DA-8C60-965BB2CAD760}"/>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08" name="フローチャート: 判断 607">
          <a:extLst>
            <a:ext uri="{FF2B5EF4-FFF2-40B4-BE49-F238E27FC236}">
              <a16:creationId xmlns:a16="http://schemas.microsoft.com/office/drawing/2014/main" xmlns="" id="{614D7F20-09EE-4821-98C5-98FC754BA2C6}"/>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09" name="フローチャート: 判断 608">
          <a:extLst>
            <a:ext uri="{FF2B5EF4-FFF2-40B4-BE49-F238E27FC236}">
              <a16:creationId xmlns:a16="http://schemas.microsoft.com/office/drawing/2014/main" xmlns="" id="{73A61547-E907-4E77-8CEF-EB87B729C40F}"/>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10" name="フローチャート: 判断 609">
          <a:extLst>
            <a:ext uri="{FF2B5EF4-FFF2-40B4-BE49-F238E27FC236}">
              <a16:creationId xmlns:a16="http://schemas.microsoft.com/office/drawing/2014/main" xmlns="" id="{1F8FFFC1-7F14-4354-BDE4-5B22493B02A7}"/>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DD1BAE85-7FD2-44A1-8219-E9A2DE71F9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5497873D-DC79-4C2E-A7D7-631706596E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FB463B23-2ED8-4B13-9B6C-51EB3F8527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D654EFBE-145D-4BA4-9DEE-B77E45CDCE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2C5220AB-0961-4CB8-806E-21C7EB6A66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23113</xdr:rowOff>
    </xdr:from>
    <xdr:to>
      <xdr:col>81</xdr:col>
      <xdr:colOff>101600</xdr:colOff>
      <xdr:row>104</xdr:row>
      <xdr:rowOff>124713</xdr:rowOff>
    </xdr:to>
    <xdr:sp macro="" textlink="">
      <xdr:nvSpPr>
        <xdr:cNvPr id="616" name="楕円 615">
          <a:extLst>
            <a:ext uri="{FF2B5EF4-FFF2-40B4-BE49-F238E27FC236}">
              <a16:creationId xmlns:a16="http://schemas.microsoft.com/office/drawing/2014/main" xmlns="" id="{3410FB19-CBFB-4468-AD5E-4C3FC1A9BE50}"/>
            </a:ext>
          </a:extLst>
        </xdr:cNvPr>
        <xdr:cNvSpPr/>
      </xdr:nvSpPr>
      <xdr:spPr>
        <a:xfrm>
          <a:off x="15430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141987</xdr:rowOff>
    </xdr:from>
    <xdr:to>
      <xdr:col>76</xdr:col>
      <xdr:colOff>165100</xdr:colOff>
      <xdr:row>105</xdr:row>
      <xdr:rowOff>72137</xdr:rowOff>
    </xdr:to>
    <xdr:sp macro="" textlink="">
      <xdr:nvSpPr>
        <xdr:cNvPr id="617" name="楕円 616">
          <a:extLst>
            <a:ext uri="{FF2B5EF4-FFF2-40B4-BE49-F238E27FC236}">
              <a16:creationId xmlns:a16="http://schemas.microsoft.com/office/drawing/2014/main" xmlns="" id="{4104AFA1-0A42-44F8-AD3E-3731FD6B9A3F}"/>
            </a:ext>
          </a:extLst>
        </xdr:cNvPr>
        <xdr:cNvSpPr/>
      </xdr:nvSpPr>
      <xdr:spPr>
        <a:xfrm>
          <a:off x="14541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73913</xdr:rowOff>
    </xdr:from>
    <xdr:to>
      <xdr:col>81</xdr:col>
      <xdr:colOff>50800</xdr:colOff>
      <xdr:row>105</xdr:row>
      <xdr:rowOff>21337</xdr:rowOff>
    </xdr:to>
    <xdr:cxnSp macro="">
      <xdr:nvCxnSpPr>
        <xdr:cNvPr id="618" name="直線コネクタ 617">
          <a:extLst>
            <a:ext uri="{FF2B5EF4-FFF2-40B4-BE49-F238E27FC236}">
              <a16:creationId xmlns:a16="http://schemas.microsoft.com/office/drawing/2014/main" xmlns="" id="{74C4F78A-0A1E-4100-BA95-D4FAECD28227}"/>
            </a:ext>
          </a:extLst>
        </xdr:cNvPr>
        <xdr:cNvCxnSpPr/>
      </xdr:nvCxnSpPr>
      <xdr:spPr>
        <a:xfrm flipV="1">
          <a:off x="14592300" y="1790471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19" name="n_1aveValue【公民館】&#10;有形固定資産減価償却率">
          <a:extLst>
            <a:ext uri="{FF2B5EF4-FFF2-40B4-BE49-F238E27FC236}">
              <a16:creationId xmlns:a16="http://schemas.microsoft.com/office/drawing/2014/main" xmlns="" id="{C95BB9AE-44AE-49E6-9099-5DEBBC5D7AC4}"/>
            </a:ext>
          </a:extLst>
        </xdr:cNvPr>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20" name="n_2aveValue【公民館】&#10;有形固定資産減価償却率">
          <a:extLst>
            <a:ext uri="{FF2B5EF4-FFF2-40B4-BE49-F238E27FC236}">
              <a16:creationId xmlns:a16="http://schemas.microsoft.com/office/drawing/2014/main" xmlns="" id="{BE8CE53C-84F3-4192-8DF6-BA6FD86C5552}"/>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115840</xdr:rowOff>
    </xdr:from>
    <xdr:ext cx="405111" cy="259045"/>
    <xdr:sp macro="" textlink="">
      <xdr:nvSpPr>
        <xdr:cNvPr id="621" name="n_1mainValue【公民館】&#10;有形固定資産減価償却率">
          <a:extLst>
            <a:ext uri="{FF2B5EF4-FFF2-40B4-BE49-F238E27FC236}">
              <a16:creationId xmlns:a16="http://schemas.microsoft.com/office/drawing/2014/main" xmlns="" id="{C5FABD45-5D03-4367-83D1-61B7A5C965C1}"/>
            </a:ext>
          </a:extLst>
        </xdr:cNvPr>
        <xdr:cNvSpPr txBox="1"/>
      </xdr:nvSpPr>
      <xdr:spPr>
        <a:xfrm>
          <a:off x="152660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63264</xdr:rowOff>
    </xdr:from>
    <xdr:ext cx="405111" cy="259045"/>
    <xdr:sp macro="" textlink="">
      <xdr:nvSpPr>
        <xdr:cNvPr id="622" name="n_2mainValue【公民館】&#10;有形固定資産減価償却率">
          <a:extLst>
            <a:ext uri="{FF2B5EF4-FFF2-40B4-BE49-F238E27FC236}">
              <a16:creationId xmlns:a16="http://schemas.microsoft.com/office/drawing/2014/main" xmlns="" id="{E40C78A4-2698-4756-8B77-371A264EDC88}"/>
            </a:ext>
          </a:extLst>
        </xdr:cNvPr>
        <xdr:cNvSpPr txBox="1"/>
      </xdr:nvSpPr>
      <xdr:spPr>
        <a:xfrm>
          <a:off x="14389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a:extLst>
            <a:ext uri="{FF2B5EF4-FFF2-40B4-BE49-F238E27FC236}">
              <a16:creationId xmlns:a16="http://schemas.microsoft.com/office/drawing/2014/main" xmlns="" id="{93A75B72-9E0F-4654-A326-48597A4F37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a:extLst>
            <a:ext uri="{FF2B5EF4-FFF2-40B4-BE49-F238E27FC236}">
              <a16:creationId xmlns:a16="http://schemas.microsoft.com/office/drawing/2014/main" xmlns="" id="{D53B01BC-A29E-4932-A3AF-40D9A1BD2C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a:extLst>
            <a:ext uri="{FF2B5EF4-FFF2-40B4-BE49-F238E27FC236}">
              <a16:creationId xmlns:a16="http://schemas.microsoft.com/office/drawing/2014/main" xmlns="" id="{80A45BB8-7E1F-4065-9D71-E3A5B9C0FA7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a:extLst>
            <a:ext uri="{FF2B5EF4-FFF2-40B4-BE49-F238E27FC236}">
              <a16:creationId xmlns:a16="http://schemas.microsoft.com/office/drawing/2014/main" xmlns="" id="{93F764FC-7F12-49C6-B663-B7C7876900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a:extLst>
            <a:ext uri="{FF2B5EF4-FFF2-40B4-BE49-F238E27FC236}">
              <a16:creationId xmlns:a16="http://schemas.microsoft.com/office/drawing/2014/main" xmlns="" id="{BD7B57E0-419E-4EDC-8291-991C5E780B6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a:extLst>
            <a:ext uri="{FF2B5EF4-FFF2-40B4-BE49-F238E27FC236}">
              <a16:creationId xmlns:a16="http://schemas.microsoft.com/office/drawing/2014/main" xmlns="" id="{9935E9B7-ADB4-4D7D-AFC6-8E76682478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a:extLst>
            <a:ext uri="{FF2B5EF4-FFF2-40B4-BE49-F238E27FC236}">
              <a16:creationId xmlns:a16="http://schemas.microsoft.com/office/drawing/2014/main" xmlns="" id="{24995766-4205-42D9-BAF6-81E78AB820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a:extLst>
            <a:ext uri="{FF2B5EF4-FFF2-40B4-BE49-F238E27FC236}">
              <a16:creationId xmlns:a16="http://schemas.microsoft.com/office/drawing/2014/main" xmlns="" id="{FD04CF13-2EC7-41A5-AEB6-5734C45162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a:extLst>
            <a:ext uri="{FF2B5EF4-FFF2-40B4-BE49-F238E27FC236}">
              <a16:creationId xmlns:a16="http://schemas.microsoft.com/office/drawing/2014/main" xmlns="" id="{0669D363-7F02-4564-960C-F1D1798209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a:extLst>
            <a:ext uri="{FF2B5EF4-FFF2-40B4-BE49-F238E27FC236}">
              <a16:creationId xmlns:a16="http://schemas.microsoft.com/office/drawing/2014/main" xmlns="" id="{D86B07F5-2E86-4D8B-B4AD-15F39E9F82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a:extLst>
            <a:ext uri="{FF2B5EF4-FFF2-40B4-BE49-F238E27FC236}">
              <a16:creationId xmlns:a16="http://schemas.microsoft.com/office/drawing/2014/main" xmlns="" id="{697B3D81-AA0D-486A-AC3B-F8BE522AD1F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a:extLst>
            <a:ext uri="{FF2B5EF4-FFF2-40B4-BE49-F238E27FC236}">
              <a16:creationId xmlns:a16="http://schemas.microsoft.com/office/drawing/2014/main" xmlns="" id="{1A9CB7BF-02C3-4799-ABF6-3224939245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a:extLst>
            <a:ext uri="{FF2B5EF4-FFF2-40B4-BE49-F238E27FC236}">
              <a16:creationId xmlns:a16="http://schemas.microsoft.com/office/drawing/2014/main" xmlns="" id="{EF26A97C-EF46-4552-A4F3-796D80DD991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a:extLst>
            <a:ext uri="{FF2B5EF4-FFF2-40B4-BE49-F238E27FC236}">
              <a16:creationId xmlns:a16="http://schemas.microsoft.com/office/drawing/2014/main" xmlns="" id="{5CB1178B-D2AF-400A-ACC9-E1D7AB2AF72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a:extLst>
            <a:ext uri="{FF2B5EF4-FFF2-40B4-BE49-F238E27FC236}">
              <a16:creationId xmlns:a16="http://schemas.microsoft.com/office/drawing/2014/main" xmlns="" id="{1A6F916A-75E2-4ED2-9968-549F7386DA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a:extLst>
            <a:ext uri="{FF2B5EF4-FFF2-40B4-BE49-F238E27FC236}">
              <a16:creationId xmlns:a16="http://schemas.microsoft.com/office/drawing/2014/main" xmlns="" id="{C5B5519C-D8D2-4DCF-8AB7-53394C352D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a:extLst>
            <a:ext uri="{FF2B5EF4-FFF2-40B4-BE49-F238E27FC236}">
              <a16:creationId xmlns:a16="http://schemas.microsoft.com/office/drawing/2014/main" xmlns="" id="{110A44C7-D28C-4875-969B-ADEAC146529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a:extLst>
            <a:ext uri="{FF2B5EF4-FFF2-40B4-BE49-F238E27FC236}">
              <a16:creationId xmlns:a16="http://schemas.microsoft.com/office/drawing/2014/main" xmlns="" id="{5A1D106C-37DF-4C77-B3B0-8C3D3AA73C9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a:extLst>
            <a:ext uri="{FF2B5EF4-FFF2-40B4-BE49-F238E27FC236}">
              <a16:creationId xmlns:a16="http://schemas.microsoft.com/office/drawing/2014/main" xmlns="" id="{70055E59-20EA-4B6A-8FC9-D3FDE4E2261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a:extLst>
            <a:ext uri="{FF2B5EF4-FFF2-40B4-BE49-F238E27FC236}">
              <a16:creationId xmlns:a16="http://schemas.microsoft.com/office/drawing/2014/main" xmlns="" id="{B89A9E71-076C-4F3A-94DA-FB92C68F02C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a:extLst>
            <a:ext uri="{FF2B5EF4-FFF2-40B4-BE49-F238E27FC236}">
              <a16:creationId xmlns:a16="http://schemas.microsoft.com/office/drawing/2014/main" xmlns="" id="{DE110462-1096-4B6F-A628-F5E9301EAA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xmlns="" id="{F615BC55-5B28-4AA8-84FF-9AA1D1DA201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a:extLst>
            <a:ext uri="{FF2B5EF4-FFF2-40B4-BE49-F238E27FC236}">
              <a16:creationId xmlns:a16="http://schemas.microsoft.com/office/drawing/2014/main" xmlns="" id="{AFCBDCD6-151F-4220-82B9-CF4E20C721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46" name="直線コネクタ 645">
          <a:extLst>
            <a:ext uri="{FF2B5EF4-FFF2-40B4-BE49-F238E27FC236}">
              <a16:creationId xmlns:a16="http://schemas.microsoft.com/office/drawing/2014/main" xmlns="" id="{053F8E3F-1761-40E1-8605-CA9E70860365}"/>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47" name="【公民館】&#10;一人当たり面積最小値テキスト">
          <a:extLst>
            <a:ext uri="{FF2B5EF4-FFF2-40B4-BE49-F238E27FC236}">
              <a16:creationId xmlns:a16="http://schemas.microsoft.com/office/drawing/2014/main" xmlns="" id="{E32C998E-DB5E-453A-BB65-528E31C1351E}"/>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48" name="直線コネクタ 647">
          <a:extLst>
            <a:ext uri="{FF2B5EF4-FFF2-40B4-BE49-F238E27FC236}">
              <a16:creationId xmlns:a16="http://schemas.microsoft.com/office/drawing/2014/main" xmlns="" id="{1843E761-E0ED-4BFE-8B46-E2EE50877F28}"/>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49" name="【公民館】&#10;一人当たり面積最大値テキスト">
          <a:extLst>
            <a:ext uri="{FF2B5EF4-FFF2-40B4-BE49-F238E27FC236}">
              <a16:creationId xmlns:a16="http://schemas.microsoft.com/office/drawing/2014/main" xmlns="" id="{34B8BD62-C01E-415D-B13F-CEADC705B20A}"/>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50" name="直線コネクタ 649">
          <a:extLst>
            <a:ext uri="{FF2B5EF4-FFF2-40B4-BE49-F238E27FC236}">
              <a16:creationId xmlns:a16="http://schemas.microsoft.com/office/drawing/2014/main" xmlns="" id="{4D93FBBF-76ED-486C-973A-40DC807F985A}"/>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51" name="【公民館】&#10;一人当たり面積平均値テキスト">
          <a:extLst>
            <a:ext uri="{FF2B5EF4-FFF2-40B4-BE49-F238E27FC236}">
              <a16:creationId xmlns:a16="http://schemas.microsoft.com/office/drawing/2014/main" xmlns="" id="{691BE596-1EF2-4383-AAD7-2C79BEA5D268}"/>
            </a:ext>
          </a:extLst>
        </xdr:cNvPr>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52" name="フローチャート: 判断 651">
          <a:extLst>
            <a:ext uri="{FF2B5EF4-FFF2-40B4-BE49-F238E27FC236}">
              <a16:creationId xmlns:a16="http://schemas.microsoft.com/office/drawing/2014/main" xmlns="" id="{2810F0F9-7896-46CD-8BB1-7188757BF6D8}"/>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53" name="フローチャート: 判断 652">
          <a:extLst>
            <a:ext uri="{FF2B5EF4-FFF2-40B4-BE49-F238E27FC236}">
              <a16:creationId xmlns:a16="http://schemas.microsoft.com/office/drawing/2014/main" xmlns="" id="{9558E277-7022-4C0C-9765-0CE2C282D08E}"/>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54" name="フローチャート: 判断 653">
          <a:extLst>
            <a:ext uri="{FF2B5EF4-FFF2-40B4-BE49-F238E27FC236}">
              <a16:creationId xmlns:a16="http://schemas.microsoft.com/office/drawing/2014/main" xmlns="" id="{1A4B2DBE-E30A-4A8A-9088-C5BADA357246}"/>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DC523F21-903C-4311-8978-26C331678B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B3E20F1D-6B81-4CB0-87BC-EFC56F1934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5373415B-8D76-4672-A8C3-7944D12585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8E97E421-724A-4221-9FC4-C12B375198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9BF72F27-10F1-4B68-A3FA-270AF89BDC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81280</xdr:rowOff>
    </xdr:from>
    <xdr:to>
      <xdr:col>112</xdr:col>
      <xdr:colOff>38100</xdr:colOff>
      <xdr:row>109</xdr:row>
      <xdr:rowOff>11430</xdr:rowOff>
    </xdr:to>
    <xdr:sp macro="" textlink="">
      <xdr:nvSpPr>
        <xdr:cNvPr id="660" name="楕円 659">
          <a:extLst>
            <a:ext uri="{FF2B5EF4-FFF2-40B4-BE49-F238E27FC236}">
              <a16:creationId xmlns:a16="http://schemas.microsoft.com/office/drawing/2014/main" xmlns="" id="{812C0DFE-D2A1-46F1-B2DE-B305B93D8ED2}"/>
            </a:ext>
          </a:extLst>
        </xdr:cNvPr>
        <xdr:cNvSpPr/>
      </xdr:nvSpPr>
      <xdr:spPr>
        <a:xfrm>
          <a:off x="21272500" y="18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81280</xdr:rowOff>
    </xdr:from>
    <xdr:to>
      <xdr:col>107</xdr:col>
      <xdr:colOff>101600</xdr:colOff>
      <xdr:row>109</xdr:row>
      <xdr:rowOff>11430</xdr:rowOff>
    </xdr:to>
    <xdr:sp macro="" textlink="">
      <xdr:nvSpPr>
        <xdr:cNvPr id="661" name="楕円 660">
          <a:extLst>
            <a:ext uri="{FF2B5EF4-FFF2-40B4-BE49-F238E27FC236}">
              <a16:creationId xmlns:a16="http://schemas.microsoft.com/office/drawing/2014/main" xmlns="" id="{98F499C9-9A43-49C2-A318-FDC2EC858FC2}"/>
            </a:ext>
          </a:extLst>
        </xdr:cNvPr>
        <xdr:cNvSpPr/>
      </xdr:nvSpPr>
      <xdr:spPr>
        <a:xfrm>
          <a:off x="20383500" y="18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132080</xdr:rowOff>
    </xdr:from>
    <xdr:to>
      <xdr:col>111</xdr:col>
      <xdr:colOff>177800</xdr:colOff>
      <xdr:row>108</xdr:row>
      <xdr:rowOff>132080</xdr:rowOff>
    </xdr:to>
    <xdr:cxnSp macro="">
      <xdr:nvCxnSpPr>
        <xdr:cNvPr id="662" name="直線コネクタ 661">
          <a:extLst>
            <a:ext uri="{FF2B5EF4-FFF2-40B4-BE49-F238E27FC236}">
              <a16:creationId xmlns:a16="http://schemas.microsoft.com/office/drawing/2014/main" xmlns="" id="{FBF86B6F-E99E-4A8A-B877-E33F9FF2D880}"/>
            </a:ext>
          </a:extLst>
        </xdr:cNvPr>
        <xdr:cNvCxnSpPr/>
      </xdr:nvCxnSpPr>
      <xdr:spPr>
        <a:xfrm>
          <a:off x="20434300" y="1864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63" name="n_1aveValue【公民館】&#10;一人当たり面積">
          <a:extLst>
            <a:ext uri="{FF2B5EF4-FFF2-40B4-BE49-F238E27FC236}">
              <a16:creationId xmlns:a16="http://schemas.microsoft.com/office/drawing/2014/main" xmlns="" id="{C437A6C1-2424-48E3-9877-F4E67D6BC82E}"/>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64" name="n_2aveValue【公民館】&#10;一人当たり面積">
          <a:extLst>
            <a:ext uri="{FF2B5EF4-FFF2-40B4-BE49-F238E27FC236}">
              <a16:creationId xmlns:a16="http://schemas.microsoft.com/office/drawing/2014/main" xmlns="" id="{3C4C0198-34E4-40A0-8FAC-24BFFF84D7A7}"/>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2557</xdr:rowOff>
    </xdr:from>
    <xdr:ext cx="469744" cy="259045"/>
    <xdr:sp macro="" textlink="">
      <xdr:nvSpPr>
        <xdr:cNvPr id="665" name="n_1mainValue【公民館】&#10;一人当たり面積">
          <a:extLst>
            <a:ext uri="{FF2B5EF4-FFF2-40B4-BE49-F238E27FC236}">
              <a16:creationId xmlns:a16="http://schemas.microsoft.com/office/drawing/2014/main" xmlns="" id="{EA35C5AE-C7A5-4B59-85C7-7D4A6F94A19C}"/>
            </a:ext>
          </a:extLst>
        </xdr:cNvPr>
        <xdr:cNvSpPr txBox="1"/>
      </xdr:nvSpPr>
      <xdr:spPr>
        <a:xfrm>
          <a:off x="21075727" y="186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2557</xdr:rowOff>
    </xdr:from>
    <xdr:ext cx="469744" cy="259045"/>
    <xdr:sp macro="" textlink="">
      <xdr:nvSpPr>
        <xdr:cNvPr id="666" name="n_2mainValue【公民館】&#10;一人当たり面積">
          <a:extLst>
            <a:ext uri="{FF2B5EF4-FFF2-40B4-BE49-F238E27FC236}">
              <a16:creationId xmlns:a16="http://schemas.microsoft.com/office/drawing/2014/main" xmlns="" id="{5AFC8F1F-CC1E-4A24-AEEE-2C3234F2568C}"/>
            </a:ext>
          </a:extLst>
        </xdr:cNvPr>
        <xdr:cNvSpPr txBox="1"/>
      </xdr:nvSpPr>
      <xdr:spPr>
        <a:xfrm>
          <a:off x="20199427" y="186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a:extLst>
            <a:ext uri="{FF2B5EF4-FFF2-40B4-BE49-F238E27FC236}">
              <a16:creationId xmlns:a16="http://schemas.microsoft.com/office/drawing/2014/main" xmlns="" id="{D132024C-93E8-46B3-B92F-DCD6A4F357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a:extLst>
            <a:ext uri="{FF2B5EF4-FFF2-40B4-BE49-F238E27FC236}">
              <a16:creationId xmlns:a16="http://schemas.microsoft.com/office/drawing/2014/main" xmlns="" id="{E950A1F8-D728-47AD-A1C9-B5B198D450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a:extLst>
            <a:ext uri="{FF2B5EF4-FFF2-40B4-BE49-F238E27FC236}">
              <a16:creationId xmlns:a16="http://schemas.microsoft.com/office/drawing/2014/main" xmlns="" id="{D3DA8714-9F54-4DCC-93E3-E9B35E67BA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類似団体と比較して特に有形固定資産減価償却率が高くなっている施設は、認定こども園、幼稚園、保育所であり、特に低くなっている施設は、図書館である。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認定こども園、幼稚園、保育所については、建築後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年以上経過した施設</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日下保育園能津分園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の影響により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、有形固定資産減価償却率が高くなっている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ものの、令和元年度に予定されている建替えにより、今後減少となる。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図書館においては、平成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年度に新しい施設を建設したため、有形固定資産減価償却率が低くなっている。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また平成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年度には、個別施設計画</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策定しており、同計画に基づき、適正化に取組んでいく。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C48D299-D1A0-4748-B608-0CDFA129F2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E5EF1EA-D16C-4CD2-A946-19D3A9E8BA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CA5E55E-156C-4A88-99C3-BBA879DAFD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7CCD05B-7A0D-415B-97FA-6410F8B732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D40BC0C-DB70-4B6D-BDCE-3A7869C426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1CF8D48-DC73-4B22-BA40-113B035297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9D0690C-608E-46FF-B2A4-CE0FE01D2A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1D867C1-B822-4A97-A18D-CDDBF48C40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0A74E61-AA4B-4A17-8EA6-9099142CFC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12AC026-1903-4961-A0F7-4593DC44A2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342F624-BC77-4399-B761-29D6F50A5E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32D60AD-733B-419A-B25F-5E70D258D8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D6A0BBC-8724-4182-AA0F-D7E44EEC14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7FA6918-E56F-45B3-A21A-5AE9AD5A2C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E7B6EA6-CFC5-4431-B53A-07A918CDBFE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D121711-F0AF-4A92-9A25-88A6807D6F5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DA10917-67A2-4C3D-86AB-284AE04569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E5060CD-14BF-4D50-B94F-B6A2718443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B5594AF-E90D-4C94-8DBD-50ECC82942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C07BD3E-70E7-49EA-87D4-7E4DFF5F16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042BDCB-B28D-4BC8-BC29-F43108D848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AB03CAF-B134-4554-A999-AD99EB5FC0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8823E5C-07AA-4663-9B68-0A69B93055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99AFA91-7556-43E0-9FB5-F51F8659BB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AEBB8D8-702C-49AC-A7D3-180569E8F5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6FE430B-2DEA-4711-891C-36426FA0BD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4915F95-DC68-42F6-97DE-482418EEFB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13F47EA-F01E-45A3-86B7-B157ED8F7C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B41AFD95-4DEF-4603-A0CE-DB80266CD0C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CBF267B-F442-4DC7-BC9C-4964E4481A9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47195B8-F473-447F-9E04-EFA3D6F559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9E256DC-4F0C-4DB6-ABB6-66A6A4B208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3B4C2AA-15BD-4199-B8F7-AA63211FCB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BA20E55-6393-4E19-9C1A-AC79929D30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962D47E-9566-4996-8359-AF4E1E3D63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118848C-B6CB-4757-92B7-5002875B991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E43C513-350A-46E2-BDE1-09FAECE8287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B09B56B-55AD-4E0D-8092-518E4408AF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0C793E2-F897-4D86-9B77-99FAD22690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3EF1BFF-12CC-407D-B920-7DD1EB4FF8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E5ABF976-9E51-4FD7-AC54-970C2540553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9B6B2C98-8AF0-4DFB-9355-8DDAE6435BB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F45BB257-B57A-4D07-88C1-1A85B1BDAAE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120B4F26-B535-4D3B-B71A-05C1B6A9F7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C3177330-57EA-4F8C-8B8B-AAABB860BC6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52F9614B-69A3-405A-8290-C4254C459E8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7AD36F9-7072-4B62-A6A0-277AE13D37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6863BDA-D68F-4644-9D56-F346349155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7746462E-561D-4BFF-B992-185B32874D9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C17836E-04FC-473E-921D-64D6FB0584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CC925403-6498-492C-B6BA-A344B941E18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24BFDDA9-EDC9-469E-8E7B-21D5CB270EF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1CA98A4-DBA9-4285-9C5E-520F73F95C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29A7E634-CD4D-4779-BBDD-9B601FFEFAF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20F023C9-53D6-41E5-BB2B-0A1B937311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xmlns="" id="{EAA747D3-FE09-4B87-A0BB-792D3625C055}"/>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3C4A45BA-E647-4217-8EDE-ED7A451BDCBF}"/>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xmlns="" id="{543E9DFF-85C4-4D1E-A4F3-A698243D571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AEE24806-766E-4878-8ADC-714551F9D5FF}"/>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xmlns="" id="{16F19464-C812-4E2F-B4DB-F47FB8CB2792}"/>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BF448352-C78C-43DC-A9CC-387EEE886C5B}"/>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xmlns="" id="{4F0F118C-824F-44AE-A0E7-8DC14A2514B5}"/>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xmlns="" id="{35F96155-2542-468C-80E5-5C4AD0CDE2DF}"/>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a:extLst>
            <a:ext uri="{FF2B5EF4-FFF2-40B4-BE49-F238E27FC236}">
              <a16:creationId xmlns:a16="http://schemas.microsoft.com/office/drawing/2014/main" xmlns="" id="{F98C4F63-ABE0-4F23-8941-172F951D6856}"/>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a:extLst>
            <a:ext uri="{FF2B5EF4-FFF2-40B4-BE49-F238E27FC236}">
              <a16:creationId xmlns:a16="http://schemas.microsoft.com/office/drawing/2014/main" xmlns="" id="{15A70BB4-84F1-4A2C-99FD-D331A529117B}"/>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a:extLst>
            <a:ext uri="{FF2B5EF4-FFF2-40B4-BE49-F238E27FC236}">
              <a16:creationId xmlns:a16="http://schemas.microsoft.com/office/drawing/2014/main" xmlns="" id="{63B482A4-3F00-4E58-8484-6597558DFC8F}"/>
            </a:ext>
          </a:extLst>
        </xdr:cNvPr>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95C75AA-7AE8-49DB-9490-62330608A1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9264736-0EB6-4695-9FB0-C91A4F7BA4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C2BF250-B801-4605-B575-1A1F1B1104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EC7183D-56D6-4BC0-99C6-3096DFD2FC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D294CB8-3D00-4C34-AD8C-F8151FE97C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9072</xdr:rowOff>
    </xdr:from>
    <xdr:to>
      <xdr:col>20</xdr:col>
      <xdr:colOff>38100</xdr:colOff>
      <xdr:row>42</xdr:row>
      <xdr:rowOff>110672</xdr:rowOff>
    </xdr:to>
    <xdr:sp macro="" textlink="">
      <xdr:nvSpPr>
        <xdr:cNvPr id="73" name="楕円 72">
          <a:extLst>
            <a:ext uri="{FF2B5EF4-FFF2-40B4-BE49-F238E27FC236}">
              <a16:creationId xmlns:a16="http://schemas.microsoft.com/office/drawing/2014/main" xmlns="" id="{0127848C-E767-4089-8673-34D70972025C}"/>
            </a:ext>
          </a:extLst>
        </xdr:cNvPr>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20501</xdr:rowOff>
    </xdr:from>
    <xdr:to>
      <xdr:col>15</xdr:col>
      <xdr:colOff>101600</xdr:colOff>
      <xdr:row>33</xdr:row>
      <xdr:rowOff>122101</xdr:rowOff>
    </xdr:to>
    <xdr:sp macro="" textlink="">
      <xdr:nvSpPr>
        <xdr:cNvPr id="74" name="楕円 73">
          <a:extLst>
            <a:ext uri="{FF2B5EF4-FFF2-40B4-BE49-F238E27FC236}">
              <a16:creationId xmlns:a16="http://schemas.microsoft.com/office/drawing/2014/main" xmlns="" id="{4AFEDE1B-544F-43A3-8425-C2C9121F52D6}"/>
            </a:ext>
          </a:extLst>
        </xdr:cNvPr>
        <xdr:cNvSpPr/>
      </xdr:nvSpPr>
      <xdr:spPr>
        <a:xfrm>
          <a:off x="2857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71301</xdr:rowOff>
    </xdr:from>
    <xdr:to>
      <xdr:col>19</xdr:col>
      <xdr:colOff>177800</xdr:colOff>
      <xdr:row>42</xdr:row>
      <xdr:rowOff>59872</xdr:rowOff>
    </xdr:to>
    <xdr:cxnSp macro="">
      <xdr:nvCxnSpPr>
        <xdr:cNvPr id="75" name="直線コネクタ 74">
          <a:extLst>
            <a:ext uri="{FF2B5EF4-FFF2-40B4-BE49-F238E27FC236}">
              <a16:creationId xmlns:a16="http://schemas.microsoft.com/office/drawing/2014/main" xmlns="" id="{5CC72B6F-F1AD-40CE-85F1-0D2C5712F741}"/>
            </a:ext>
          </a:extLst>
        </xdr:cNvPr>
        <xdr:cNvCxnSpPr/>
      </xdr:nvCxnSpPr>
      <xdr:spPr>
        <a:xfrm>
          <a:off x="2908300" y="5729151"/>
          <a:ext cx="889000" cy="15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101799</xdr:rowOff>
    </xdr:from>
    <xdr:ext cx="340478" cy="259045"/>
    <xdr:sp macro="" textlink="">
      <xdr:nvSpPr>
        <xdr:cNvPr id="76" name="n_1mainValue【図書館】&#10;有形固定資産減価償却率">
          <a:extLst>
            <a:ext uri="{FF2B5EF4-FFF2-40B4-BE49-F238E27FC236}">
              <a16:creationId xmlns:a16="http://schemas.microsoft.com/office/drawing/2014/main" xmlns="" id="{B36ECFFA-E5B8-41C1-92D9-EC3ED4930CAD}"/>
            </a:ext>
          </a:extLst>
        </xdr:cNvPr>
        <xdr:cNvSpPr txBox="1"/>
      </xdr:nvSpPr>
      <xdr:spPr>
        <a:xfrm>
          <a:off x="36143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138628</xdr:rowOff>
    </xdr:from>
    <xdr:ext cx="405111" cy="259045"/>
    <xdr:sp macro="" textlink="">
      <xdr:nvSpPr>
        <xdr:cNvPr id="77" name="n_2mainValue【図書館】&#10;有形固定資産減価償却率">
          <a:extLst>
            <a:ext uri="{FF2B5EF4-FFF2-40B4-BE49-F238E27FC236}">
              <a16:creationId xmlns:a16="http://schemas.microsoft.com/office/drawing/2014/main" xmlns="" id="{B54418DC-369A-4C8D-B507-8CBB5B086A3F}"/>
            </a:ext>
          </a:extLst>
        </xdr:cNvPr>
        <xdr:cNvSpPr txBox="1"/>
      </xdr:nvSpPr>
      <xdr:spPr>
        <a:xfrm>
          <a:off x="27057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74803CD1-E4D4-44E6-8F9A-A9A641DC02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F8A9073D-FA62-420B-AFDB-CCF1A91060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636E5493-3E40-4FC3-A208-57390AAF70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8BE1A9E8-57FF-4999-9C50-3EA51E7F55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6FB7F997-7C57-4F39-80B6-B91DD42EBB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ACC6E408-EF1F-49E5-9E0C-69F6887506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44E62F85-81E5-4D54-B2F0-EC95727BA1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66CDC0C0-9DEB-4EEE-8CFE-F6B02A69BD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132A2834-D119-468E-8A05-55555158DC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76A7DE4A-2FB4-4DDC-BA0D-32267E5E8B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xmlns="" id="{AA00A91F-B743-4EB7-B99C-1540E514541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xmlns="" id="{0A519D7E-A607-41CC-9990-D8577BDD6CB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xmlns="" id="{4483A27C-7C5D-462A-823D-5E1934C7975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xmlns="" id="{AB4B5587-58D6-4E2E-85BB-69AEFEF1B61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xmlns="" id="{F0372487-6CE0-4573-BBE5-01088321024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xmlns="" id="{8360CDC4-9BE7-49F7-BB92-8199F18D740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xmlns="" id="{975C106C-16D5-4BCB-96D4-9BDB9336E5D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xmlns="" id="{26E46DFC-A29D-457F-87CF-38AAD13011B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xmlns="" id="{1D65D438-CFB6-4304-BABE-8CA934BBEC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xmlns="" id="{E3F938CE-9D74-4D97-9ABF-001B920FFDD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xmlns="" id="{3BF3A432-9E53-4148-81EF-2BBE461AE7F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a:extLst>
            <a:ext uri="{FF2B5EF4-FFF2-40B4-BE49-F238E27FC236}">
              <a16:creationId xmlns:a16="http://schemas.microsoft.com/office/drawing/2014/main" xmlns="" id="{CBFF6AC7-8270-4990-A51B-470AD9934AC6}"/>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a:extLst>
            <a:ext uri="{FF2B5EF4-FFF2-40B4-BE49-F238E27FC236}">
              <a16:creationId xmlns:a16="http://schemas.microsoft.com/office/drawing/2014/main" xmlns="" id="{C140AA21-4E3B-40FA-A831-BA366AE00F77}"/>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a:extLst>
            <a:ext uri="{FF2B5EF4-FFF2-40B4-BE49-F238E27FC236}">
              <a16:creationId xmlns:a16="http://schemas.microsoft.com/office/drawing/2014/main" xmlns="" id="{2F17C7A1-59B9-4AF7-A718-180AD496D5F2}"/>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a:extLst>
            <a:ext uri="{FF2B5EF4-FFF2-40B4-BE49-F238E27FC236}">
              <a16:creationId xmlns:a16="http://schemas.microsoft.com/office/drawing/2014/main" xmlns="" id="{0E68E660-5857-4B2A-B1EB-74315AB4A8D1}"/>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a:extLst>
            <a:ext uri="{FF2B5EF4-FFF2-40B4-BE49-F238E27FC236}">
              <a16:creationId xmlns:a16="http://schemas.microsoft.com/office/drawing/2014/main" xmlns="" id="{2D3FDE88-B880-4A42-96D5-9D4C61C35F8F}"/>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a:extLst>
            <a:ext uri="{FF2B5EF4-FFF2-40B4-BE49-F238E27FC236}">
              <a16:creationId xmlns:a16="http://schemas.microsoft.com/office/drawing/2014/main" xmlns="" id="{4EDFC106-0A55-43BB-AC64-92AC213D4918}"/>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a:extLst>
            <a:ext uri="{FF2B5EF4-FFF2-40B4-BE49-F238E27FC236}">
              <a16:creationId xmlns:a16="http://schemas.microsoft.com/office/drawing/2014/main" xmlns="" id="{D692B5E1-B97A-41D4-9AC5-46865418AF82}"/>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a:extLst>
            <a:ext uri="{FF2B5EF4-FFF2-40B4-BE49-F238E27FC236}">
              <a16:creationId xmlns:a16="http://schemas.microsoft.com/office/drawing/2014/main" xmlns="" id="{B5A32757-E584-4C24-BA4B-E203C9C6CD22}"/>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7" name="n_1aveValue【図書館】&#10;一人当たり面積">
          <a:extLst>
            <a:ext uri="{FF2B5EF4-FFF2-40B4-BE49-F238E27FC236}">
              <a16:creationId xmlns:a16="http://schemas.microsoft.com/office/drawing/2014/main" xmlns="" id="{B4D56A07-B803-4197-8924-7669FDC26F89}"/>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a:extLst>
            <a:ext uri="{FF2B5EF4-FFF2-40B4-BE49-F238E27FC236}">
              <a16:creationId xmlns:a16="http://schemas.microsoft.com/office/drawing/2014/main" xmlns="" id="{6A6FBCF2-4010-4EA2-9D7D-2121B9B19446}"/>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67835</xdr:rowOff>
    </xdr:from>
    <xdr:ext cx="469744" cy="259045"/>
    <xdr:sp macro="" textlink="">
      <xdr:nvSpPr>
        <xdr:cNvPr id="109" name="n_2aveValue【図書館】&#10;一人当たり面積">
          <a:extLst>
            <a:ext uri="{FF2B5EF4-FFF2-40B4-BE49-F238E27FC236}">
              <a16:creationId xmlns:a16="http://schemas.microsoft.com/office/drawing/2014/main" xmlns="" id="{75DE36A6-689C-4480-B1FF-4AB66D4BA811}"/>
            </a:ext>
          </a:extLst>
        </xdr:cNvPr>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E3AB62DF-7024-4D3F-B19C-CCA1A5F8A7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C9659305-61D0-426C-8544-356A454507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9D3BA752-7A9C-4107-94E0-7C08F25540E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FCAEC5EB-C4C7-419D-9343-85470EA3AB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CBD0E185-5BAD-48C1-9CCB-A0DED5EFC3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155702</xdr:rowOff>
    </xdr:from>
    <xdr:to>
      <xdr:col>50</xdr:col>
      <xdr:colOff>165100</xdr:colOff>
      <xdr:row>38</xdr:row>
      <xdr:rowOff>85852</xdr:rowOff>
    </xdr:to>
    <xdr:sp macro="" textlink="">
      <xdr:nvSpPr>
        <xdr:cNvPr id="115" name="楕円 114">
          <a:extLst>
            <a:ext uri="{FF2B5EF4-FFF2-40B4-BE49-F238E27FC236}">
              <a16:creationId xmlns:a16="http://schemas.microsoft.com/office/drawing/2014/main" xmlns="" id="{10250318-CA0B-407D-A189-8506002D725D}"/>
            </a:ext>
          </a:extLst>
        </xdr:cNvPr>
        <xdr:cNvSpPr/>
      </xdr:nvSpPr>
      <xdr:spPr>
        <a:xfrm>
          <a:off x="958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109982</xdr:rowOff>
    </xdr:from>
    <xdr:to>
      <xdr:col>46</xdr:col>
      <xdr:colOff>38100</xdr:colOff>
      <xdr:row>40</xdr:row>
      <xdr:rowOff>40132</xdr:rowOff>
    </xdr:to>
    <xdr:sp macro="" textlink="">
      <xdr:nvSpPr>
        <xdr:cNvPr id="116" name="楕円 115">
          <a:extLst>
            <a:ext uri="{FF2B5EF4-FFF2-40B4-BE49-F238E27FC236}">
              <a16:creationId xmlns:a16="http://schemas.microsoft.com/office/drawing/2014/main" xmlns="" id="{573A5C7F-037D-418E-A15B-2239A47D1EA3}"/>
            </a:ext>
          </a:extLst>
        </xdr:cNvPr>
        <xdr:cNvSpPr/>
      </xdr:nvSpPr>
      <xdr:spPr>
        <a:xfrm>
          <a:off x="8699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35052</xdr:rowOff>
    </xdr:from>
    <xdr:to>
      <xdr:col>50</xdr:col>
      <xdr:colOff>114300</xdr:colOff>
      <xdr:row>39</xdr:row>
      <xdr:rowOff>160782</xdr:rowOff>
    </xdr:to>
    <xdr:cxnSp macro="">
      <xdr:nvCxnSpPr>
        <xdr:cNvPr id="117" name="直線コネクタ 116">
          <a:extLst>
            <a:ext uri="{FF2B5EF4-FFF2-40B4-BE49-F238E27FC236}">
              <a16:creationId xmlns:a16="http://schemas.microsoft.com/office/drawing/2014/main" xmlns="" id="{6C52F210-4F05-4C0C-BCFE-6D3DB3692B0C}"/>
            </a:ext>
          </a:extLst>
        </xdr:cNvPr>
        <xdr:cNvCxnSpPr/>
      </xdr:nvCxnSpPr>
      <xdr:spPr>
        <a:xfrm flipV="1">
          <a:off x="8750300" y="65501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102379</xdr:rowOff>
    </xdr:from>
    <xdr:ext cx="469744" cy="259045"/>
    <xdr:sp macro="" textlink="">
      <xdr:nvSpPr>
        <xdr:cNvPr id="118" name="n_1mainValue【図書館】&#10;一人当たり面積">
          <a:extLst>
            <a:ext uri="{FF2B5EF4-FFF2-40B4-BE49-F238E27FC236}">
              <a16:creationId xmlns:a16="http://schemas.microsoft.com/office/drawing/2014/main" xmlns="" id="{880209AB-B4B3-4C4C-A9F4-F32BF802DFEC}"/>
            </a:ext>
          </a:extLst>
        </xdr:cNvPr>
        <xdr:cNvSpPr txBox="1"/>
      </xdr:nvSpPr>
      <xdr:spPr>
        <a:xfrm>
          <a:off x="9391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56659</xdr:rowOff>
    </xdr:from>
    <xdr:ext cx="469744" cy="259045"/>
    <xdr:sp macro="" textlink="">
      <xdr:nvSpPr>
        <xdr:cNvPr id="119" name="n_2mainValue【図書館】&#10;一人当たり面積">
          <a:extLst>
            <a:ext uri="{FF2B5EF4-FFF2-40B4-BE49-F238E27FC236}">
              <a16:creationId xmlns:a16="http://schemas.microsoft.com/office/drawing/2014/main" xmlns="" id="{2828119C-3957-4445-8C83-D8C89D6B15D1}"/>
            </a:ext>
          </a:extLst>
        </xdr:cNvPr>
        <xdr:cNvSpPr txBox="1"/>
      </xdr:nvSpPr>
      <xdr:spPr>
        <a:xfrm>
          <a:off x="8515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xmlns="" id="{998E406C-CE12-4464-B934-F000C2B827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xmlns="" id="{851BB00A-AE23-4EC5-B50D-194F50D78A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xmlns="" id="{21D59B57-6EB9-4C7A-8110-3F598FE9E4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xmlns="" id="{A1D67C34-772D-488E-A6BE-3AAE379EEA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xmlns="" id="{E865005E-DFE1-4B19-A218-F9FB2B8A87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xmlns="" id="{D75CD4E7-0F10-42E9-9CAB-F7D6FF1EFB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xmlns="" id="{63A9EBF1-2EB4-46DB-B0CE-296E86BDD2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xmlns="" id="{C7225B0B-8E97-4BA3-8EF4-36162E58666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8" name="正方形/長方形 127">
          <a:extLst>
            <a:ext uri="{FF2B5EF4-FFF2-40B4-BE49-F238E27FC236}">
              <a16:creationId xmlns:a16="http://schemas.microsoft.com/office/drawing/2014/main" xmlns="" id="{032AEAC9-0E06-4588-8124-A3696A79D3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9" name="正方形/長方形 128">
          <a:extLst>
            <a:ext uri="{FF2B5EF4-FFF2-40B4-BE49-F238E27FC236}">
              <a16:creationId xmlns:a16="http://schemas.microsoft.com/office/drawing/2014/main" xmlns="" id="{44AEB654-219B-45F1-B7D1-D68DC96510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0" name="正方形/長方形 129">
          <a:extLst>
            <a:ext uri="{FF2B5EF4-FFF2-40B4-BE49-F238E27FC236}">
              <a16:creationId xmlns:a16="http://schemas.microsoft.com/office/drawing/2014/main" xmlns="" id="{E115C275-0249-4731-BFB3-8C8D08EC2D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1" name="正方形/長方形 130">
          <a:extLst>
            <a:ext uri="{FF2B5EF4-FFF2-40B4-BE49-F238E27FC236}">
              <a16:creationId xmlns:a16="http://schemas.microsoft.com/office/drawing/2014/main" xmlns="" id="{618BD692-AC6F-49EB-91FD-B35EA520A4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2" name="正方形/長方形 131">
          <a:extLst>
            <a:ext uri="{FF2B5EF4-FFF2-40B4-BE49-F238E27FC236}">
              <a16:creationId xmlns:a16="http://schemas.microsoft.com/office/drawing/2014/main" xmlns="" id="{BF2273A4-B775-4586-949B-8C53A3C3DF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3" name="正方形/長方形 132">
          <a:extLst>
            <a:ext uri="{FF2B5EF4-FFF2-40B4-BE49-F238E27FC236}">
              <a16:creationId xmlns:a16="http://schemas.microsoft.com/office/drawing/2014/main" xmlns="" id="{3D209BB1-3493-42C9-8E92-3BC0A4ACBA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4" name="正方形/長方形 133">
          <a:extLst>
            <a:ext uri="{FF2B5EF4-FFF2-40B4-BE49-F238E27FC236}">
              <a16:creationId xmlns:a16="http://schemas.microsoft.com/office/drawing/2014/main" xmlns="" id="{AABE36DC-3978-4DD4-963E-7E5A0976A5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5" name="正方形/長方形 134">
          <a:extLst>
            <a:ext uri="{FF2B5EF4-FFF2-40B4-BE49-F238E27FC236}">
              <a16:creationId xmlns:a16="http://schemas.microsoft.com/office/drawing/2014/main" xmlns="" id="{221A4700-BED5-4203-8517-6648A2A59E2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a:extLst>
            <a:ext uri="{FF2B5EF4-FFF2-40B4-BE49-F238E27FC236}">
              <a16:creationId xmlns:a16="http://schemas.microsoft.com/office/drawing/2014/main" xmlns="" id="{89185EF1-DE78-4E59-975F-D0DBFF37C9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a:extLst>
            <a:ext uri="{FF2B5EF4-FFF2-40B4-BE49-F238E27FC236}">
              <a16:creationId xmlns:a16="http://schemas.microsoft.com/office/drawing/2014/main" xmlns="" id="{B7AE27B8-DF38-4EDF-8DF6-D003532ACD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a:extLst>
            <a:ext uri="{FF2B5EF4-FFF2-40B4-BE49-F238E27FC236}">
              <a16:creationId xmlns:a16="http://schemas.microsoft.com/office/drawing/2014/main" xmlns="" id="{F69C9EDC-C1C0-4C10-97F4-E1015E783C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a:extLst>
            <a:ext uri="{FF2B5EF4-FFF2-40B4-BE49-F238E27FC236}">
              <a16:creationId xmlns:a16="http://schemas.microsoft.com/office/drawing/2014/main" xmlns="" id="{958E981C-EFEF-49A5-83DF-2546916A671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a:extLst>
            <a:ext uri="{FF2B5EF4-FFF2-40B4-BE49-F238E27FC236}">
              <a16:creationId xmlns:a16="http://schemas.microsoft.com/office/drawing/2014/main" xmlns="" id="{2ADF9EEE-8AAB-4E31-87C2-74F08E566E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a:extLst>
            <a:ext uri="{FF2B5EF4-FFF2-40B4-BE49-F238E27FC236}">
              <a16:creationId xmlns:a16="http://schemas.microsoft.com/office/drawing/2014/main" xmlns="" id="{FA889BCC-DF50-4FE7-93EF-02B810656A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a:extLst>
            <a:ext uri="{FF2B5EF4-FFF2-40B4-BE49-F238E27FC236}">
              <a16:creationId xmlns:a16="http://schemas.microsoft.com/office/drawing/2014/main" xmlns="" id="{91595459-4825-4AC9-96DF-FF18F2AABD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a:extLst>
            <a:ext uri="{FF2B5EF4-FFF2-40B4-BE49-F238E27FC236}">
              <a16:creationId xmlns:a16="http://schemas.microsoft.com/office/drawing/2014/main" xmlns="" id="{DEB3113E-5E55-4570-A4CD-E9A72B0CEE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4" name="テキスト ボックス 143">
          <a:extLst>
            <a:ext uri="{FF2B5EF4-FFF2-40B4-BE49-F238E27FC236}">
              <a16:creationId xmlns:a16="http://schemas.microsoft.com/office/drawing/2014/main" xmlns="" id="{6A37C9A3-F49A-42EA-84CE-405199422B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5" name="直線コネクタ 144">
          <a:extLst>
            <a:ext uri="{FF2B5EF4-FFF2-40B4-BE49-F238E27FC236}">
              <a16:creationId xmlns:a16="http://schemas.microsoft.com/office/drawing/2014/main" xmlns="" id="{3C682126-EEF9-4D38-88CE-3124B8D454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6" name="テキスト ボックス 145">
          <a:extLst>
            <a:ext uri="{FF2B5EF4-FFF2-40B4-BE49-F238E27FC236}">
              <a16:creationId xmlns:a16="http://schemas.microsoft.com/office/drawing/2014/main" xmlns="" id="{817755F4-DFEF-4E00-A0BB-913AED12F8B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xmlns="" id="{D897B6DF-5389-4171-BAD4-F4103B8B196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8" name="テキスト ボックス 147">
          <a:extLst>
            <a:ext uri="{FF2B5EF4-FFF2-40B4-BE49-F238E27FC236}">
              <a16:creationId xmlns:a16="http://schemas.microsoft.com/office/drawing/2014/main" xmlns="" id="{B055D46C-CCA4-4B98-8565-77961458208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xmlns="" id="{BC0CE74C-7B76-4938-AB82-0A9AED4ADA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xmlns="" id="{296A4BCC-09A0-4ECC-9AA3-1D87BECBED1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xmlns="" id="{33500F56-822A-4EC3-A505-0F81F01ED6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xmlns="" id="{3101A317-11F0-48FD-8379-CE673BB556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xmlns="" id="{7A8C4BE7-453C-4E8F-9AC9-47A70417AA6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xmlns="" id="{3CF5EB0C-AC08-492E-9C8E-1CDF4E52AA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xmlns="" id="{64CFD989-A1D2-45A4-8AFE-766929B63F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a:extLst>
            <a:ext uri="{FF2B5EF4-FFF2-40B4-BE49-F238E27FC236}">
              <a16:creationId xmlns:a16="http://schemas.microsoft.com/office/drawing/2014/main" xmlns="" id="{DFAB0F3F-8B97-4832-897F-15FA3EB6DC7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xmlns="" id="{AA9FB651-C1D5-4549-A869-6D15A567BD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xmlns="" id="{E4CE63F7-17AB-4801-BDCA-D6420154300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xmlns="" id="{EB07FC79-6B5D-4384-988D-903F4349161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0" name="直線コネクタ 159">
          <a:extLst>
            <a:ext uri="{FF2B5EF4-FFF2-40B4-BE49-F238E27FC236}">
              <a16:creationId xmlns:a16="http://schemas.microsoft.com/office/drawing/2014/main" xmlns="" id="{2A161C1E-A15A-4874-912E-9007FB2E109A}"/>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1" name="【福祉施設】&#10;有形固定資産減価償却率最小値テキスト">
          <a:extLst>
            <a:ext uri="{FF2B5EF4-FFF2-40B4-BE49-F238E27FC236}">
              <a16:creationId xmlns:a16="http://schemas.microsoft.com/office/drawing/2014/main" xmlns="" id="{BA5BBEAA-B74D-4BC2-ABA9-647E787DDEFB}"/>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2" name="直線コネクタ 161">
          <a:extLst>
            <a:ext uri="{FF2B5EF4-FFF2-40B4-BE49-F238E27FC236}">
              <a16:creationId xmlns:a16="http://schemas.microsoft.com/office/drawing/2014/main" xmlns="" id="{20802B4F-BE89-4D04-B10E-27048A6FED8D}"/>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3" name="【福祉施設】&#10;有形固定資産減価償却率最大値テキスト">
          <a:extLst>
            <a:ext uri="{FF2B5EF4-FFF2-40B4-BE49-F238E27FC236}">
              <a16:creationId xmlns:a16="http://schemas.microsoft.com/office/drawing/2014/main" xmlns="" id="{23761432-63C4-4E51-B59B-644E28F91B2B}"/>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4" name="直線コネクタ 163">
          <a:extLst>
            <a:ext uri="{FF2B5EF4-FFF2-40B4-BE49-F238E27FC236}">
              <a16:creationId xmlns:a16="http://schemas.microsoft.com/office/drawing/2014/main" xmlns="" id="{8CE7DBE5-4651-451F-A62A-0268A9CFDDD0}"/>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5" name="【福祉施設】&#10;有形固定資産減価償却率平均値テキスト">
          <a:extLst>
            <a:ext uri="{FF2B5EF4-FFF2-40B4-BE49-F238E27FC236}">
              <a16:creationId xmlns:a16="http://schemas.microsoft.com/office/drawing/2014/main" xmlns="" id="{945B957B-E3B8-4BB6-8834-626A7DC9116C}"/>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6" name="フローチャート: 判断 165">
          <a:extLst>
            <a:ext uri="{FF2B5EF4-FFF2-40B4-BE49-F238E27FC236}">
              <a16:creationId xmlns:a16="http://schemas.microsoft.com/office/drawing/2014/main" xmlns="" id="{BF23F1CD-785F-41D0-BCF0-76137064BCD7}"/>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67" name="フローチャート: 判断 166">
          <a:extLst>
            <a:ext uri="{FF2B5EF4-FFF2-40B4-BE49-F238E27FC236}">
              <a16:creationId xmlns:a16="http://schemas.microsoft.com/office/drawing/2014/main" xmlns="" id="{ADD393B9-31CA-4544-B8CA-41D4BEF2A20A}"/>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68" name="n_1aveValue【福祉施設】&#10;有形固定資産減価償却率">
          <a:extLst>
            <a:ext uri="{FF2B5EF4-FFF2-40B4-BE49-F238E27FC236}">
              <a16:creationId xmlns:a16="http://schemas.microsoft.com/office/drawing/2014/main" xmlns="" id="{923AD422-5885-430D-99E2-650562D551FD}"/>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9" name="フローチャート: 判断 168">
          <a:extLst>
            <a:ext uri="{FF2B5EF4-FFF2-40B4-BE49-F238E27FC236}">
              <a16:creationId xmlns:a16="http://schemas.microsoft.com/office/drawing/2014/main" xmlns="" id="{3531866F-8ACB-4DDF-ABE7-F3FD6826EA0C}"/>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70" name="n_2aveValue【福祉施設】&#10;有形固定資産減価償却率">
          <a:extLst>
            <a:ext uri="{FF2B5EF4-FFF2-40B4-BE49-F238E27FC236}">
              <a16:creationId xmlns:a16="http://schemas.microsoft.com/office/drawing/2014/main" xmlns="" id="{6727DF39-544A-4BDA-8918-DD0A2F77DCD3}"/>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6A1FF940-4766-4CAB-938F-3955C383A3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D22B162B-BF80-4796-9F1C-77DD22BD40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856FD1B2-363B-4FEA-9900-5E2627029A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xmlns="" id="{2F2FB8DB-0916-4F7D-8376-BFAA131CD9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xmlns="" id="{0194FECE-C855-4B29-80B4-0B15A6F09B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176" name="楕円 175">
          <a:extLst>
            <a:ext uri="{FF2B5EF4-FFF2-40B4-BE49-F238E27FC236}">
              <a16:creationId xmlns:a16="http://schemas.microsoft.com/office/drawing/2014/main" xmlns="" id="{DB14A0DE-AEAD-4E7B-A8E2-90F88CEAA5AC}"/>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61595</xdr:rowOff>
    </xdr:from>
    <xdr:to>
      <xdr:col>15</xdr:col>
      <xdr:colOff>101600</xdr:colOff>
      <xdr:row>83</xdr:row>
      <xdr:rowOff>163195</xdr:rowOff>
    </xdr:to>
    <xdr:sp macro="" textlink="">
      <xdr:nvSpPr>
        <xdr:cNvPr id="177" name="楕円 176">
          <a:extLst>
            <a:ext uri="{FF2B5EF4-FFF2-40B4-BE49-F238E27FC236}">
              <a16:creationId xmlns:a16="http://schemas.microsoft.com/office/drawing/2014/main" xmlns="" id="{A918B7F6-074C-426F-A1C6-9840B0E45B63}"/>
            </a:ext>
          </a:extLst>
        </xdr:cNvPr>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112395</xdr:rowOff>
    </xdr:to>
    <xdr:cxnSp macro="">
      <xdr:nvCxnSpPr>
        <xdr:cNvPr id="178" name="直線コネクタ 177">
          <a:extLst>
            <a:ext uri="{FF2B5EF4-FFF2-40B4-BE49-F238E27FC236}">
              <a16:creationId xmlns:a16="http://schemas.microsoft.com/office/drawing/2014/main" xmlns="" id="{E782796F-DE73-4C2F-ADAE-D6E69F86AB03}"/>
            </a:ext>
          </a:extLst>
        </xdr:cNvPr>
        <xdr:cNvCxnSpPr/>
      </xdr:nvCxnSpPr>
      <xdr:spPr>
        <a:xfrm flipV="1">
          <a:off x="2908300" y="142913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179" name="n_1mainValue【福祉施設】&#10;有形固定資産減価償却率">
          <a:extLst>
            <a:ext uri="{FF2B5EF4-FFF2-40B4-BE49-F238E27FC236}">
              <a16:creationId xmlns:a16="http://schemas.microsoft.com/office/drawing/2014/main" xmlns="" id="{66B1A1FA-EB69-4034-A8B6-C8CB6EA001E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180" name="n_2mainValue【福祉施設】&#10;有形固定資産減価償却率">
          <a:extLst>
            <a:ext uri="{FF2B5EF4-FFF2-40B4-BE49-F238E27FC236}">
              <a16:creationId xmlns:a16="http://schemas.microsoft.com/office/drawing/2014/main" xmlns="" id="{91F305AC-16A6-42B0-A295-F50D98C6750D}"/>
            </a:ext>
          </a:extLst>
        </xdr:cNvPr>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xmlns="" id="{EA266298-B4C5-42D8-A5CF-CE1488BD39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xmlns="" id="{3BEB71D7-59FD-42D8-A723-1C7B211D47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xmlns="" id="{6361F381-68B1-441B-95CF-FD5F6DAAFC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xmlns="" id="{94688E46-680D-4903-ACB1-37D5F926FC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xmlns="" id="{1F54AEEA-9A3F-4E7F-979C-1ED8AD3636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xmlns="" id="{84A5A9EF-C554-4EB8-AFA7-E1F8234501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xmlns="" id="{FE5928AB-7635-4572-834C-1EC3C66E06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xmlns="" id="{2F144C71-EE22-4B49-957B-D9B1A4AF43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xmlns="" id="{80151E98-E39A-4AFA-A985-74403C0CBBD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xmlns="" id="{AAB56CDA-DA84-4C13-B5F7-5260C78317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a:extLst>
            <a:ext uri="{FF2B5EF4-FFF2-40B4-BE49-F238E27FC236}">
              <a16:creationId xmlns:a16="http://schemas.microsoft.com/office/drawing/2014/main" xmlns="" id="{0704B455-87B7-4146-AF79-D14BD5B5B8C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a:extLst>
            <a:ext uri="{FF2B5EF4-FFF2-40B4-BE49-F238E27FC236}">
              <a16:creationId xmlns:a16="http://schemas.microsoft.com/office/drawing/2014/main" xmlns="" id="{B24CDF75-BB07-4109-8A78-F2E28977C25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a:extLst>
            <a:ext uri="{FF2B5EF4-FFF2-40B4-BE49-F238E27FC236}">
              <a16:creationId xmlns:a16="http://schemas.microsoft.com/office/drawing/2014/main" xmlns="" id="{4421DEB3-BF9F-4EFA-A43A-EABDD66A5A2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a:extLst>
            <a:ext uri="{FF2B5EF4-FFF2-40B4-BE49-F238E27FC236}">
              <a16:creationId xmlns:a16="http://schemas.microsoft.com/office/drawing/2014/main" xmlns="" id="{F9ED6A7D-984B-4591-931D-6FCF3347C5C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a:extLst>
            <a:ext uri="{FF2B5EF4-FFF2-40B4-BE49-F238E27FC236}">
              <a16:creationId xmlns:a16="http://schemas.microsoft.com/office/drawing/2014/main" xmlns="" id="{DF5B0E5A-417E-451D-A049-0AECB9AE8A3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a:extLst>
            <a:ext uri="{FF2B5EF4-FFF2-40B4-BE49-F238E27FC236}">
              <a16:creationId xmlns:a16="http://schemas.microsoft.com/office/drawing/2014/main" xmlns="" id="{CE277808-834F-475F-9F12-C0A73AF501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a:extLst>
            <a:ext uri="{FF2B5EF4-FFF2-40B4-BE49-F238E27FC236}">
              <a16:creationId xmlns:a16="http://schemas.microsoft.com/office/drawing/2014/main" xmlns="" id="{4EA74CC6-E5B2-4B4F-92A5-C5F3796B3C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a:extLst>
            <a:ext uri="{FF2B5EF4-FFF2-40B4-BE49-F238E27FC236}">
              <a16:creationId xmlns:a16="http://schemas.microsoft.com/office/drawing/2014/main" xmlns="" id="{8FC100D5-7D38-4D0B-A8FD-F38101BFD36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a:extLst>
            <a:ext uri="{FF2B5EF4-FFF2-40B4-BE49-F238E27FC236}">
              <a16:creationId xmlns:a16="http://schemas.microsoft.com/office/drawing/2014/main" xmlns="" id="{6BB825F3-13B5-4905-B963-8E92821AA05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a:extLst>
            <a:ext uri="{FF2B5EF4-FFF2-40B4-BE49-F238E27FC236}">
              <a16:creationId xmlns:a16="http://schemas.microsoft.com/office/drawing/2014/main" xmlns="" id="{08FC2F10-88BD-4F0F-8B71-AAA91BB1D36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a:extLst>
            <a:ext uri="{FF2B5EF4-FFF2-40B4-BE49-F238E27FC236}">
              <a16:creationId xmlns:a16="http://schemas.microsoft.com/office/drawing/2014/main" xmlns="" id="{92435F2B-25C4-4A9A-A0C6-78F4654D35E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a:extLst>
            <a:ext uri="{FF2B5EF4-FFF2-40B4-BE49-F238E27FC236}">
              <a16:creationId xmlns:a16="http://schemas.microsoft.com/office/drawing/2014/main" xmlns="" id="{E9F8A774-6161-471F-8439-4B944E5F18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a:extLst>
            <a:ext uri="{FF2B5EF4-FFF2-40B4-BE49-F238E27FC236}">
              <a16:creationId xmlns:a16="http://schemas.microsoft.com/office/drawing/2014/main" xmlns="" id="{EA09E3E8-BCE6-4E79-A557-8B717CE023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04" name="直線コネクタ 203">
          <a:extLst>
            <a:ext uri="{FF2B5EF4-FFF2-40B4-BE49-F238E27FC236}">
              <a16:creationId xmlns:a16="http://schemas.microsoft.com/office/drawing/2014/main" xmlns="" id="{0CCED1A9-A4C6-4002-B2E7-2575DD39BB37}"/>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05" name="【福祉施設】&#10;一人当たり面積最小値テキスト">
          <a:extLst>
            <a:ext uri="{FF2B5EF4-FFF2-40B4-BE49-F238E27FC236}">
              <a16:creationId xmlns:a16="http://schemas.microsoft.com/office/drawing/2014/main" xmlns="" id="{1B9AE6CF-4B15-4296-A7D8-7E2055E9CFAB}"/>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06" name="直線コネクタ 205">
          <a:extLst>
            <a:ext uri="{FF2B5EF4-FFF2-40B4-BE49-F238E27FC236}">
              <a16:creationId xmlns:a16="http://schemas.microsoft.com/office/drawing/2014/main" xmlns="" id="{0A5426CE-E6A5-4B11-AEA6-E32AC6AD8A4A}"/>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07" name="【福祉施設】&#10;一人当たり面積最大値テキスト">
          <a:extLst>
            <a:ext uri="{FF2B5EF4-FFF2-40B4-BE49-F238E27FC236}">
              <a16:creationId xmlns:a16="http://schemas.microsoft.com/office/drawing/2014/main" xmlns="" id="{2241D761-6AC2-4531-B783-F71515422074}"/>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08" name="直線コネクタ 207">
          <a:extLst>
            <a:ext uri="{FF2B5EF4-FFF2-40B4-BE49-F238E27FC236}">
              <a16:creationId xmlns:a16="http://schemas.microsoft.com/office/drawing/2014/main" xmlns="" id="{BDA9050E-FCE3-4F16-9B4F-AFBE1474B541}"/>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09" name="【福祉施設】&#10;一人当たり面積平均値テキスト">
          <a:extLst>
            <a:ext uri="{FF2B5EF4-FFF2-40B4-BE49-F238E27FC236}">
              <a16:creationId xmlns:a16="http://schemas.microsoft.com/office/drawing/2014/main" xmlns="" id="{E7B0DC9C-EB5A-46EE-A96A-69A03D81988B}"/>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0" name="フローチャート: 判断 209">
          <a:extLst>
            <a:ext uri="{FF2B5EF4-FFF2-40B4-BE49-F238E27FC236}">
              <a16:creationId xmlns:a16="http://schemas.microsoft.com/office/drawing/2014/main" xmlns="" id="{74D9DFF3-0C0C-49A7-8B2E-00CC4E2289CD}"/>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1" name="フローチャート: 判断 210">
          <a:extLst>
            <a:ext uri="{FF2B5EF4-FFF2-40B4-BE49-F238E27FC236}">
              <a16:creationId xmlns:a16="http://schemas.microsoft.com/office/drawing/2014/main" xmlns="" id="{613B87DF-9421-4D6D-9AF2-CCDD3E053C3C}"/>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2" name="n_1aveValue【福祉施設】&#10;一人当たり面積">
          <a:extLst>
            <a:ext uri="{FF2B5EF4-FFF2-40B4-BE49-F238E27FC236}">
              <a16:creationId xmlns:a16="http://schemas.microsoft.com/office/drawing/2014/main" xmlns="" id="{B07D7AE5-0B62-47A6-B4CF-0B3CAAB29A86}"/>
            </a:ext>
          </a:extLst>
        </xdr:cNvPr>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3" name="フローチャート: 判断 212">
          <a:extLst>
            <a:ext uri="{FF2B5EF4-FFF2-40B4-BE49-F238E27FC236}">
              <a16:creationId xmlns:a16="http://schemas.microsoft.com/office/drawing/2014/main" xmlns="" id="{EC442039-8C91-4933-A1CD-807653652564}"/>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14" name="n_2aveValue【福祉施設】&#10;一人当たり面積">
          <a:extLst>
            <a:ext uri="{FF2B5EF4-FFF2-40B4-BE49-F238E27FC236}">
              <a16:creationId xmlns:a16="http://schemas.microsoft.com/office/drawing/2014/main" xmlns="" id="{FDBDB0CA-AA61-417A-87B6-93C80DD20561}"/>
            </a:ext>
          </a:extLst>
        </xdr:cNvPr>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7DE5896A-69E0-452A-9CC5-71CE925C26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2D913D24-929E-41D3-84D4-6123D7BE5C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E8FDB23D-78AA-4BB2-9736-7186481705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C9D2B828-52E2-464C-B693-1D387D3A70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930E380C-3A21-41EB-A666-97F7CA94E2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220" name="楕円 219">
          <a:extLst>
            <a:ext uri="{FF2B5EF4-FFF2-40B4-BE49-F238E27FC236}">
              <a16:creationId xmlns:a16="http://schemas.microsoft.com/office/drawing/2014/main" xmlns="" id="{A9C57668-68F9-49A2-9405-E1A893632A65}"/>
            </a:ext>
          </a:extLst>
        </xdr:cNvPr>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163830</xdr:rowOff>
    </xdr:from>
    <xdr:to>
      <xdr:col>46</xdr:col>
      <xdr:colOff>38100</xdr:colOff>
      <xdr:row>84</xdr:row>
      <xdr:rowOff>93980</xdr:rowOff>
    </xdr:to>
    <xdr:sp macro="" textlink="">
      <xdr:nvSpPr>
        <xdr:cNvPr id="221" name="楕円 220">
          <a:extLst>
            <a:ext uri="{FF2B5EF4-FFF2-40B4-BE49-F238E27FC236}">
              <a16:creationId xmlns:a16="http://schemas.microsoft.com/office/drawing/2014/main" xmlns="" id="{D3A0AD95-62B6-4D11-BB7D-B8838DD3482B}"/>
            </a:ext>
          </a:extLst>
        </xdr:cNvPr>
        <xdr:cNvSpPr/>
      </xdr:nvSpPr>
      <xdr:spPr>
        <a:xfrm>
          <a:off x="8699500" y="143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43180</xdr:rowOff>
    </xdr:to>
    <xdr:cxnSp macro="">
      <xdr:nvCxnSpPr>
        <xdr:cNvPr id="222" name="直線コネクタ 221">
          <a:extLst>
            <a:ext uri="{FF2B5EF4-FFF2-40B4-BE49-F238E27FC236}">
              <a16:creationId xmlns:a16="http://schemas.microsoft.com/office/drawing/2014/main" xmlns="" id="{B902FED4-C5A0-4002-A47D-2CC8925973D5}"/>
            </a:ext>
          </a:extLst>
        </xdr:cNvPr>
        <xdr:cNvCxnSpPr/>
      </xdr:nvCxnSpPr>
      <xdr:spPr>
        <a:xfrm flipV="1">
          <a:off x="8750300" y="14439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80027</xdr:rowOff>
    </xdr:from>
    <xdr:ext cx="469744" cy="259045"/>
    <xdr:sp macro="" textlink="">
      <xdr:nvSpPr>
        <xdr:cNvPr id="223" name="n_1mainValue【福祉施設】&#10;一人当たり面積">
          <a:extLst>
            <a:ext uri="{FF2B5EF4-FFF2-40B4-BE49-F238E27FC236}">
              <a16:creationId xmlns:a16="http://schemas.microsoft.com/office/drawing/2014/main" xmlns="" id="{25C1579E-A76D-4632-8133-3F59A3B7E2DA}"/>
            </a:ext>
          </a:extLst>
        </xdr:cNvPr>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110507</xdr:rowOff>
    </xdr:from>
    <xdr:ext cx="469744" cy="259045"/>
    <xdr:sp macro="" textlink="">
      <xdr:nvSpPr>
        <xdr:cNvPr id="224" name="n_2mainValue【福祉施設】&#10;一人当たり面積">
          <a:extLst>
            <a:ext uri="{FF2B5EF4-FFF2-40B4-BE49-F238E27FC236}">
              <a16:creationId xmlns:a16="http://schemas.microsoft.com/office/drawing/2014/main" xmlns="" id="{5BB3DB99-F3DC-48EF-8D68-A5AA6077264B}"/>
            </a:ext>
          </a:extLst>
        </xdr:cNvPr>
        <xdr:cNvSpPr txBox="1"/>
      </xdr:nvSpPr>
      <xdr:spPr>
        <a:xfrm>
          <a:off x="851542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xmlns="" id="{091ECE7B-148D-4206-A2E8-3DCE5CC61F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xmlns="" id="{27F1098A-8816-4AEC-8386-A1E438F428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xmlns="" id="{600A8BEA-C9CF-4D03-86BF-D373004AF0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xmlns="" id="{C15E76EB-ABA2-4E6D-BE74-3355D78B71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xmlns="" id="{8DBFE346-63E7-4C42-BC25-BF282049B5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xmlns="" id="{2B948C7B-6AEA-4DA1-8B00-613B65BD0C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xmlns="" id="{3B0D58CD-89A6-4C99-B70F-F60C19C097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xmlns="" id="{A2913ECF-5662-4FFD-92DD-B6B429804D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xmlns="" id="{2BF0AF36-E164-4285-A7C4-EDE08E5C78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xmlns="" id="{6F8B9868-9AA5-4B10-AB8F-B8A33D248E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xmlns="" id="{923FEC48-60E7-4CFC-A354-8683B732E3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xmlns="" id="{E05660CE-60AA-4CA7-9A33-80C14A166B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xmlns="" id="{FD418B02-0CC0-4A4A-BA49-B25158E0BC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xmlns="" id="{F72B843C-657B-42C2-81D3-1EFD46FD5B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xmlns="" id="{8A66717C-8272-43DF-B372-16D5B79B13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xmlns="" id="{82E01A4F-DCCB-4DA6-92C4-B5E726941DB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xmlns="" id="{AC3E0F2A-277C-416D-9644-2D409CF59A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xmlns="" id="{6AE5FAFC-DEA0-4657-8160-7AC46E556F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xmlns="" id="{F9328E59-0C88-4F6A-8B23-3BD8A58678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xmlns="" id="{F619582F-0D34-4A01-A0F3-726D188D65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xmlns="" id="{66502A9D-A99E-4F01-AC5A-25A1BEE5B9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xmlns="" id="{C2BCAFA1-BE65-4FC1-A776-1B531E97EB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xmlns="" id="{874044EE-204D-42E9-A44F-A0A7722AA6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xmlns="" id="{2A696EF0-F9AF-44D0-9888-F562EE8020A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xmlns="" id="{AB33C4D1-FFDA-43CE-A624-8FA3F39C89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xmlns="" id="{0C69D060-4DE0-4625-836E-AB297DF5DE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xmlns="" id="{3978341C-15D2-4955-8FA5-ACC36BE01B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xmlns="" id="{C406FC27-D84E-4DBE-86A6-D6FF8B0676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xmlns="" id="{D2A5065C-E81F-4A5B-B568-7221270D64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xmlns="" id="{A4B910DC-F091-4AFF-911C-576FDE2DD2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xmlns="" id="{745F1BC5-C921-48BE-B80A-B3B774B3BB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xmlns="" id="{8883CD37-3120-433C-95D8-47AFC324C36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xmlns="" id="{36B59761-0C58-4A02-A036-F7D6777ECB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xmlns="" id="{7CB8E3E3-9A73-44CF-8132-7F94CD37CB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xmlns="" id="{6BD94385-E9B0-4446-85F7-80953A7747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xmlns="" id="{A367876A-2587-4DED-9842-384E1AF349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xmlns="" id="{BA6B4825-48B1-4CC0-8BC1-B45FCC3091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xmlns="" id="{F2440FF8-AAAE-4C71-8D91-B310A5A2B3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xmlns="" id="{98C36069-2ECF-4182-9A7B-38CB224F83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xmlns="" id="{FD5B4546-233E-4495-BB3C-D972916228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5" name="テキスト ボックス 264">
          <a:extLst>
            <a:ext uri="{FF2B5EF4-FFF2-40B4-BE49-F238E27FC236}">
              <a16:creationId xmlns:a16="http://schemas.microsoft.com/office/drawing/2014/main" xmlns="" id="{18E21BE6-7ACA-42EA-8836-0B09F6FC56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6" name="直線コネクタ 265">
          <a:extLst>
            <a:ext uri="{FF2B5EF4-FFF2-40B4-BE49-F238E27FC236}">
              <a16:creationId xmlns:a16="http://schemas.microsoft.com/office/drawing/2014/main" xmlns="" id="{0254AA6D-DC7C-498E-A4E5-D71CC7C068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7" name="テキスト ボックス 266">
          <a:extLst>
            <a:ext uri="{FF2B5EF4-FFF2-40B4-BE49-F238E27FC236}">
              <a16:creationId xmlns:a16="http://schemas.microsoft.com/office/drawing/2014/main" xmlns="" id="{31336AAE-81F0-4A61-87FD-5ACB5AF988D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68" name="直線コネクタ 267">
          <a:extLst>
            <a:ext uri="{FF2B5EF4-FFF2-40B4-BE49-F238E27FC236}">
              <a16:creationId xmlns:a16="http://schemas.microsoft.com/office/drawing/2014/main" xmlns="" id="{1CADBD4D-1E08-4062-961D-46428FF3EE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69" name="テキスト ボックス 268">
          <a:extLst>
            <a:ext uri="{FF2B5EF4-FFF2-40B4-BE49-F238E27FC236}">
              <a16:creationId xmlns:a16="http://schemas.microsoft.com/office/drawing/2014/main" xmlns="" id="{7A285EB1-16A1-4057-8577-BD505BD4F22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0" name="直線コネクタ 269">
          <a:extLst>
            <a:ext uri="{FF2B5EF4-FFF2-40B4-BE49-F238E27FC236}">
              <a16:creationId xmlns:a16="http://schemas.microsoft.com/office/drawing/2014/main" xmlns="" id="{BB05EFE4-3DA4-4E0F-8047-53989F2CFDC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1" name="テキスト ボックス 270">
          <a:extLst>
            <a:ext uri="{FF2B5EF4-FFF2-40B4-BE49-F238E27FC236}">
              <a16:creationId xmlns:a16="http://schemas.microsoft.com/office/drawing/2014/main" xmlns="" id="{07EB4695-839C-4664-B9B9-18B178AA733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2" name="直線コネクタ 271">
          <a:extLst>
            <a:ext uri="{FF2B5EF4-FFF2-40B4-BE49-F238E27FC236}">
              <a16:creationId xmlns:a16="http://schemas.microsoft.com/office/drawing/2014/main" xmlns="" id="{797734BB-F63A-4135-AB65-FD2F9D5D4B2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3" name="テキスト ボックス 272">
          <a:extLst>
            <a:ext uri="{FF2B5EF4-FFF2-40B4-BE49-F238E27FC236}">
              <a16:creationId xmlns:a16="http://schemas.microsoft.com/office/drawing/2014/main" xmlns="" id="{5D6CE025-71B1-4439-B0BE-DA448413E6D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4" name="直線コネクタ 273">
          <a:extLst>
            <a:ext uri="{FF2B5EF4-FFF2-40B4-BE49-F238E27FC236}">
              <a16:creationId xmlns:a16="http://schemas.microsoft.com/office/drawing/2014/main" xmlns="" id="{0AE061CB-881B-4815-BB41-51007D245E7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5" name="テキスト ボックス 274">
          <a:extLst>
            <a:ext uri="{FF2B5EF4-FFF2-40B4-BE49-F238E27FC236}">
              <a16:creationId xmlns:a16="http://schemas.microsoft.com/office/drawing/2014/main" xmlns="" id="{94BF3A99-808F-4903-BF7F-F1353187E80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6" name="直線コネクタ 275">
          <a:extLst>
            <a:ext uri="{FF2B5EF4-FFF2-40B4-BE49-F238E27FC236}">
              <a16:creationId xmlns:a16="http://schemas.microsoft.com/office/drawing/2014/main" xmlns="" id="{60A174BA-A7A6-421C-BFA4-D55B45224B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7" name="テキスト ボックス 276">
          <a:extLst>
            <a:ext uri="{FF2B5EF4-FFF2-40B4-BE49-F238E27FC236}">
              <a16:creationId xmlns:a16="http://schemas.microsoft.com/office/drawing/2014/main" xmlns="" id="{D5444072-C9A1-4812-9054-46A87912E1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8" name="直線コネクタ 277">
          <a:extLst>
            <a:ext uri="{FF2B5EF4-FFF2-40B4-BE49-F238E27FC236}">
              <a16:creationId xmlns:a16="http://schemas.microsoft.com/office/drawing/2014/main" xmlns="" id="{071E0855-D250-4B41-BC38-191CF45AC5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79" name="テキスト ボックス 278">
          <a:extLst>
            <a:ext uri="{FF2B5EF4-FFF2-40B4-BE49-F238E27FC236}">
              <a16:creationId xmlns:a16="http://schemas.microsoft.com/office/drawing/2014/main" xmlns="" id="{DB5DCFDC-AE26-4802-8AD3-0F0E65CCC19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a:extLst>
            <a:ext uri="{FF2B5EF4-FFF2-40B4-BE49-F238E27FC236}">
              <a16:creationId xmlns:a16="http://schemas.microsoft.com/office/drawing/2014/main" xmlns="" id="{E00A850B-C22B-4ED0-869E-D94F69F4C5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1" name="テキスト ボックス 280">
          <a:extLst>
            <a:ext uri="{FF2B5EF4-FFF2-40B4-BE49-F238E27FC236}">
              <a16:creationId xmlns:a16="http://schemas.microsoft.com/office/drawing/2014/main" xmlns="" id="{389A8535-0D34-45DB-8B45-2AA0147AAB7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a:extLst>
            <a:ext uri="{FF2B5EF4-FFF2-40B4-BE49-F238E27FC236}">
              <a16:creationId xmlns:a16="http://schemas.microsoft.com/office/drawing/2014/main" xmlns="" id="{444985E5-520F-4640-AA03-21A436D1D0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111034</xdr:rowOff>
    </xdr:from>
    <xdr:to>
      <xdr:col>85</xdr:col>
      <xdr:colOff>126364</xdr:colOff>
      <xdr:row>64</xdr:row>
      <xdr:rowOff>169817</xdr:rowOff>
    </xdr:to>
    <xdr:cxnSp macro="">
      <xdr:nvCxnSpPr>
        <xdr:cNvPr id="283" name="直線コネクタ 282">
          <a:extLst>
            <a:ext uri="{FF2B5EF4-FFF2-40B4-BE49-F238E27FC236}">
              <a16:creationId xmlns:a16="http://schemas.microsoft.com/office/drawing/2014/main" xmlns="" id="{14E5563A-EA4B-41D6-A76C-3F7A1086BFA5}"/>
            </a:ext>
          </a:extLst>
        </xdr:cNvPr>
        <xdr:cNvCxnSpPr/>
      </xdr:nvCxnSpPr>
      <xdr:spPr>
        <a:xfrm flipV="1">
          <a:off x="16318864" y="971223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2194</xdr:rowOff>
    </xdr:from>
    <xdr:ext cx="405111" cy="259045"/>
    <xdr:sp macro="" textlink="">
      <xdr:nvSpPr>
        <xdr:cNvPr id="284" name="【保健センター・保健所】&#10;有形固定資産減価償却率最小値テキスト">
          <a:extLst>
            <a:ext uri="{FF2B5EF4-FFF2-40B4-BE49-F238E27FC236}">
              <a16:creationId xmlns:a16="http://schemas.microsoft.com/office/drawing/2014/main" xmlns="" id="{CAC989FB-A178-4DAA-ACEB-BB0AC925E564}"/>
            </a:ext>
          </a:extLst>
        </xdr:cNvPr>
        <xdr:cNvSpPr txBox="1"/>
      </xdr:nvSpPr>
      <xdr:spPr>
        <a:xfrm>
          <a:off x="16357600" y="1114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169817</xdr:rowOff>
    </xdr:from>
    <xdr:to>
      <xdr:col>86</xdr:col>
      <xdr:colOff>25400</xdr:colOff>
      <xdr:row>64</xdr:row>
      <xdr:rowOff>169817</xdr:rowOff>
    </xdr:to>
    <xdr:cxnSp macro="">
      <xdr:nvCxnSpPr>
        <xdr:cNvPr id="285" name="直線コネクタ 284">
          <a:extLst>
            <a:ext uri="{FF2B5EF4-FFF2-40B4-BE49-F238E27FC236}">
              <a16:creationId xmlns:a16="http://schemas.microsoft.com/office/drawing/2014/main" xmlns="" id="{78590168-8491-4D17-84B8-81BFAE71BA62}"/>
            </a:ext>
          </a:extLst>
        </xdr:cNvPr>
        <xdr:cNvCxnSpPr/>
      </xdr:nvCxnSpPr>
      <xdr:spPr>
        <a:xfrm>
          <a:off x="16230600" y="111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57711</xdr:rowOff>
    </xdr:from>
    <xdr:ext cx="405111" cy="259045"/>
    <xdr:sp macro="" textlink="">
      <xdr:nvSpPr>
        <xdr:cNvPr id="286" name="【保健センター・保健所】&#10;有形固定資産減価償却率最大値テキスト">
          <a:extLst>
            <a:ext uri="{FF2B5EF4-FFF2-40B4-BE49-F238E27FC236}">
              <a16:creationId xmlns:a16="http://schemas.microsoft.com/office/drawing/2014/main" xmlns="" id="{EBE20136-B809-4240-8D03-02D139015335}"/>
            </a:ext>
          </a:extLst>
        </xdr:cNvPr>
        <xdr:cNvSpPr txBox="1"/>
      </xdr:nvSpPr>
      <xdr:spPr>
        <a:xfrm>
          <a:off x="16357600" y="948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111034</xdr:rowOff>
    </xdr:from>
    <xdr:to>
      <xdr:col>86</xdr:col>
      <xdr:colOff>25400</xdr:colOff>
      <xdr:row>56</xdr:row>
      <xdr:rowOff>111034</xdr:rowOff>
    </xdr:to>
    <xdr:cxnSp macro="">
      <xdr:nvCxnSpPr>
        <xdr:cNvPr id="287" name="直線コネクタ 286">
          <a:extLst>
            <a:ext uri="{FF2B5EF4-FFF2-40B4-BE49-F238E27FC236}">
              <a16:creationId xmlns:a16="http://schemas.microsoft.com/office/drawing/2014/main" xmlns="" id="{06CA21AD-AF99-498A-B03E-FDFB36DCE480}"/>
            </a:ext>
          </a:extLst>
        </xdr:cNvPr>
        <xdr:cNvCxnSpPr/>
      </xdr:nvCxnSpPr>
      <xdr:spPr>
        <a:xfrm>
          <a:off x="16230600" y="971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2739</xdr:rowOff>
    </xdr:from>
    <xdr:ext cx="405111" cy="259045"/>
    <xdr:sp macro="" textlink="">
      <xdr:nvSpPr>
        <xdr:cNvPr id="288" name="【保健センター・保健所】&#10;有形固定資産減価償却率平均値テキスト">
          <a:extLst>
            <a:ext uri="{FF2B5EF4-FFF2-40B4-BE49-F238E27FC236}">
              <a16:creationId xmlns:a16="http://schemas.microsoft.com/office/drawing/2014/main" xmlns="" id="{5474AC38-ACC4-430B-B488-1D426B793258}"/>
            </a:ext>
          </a:extLst>
        </xdr:cNvPr>
        <xdr:cNvSpPr txBox="1"/>
      </xdr:nvSpPr>
      <xdr:spPr>
        <a:xfrm>
          <a:off x="163576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289" name="フローチャート: 判断 288">
          <a:extLst>
            <a:ext uri="{FF2B5EF4-FFF2-40B4-BE49-F238E27FC236}">
              <a16:creationId xmlns:a16="http://schemas.microsoft.com/office/drawing/2014/main" xmlns="" id="{9149AFC7-626F-494D-82AD-0B829A409084}"/>
            </a:ext>
          </a:extLst>
        </xdr:cNvPr>
        <xdr:cNvSpPr/>
      </xdr:nvSpPr>
      <xdr:spPr>
        <a:xfrm>
          <a:off x="16268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97790</xdr:rowOff>
    </xdr:from>
    <xdr:to>
      <xdr:col>81</xdr:col>
      <xdr:colOff>101600</xdr:colOff>
      <xdr:row>62</xdr:row>
      <xdr:rowOff>27940</xdr:rowOff>
    </xdr:to>
    <xdr:sp macro="" textlink="">
      <xdr:nvSpPr>
        <xdr:cNvPr id="290" name="フローチャート: 判断 289">
          <a:extLst>
            <a:ext uri="{FF2B5EF4-FFF2-40B4-BE49-F238E27FC236}">
              <a16:creationId xmlns:a16="http://schemas.microsoft.com/office/drawing/2014/main" xmlns="" id="{DEE2E46F-14CB-4B0C-85E5-B5437446CCAE}"/>
            </a:ext>
          </a:extLst>
        </xdr:cNvPr>
        <xdr:cNvSpPr/>
      </xdr:nvSpPr>
      <xdr:spPr>
        <a:xfrm>
          <a:off x="1543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19067</xdr:rowOff>
    </xdr:from>
    <xdr:ext cx="405111" cy="259045"/>
    <xdr:sp macro="" textlink="">
      <xdr:nvSpPr>
        <xdr:cNvPr id="291" name="n_1aveValue【保健センター・保健所】&#10;有形固定資産減価償却率">
          <a:extLst>
            <a:ext uri="{FF2B5EF4-FFF2-40B4-BE49-F238E27FC236}">
              <a16:creationId xmlns:a16="http://schemas.microsoft.com/office/drawing/2014/main" xmlns="" id="{3C9CCB9D-B5F4-4513-AC55-0A5C95CB6A78}"/>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70031</xdr:rowOff>
    </xdr:from>
    <xdr:to>
      <xdr:col>76</xdr:col>
      <xdr:colOff>165100</xdr:colOff>
      <xdr:row>63</xdr:row>
      <xdr:rowOff>181</xdr:rowOff>
    </xdr:to>
    <xdr:sp macro="" textlink="">
      <xdr:nvSpPr>
        <xdr:cNvPr id="292" name="フローチャート: 判断 291">
          <a:extLst>
            <a:ext uri="{FF2B5EF4-FFF2-40B4-BE49-F238E27FC236}">
              <a16:creationId xmlns:a16="http://schemas.microsoft.com/office/drawing/2014/main" xmlns="" id="{266E0D6E-8614-4FE0-8141-D9876399070A}"/>
            </a:ext>
          </a:extLst>
        </xdr:cNvPr>
        <xdr:cNvSpPr/>
      </xdr:nvSpPr>
      <xdr:spPr>
        <a:xfrm>
          <a:off x="14541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162758</xdr:rowOff>
    </xdr:from>
    <xdr:ext cx="405111" cy="259045"/>
    <xdr:sp macro="" textlink="">
      <xdr:nvSpPr>
        <xdr:cNvPr id="293" name="n_2aveValue【保健センター・保健所】&#10;有形固定資産減価償却率">
          <a:extLst>
            <a:ext uri="{FF2B5EF4-FFF2-40B4-BE49-F238E27FC236}">
              <a16:creationId xmlns:a16="http://schemas.microsoft.com/office/drawing/2014/main" xmlns="" id="{95A5F883-4AFE-4862-893C-09BA8DFDA9F7}"/>
            </a:ext>
          </a:extLst>
        </xdr:cNvPr>
        <xdr:cNvSpPr txBox="1"/>
      </xdr:nvSpPr>
      <xdr:spPr>
        <a:xfrm>
          <a:off x="14389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xmlns="" id="{7DFADC33-B578-4655-9103-F416CDB0B7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xmlns="" id="{05C9E542-A85E-4D53-9BF3-8B8548DE71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xmlns="" id="{CBE5BC9E-CF6E-47EB-BD97-BE8CDD5371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xmlns="" id="{AF286917-0175-467D-8CEA-6E6D0429B1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xmlns="" id="{64F03015-90C1-458F-844C-04F2E81850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140244</xdr:rowOff>
    </xdr:from>
    <xdr:to>
      <xdr:col>81</xdr:col>
      <xdr:colOff>101600</xdr:colOff>
      <xdr:row>56</xdr:row>
      <xdr:rowOff>70394</xdr:rowOff>
    </xdr:to>
    <xdr:sp macro="" textlink="">
      <xdr:nvSpPr>
        <xdr:cNvPr id="299" name="楕円 298">
          <a:extLst>
            <a:ext uri="{FF2B5EF4-FFF2-40B4-BE49-F238E27FC236}">
              <a16:creationId xmlns:a16="http://schemas.microsoft.com/office/drawing/2014/main" xmlns="" id="{49283948-54BA-4466-8F92-FA49A25EE58E}"/>
            </a:ext>
          </a:extLst>
        </xdr:cNvPr>
        <xdr:cNvSpPr/>
      </xdr:nvSpPr>
      <xdr:spPr>
        <a:xfrm>
          <a:off x="15430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102688</xdr:rowOff>
    </xdr:from>
    <xdr:to>
      <xdr:col>76</xdr:col>
      <xdr:colOff>165100</xdr:colOff>
      <xdr:row>57</xdr:row>
      <xdr:rowOff>32838</xdr:rowOff>
    </xdr:to>
    <xdr:sp macro="" textlink="">
      <xdr:nvSpPr>
        <xdr:cNvPr id="300" name="楕円 299">
          <a:extLst>
            <a:ext uri="{FF2B5EF4-FFF2-40B4-BE49-F238E27FC236}">
              <a16:creationId xmlns:a16="http://schemas.microsoft.com/office/drawing/2014/main" xmlns="" id="{C21A13B8-0D04-4EF0-A34C-4E0DD7B14624}"/>
            </a:ext>
          </a:extLst>
        </xdr:cNvPr>
        <xdr:cNvSpPr/>
      </xdr:nvSpPr>
      <xdr:spPr>
        <a:xfrm>
          <a:off x="14541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19594</xdr:rowOff>
    </xdr:from>
    <xdr:to>
      <xdr:col>81</xdr:col>
      <xdr:colOff>50800</xdr:colOff>
      <xdr:row>56</xdr:row>
      <xdr:rowOff>153488</xdr:rowOff>
    </xdr:to>
    <xdr:cxnSp macro="">
      <xdr:nvCxnSpPr>
        <xdr:cNvPr id="301" name="直線コネクタ 300">
          <a:extLst>
            <a:ext uri="{FF2B5EF4-FFF2-40B4-BE49-F238E27FC236}">
              <a16:creationId xmlns:a16="http://schemas.microsoft.com/office/drawing/2014/main" xmlns="" id="{516ED133-2A9F-488A-A635-A29B8C3D6CB5}"/>
            </a:ext>
          </a:extLst>
        </xdr:cNvPr>
        <xdr:cNvCxnSpPr/>
      </xdr:nvCxnSpPr>
      <xdr:spPr>
        <a:xfrm flipV="1">
          <a:off x="14592300" y="962079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86921</xdr:rowOff>
    </xdr:from>
    <xdr:ext cx="405111" cy="259045"/>
    <xdr:sp macro="" textlink="">
      <xdr:nvSpPr>
        <xdr:cNvPr id="302" name="n_1mainValue【保健センター・保健所】&#10;有形固定資産減価償却率">
          <a:extLst>
            <a:ext uri="{FF2B5EF4-FFF2-40B4-BE49-F238E27FC236}">
              <a16:creationId xmlns:a16="http://schemas.microsoft.com/office/drawing/2014/main" xmlns="" id="{E667EB96-C2CC-44A8-98C1-7E505F6C43A6}"/>
            </a:ext>
          </a:extLst>
        </xdr:cNvPr>
        <xdr:cNvSpPr txBox="1"/>
      </xdr:nvSpPr>
      <xdr:spPr>
        <a:xfrm>
          <a:off x="15266044"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49365</xdr:rowOff>
    </xdr:from>
    <xdr:ext cx="405111" cy="259045"/>
    <xdr:sp macro="" textlink="">
      <xdr:nvSpPr>
        <xdr:cNvPr id="303" name="n_2mainValue【保健センター・保健所】&#10;有形固定資産減価償却率">
          <a:extLst>
            <a:ext uri="{FF2B5EF4-FFF2-40B4-BE49-F238E27FC236}">
              <a16:creationId xmlns:a16="http://schemas.microsoft.com/office/drawing/2014/main" xmlns="" id="{1FCE7AE4-473C-4853-8FCF-EF2B6FCC6681}"/>
            </a:ext>
          </a:extLst>
        </xdr:cNvPr>
        <xdr:cNvSpPr txBox="1"/>
      </xdr:nvSpPr>
      <xdr:spPr>
        <a:xfrm>
          <a:off x="14389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a:extLst>
            <a:ext uri="{FF2B5EF4-FFF2-40B4-BE49-F238E27FC236}">
              <a16:creationId xmlns:a16="http://schemas.microsoft.com/office/drawing/2014/main" xmlns="" id="{88A2C088-3CB6-408E-B42B-D34DC508A4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a:extLst>
            <a:ext uri="{FF2B5EF4-FFF2-40B4-BE49-F238E27FC236}">
              <a16:creationId xmlns:a16="http://schemas.microsoft.com/office/drawing/2014/main" xmlns="" id="{D32CD58B-2B91-4CD6-AC17-A8480E103FE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a:extLst>
            <a:ext uri="{FF2B5EF4-FFF2-40B4-BE49-F238E27FC236}">
              <a16:creationId xmlns:a16="http://schemas.microsoft.com/office/drawing/2014/main" xmlns="" id="{ADEAC7F0-B756-4F0A-8B59-716EE81688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a:extLst>
            <a:ext uri="{FF2B5EF4-FFF2-40B4-BE49-F238E27FC236}">
              <a16:creationId xmlns:a16="http://schemas.microsoft.com/office/drawing/2014/main" xmlns="" id="{7264DAB7-2595-4ACB-8F1C-72841322BE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a:extLst>
            <a:ext uri="{FF2B5EF4-FFF2-40B4-BE49-F238E27FC236}">
              <a16:creationId xmlns:a16="http://schemas.microsoft.com/office/drawing/2014/main" xmlns="" id="{883680D1-576A-4FF8-B2D2-93687EE454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a:extLst>
            <a:ext uri="{FF2B5EF4-FFF2-40B4-BE49-F238E27FC236}">
              <a16:creationId xmlns:a16="http://schemas.microsoft.com/office/drawing/2014/main" xmlns="" id="{054DD01C-12D6-45E7-BBE0-97279A6591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a:extLst>
            <a:ext uri="{FF2B5EF4-FFF2-40B4-BE49-F238E27FC236}">
              <a16:creationId xmlns:a16="http://schemas.microsoft.com/office/drawing/2014/main" xmlns="" id="{5FA1CF2C-7212-41D0-85CC-5437EE568B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a:extLst>
            <a:ext uri="{FF2B5EF4-FFF2-40B4-BE49-F238E27FC236}">
              <a16:creationId xmlns:a16="http://schemas.microsoft.com/office/drawing/2014/main" xmlns="" id="{419D1C34-F62E-44EC-B509-EAE37DD280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a:extLst>
            <a:ext uri="{FF2B5EF4-FFF2-40B4-BE49-F238E27FC236}">
              <a16:creationId xmlns:a16="http://schemas.microsoft.com/office/drawing/2014/main" xmlns="" id="{5601FDA8-DE55-4E3C-8539-FB6648D3DB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a:extLst>
            <a:ext uri="{FF2B5EF4-FFF2-40B4-BE49-F238E27FC236}">
              <a16:creationId xmlns:a16="http://schemas.microsoft.com/office/drawing/2014/main" xmlns="" id="{6B1325D7-19A6-4208-99B5-273A65C42D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14" name="直線コネクタ 313">
          <a:extLst>
            <a:ext uri="{FF2B5EF4-FFF2-40B4-BE49-F238E27FC236}">
              <a16:creationId xmlns:a16="http://schemas.microsoft.com/office/drawing/2014/main" xmlns="" id="{464F1A19-1718-4863-BB75-D7B5413B8B3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15" name="テキスト ボックス 314">
          <a:extLst>
            <a:ext uri="{FF2B5EF4-FFF2-40B4-BE49-F238E27FC236}">
              <a16:creationId xmlns:a16="http://schemas.microsoft.com/office/drawing/2014/main" xmlns="" id="{2AB9FBD8-A708-4B39-B96B-75BF83F859D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16" name="直線コネクタ 315">
          <a:extLst>
            <a:ext uri="{FF2B5EF4-FFF2-40B4-BE49-F238E27FC236}">
              <a16:creationId xmlns:a16="http://schemas.microsoft.com/office/drawing/2014/main" xmlns="" id="{81B55326-2EA0-498E-8298-6860E33352F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17" name="テキスト ボックス 316">
          <a:extLst>
            <a:ext uri="{FF2B5EF4-FFF2-40B4-BE49-F238E27FC236}">
              <a16:creationId xmlns:a16="http://schemas.microsoft.com/office/drawing/2014/main" xmlns="" id="{DF8B72B1-C7DF-45D8-A480-5B248B9E1FC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18" name="直線コネクタ 317">
          <a:extLst>
            <a:ext uri="{FF2B5EF4-FFF2-40B4-BE49-F238E27FC236}">
              <a16:creationId xmlns:a16="http://schemas.microsoft.com/office/drawing/2014/main" xmlns="" id="{FDF0583D-6C9E-4B9D-B57C-1CBDA63BF01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19" name="テキスト ボックス 318">
          <a:extLst>
            <a:ext uri="{FF2B5EF4-FFF2-40B4-BE49-F238E27FC236}">
              <a16:creationId xmlns:a16="http://schemas.microsoft.com/office/drawing/2014/main" xmlns="" id="{6072CA3E-C547-48E2-B35B-4AF973E170E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20" name="直線コネクタ 319">
          <a:extLst>
            <a:ext uri="{FF2B5EF4-FFF2-40B4-BE49-F238E27FC236}">
              <a16:creationId xmlns:a16="http://schemas.microsoft.com/office/drawing/2014/main" xmlns="" id="{7DC95C5B-BEEF-4BA9-9797-9E6949EE8EC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21" name="テキスト ボックス 320">
          <a:extLst>
            <a:ext uri="{FF2B5EF4-FFF2-40B4-BE49-F238E27FC236}">
              <a16:creationId xmlns:a16="http://schemas.microsoft.com/office/drawing/2014/main" xmlns="" id="{E935A477-8923-4E37-9B90-29164D2811C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22" name="直線コネクタ 321">
          <a:extLst>
            <a:ext uri="{FF2B5EF4-FFF2-40B4-BE49-F238E27FC236}">
              <a16:creationId xmlns:a16="http://schemas.microsoft.com/office/drawing/2014/main" xmlns="" id="{2EFD1200-CF80-45F2-89EC-240EB504F20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23" name="テキスト ボックス 322">
          <a:extLst>
            <a:ext uri="{FF2B5EF4-FFF2-40B4-BE49-F238E27FC236}">
              <a16:creationId xmlns:a16="http://schemas.microsoft.com/office/drawing/2014/main" xmlns="" id="{1045A52C-5ED5-42FC-8947-E7B2466BBA1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24" name="直線コネクタ 323">
          <a:extLst>
            <a:ext uri="{FF2B5EF4-FFF2-40B4-BE49-F238E27FC236}">
              <a16:creationId xmlns:a16="http://schemas.microsoft.com/office/drawing/2014/main" xmlns="" id="{95F75733-5C6A-4B43-856A-CF3D73B5A3C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25" name="テキスト ボックス 324">
          <a:extLst>
            <a:ext uri="{FF2B5EF4-FFF2-40B4-BE49-F238E27FC236}">
              <a16:creationId xmlns:a16="http://schemas.microsoft.com/office/drawing/2014/main" xmlns="" id="{26B1B2F5-4C1D-42FB-9B11-C8B579795AC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6" name="直線コネクタ 325">
          <a:extLst>
            <a:ext uri="{FF2B5EF4-FFF2-40B4-BE49-F238E27FC236}">
              <a16:creationId xmlns:a16="http://schemas.microsoft.com/office/drawing/2014/main" xmlns="" id="{CE0E92E7-9DAA-4D81-ACD0-D5121B0B14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7" name="テキスト ボックス 326">
          <a:extLst>
            <a:ext uri="{FF2B5EF4-FFF2-40B4-BE49-F238E27FC236}">
              <a16:creationId xmlns:a16="http://schemas.microsoft.com/office/drawing/2014/main" xmlns="" id="{489C1D48-22A5-4FC3-904F-2D7F2A7776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8" name="【保健センター・保健所】&#10;一人当たり面積グラフ枠">
          <a:extLst>
            <a:ext uri="{FF2B5EF4-FFF2-40B4-BE49-F238E27FC236}">
              <a16:creationId xmlns:a16="http://schemas.microsoft.com/office/drawing/2014/main" xmlns="" id="{A62B4430-C3F9-483F-98CF-786D1F1C99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29" name="直線コネクタ 328">
          <a:extLst>
            <a:ext uri="{FF2B5EF4-FFF2-40B4-BE49-F238E27FC236}">
              <a16:creationId xmlns:a16="http://schemas.microsoft.com/office/drawing/2014/main" xmlns="" id="{8C650629-2E73-4612-9322-E46889839C70}"/>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30" name="【保健センター・保健所】&#10;一人当たり面積最小値テキスト">
          <a:extLst>
            <a:ext uri="{FF2B5EF4-FFF2-40B4-BE49-F238E27FC236}">
              <a16:creationId xmlns:a16="http://schemas.microsoft.com/office/drawing/2014/main" xmlns="" id="{A57E60EC-25C7-4CB3-A0AE-A7AFC105DC3F}"/>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31" name="直線コネクタ 330">
          <a:extLst>
            <a:ext uri="{FF2B5EF4-FFF2-40B4-BE49-F238E27FC236}">
              <a16:creationId xmlns:a16="http://schemas.microsoft.com/office/drawing/2014/main" xmlns="" id="{2B4C3A7D-0CF6-4C01-8AA4-BCC7C238564C}"/>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32" name="【保健センター・保健所】&#10;一人当たり面積最大値テキスト">
          <a:extLst>
            <a:ext uri="{FF2B5EF4-FFF2-40B4-BE49-F238E27FC236}">
              <a16:creationId xmlns:a16="http://schemas.microsoft.com/office/drawing/2014/main" xmlns="" id="{B9E2D65D-E2BC-4997-8E34-520B90525B6B}"/>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33" name="直線コネクタ 332">
          <a:extLst>
            <a:ext uri="{FF2B5EF4-FFF2-40B4-BE49-F238E27FC236}">
              <a16:creationId xmlns:a16="http://schemas.microsoft.com/office/drawing/2014/main" xmlns="" id="{9F692F22-4393-485D-A44B-A766EA310F54}"/>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334" name="【保健センター・保健所】&#10;一人当たり面積平均値テキスト">
          <a:extLst>
            <a:ext uri="{FF2B5EF4-FFF2-40B4-BE49-F238E27FC236}">
              <a16:creationId xmlns:a16="http://schemas.microsoft.com/office/drawing/2014/main" xmlns="" id="{1AA8EC38-A139-44CF-B177-8EBF27A05F37}"/>
            </a:ext>
          </a:extLst>
        </xdr:cNvPr>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35" name="フローチャート: 判断 334">
          <a:extLst>
            <a:ext uri="{FF2B5EF4-FFF2-40B4-BE49-F238E27FC236}">
              <a16:creationId xmlns:a16="http://schemas.microsoft.com/office/drawing/2014/main" xmlns="" id="{512FE53D-128F-49B7-9461-833D68AB3090}"/>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36" name="フローチャート: 判断 335">
          <a:extLst>
            <a:ext uri="{FF2B5EF4-FFF2-40B4-BE49-F238E27FC236}">
              <a16:creationId xmlns:a16="http://schemas.microsoft.com/office/drawing/2014/main" xmlns="" id="{C2B26ACD-E990-4086-8068-EEAB597D2F52}"/>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337" name="n_1aveValue【保健センター・保健所】&#10;一人当たり面積">
          <a:extLst>
            <a:ext uri="{FF2B5EF4-FFF2-40B4-BE49-F238E27FC236}">
              <a16:creationId xmlns:a16="http://schemas.microsoft.com/office/drawing/2014/main" xmlns="" id="{7FC8409B-7BBA-4A94-8E6D-5348F02A712D}"/>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38" name="フローチャート: 判断 337">
          <a:extLst>
            <a:ext uri="{FF2B5EF4-FFF2-40B4-BE49-F238E27FC236}">
              <a16:creationId xmlns:a16="http://schemas.microsoft.com/office/drawing/2014/main" xmlns="" id="{FA2C77D2-BB97-40AD-B994-169A0DE28D71}"/>
            </a:ext>
          </a:extLst>
        </xdr:cNvPr>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39" name="n_2aveValue【保健センター・保健所】&#10;一人当たり面積">
          <a:extLst>
            <a:ext uri="{FF2B5EF4-FFF2-40B4-BE49-F238E27FC236}">
              <a16:creationId xmlns:a16="http://schemas.microsoft.com/office/drawing/2014/main" xmlns="" id="{2C35852D-5597-4B06-A940-61F29F29A54E}"/>
            </a:ext>
          </a:extLst>
        </xdr:cNvPr>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xmlns="" id="{95D18CA8-4413-4ECE-92D8-EFBEA183F5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xmlns="" id="{9C331E7B-1D25-4B6D-885A-E0B13D61AF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xmlns="" id="{71F1FFBD-FA80-4BD4-9C89-B6ECC5EC61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xmlns="" id="{9728FA9D-17ED-43EE-BFDA-D2CD8DB420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xmlns="" id="{288DD573-1096-441A-A5D5-8AF7E323B7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24312</xdr:rowOff>
    </xdr:from>
    <xdr:to>
      <xdr:col>112</xdr:col>
      <xdr:colOff>38100</xdr:colOff>
      <xdr:row>62</xdr:row>
      <xdr:rowOff>125912</xdr:rowOff>
    </xdr:to>
    <xdr:sp macro="" textlink="">
      <xdr:nvSpPr>
        <xdr:cNvPr id="345" name="楕円 344">
          <a:extLst>
            <a:ext uri="{FF2B5EF4-FFF2-40B4-BE49-F238E27FC236}">
              <a16:creationId xmlns:a16="http://schemas.microsoft.com/office/drawing/2014/main" xmlns="" id="{69820D1F-02CD-46AB-AC3E-6B6BFF0C0E56}"/>
            </a:ext>
          </a:extLst>
        </xdr:cNvPr>
        <xdr:cNvSpPr/>
      </xdr:nvSpPr>
      <xdr:spPr>
        <a:xfrm>
          <a:off x="21272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27577</xdr:rowOff>
    </xdr:from>
    <xdr:to>
      <xdr:col>107</xdr:col>
      <xdr:colOff>101600</xdr:colOff>
      <xdr:row>62</xdr:row>
      <xdr:rowOff>129177</xdr:rowOff>
    </xdr:to>
    <xdr:sp macro="" textlink="">
      <xdr:nvSpPr>
        <xdr:cNvPr id="346" name="楕円 345">
          <a:extLst>
            <a:ext uri="{FF2B5EF4-FFF2-40B4-BE49-F238E27FC236}">
              <a16:creationId xmlns:a16="http://schemas.microsoft.com/office/drawing/2014/main" xmlns="" id="{025463AD-BC2D-4590-9D91-92E9F059B997}"/>
            </a:ext>
          </a:extLst>
        </xdr:cNvPr>
        <xdr:cNvSpPr/>
      </xdr:nvSpPr>
      <xdr:spPr>
        <a:xfrm>
          <a:off x="20383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75112</xdr:rowOff>
    </xdr:from>
    <xdr:to>
      <xdr:col>111</xdr:col>
      <xdr:colOff>177800</xdr:colOff>
      <xdr:row>62</xdr:row>
      <xdr:rowOff>78377</xdr:rowOff>
    </xdr:to>
    <xdr:cxnSp macro="">
      <xdr:nvCxnSpPr>
        <xdr:cNvPr id="347" name="直線コネクタ 346">
          <a:extLst>
            <a:ext uri="{FF2B5EF4-FFF2-40B4-BE49-F238E27FC236}">
              <a16:creationId xmlns:a16="http://schemas.microsoft.com/office/drawing/2014/main" xmlns="" id="{F4A33AFA-4290-422A-94B0-863822A23A2E}"/>
            </a:ext>
          </a:extLst>
        </xdr:cNvPr>
        <xdr:cNvCxnSpPr/>
      </xdr:nvCxnSpPr>
      <xdr:spPr>
        <a:xfrm flipV="1">
          <a:off x="20434300" y="1070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117039</xdr:rowOff>
    </xdr:from>
    <xdr:ext cx="469744" cy="259045"/>
    <xdr:sp macro="" textlink="">
      <xdr:nvSpPr>
        <xdr:cNvPr id="348" name="n_1mainValue【保健センター・保健所】&#10;一人当たり面積">
          <a:extLst>
            <a:ext uri="{FF2B5EF4-FFF2-40B4-BE49-F238E27FC236}">
              <a16:creationId xmlns:a16="http://schemas.microsoft.com/office/drawing/2014/main" xmlns="" id="{926D7562-6102-432E-8FAE-70F13A869A99}"/>
            </a:ext>
          </a:extLst>
        </xdr:cNvPr>
        <xdr:cNvSpPr txBox="1"/>
      </xdr:nvSpPr>
      <xdr:spPr>
        <a:xfrm>
          <a:off x="210757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120304</xdr:rowOff>
    </xdr:from>
    <xdr:ext cx="469744" cy="259045"/>
    <xdr:sp macro="" textlink="">
      <xdr:nvSpPr>
        <xdr:cNvPr id="349" name="n_2mainValue【保健センター・保健所】&#10;一人当たり面積">
          <a:extLst>
            <a:ext uri="{FF2B5EF4-FFF2-40B4-BE49-F238E27FC236}">
              <a16:creationId xmlns:a16="http://schemas.microsoft.com/office/drawing/2014/main" xmlns="" id="{5FF7DAF0-C7E2-432C-8D3B-D4CE7C113670}"/>
            </a:ext>
          </a:extLst>
        </xdr:cNvPr>
        <xdr:cNvSpPr txBox="1"/>
      </xdr:nvSpPr>
      <xdr:spPr>
        <a:xfrm>
          <a:off x="20199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0" name="正方形/長方形 349">
          <a:extLst>
            <a:ext uri="{FF2B5EF4-FFF2-40B4-BE49-F238E27FC236}">
              <a16:creationId xmlns:a16="http://schemas.microsoft.com/office/drawing/2014/main" xmlns="" id="{2D6E27DA-E07E-4872-829B-613F3811F0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1" name="正方形/長方形 350">
          <a:extLst>
            <a:ext uri="{FF2B5EF4-FFF2-40B4-BE49-F238E27FC236}">
              <a16:creationId xmlns:a16="http://schemas.microsoft.com/office/drawing/2014/main" xmlns="" id="{32AEBB4A-2C6C-453E-B6AD-1BBC8E81CC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2" name="正方形/長方形 351">
          <a:extLst>
            <a:ext uri="{FF2B5EF4-FFF2-40B4-BE49-F238E27FC236}">
              <a16:creationId xmlns:a16="http://schemas.microsoft.com/office/drawing/2014/main" xmlns="" id="{548002AA-911C-40B7-8A15-D64C429287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3" name="正方形/長方形 352">
          <a:extLst>
            <a:ext uri="{FF2B5EF4-FFF2-40B4-BE49-F238E27FC236}">
              <a16:creationId xmlns:a16="http://schemas.microsoft.com/office/drawing/2014/main" xmlns="" id="{8B6C9BE7-D886-4F56-B3E6-7F0D8E41B8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4" name="正方形/長方形 353">
          <a:extLst>
            <a:ext uri="{FF2B5EF4-FFF2-40B4-BE49-F238E27FC236}">
              <a16:creationId xmlns:a16="http://schemas.microsoft.com/office/drawing/2014/main" xmlns="" id="{707DD7F9-7675-45A4-88D3-EBF41959DF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5" name="正方形/長方形 354">
          <a:extLst>
            <a:ext uri="{FF2B5EF4-FFF2-40B4-BE49-F238E27FC236}">
              <a16:creationId xmlns:a16="http://schemas.microsoft.com/office/drawing/2014/main" xmlns="" id="{31139F3E-A5F3-4E89-BA58-5AFA273FB4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6" name="正方形/長方形 355">
          <a:extLst>
            <a:ext uri="{FF2B5EF4-FFF2-40B4-BE49-F238E27FC236}">
              <a16:creationId xmlns:a16="http://schemas.microsoft.com/office/drawing/2014/main" xmlns="" id="{66129FC6-7A62-497C-B5ED-3B8323A580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正方形/長方形 356">
          <a:extLst>
            <a:ext uri="{FF2B5EF4-FFF2-40B4-BE49-F238E27FC236}">
              <a16:creationId xmlns:a16="http://schemas.microsoft.com/office/drawing/2014/main" xmlns="" id="{1CA7998B-B159-4664-A461-B7BDBC4677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8" name="テキスト ボックス 357">
          <a:extLst>
            <a:ext uri="{FF2B5EF4-FFF2-40B4-BE49-F238E27FC236}">
              <a16:creationId xmlns:a16="http://schemas.microsoft.com/office/drawing/2014/main" xmlns="" id="{DB8F09D4-51EB-4FA4-8EF9-FFAD0A3A78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9" name="直線コネクタ 358">
          <a:extLst>
            <a:ext uri="{FF2B5EF4-FFF2-40B4-BE49-F238E27FC236}">
              <a16:creationId xmlns:a16="http://schemas.microsoft.com/office/drawing/2014/main" xmlns="" id="{46711C0A-13BB-440E-B7A5-593FA90F8C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0" name="直線コネクタ 359">
          <a:extLst>
            <a:ext uri="{FF2B5EF4-FFF2-40B4-BE49-F238E27FC236}">
              <a16:creationId xmlns:a16="http://schemas.microsoft.com/office/drawing/2014/main" xmlns="" id="{078C8703-F0D6-47E0-BC1A-C50593662B1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1" name="テキスト ボックス 360">
          <a:extLst>
            <a:ext uri="{FF2B5EF4-FFF2-40B4-BE49-F238E27FC236}">
              <a16:creationId xmlns:a16="http://schemas.microsoft.com/office/drawing/2014/main" xmlns="" id="{FA206E47-DFE5-4F2D-9008-097DF74AE93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2" name="直線コネクタ 361">
          <a:extLst>
            <a:ext uri="{FF2B5EF4-FFF2-40B4-BE49-F238E27FC236}">
              <a16:creationId xmlns:a16="http://schemas.microsoft.com/office/drawing/2014/main" xmlns="" id="{D99D945D-9794-4470-B7F0-A1623ECE758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3" name="テキスト ボックス 362">
          <a:extLst>
            <a:ext uri="{FF2B5EF4-FFF2-40B4-BE49-F238E27FC236}">
              <a16:creationId xmlns:a16="http://schemas.microsoft.com/office/drawing/2014/main" xmlns="" id="{23E84159-8493-488D-91F2-EDE6787A1B0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4" name="直線コネクタ 363">
          <a:extLst>
            <a:ext uri="{FF2B5EF4-FFF2-40B4-BE49-F238E27FC236}">
              <a16:creationId xmlns:a16="http://schemas.microsoft.com/office/drawing/2014/main" xmlns="" id="{EA41FE13-E1E5-447E-AA56-88C317FD9A1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5" name="テキスト ボックス 364">
          <a:extLst>
            <a:ext uri="{FF2B5EF4-FFF2-40B4-BE49-F238E27FC236}">
              <a16:creationId xmlns:a16="http://schemas.microsoft.com/office/drawing/2014/main" xmlns="" id="{81C72449-64A3-460A-9686-8B5DDE3590A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6" name="直線コネクタ 365">
          <a:extLst>
            <a:ext uri="{FF2B5EF4-FFF2-40B4-BE49-F238E27FC236}">
              <a16:creationId xmlns:a16="http://schemas.microsoft.com/office/drawing/2014/main" xmlns="" id="{3790C5D2-8CBE-414A-9779-75970BF352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7" name="テキスト ボックス 366">
          <a:extLst>
            <a:ext uri="{FF2B5EF4-FFF2-40B4-BE49-F238E27FC236}">
              <a16:creationId xmlns:a16="http://schemas.microsoft.com/office/drawing/2014/main" xmlns="" id="{26D435F2-DFBD-4857-8702-81349B5444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8" name="直線コネクタ 367">
          <a:extLst>
            <a:ext uri="{FF2B5EF4-FFF2-40B4-BE49-F238E27FC236}">
              <a16:creationId xmlns:a16="http://schemas.microsoft.com/office/drawing/2014/main" xmlns="" id="{37144EDE-B4FD-4059-B54A-BC354635304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9" name="テキスト ボックス 368">
          <a:extLst>
            <a:ext uri="{FF2B5EF4-FFF2-40B4-BE49-F238E27FC236}">
              <a16:creationId xmlns:a16="http://schemas.microsoft.com/office/drawing/2014/main" xmlns="" id="{B69AD313-8846-42B0-901C-B01A98A123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0" name="直線コネクタ 369">
          <a:extLst>
            <a:ext uri="{FF2B5EF4-FFF2-40B4-BE49-F238E27FC236}">
              <a16:creationId xmlns:a16="http://schemas.microsoft.com/office/drawing/2014/main" xmlns="" id="{6CCF3348-1106-4427-8BD1-05F83B27C6A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1" name="テキスト ボックス 370">
          <a:extLst>
            <a:ext uri="{FF2B5EF4-FFF2-40B4-BE49-F238E27FC236}">
              <a16:creationId xmlns:a16="http://schemas.microsoft.com/office/drawing/2014/main" xmlns="" id="{4CA9B600-B84B-4A9B-A785-3C25FF3655E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2" name="直線コネクタ 371">
          <a:extLst>
            <a:ext uri="{FF2B5EF4-FFF2-40B4-BE49-F238E27FC236}">
              <a16:creationId xmlns:a16="http://schemas.microsoft.com/office/drawing/2014/main" xmlns="" id="{D19E6C76-69AE-456C-9D52-1D23A3C55D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3" name="テキスト ボックス 372">
          <a:extLst>
            <a:ext uri="{FF2B5EF4-FFF2-40B4-BE49-F238E27FC236}">
              <a16:creationId xmlns:a16="http://schemas.microsoft.com/office/drawing/2014/main" xmlns="" id="{9CEE1708-F6B1-40E0-9FE5-99B8BA0878B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4" name="【消防施設】&#10;有形固定資産減価償却率グラフ枠">
          <a:extLst>
            <a:ext uri="{FF2B5EF4-FFF2-40B4-BE49-F238E27FC236}">
              <a16:creationId xmlns:a16="http://schemas.microsoft.com/office/drawing/2014/main" xmlns="" id="{2A9A3693-6009-415F-A396-2DEFB9D16B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75" name="直線コネクタ 374">
          <a:extLst>
            <a:ext uri="{FF2B5EF4-FFF2-40B4-BE49-F238E27FC236}">
              <a16:creationId xmlns:a16="http://schemas.microsoft.com/office/drawing/2014/main" xmlns="" id="{BE31D4AA-9BF4-4EBA-9FCB-EC890FE2DC29}"/>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76" name="【消防施設】&#10;有形固定資産減価償却率最小値テキスト">
          <a:extLst>
            <a:ext uri="{FF2B5EF4-FFF2-40B4-BE49-F238E27FC236}">
              <a16:creationId xmlns:a16="http://schemas.microsoft.com/office/drawing/2014/main" xmlns="" id="{22CB8BDA-7AAD-4A6A-A710-2A9B2FE26A4D}"/>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77" name="直線コネクタ 376">
          <a:extLst>
            <a:ext uri="{FF2B5EF4-FFF2-40B4-BE49-F238E27FC236}">
              <a16:creationId xmlns:a16="http://schemas.microsoft.com/office/drawing/2014/main" xmlns="" id="{04FCBD6D-1189-475B-89E9-15A27B517692}"/>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8" name="【消防施設】&#10;有形固定資産減価償却率最大値テキスト">
          <a:extLst>
            <a:ext uri="{FF2B5EF4-FFF2-40B4-BE49-F238E27FC236}">
              <a16:creationId xmlns:a16="http://schemas.microsoft.com/office/drawing/2014/main" xmlns="" id="{927F19A3-524F-4230-8D3E-832F469B76D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9" name="直線コネクタ 378">
          <a:extLst>
            <a:ext uri="{FF2B5EF4-FFF2-40B4-BE49-F238E27FC236}">
              <a16:creationId xmlns:a16="http://schemas.microsoft.com/office/drawing/2014/main" xmlns="" id="{50870CE5-A7E8-4B44-B418-D165D18C6FF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80" name="【消防施設】&#10;有形固定資産減価償却率平均値テキスト">
          <a:extLst>
            <a:ext uri="{FF2B5EF4-FFF2-40B4-BE49-F238E27FC236}">
              <a16:creationId xmlns:a16="http://schemas.microsoft.com/office/drawing/2014/main" xmlns="" id="{98D651BA-1F68-4E90-9E24-8A6B86402D15}"/>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81" name="フローチャート: 判断 380">
          <a:extLst>
            <a:ext uri="{FF2B5EF4-FFF2-40B4-BE49-F238E27FC236}">
              <a16:creationId xmlns:a16="http://schemas.microsoft.com/office/drawing/2014/main" xmlns="" id="{49D8FDD6-9525-43C8-AE8D-FD271F06294B}"/>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82" name="フローチャート: 判断 381">
          <a:extLst>
            <a:ext uri="{FF2B5EF4-FFF2-40B4-BE49-F238E27FC236}">
              <a16:creationId xmlns:a16="http://schemas.microsoft.com/office/drawing/2014/main" xmlns="" id="{B9AD3825-C8E6-4B63-8CA0-7645C116B4DB}"/>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383" name="n_1aveValue【消防施設】&#10;有形固定資産減価償却率">
          <a:extLst>
            <a:ext uri="{FF2B5EF4-FFF2-40B4-BE49-F238E27FC236}">
              <a16:creationId xmlns:a16="http://schemas.microsoft.com/office/drawing/2014/main" xmlns="" id="{9DD35B50-8ACF-450E-981D-12B50C5B4927}"/>
            </a:ext>
          </a:extLst>
        </xdr:cNvPr>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84" name="フローチャート: 判断 383">
          <a:extLst>
            <a:ext uri="{FF2B5EF4-FFF2-40B4-BE49-F238E27FC236}">
              <a16:creationId xmlns:a16="http://schemas.microsoft.com/office/drawing/2014/main" xmlns="" id="{C39F3247-FB7F-480E-9B55-6D71BBF08A6B}"/>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385" name="n_2aveValue【消防施設】&#10;有形固定資産減価償却率">
          <a:extLst>
            <a:ext uri="{FF2B5EF4-FFF2-40B4-BE49-F238E27FC236}">
              <a16:creationId xmlns:a16="http://schemas.microsoft.com/office/drawing/2014/main" xmlns="" id="{0919BF4E-762E-4982-BBBA-E96018F21B43}"/>
            </a:ext>
          </a:extLst>
        </xdr:cNvPr>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xmlns="" id="{8CE5BC2B-803E-46C7-B085-45C809A06C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xmlns="" id="{35C1A2AA-5A26-48D9-BFB8-A37916ABD9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xmlns="" id="{8675D7E4-E8A6-4459-9EBD-5C6565268A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xmlns="" id="{16D7C608-5593-427F-B9DC-93A4C415BB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xmlns="" id="{21E43EAD-5718-49AE-9A7B-6D90AEA29E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96701</xdr:rowOff>
    </xdr:from>
    <xdr:to>
      <xdr:col>81</xdr:col>
      <xdr:colOff>101600</xdr:colOff>
      <xdr:row>78</xdr:row>
      <xdr:rowOff>26851</xdr:rowOff>
    </xdr:to>
    <xdr:sp macro="" textlink="">
      <xdr:nvSpPr>
        <xdr:cNvPr id="391" name="楕円 390">
          <a:extLst>
            <a:ext uri="{FF2B5EF4-FFF2-40B4-BE49-F238E27FC236}">
              <a16:creationId xmlns:a16="http://schemas.microsoft.com/office/drawing/2014/main" xmlns="" id="{B993657F-950C-4FBF-815B-C79C1D78CA8E}"/>
            </a:ext>
          </a:extLst>
        </xdr:cNvPr>
        <xdr:cNvSpPr/>
      </xdr:nvSpPr>
      <xdr:spPr>
        <a:xfrm>
          <a:off x="15430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121194</xdr:rowOff>
    </xdr:from>
    <xdr:to>
      <xdr:col>76</xdr:col>
      <xdr:colOff>165100</xdr:colOff>
      <xdr:row>78</xdr:row>
      <xdr:rowOff>51344</xdr:rowOff>
    </xdr:to>
    <xdr:sp macro="" textlink="">
      <xdr:nvSpPr>
        <xdr:cNvPr id="392" name="楕円 391">
          <a:extLst>
            <a:ext uri="{FF2B5EF4-FFF2-40B4-BE49-F238E27FC236}">
              <a16:creationId xmlns:a16="http://schemas.microsoft.com/office/drawing/2014/main" xmlns="" id="{6B762E41-6C02-4057-8B81-3F5F060EFEC9}"/>
            </a:ext>
          </a:extLst>
        </xdr:cNvPr>
        <xdr:cNvSpPr/>
      </xdr:nvSpPr>
      <xdr:spPr>
        <a:xfrm>
          <a:off x="14541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544</xdr:rowOff>
    </xdr:to>
    <xdr:cxnSp macro="">
      <xdr:nvCxnSpPr>
        <xdr:cNvPr id="393" name="直線コネクタ 392">
          <a:extLst>
            <a:ext uri="{FF2B5EF4-FFF2-40B4-BE49-F238E27FC236}">
              <a16:creationId xmlns:a16="http://schemas.microsoft.com/office/drawing/2014/main" xmlns="" id="{E8CE85A6-6CE0-492C-9C18-2E7E7A64BD35}"/>
            </a:ext>
          </a:extLst>
        </xdr:cNvPr>
        <xdr:cNvCxnSpPr/>
      </xdr:nvCxnSpPr>
      <xdr:spPr>
        <a:xfrm flipV="1">
          <a:off x="14592300" y="133491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43378</xdr:rowOff>
    </xdr:from>
    <xdr:ext cx="405111" cy="259045"/>
    <xdr:sp macro="" textlink="">
      <xdr:nvSpPr>
        <xdr:cNvPr id="394" name="n_1mainValue【消防施設】&#10;有形固定資産減価償却率">
          <a:extLst>
            <a:ext uri="{FF2B5EF4-FFF2-40B4-BE49-F238E27FC236}">
              <a16:creationId xmlns:a16="http://schemas.microsoft.com/office/drawing/2014/main" xmlns="" id="{4C457D85-CD99-49F1-9E4F-50378D8121B4}"/>
            </a:ext>
          </a:extLst>
        </xdr:cNvPr>
        <xdr:cNvSpPr txBox="1"/>
      </xdr:nvSpPr>
      <xdr:spPr>
        <a:xfrm>
          <a:off x="152660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67871</xdr:rowOff>
    </xdr:from>
    <xdr:ext cx="405111" cy="259045"/>
    <xdr:sp macro="" textlink="">
      <xdr:nvSpPr>
        <xdr:cNvPr id="395" name="n_2mainValue【消防施設】&#10;有形固定資産減価償却率">
          <a:extLst>
            <a:ext uri="{FF2B5EF4-FFF2-40B4-BE49-F238E27FC236}">
              <a16:creationId xmlns:a16="http://schemas.microsoft.com/office/drawing/2014/main" xmlns="" id="{BA0DA67B-3375-42C3-B5CC-216237BFC086}"/>
            </a:ext>
          </a:extLst>
        </xdr:cNvPr>
        <xdr:cNvSpPr txBox="1"/>
      </xdr:nvSpPr>
      <xdr:spPr>
        <a:xfrm>
          <a:off x="1438974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6" name="正方形/長方形 395">
          <a:extLst>
            <a:ext uri="{FF2B5EF4-FFF2-40B4-BE49-F238E27FC236}">
              <a16:creationId xmlns:a16="http://schemas.microsoft.com/office/drawing/2014/main" xmlns="" id="{9E0B3BCF-A80D-4CAD-A35B-594643A657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7" name="正方形/長方形 396">
          <a:extLst>
            <a:ext uri="{FF2B5EF4-FFF2-40B4-BE49-F238E27FC236}">
              <a16:creationId xmlns:a16="http://schemas.microsoft.com/office/drawing/2014/main" xmlns="" id="{1C2817C3-8EC7-4FA4-95D4-202CF6A7D4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8" name="正方形/長方形 397">
          <a:extLst>
            <a:ext uri="{FF2B5EF4-FFF2-40B4-BE49-F238E27FC236}">
              <a16:creationId xmlns:a16="http://schemas.microsoft.com/office/drawing/2014/main" xmlns="" id="{0F95CF29-A9B2-4DB6-8BF2-7D96B6885C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9" name="正方形/長方形 398">
          <a:extLst>
            <a:ext uri="{FF2B5EF4-FFF2-40B4-BE49-F238E27FC236}">
              <a16:creationId xmlns:a16="http://schemas.microsoft.com/office/drawing/2014/main" xmlns="" id="{D5C02FAF-7F12-4D1C-B4A9-B24182FAD3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0" name="正方形/長方形 399">
          <a:extLst>
            <a:ext uri="{FF2B5EF4-FFF2-40B4-BE49-F238E27FC236}">
              <a16:creationId xmlns:a16="http://schemas.microsoft.com/office/drawing/2014/main" xmlns="" id="{EC71C639-FBF8-4131-BFAC-36D63DD40A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1" name="正方形/長方形 400">
          <a:extLst>
            <a:ext uri="{FF2B5EF4-FFF2-40B4-BE49-F238E27FC236}">
              <a16:creationId xmlns:a16="http://schemas.microsoft.com/office/drawing/2014/main" xmlns="" id="{EFC34CB3-D9C1-45F3-B24F-BC773CA066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2" name="正方形/長方形 401">
          <a:extLst>
            <a:ext uri="{FF2B5EF4-FFF2-40B4-BE49-F238E27FC236}">
              <a16:creationId xmlns:a16="http://schemas.microsoft.com/office/drawing/2014/main" xmlns="" id="{27F80BBB-66F1-4AC7-8B67-C48F6E6D47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3" name="正方形/長方形 402">
          <a:extLst>
            <a:ext uri="{FF2B5EF4-FFF2-40B4-BE49-F238E27FC236}">
              <a16:creationId xmlns:a16="http://schemas.microsoft.com/office/drawing/2014/main" xmlns="" id="{635B0AA7-3CEA-4BBC-910A-D4620C96D5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4" name="テキスト ボックス 403">
          <a:extLst>
            <a:ext uri="{FF2B5EF4-FFF2-40B4-BE49-F238E27FC236}">
              <a16:creationId xmlns:a16="http://schemas.microsoft.com/office/drawing/2014/main" xmlns="" id="{85C7214E-2869-48CC-B1BC-EDA0EEC57C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5" name="直線コネクタ 404">
          <a:extLst>
            <a:ext uri="{FF2B5EF4-FFF2-40B4-BE49-F238E27FC236}">
              <a16:creationId xmlns:a16="http://schemas.microsoft.com/office/drawing/2014/main" xmlns="" id="{B8BAA67B-9AD6-4669-8449-C4C784D8CD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6" name="直線コネクタ 405">
          <a:extLst>
            <a:ext uri="{FF2B5EF4-FFF2-40B4-BE49-F238E27FC236}">
              <a16:creationId xmlns:a16="http://schemas.microsoft.com/office/drawing/2014/main" xmlns="" id="{6926EF18-13C3-40D4-AE32-CFEE3591BCB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7" name="テキスト ボックス 406">
          <a:extLst>
            <a:ext uri="{FF2B5EF4-FFF2-40B4-BE49-F238E27FC236}">
              <a16:creationId xmlns:a16="http://schemas.microsoft.com/office/drawing/2014/main" xmlns="" id="{89CC64ED-0540-4525-9302-FF49653448E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8" name="直線コネクタ 407">
          <a:extLst>
            <a:ext uri="{FF2B5EF4-FFF2-40B4-BE49-F238E27FC236}">
              <a16:creationId xmlns:a16="http://schemas.microsoft.com/office/drawing/2014/main" xmlns="" id="{1721A3FC-E3B3-4835-A1BB-2C1EE3A17FE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9" name="テキスト ボックス 408">
          <a:extLst>
            <a:ext uri="{FF2B5EF4-FFF2-40B4-BE49-F238E27FC236}">
              <a16:creationId xmlns:a16="http://schemas.microsoft.com/office/drawing/2014/main" xmlns="" id="{82075D1C-1012-4C3F-9D65-154D8AC0A70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10" name="直線コネクタ 409">
          <a:extLst>
            <a:ext uri="{FF2B5EF4-FFF2-40B4-BE49-F238E27FC236}">
              <a16:creationId xmlns:a16="http://schemas.microsoft.com/office/drawing/2014/main" xmlns="" id="{35BA367C-A929-4A98-BC6D-38F8658D276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11" name="テキスト ボックス 410">
          <a:extLst>
            <a:ext uri="{FF2B5EF4-FFF2-40B4-BE49-F238E27FC236}">
              <a16:creationId xmlns:a16="http://schemas.microsoft.com/office/drawing/2014/main" xmlns="" id="{5BAB153C-B17D-4EBF-93CA-520650B711D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12" name="直線コネクタ 411">
          <a:extLst>
            <a:ext uri="{FF2B5EF4-FFF2-40B4-BE49-F238E27FC236}">
              <a16:creationId xmlns:a16="http://schemas.microsoft.com/office/drawing/2014/main" xmlns="" id="{488B18C6-1D2C-45B9-BC71-906C3336B9F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3" name="テキスト ボックス 412">
          <a:extLst>
            <a:ext uri="{FF2B5EF4-FFF2-40B4-BE49-F238E27FC236}">
              <a16:creationId xmlns:a16="http://schemas.microsoft.com/office/drawing/2014/main" xmlns="" id="{12F8E6D2-7408-4618-95F4-A4CF554BBEF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4" name="直線コネクタ 413">
          <a:extLst>
            <a:ext uri="{FF2B5EF4-FFF2-40B4-BE49-F238E27FC236}">
              <a16:creationId xmlns:a16="http://schemas.microsoft.com/office/drawing/2014/main" xmlns="" id="{137D2788-35A8-4808-B038-696DB2D72E7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5" name="テキスト ボックス 414">
          <a:extLst>
            <a:ext uri="{FF2B5EF4-FFF2-40B4-BE49-F238E27FC236}">
              <a16:creationId xmlns:a16="http://schemas.microsoft.com/office/drawing/2014/main" xmlns="" id="{86664CB9-5E4B-4F7E-91CA-52DE6C2E961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6" name="直線コネクタ 415">
          <a:extLst>
            <a:ext uri="{FF2B5EF4-FFF2-40B4-BE49-F238E27FC236}">
              <a16:creationId xmlns:a16="http://schemas.microsoft.com/office/drawing/2014/main" xmlns="" id="{0613FB32-F749-4EC8-99C6-9D7DD300FA0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7" name="テキスト ボックス 416">
          <a:extLst>
            <a:ext uri="{FF2B5EF4-FFF2-40B4-BE49-F238E27FC236}">
              <a16:creationId xmlns:a16="http://schemas.microsoft.com/office/drawing/2014/main" xmlns="" id="{57820DBF-BCB1-4497-A705-9EB903A82DA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8" name="直線コネクタ 417">
          <a:extLst>
            <a:ext uri="{FF2B5EF4-FFF2-40B4-BE49-F238E27FC236}">
              <a16:creationId xmlns:a16="http://schemas.microsoft.com/office/drawing/2014/main" xmlns="" id="{13D222E7-4B38-4318-AB86-100A950C16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9" name="テキスト ボックス 418">
          <a:extLst>
            <a:ext uri="{FF2B5EF4-FFF2-40B4-BE49-F238E27FC236}">
              <a16:creationId xmlns:a16="http://schemas.microsoft.com/office/drawing/2014/main" xmlns="" id="{E867144C-01A2-43A7-9980-8D10C1A1BA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0" name="【消防施設】&#10;一人当たり面積グラフ枠">
          <a:extLst>
            <a:ext uri="{FF2B5EF4-FFF2-40B4-BE49-F238E27FC236}">
              <a16:creationId xmlns:a16="http://schemas.microsoft.com/office/drawing/2014/main" xmlns="" id="{D7455638-F8B3-4456-8D07-48FE7B58A9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21" name="直線コネクタ 420">
          <a:extLst>
            <a:ext uri="{FF2B5EF4-FFF2-40B4-BE49-F238E27FC236}">
              <a16:creationId xmlns:a16="http://schemas.microsoft.com/office/drawing/2014/main" xmlns="" id="{D6D2F8D2-A98E-4373-A992-87ED0B79B884}"/>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22" name="【消防施設】&#10;一人当たり面積最小値テキスト">
          <a:extLst>
            <a:ext uri="{FF2B5EF4-FFF2-40B4-BE49-F238E27FC236}">
              <a16:creationId xmlns:a16="http://schemas.microsoft.com/office/drawing/2014/main" xmlns="" id="{B3C246C7-6626-4402-B0D9-685F2FCB2E66}"/>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23" name="直線コネクタ 422">
          <a:extLst>
            <a:ext uri="{FF2B5EF4-FFF2-40B4-BE49-F238E27FC236}">
              <a16:creationId xmlns:a16="http://schemas.microsoft.com/office/drawing/2014/main" xmlns="" id="{41EB8034-8BD7-4A7E-9E0F-93A62EB85CDA}"/>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24" name="【消防施設】&#10;一人当たり面積最大値テキスト">
          <a:extLst>
            <a:ext uri="{FF2B5EF4-FFF2-40B4-BE49-F238E27FC236}">
              <a16:creationId xmlns:a16="http://schemas.microsoft.com/office/drawing/2014/main" xmlns="" id="{3153D698-877E-49B5-BF6C-0912A4FF7B96}"/>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25" name="直線コネクタ 424">
          <a:extLst>
            <a:ext uri="{FF2B5EF4-FFF2-40B4-BE49-F238E27FC236}">
              <a16:creationId xmlns:a16="http://schemas.microsoft.com/office/drawing/2014/main" xmlns="" id="{118379F0-1BF7-4F55-81FD-A7831952217F}"/>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26" name="【消防施設】&#10;一人当たり面積平均値テキスト">
          <a:extLst>
            <a:ext uri="{FF2B5EF4-FFF2-40B4-BE49-F238E27FC236}">
              <a16:creationId xmlns:a16="http://schemas.microsoft.com/office/drawing/2014/main" xmlns="" id="{8429907F-8B26-4D7C-A962-81C984F7A41A}"/>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27" name="フローチャート: 判断 426">
          <a:extLst>
            <a:ext uri="{FF2B5EF4-FFF2-40B4-BE49-F238E27FC236}">
              <a16:creationId xmlns:a16="http://schemas.microsoft.com/office/drawing/2014/main" xmlns="" id="{4FC65C15-DE9B-486A-8ECD-1528EB921423}"/>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28" name="フローチャート: 判断 427">
          <a:extLst>
            <a:ext uri="{FF2B5EF4-FFF2-40B4-BE49-F238E27FC236}">
              <a16:creationId xmlns:a16="http://schemas.microsoft.com/office/drawing/2014/main" xmlns="" id="{6ACEA7D7-2563-473C-9131-825DB3138810}"/>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29" name="n_1aveValue【消防施設】&#10;一人当たり面積">
          <a:extLst>
            <a:ext uri="{FF2B5EF4-FFF2-40B4-BE49-F238E27FC236}">
              <a16:creationId xmlns:a16="http://schemas.microsoft.com/office/drawing/2014/main" xmlns="" id="{FD09EFCD-151F-498A-B472-F97BE2D5B322}"/>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30" name="フローチャート: 判断 429">
          <a:extLst>
            <a:ext uri="{FF2B5EF4-FFF2-40B4-BE49-F238E27FC236}">
              <a16:creationId xmlns:a16="http://schemas.microsoft.com/office/drawing/2014/main" xmlns="" id="{7BD290DA-EC47-471E-AD7B-93DCAFC44E0D}"/>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31" name="n_2aveValue【消防施設】&#10;一人当たり面積">
          <a:extLst>
            <a:ext uri="{FF2B5EF4-FFF2-40B4-BE49-F238E27FC236}">
              <a16:creationId xmlns:a16="http://schemas.microsoft.com/office/drawing/2014/main" xmlns="" id="{AE7015F4-370F-433D-9019-3164C37B468F}"/>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xmlns="" id="{0E1F560A-72CD-46E9-8FAF-FECF6D8996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xmlns="" id="{42D5A251-AC27-4D98-842D-64AA80C80C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5D438EB1-4990-479F-972B-3DF949603D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A5ABD83D-722B-4D88-B6CA-B437D27D3D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63DF7895-C411-4F3B-BB14-4CCF6356E7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437" name="楕円 436">
          <a:extLst>
            <a:ext uri="{FF2B5EF4-FFF2-40B4-BE49-F238E27FC236}">
              <a16:creationId xmlns:a16="http://schemas.microsoft.com/office/drawing/2014/main" xmlns="" id="{8E15FF9E-B8CE-4F45-9FA7-C3BC7A594418}"/>
            </a:ext>
          </a:extLst>
        </xdr:cNvPr>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55880</xdr:rowOff>
    </xdr:from>
    <xdr:to>
      <xdr:col>107</xdr:col>
      <xdr:colOff>101600</xdr:colOff>
      <xdr:row>84</xdr:row>
      <xdr:rowOff>157480</xdr:rowOff>
    </xdr:to>
    <xdr:sp macro="" textlink="">
      <xdr:nvSpPr>
        <xdr:cNvPr id="438" name="楕円 437">
          <a:extLst>
            <a:ext uri="{FF2B5EF4-FFF2-40B4-BE49-F238E27FC236}">
              <a16:creationId xmlns:a16="http://schemas.microsoft.com/office/drawing/2014/main" xmlns="" id="{20A29BDD-E1E9-499C-B894-4292DC269FB9}"/>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106680</xdr:rowOff>
    </xdr:to>
    <xdr:cxnSp macro="">
      <xdr:nvCxnSpPr>
        <xdr:cNvPr id="439" name="直線コネクタ 438">
          <a:extLst>
            <a:ext uri="{FF2B5EF4-FFF2-40B4-BE49-F238E27FC236}">
              <a16:creationId xmlns:a16="http://schemas.microsoft.com/office/drawing/2014/main" xmlns="" id="{6D9932BB-EEC2-4120-AFD0-0BAAD5779EED}"/>
            </a:ext>
          </a:extLst>
        </xdr:cNvPr>
        <xdr:cNvCxnSpPr/>
      </xdr:nvCxnSpPr>
      <xdr:spPr>
        <a:xfrm flipV="1">
          <a:off x="20434300" y="1450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440" name="n_1mainValue【消防施設】&#10;一人当たり面積">
          <a:extLst>
            <a:ext uri="{FF2B5EF4-FFF2-40B4-BE49-F238E27FC236}">
              <a16:creationId xmlns:a16="http://schemas.microsoft.com/office/drawing/2014/main" xmlns="" id="{A5F50F2A-D97B-420A-9421-D7790ACE14E7}"/>
            </a:ext>
          </a:extLst>
        </xdr:cNvPr>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441" name="n_2mainValue【消防施設】&#10;一人当たり面積">
          <a:extLst>
            <a:ext uri="{FF2B5EF4-FFF2-40B4-BE49-F238E27FC236}">
              <a16:creationId xmlns:a16="http://schemas.microsoft.com/office/drawing/2014/main" xmlns="" id="{5E438866-06B7-40A9-A7E2-03BF8CAFDBC4}"/>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xmlns="" id="{4DE03ACF-DBFB-49D7-AE1D-621EB19D55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xmlns="" id="{D0435FBC-BCC3-4B8A-B553-D2ED88F47B4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xmlns="" id="{814DF63D-E71D-47E8-99A1-93927FA65C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xmlns="" id="{050C2751-F093-44F4-8D76-EA422E7322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xmlns="" id="{6C46B8AA-3557-45B1-B2EE-3980DB09ABF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xmlns="" id="{D7DF574B-2B7C-4F8C-887F-CDE62E9373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xmlns="" id="{0F1C5529-C882-457B-9795-43A99446C1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xmlns="" id="{4637D727-FBC0-453B-A258-4175983A9F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xmlns="" id="{13363C75-6B76-4588-B5A2-472251A682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xmlns="" id="{24919520-7515-4A9E-96B0-71F4E4F168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52" name="テキスト ボックス 451">
          <a:extLst>
            <a:ext uri="{FF2B5EF4-FFF2-40B4-BE49-F238E27FC236}">
              <a16:creationId xmlns:a16="http://schemas.microsoft.com/office/drawing/2014/main" xmlns="" id="{6BCE4F83-A071-4F08-8AED-4C5DAF97548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3" name="直線コネクタ 452">
          <a:extLst>
            <a:ext uri="{FF2B5EF4-FFF2-40B4-BE49-F238E27FC236}">
              <a16:creationId xmlns:a16="http://schemas.microsoft.com/office/drawing/2014/main" xmlns="" id="{CC729E92-EB99-4423-A860-73496805EEB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4" name="テキスト ボックス 453">
          <a:extLst>
            <a:ext uri="{FF2B5EF4-FFF2-40B4-BE49-F238E27FC236}">
              <a16:creationId xmlns:a16="http://schemas.microsoft.com/office/drawing/2014/main" xmlns="" id="{F2386B9C-0DBF-486C-AC51-8E6F5ECFCDE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5" name="直線コネクタ 454">
          <a:extLst>
            <a:ext uri="{FF2B5EF4-FFF2-40B4-BE49-F238E27FC236}">
              <a16:creationId xmlns:a16="http://schemas.microsoft.com/office/drawing/2014/main" xmlns="" id="{1119C0D7-7346-4976-A659-0B1CFB8A589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6" name="テキスト ボックス 455">
          <a:extLst>
            <a:ext uri="{FF2B5EF4-FFF2-40B4-BE49-F238E27FC236}">
              <a16:creationId xmlns:a16="http://schemas.microsoft.com/office/drawing/2014/main" xmlns="" id="{52049CC8-2797-4FF2-9849-C40C3A50F76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7" name="直線コネクタ 456">
          <a:extLst>
            <a:ext uri="{FF2B5EF4-FFF2-40B4-BE49-F238E27FC236}">
              <a16:creationId xmlns:a16="http://schemas.microsoft.com/office/drawing/2014/main" xmlns="" id="{5DE70BF8-F862-4D3C-9777-DF1069446EE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8" name="テキスト ボックス 457">
          <a:extLst>
            <a:ext uri="{FF2B5EF4-FFF2-40B4-BE49-F238E27FC236}">
              <a16:creationId xmlns:a16="http://schemas.microsoft.com/office/drawing/2014/main" xmlns="" id="{CE81E412-D849-4D0C-9E62-4745A4903B6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9" name="直線コネクタ 458">
          <a:extLst>
            <a:ext uri="{FF2B5EF4-FFF2-40B4-BE49-F238E27FC236}">
              <a16:creationId xmlns:a16="http://schemas.microsoft.com/office/drawing/2014/main" xmlns="" id="{5D26BE64-8269-4814-855A-232F0E7018C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xmlns="" id="{12AA4B11-B99D-42B8-9D40-95B774BC4A88}"/>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xmlns="" id="{71F359C2-15A5-4FB5-BEF2-3FB9A6260E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xmlns="" id="{B53726AD-1853-4C47-BA4C-F683D847A27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xmlns="" id="{971B01C1-C955-4B39-AB7F-3496E0348C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64" name="直線コネクタ 463">
          <a:extLst>
            <a:ext uri="{FF2B5EF4-FFF2-40B4-BE49-F238E27FC236}">
              <a16:creationId xmlns:a16="http://schemas.microsoft.com/office/drawing/2014/main" xmlns="" id="{940EDF49-8503-4DF3-804D-E2B1C7396B7B}"/>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65" name="【庁舎】&#10;有形固定資産減価償却率最小値テキスト">
          <a:extLst>
            <a:ext uri="{FF2B5EF4-FFF2-40B4-BE49-F238E27FC236}">
              <a16:creationId xmlns:a16="http://schemas.microsoft.com/office/drawing/2014/main" xmlns="" id="{69E6E50D-8717-4945-A7C2-5A086CF2350B}"/>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66" name="直線コネクタ 465">
          <a:extLst>
            <a:ext uri="{FF2B5EF4-FFF2-40B4-BE49-F238E27FC236}">
              <a16:creationId xmlns:a16="http://schemas.microsoft.com/office/drawing/2014/main" xmlns="" id="{92F44F7D-3B55-4E18-A31F-EC6EA5FE4B52}"/>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67" name="【庁舎】&#10;有形固定資産減価償却率最大値テキスト">
          <a:extLst>
            <a:ext uri="{FF2B5EF4-FFF2-40B4-BE49-F238E27FC236}">
              <a16:creationId xmlns:a16="http://schemas.microsoft.com/office/drawing/2014/main" xmlns="" id="{95835CAA-B78D-4AF1-BABB-FA8DC9EFE773}"/>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8" name="直線コネクタ 467">
          <a:extLst>
            <a:ext uri="{FF2B5EF4-FFF2-40B4-BE49-F238E27FC236}">
              <a16:creationId xmlns:a16="http://schemas.microsoft.com/office/drawing/2014/main" xmlns="" id="{6D8989C0-6551-4E6E-918A-5DE95A0FABFA}"/>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69" name="【庁舎】&#10;有形固定資産減価償却率平均値テキスト">
          <a:extLst>
            <a:ext uri="{FF2B5EF4-FFF2-40B4-BE49-F238E27FC236}">
              <a16:creationId xmlns:a16="http://schemas.microsoft.com/office/drawing/2014/main" xmlns="" id="{EBA0688F-7EE9-4F15-86BE-9EE406360E41}"/>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70" name="フローチャート: 判断 469">
          <a:extLst>
            <a:ext uri="{FF2B5EF4-FFF2-40B4-BE49-F238E27FC236}">
              <a16:creationId xmlns:a16="http://schemas.microsoft.com/office/drawing/2014/main" xmlns="" id="{CD9C494A-0A55-401D-AB29-12FC174D9AD5}"/>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71" name="フローチャート: 判断 470">
          <a:extLst>
            <a:ext uri="{FF2B5EF4-FFF2-40B4-BE49-F238E27FC236}">
              <a16:creationId xmlns:a16="http://schemas.microsoft.com/office/drawing/2014/main" xmlns="" id="{1139E3C7-E9F3-4AA0-A454-F7CDB79B9A5B}"/>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72" name="n_1aveValue【庁舎】&#10;有形固定資産減価償却率">
          <a:extLst>
            <a:ext uri="{FF2B5EF4-FFF2-40B4-BE49-F238E27FC236}">
              <a16:creationId xmlns:a16="http://schemas.microsoft.com/office/drawing/2014/main" xmlns="" id="{6D216FCA-C12C-4C8A-B667-55C6CBA352A4}"/>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73" name="フローチャート: 判断 472">
          <a:extLst>
            <a:ext uri="{FF2B5EF4-FFF2-40B4-BE49-F238E27FC236}">
              <a16:creationId xmlns:a16="http://schemas.microsoft.com/office/drawing/2014/main" xmlns="" id="{EA4B34F6-D3C3-4BA5-BEF4-B961FFED59A4}"/>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474" name="n_2aveValue【庁舎】&#10;有形固定資産減価償却率">
          <a:extLst>
            <a:ext uri="{FF2B5EF4-FFF2-40B4-BE49-F238E27FC236}">
              <a16:creationId xmlns:a16="http://schemas.microsoft.com/office/drawing/2014/main" xmlns="" id="{570B758A-02B2-4FC9-B8B7-DE091AF2B914}"/>
            </a:ext>
          </a:extLst>
        </xdr:cNvPr>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1EE9F36-CA89-486F-A1C6-C340D7BFE1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515EF7C9-FE52-4D22-AE22-2ADCB6D487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95863214-2EF6-48B1-976A-1DE10A3924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3A99439C-E768-492A-98E2-94FFF685A4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82685F37-FE28-41CC-B55E-0623B16F48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480" name="楕円 479">
          <a:extLst>
            <a:ext uri="{FF2B5EF4-FFF2-40B4-BE49-F238E27FC236}">
              <a16:creationId xmlns:a16="http://schemas.microsoft.com/office/drawing/2014/main" xmlns="" id="{7E5D38F5-9A41-413B-BB43-318CDF533015}"/>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68835</xdr:rowOff>
    </xdr:from>
    <xdr:to>
      <xdr:col>76</xdr:col>
      <xdr:colOff>165100</xdr:colOff>
      <xdr:row>103</xdr:row>
      <xdr:rowOff>170435</xdr:rowOff>
    </xdr:to>
    <xdr:sp macro="" textlink="">
      <xdr:nvSpPr>
        <xdr:cNvPr id="481" name="楕円 480">
          <a:extLst>
            <a:ext uri="{FF2B5EF4-FFF2-40B4-BE49-F238E27FC236}">
              <a16:creationId xmlns:a16="http://schemas.microsoft.com/office/drawing/2014/main" xmlns="" id="{09F845BB-3079-4EF7-876D-A32B12D8C684}"/>
            </a:ext>
          </a:extLst>
        </xdr:cNvPr>
        <xdr:cNvSpPr/>
      </xdr:nvSpPr>
      <xdr:spPr>
        <a:xfrm>
          <a:off x="14541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119635</xdr:rowOff>
    </xdr:to>
    <xdr:cxnSp macro="">
      <xdr:nvCxnSpPr>
        <xdr:cNvPr id="482" name="直線コネクタ 481">
          <a:extLst>
            <a:ext uri="{FF2B5EF4-FFF2-40B4-BE49-F238E27FC236}">
              <a16:creationId xmlns:a16="http://schemas.microsoft.com/office/drawing/2014/main" xmlns="" id="{25580979-CD7D-42A3-9A34-3EDA8EA180FB}"/>
            </a:ext>
          </a:extLst>
        </xdr:cNvPr>
        <xdr:cNvCxnSpPr/>
      </xdr:nvCxnSpPr>
      <xdr:spPr>
        <a:xfrm flipV="1">
          <a:off x="14592300" y="17746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483" name="n_1mainValue【庁舎】&#10;有形固定資産減価償却率">
          <a:extLst>
            <a:ext uri="{FF2B5EF4-FFF2-40B4-BE49-F238E27FC236}">
              <a16:creationId xmlns:a16="http://schemas.microsoft.com/office/drawing/2014/main" xmlns="" id="{3A286BD4-D771-4981-9609-48EE59AC7692}"/>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15512</xdr:rowOff>
    </xdr:from>
    <xdr:ext cx="405111" cy="259045"/>
    <xdr:sp macro="" textlink="">
      <xdr:nvSpPr>
        <xdr:cNvPr id="484" name="n_2mainValue【庁舎】&#10;有形固定資産減価償却率">
          <a:extLst>
            <a:ext uri="{FF2B5EF4-FFF2-40B4-BE49-F238E27FC236}">
              <a16:creationId xmlns:a16="http://schemas.microsoft.com/office/drawing/2014/main" xmlns="" id="{999A5F98-923F-4279-B8F9-38D7A73A636F}"/>
            </a:ext>
          </a:extLst>
        </xdr:cNvPr>
        <xdr:cNvSpPr txBox="1"/>
      </xdr:nvSpPr>
      <xdr:spPr>
        <a:xfrm>
          <a:off x="1438974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a:extLst>
            <a:ext uri="{FF2B5EF4-FFF2-40B4-BE49-F238E27FC236}">
              <a16:creationId xmlns:a16="http://schemas.microsoft.com/office/drawing/2014/main" xmlns="" id="{496730CB-C6CA-4A70-B3C5-26E43CE4E0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a:extLst>
            <a:ext uri="{FF2B5EF4-FFF2-40B4-BE49-F238E27FC236}">
              <a16:creationId xmlns:a16="http://schemas.microsoft.com/office/drawing/2014/main" xmlns="" id="{4D08C353-C0FD-43A6-BF58-880622AA6F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a:extLst>
            <a:ext uri="{FF2B5EF4-FFF2-40B4-BE49-F238E27FC236}">
              <a16:creationId xmlns:a16="http://schemas.microsoft.com/office/drawing/2014/main" xmlns="" id="{F8A3A6CD-5AB1-464C-9C89-7EC0FDBC4E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a:extLst>
            <a:ext uri="{FF2B5EF4-FFF2-40B4-BE49-F238E27FC236}">
              <a16:creationId xmlns:a16="http://schemas.microsoft.com/office/drawing/2014/main" xmlns="" id="{125FB432-8277-49B2-A417-665D74E200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a:extLst>
            <a:ext uri="{FF2B5EF4-FFF2-40B4-BE49-F238E27FC236}">
              <a16:creationId xmlns:a16="http://schemas.microsoft.com/office/drawing/2014/main" xmlns="" id="{F72AAEB5-AB47-4B4F-94BF-B5C66A1F7C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a:extLst>
            <a:ext uri="{FF2B5EF4-FFF2-40B4-BE49-F238E27FC236}">
              <a16:creationId xmlns:a16="http://schemas.microsoft.com/office/drawing/2014/main" xmlns="" id="{0575497A-4320-492F-8FDA-74C20F90FD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a:extLst>
            <a:ext uri="{FF2B5EF4-FFF2-40B4-BE49-F238E27FC236}">
              <a16:creationId xmlns:a16="http://schemas.microsoft.com/office/drawing/2014/main" xmlns="" id="{429F7EA7-AB19-4D72-86EC-7838C2A480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a:extLst>
            <a:ext uri="{FF2B5EF4-FFF2-40B4-BE49-F238E27FC236}">
              <a16:creationId xmlns:a16="http://schemas.microsoft.com/office/drawing/2014/main" xmlns="" id="{35036845-7783-4F6F-B565-85336DB3ED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a:extLst>
            <a:ext uri="{FF2B5EF4-FFF2-40B4-BE49-F238E27FC236}">
              <a16:creationId xmlns:a16="http://schemas.microsoft.com/office/drawing/2014/main" xmlns="" id="{D1489152-957C-44C2-A41A-A170221F3F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a:extLst>
            <a:ext uri="{FF2B5EF4-FFF2-40B4-BE49-F238E27FC236}">
              <a16:creationId xmlns:a16="http://schemas.microsoft.com/office/drawing/2014/main" xmlns="" id="{393948EE-49E9-4CE1-8357-12545B14E3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5" name="テキスト ボックス 494">
          <a:extLst>
            <a:ext uri="{FF2B5EF4-FFF2-40B4-BE49-F238E27FC236}">
              <a16:creationId xmlns:a16="http://schemas.microsoft.com/office/drawing/2014/main" xmlns="" id="{C4F3E910-D257-47C9-A904-17CFD3A1699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6" name="直線コネクタ 495">
          <a:extLst>
            <a:ext uri="{FF2B5EF4-FFF2-40B4-BE49-F238E27FC236}">
              <a16:creationId xmlns:a16="http://schemas.microsoft.com/office/drawing/2014/main" xmlns="" id="{13AB39E8-ABCA-4835-819B-A501E0F42B9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7" name="テキスト ボックス 496">
          <a:extLst>
            <a:ext uri="{FF2B5EF4-FFF2-40B4-BE49-F238E27FC236}">
              <a16:creationId xmlns:a16="http://schemas.microsoft.com/office/drawing/2014/main" xmlns="" id="{B72900B0-3F85-4E92-8637-E1CF7342ED7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8" name="直線コネクタ 497">
          <a:extLst>
            <a:ext uri="{FF2B5EF4-FFF2-40B4-BE49-F238E27FC236}">
              <a16:creationId xmlns:a16="http://schemas.microsoft.com/office/drawing/2014/main" xmlns="" id="{0F9CDE97-3AA6-49F4-A899-ADD5C5D9B84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9" name="テキスト ボックス 498">
          <a:extLst>
            <a:ext uri="{FF2B5EF4-FFF2-40B4-BE49-F238E27FC236}">
              <a16:creationId xmlns:a16="http://schemas.microsoft.com/office/drawing/2014/main" xmlns="" id="{F7DAB2F0-5F6B-4296-A17F-F2FD0EA0803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0" name="直線コネクタ 499">
          <a:extLst>
            <a:ext uri="{FF2B5EF4-FFF2-40B4-BE49-F238E27FC236}">
              <a16:creationId xmlns:a16="http://schemas.microsoft.com/office/drawing/2014/main" xmlns="" id="{A7C2B6F4-3568-4FBC-8632-787D26650FA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1" name="テキスト ボックス 500">
          <a:extLst>
            <a:ext uri="{FF2B5EF4-FFF2-40B4-BE49-F238E27FC236}">
              <a16:creationId xmlns:a16="http://schemas.microsoft.com/office/drawing/2014/main" xmlns="" id="{35B03852-0A00-4FB9-AE04-D06D44C1D57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2" name="直線コネクタ 501">
          <a:extLst>
            <a:ext uri="{FF2B5EF4-FFF2-40B4-BE49-F238E27FC236}">
              <a16:creationId xmlns:a16="http://schemas.microsoft.com/office/drawing/2014/main" xmlns="" id="{3535C92D-59A1-4579-93D5-B0FCEA1E84F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3" name="テキスト ボックス 502">
          <a:extLst>
            <a:ext uri="{FF2B5EF4-FFF2-40B4-BE49-F238E27FC236}">
              <a16:creationId xmlns:a16="http://schemas.microsoft.com/office/drawing/2014/main" xmlns="" id="{9D7C66C9-0168-4FEA-BFAD-98CAD47CCCE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4" name="直線コネクタ 503">
          <a:extLst>
            <a:ext uri="{FF2B5EF4-FFF2-40B4-BE49-F238E27FC236}">
              <a16:creationId xmlns:a16="http://schemas.microsoft.com/office/drawing/2014/main" xmlns="" id="{20027178-0098-41D2-9CE8-21A3459C24A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5" name="テキスト ボックス 504">
          <a:extLst>
            <a:ext uri="{FF2B5EF4-FFF2-40B4-BE49-F238E27FC236}">
              <a16:creationId xmlns:a16="http://schemas.microsoft.com/office/drawing/2014/main" xmlns="" id="{43BC6B35-665A-4168-858E-059A1F1E3D8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6" name="直線コネクタ 505">
          <a:extLst>
            <a:ext uri="{FF2B5EF4-FFF2-40B4-BE49-F238E27FC236}">
              <a16:creationId xmlns:a16="http://schemas.microsoft.com/office/drawing/2014/main" xmlns="" id="{8C32C05B-E17B-4E78-956B-091DD5250E2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7" name="テキスト ボックス 506">
          <a:extLst>
            <a:ext uri="{FF2B5EF4-FFF2-40B4-BE49-F238E27FC236}">
              <a16:creationId xmlns:a16="http://schemas.microsoft.com/office/drawing/2014/main" xmlns="" id="{E1897CF8-75B3-49E6-B6EF-7727B20580D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a:extLst>
            <a:ext uri="{FF2B5EF4-FFF2-40B4-BE49-F238E27FC236}">
              <a16:creationId xmlns:a16="http://schemas.microsoft.com/office/drawing/2014/main" xmlns="" id="{283F077F-96B8-4DB0-A0D6-41E1BA3A1F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a:extLst>
            <a:ext uri="{FF2B5EF4-FFF2-40B4-BE49-F238E27FC236}">
              <a16:creationId xmlns:a16="http://schemas.microsoft.com/office/drawing/2014/main" xmlns="" id="{956947AD-ED15-410B-B9B5-3D82DD1D67A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a:extLst>
            <a:ext uri="{FF2B5EF4-FFF2-40B4-BE49-F238E27FC236}">
              <a16:creationId xmlns:a16="http://schemas.microsoft.com/office/drawing/2014/main" xmlns="" id="{A4D123F6-223B-492A-9FC7-3088B7F287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11" name="直線コネクタ 510">
          <a:extLst>
            <a:ext uri="{FF2B5EF4-FFF2-40B4-BE49-F238E27FC236}">
              <a16:creationId xmlns:a16="http://schemas.microsoft.com/office/drawing/2014/main" xmlns="" id="{B40CF33B-8B98-47B2-824B-6744363D091D}"/>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12" name="【庁舎】&#10;一人当たり面積最小値テキスト">
          <a:extLst>
            <a:ext uri="{FF2B5EF4-FFF2-40B4-BE49-F238E27FC236}">
              <a16:creationId xmlns:a16="http://schemas.microsoft.com/office/drawing/2014/main" xmlns="" id="{FC5CD923-433A-4D5A-89A2-FFF5908FC1E3}"/>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13" name="直線コネクタ 512">
          <a:extLst>
            <a:ext uri="{FF2B5EF4-FFF2-40B4-BE49-F238E27FC236}">
              <a16:creationId xmlns:a16="http://schemas.microsoft.com/office/drawing/2014/main" xmlns="" id="{35117D32-504F-4C9A-81C2-C2D7D9555554}"/>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14" name="【庁舎】&#10;一人当たり面積最大値テキスト">
          <a:extLst>
            <a:ext uri="{FF2B5EF4-FFF2-40B4-BE49-F238E27FC236}">
              <a16:creationId xmlns:a16="http://schemas.microsoft.com/office/drawing/2014/main" xmlns="" id="{4321FBE4-1C77-4F42-BE33-E253954B19A9}"/>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15" name="直線コネクタ 514">
          <a:extLst>
            <a:ext uri="{FF2B5EF4-FFF2-40B4-BE49-F238E27FC236}">
              <a16:creationId xmlns:a16="http://schemas.microsoft.com/office/drawing/2014/main" xmlns="" id="{844B66A1-858D-4A29-AFC9-987B165FED7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16" name="【庁舎】&#10;一人当たり面積平均値テキスト">
          <a:extLst>
            <a:ext uri="{FF2B5EF4-FFF2-40B4-BE49-F238E27FC236}">
              <a16:creationId xmlns:a16="http://schemas.microsoft.com/office/drawing/2014/main" xmlns="" id="{8EC85177-2C44-47FF-A180-170A16ADBFB3}"/>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17" name="フローチャート: 判断 516">
          <a:extLst>
            <a:ext uri="{FF2B5EF4-FFF2-40B4-BE49-F238E27FC236}">
              <a16:creationId xmlns:a16="http://schemas.microsoft.com/office/drawing/2014/main" xmlns="" id="{40ECB3F2-1AC7-4E08-AD9E-0D653A94B8A3}"/>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18" name="フローチャート: 判断 517">
          <a:extLst>
            <a:ext uri="{FF2B5EF4-FFF2-40B4-BE49-F238E27FC236}">
              <a16:creationId xmlns:a16="http://schemas.microsoft.com/office/drawing/2014/main" xmlns="" id="{706A1F01-98F3-4ED3-8F71-38846F162F8A}"/>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19" name="n_1aveValue【庁舎】&#10;一人当たり面積">
          <a:extLst>
            <a:ext uri="{FF2B5EF4-FFF2-40B4-BE49-F238E27FC236}">
              <a16:creationId xmlns:a16="http://schemas.microsoft.com/office/drawing/2014/main" xmlns="" id="{01CADFB0-E29B-4895-9D6B-D57E48320FD2}"/>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20" name="フローチャート: 判断 519">
          <a:extLst>
            <a:ext uri="{FF2B5EF4-FFF2-40B4-BE49-F238E27FC236}">
              <a16:creationId xmlns:a16="http://schemas.microsoft.com/office/drawing/2014/main" xmlns="" id="{E53C074C-DD84-4BA2-8ADA-7BDF4A84BEEF}"/>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21" name="n_2aveValue【庁舎】&#10;一人当たり面積">
          <a:extLst>
            <a:ext uri="{FF2B5EF4-FFF2-40B4-BE49-F238E27FC236}">
              <a16:creationId xmlns:a16="http://schemas.microsoft.com/office/drawing/2014/main" xmlns="" id="{F42744A7-B964-4EA6-ABD7-3C93020ECF81}"/>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xmlns="" id="{D0D839DB-F21B-4E14-B58A-D2AC5A0A8D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xmlns="" id="{C1EAEA88-2E41-48E2-9328-FA9C75B646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xmlns="" id="{0FE0CD7F-0A91-4076-A83F-7C0138C9BD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xmlns="" id="{B6B864D7-0A8B-4B15-9CC0-4FCCAACF4E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xmlns="" id="{7915E56D-5B5B-4C36-A431-1FE4F510AB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527" name="楕円 526">
          <a:extLst>
            <a:ext uri="{FF2B5EF4-FFF2-40B4-BE49-F238E27FC236}">
              <a16:creationId xmlns:a16="http://schemas.microsoft.com/office/drawing/2014/main" xmlns="" id="{B6A8C261-9A7E-4150-9CBB-AB5F27B91EE4}"/>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144599</xdr:rowOff>
    </xdr:from>
    <xdr:to>
      <xdr:col>107</xdr:col>
      <xdr:colOff>101600</xdr:colOff>
      <xdr:row>108</xdr:row>
      <xdr:rowOff>74749</xdr:rowOff>
    </xdr:to>
    <xdr:sp macro="" textlink="">
      <xdr:nvSpPr>
        <xdr:cNvPr id="528" name="楕円 527">
          <a:extLst>
            <a:ext uri="{FF2B5EF4-FFF2-40B4-BE49-F238E27FC236}">
              <a16:creationId xmlns:a16="http://schemas.microsoft.com/office/drawing/2014/main" xmlns="" id="{102C47FC-B4E5-49C6-A10F-68B113A53957}"/>
            </a:ext>
          </a:extLst>
        </xdr:cNvPr>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23949</xdr:rowOff>
    </xdr:to>
    <xdr:cxnSp macro="">
      <xdr:nvCxnSpPr>
        <xdr:cNvPr id="529" name="直線コネクタ 528">
          <a:extLst>
            <a:ext uri="{FF2B5EF4-FFF2-40B4-BE49-F238E27FC236}">
              <a16:creationId xmlns:a16="http://schemas.microsoft.com/office/drawing/2014/main" xmlns="" id="{A761D108-A52B-4C8C-9771-FD9ADCBABD23}"/>
            </a:ext>
          </a:extLst>
        </xdr:cNvPr>
        <xdr:cNvCxnSpPr/>
      </xdr:nvCxnSpPr>
      <xdr:spPr>
        <a:xfrm flipV="1">
          <a:off x="20434300" y="185340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59345</xdr:rowOff>
    </xdr:from>
    <xdr:ext cx="469744" cy="259045"/>
    <xdr:sp macro="" textlink="">
      <xdr:nvSpPr>
        <xdr:cNvPr id="530" name="n_1mainValue【庁舎】&#10;一人当たり面積">
          <a:extLst>
            <a:ext uri="{FF2B5EF4-FFF2-40B4-BE49-F238E27FC236}">
              <a16:creationId xmlns:a16="http://schemas.microsoft.com/office/drawing/2014/main" xmlns="" id="{3A534FE6-02E1-4E13-9ED0-B3A499456FEC}"/>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531" name="n_2mainValue【庁舎】&#10;一人当たり面積">
          <a:extLst>
            <a:ext uri="{FF2B5EF4-FFF2-40B4-BE49-F238E27FC236}">
              <a16:creationId xmlns:a16="http://schemas.microsoft.com/office/drawing/2014/main" xmlns="" id="{3D2DB81D-CE77-46F8-BA73-689675D9362C}"/>
            </a:ext>
          </a:extLst>
        </xdr:cNvPr>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a:extLst>
            <a:ext uri="{FF2B5EF4-FFF2-40B4-BE49-F238E27FC236}">
              <a16:creationId xmlns:a16="http://schemas.microsoft.com/office/drawing/2014/main" xmlns="" id="{D8673FE0-2828-4675-A444-1D72C376C0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a:extLst>
            <a:ext uri="{FF2B5EF4-FFF2-40B4-BE49-F238E27FC236}">
              <a16:creationId xmlns:a16="http://schemas.microsoft.com/office/drawing/2014/main" xmlns="" id="{0FE7A2F4-0D8A-449D-8782-6A2FBC6742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a:extLst>
            <a:ext uri="{FF2B5EF4-FFF2-40B4-BE49-F238E27FC236}">
              <a16:creationId xmlns:a16="http://schemas.microsoft.com/office/drawing/2014/main" xmlns="" id="{BA4D6D19-D00D-41DC-8544-E825DD5877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類似団体と比較して特に有形固定資産減価償却率が高くなっている施設は、認定こども園、幼稚園、保育所であり、特に低くなっている施設は、図書館である。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認定こども園、幼稚園、保育所については、建築後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年以上経過した施設</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日下保育園能津分園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の影響により、有形固定資産減価償却率が高くなっているものの、令和元年度に予定されている建替えにより、今後減少となる。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図書館においては、平成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年度に新しい施設を建設したため、有形固定資産減価償却率が低くなっている。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年度には、個別施設計画</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策定しており、同計画に基づき、適正化に取組んでいく。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近年横ばい状態が続いており、高知県平均を上回っているものの村内に中心となる産業が少ないこと等により、全国平均には遠く及ばず、大変厳しい財政状況である。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今後とも税収やふるさと納税等の自主財源の確保に努め、行財政の効率化を図ることによる財政基盤の強化に引き続き取組んでいく必要がある。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経常収支比率については、分母となる経常一般財源では、普通交付税</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百万円の減が起因となり対前年度比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百万円の減少。次に分子となる経常経費充当一般財源額では、物件費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固定資産鑑定委託料、光ケーブル網保守管理委託料、予防接種委託料等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、公債費、人件費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勧奨退職による職員給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の減が起因となり、分子トータルでは、対前年度比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少。経常収支比率においては、分母・分子ともに減少したことにより、ほぼ横ばいのとなった。今後とも各指標に大きな影響を及ぼす地方交付税の動向を注視しつつ、今後の大型事業実施による公債費増を鑑みた上、堅実な財政運営に努めなければなら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32808</xdr:rowOff>
    </xdr:from>
    <xdr:to>
      <xdr:col>23</xdr:col>
      <xdr:colOff>133350</xdr:colOff>
      <xdr:row>65</xdr:row>
      <xdr:rowOff>36830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117705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36830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03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99695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036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99695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072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169985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人件費では、勧奨退職による退職手当において対前年度比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45.1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百万円増。物件費では、龍馬チャレンジ事業において対前年度比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93.9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156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百万円の大幅増。以上の結果、人件費・物件費では、対前年度比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千円の悪化となった。今後においても消耗品等の節減に努めなければならない。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132187</xdr:rowOff>
    </xdr:from>
    <xdr:to>
      <xdr:col>23</xdr:col>
      <xdr:colOff>133350</xdr:colOff>
      <xdr:row>84</xdr:row>
      <xdr:rowOff>71599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362537"/>
          <a:ext cx="838200" cy="1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115323</xdr:rowOff>
    </xdr:from>
    <xdr:to>
      <xdr:col>19</xdr:col>
      <xdr:colOff>133350</xdr:colOff>
      <xdr:row>83</xdr:row>
      <xdr:rowOff>132187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174223"/>
          <a:ext cx="889000" cy="1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115323</xdr:rowOff>
    </xdr:from>
    <xdr:to>
      <xdr:col>15</xdr:col>
      <xdr:colOff>82550</xdr:colOff>
      <xdr:row>82</xdr:row>
      <xdr:rowOff>115480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174223"/>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15163</xdr:rowOff>
    </xdr:from>
    <xdr:to>
      <xdr:col>11</xdr:col>
      <xdr:colOff>31750</xdr:colOff>
      <xdr:row>82</xdr:row>
      <xdr:rowOff>115480</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074063"/>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20799</xdr:rowOff>
    </xdr:from>
    <xdr:to>
      <xdr:col>23</xdr:col>
      <xdr:colOff>184150</xdr:colOff>
      <xdr:row>84</xdr:row>
      <xdr:rowOff>122399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164326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39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81387</xdr:rowOff>
    </xdr:from>
    <xdr:to>
      <xdr:col>19</xdr:col>
      <xdr:colOff>184150</xdr:colOff>
      <xdr:row>84</xdr:row>
      <xdr:rowOff>11537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3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167764</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39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64523</xdr:rowOff>
    </xdr:from>
    <xdr:to>
      <xdr:col>15</xdr:col>
      <xdr:colOff>133350</xdr:colOff>
      <xdr:row>82</xdr:row>
      <xdr:rowOff>166123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4850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64680</xdr:rowOff>
    </xdr:from>
    <xdr:to>
      <xdr:col>11</xdr:col>
      <xdr:colOff>82550</xdr:colOff>
      <xdr:row>82</xdr:row>
      <xdr:rowOff>166280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5007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135813</xdr:rowOff>
    </xdr:from>
    <xdr:to>
      <xdr:col>7</xdr:col>
      <xdr:colOff>31750</xdr:colOff>
      <xdr:row>82</xdr:row>
      <xdr:rowOff>65963</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0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76140</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7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ポイント上回っているものの、全国町村平均とはほぼ</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同水準</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にある。今後も、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国家公務員の給与制度を基本として運用し、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適正な給与水準の維持に努める。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78618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6854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5590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5590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106438</xdr:rowOff>
    </xdr:from>
    <xdr:to>
      <xdr:col>68</xdr:col>
      <xdr:colOff>203200</xdr:colOff>
      <xdr:row>85</xdr:row>
      <xdr:rowOff>36588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類似団体平均値を下回っている状況ではあるが、今後も日高村集中改革プランをもとに住民サービスの低下とならないよう計画的な職員採用を行いながら、適正な定員管理に努める。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92032</xdr:rowOff>
    </xdr:from>
    <xdr:to>
      <xdr:col>81</xdr:col>
      <xdr:colOff>44450</xdr:colOff>
      <xdr:row>61</xdr:row>
      <xdr:rowOff>108924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550482"/>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92032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53761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36533</xdr:rowOff>
    </xdr:from>
    <xdr:to>
      <xdr:col>72</xdr:col>
      <xdr:colOff>203200</xdr:colOff>
      <xdr:row>61</xdr:row>
      <xdr:rowOff>79163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494983"/>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160528</xdr:rowOff>
    </xdr:from>
    <xdr:to>
      <xdr:col>68</xdr:col>
      <xdr:colOff>152400</xdr:colOff>
      <xdr:row>61</xdr:row>
      <xdr:rowOff>36533</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44752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58124</xdr:rowOff>
    </xdr:from>
    <xdr:to>
      <xdr:col>81</xdr:col>
      <xdr:colOff>95250</xdr:colOff>
      <xdr:row>61</xdr:row>
      <xdr:rowOff>159724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74651</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3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41232</xdr:rowOff>
    </xdr:from>
    <xdr:to>
      <xdr:col>77</xdr:col>
      <xdr:colOff>95250</xdr:colOff>
      <xdr:row>61</xdr:row>
      <xdr:rowOff>142832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153009</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26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157183</xdr:rowOff>
    </xdr:from>
    <xdr:to>
      <xdr:col>68</xdr:col>
      <xdr:colOff>203200</xdr:colOff>
      <xdr:row>61</xdr:row>
      <xdr:rowOff>87333</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97510</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21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109728</xdr:rowOff>
    </xdr:from>
    <xdr:to>
      <xdr:col>64</xdr:col>
      <xdr:colOff>152400</xdr:colOff>
      <xdr:row>61</xdr:row>
      <xdr:rowOff>39878</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50055</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既発債の元金償還がピークをすぎ、近年は減少傾向となっているものの、事業費補正算入公債費の減により、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ポイント悪化となった。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現在では交付税算入のある起債を積極的に借入れ事業を実施しており、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今後の「治水対策事業」・「庁舎建設事業」等の大型事業の実施による借入と合せて、本比率は上昇していくことが予想されている。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153670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7839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97367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89323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77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40</xdr:row>
      <xdr:rowOff>14394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77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過去の起債借入額の抑制により、地方債残高が減少したことに加え、組合等が起こした地方債残高の減少により、対前年度比では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現在では交付税算入のある起債を積極的に借入れ事業を実施しており、今後の「治水対策事業」・「庁舎建設事業」等の大型事業による借入れと合せて、本比率は上昇していくことが予想されている。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ポイント改善している。主要因としては勧奨退職による職員数の減が起因なり、職員給与が減となっている。今後においても</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退職不補充・昇給延伸による人件費の抑制により、改善されてきた適正な水準を維持していく必要がある。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126255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ポイント改善している。主要因としては、固定資産評価替鑑定委託料、焼却灰処理委託料、伝送路等保守管理委託料 等の減により、対前年度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減少となっている。今後とも引き続きコスト意識を持ち、経常的物件費の抑制に努める。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86995</xdr:rowOff>
    </xdr:from>
    <xdr:to>
      <xdr:col>82</xdr:col>
      <xdr:colOff>107950</xdr:colOff>
      <xdr:row>14</xdr:row>
      <xdr:rowOff>132715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4872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132715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4644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64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64135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24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xdr:rowOff>
    </xdr:from>
    <xdr:to>
      <xdr:col>74</xdr:col>
      <xdr:colOff>31750</xdr:colOff>
      <xdr:row>14</xdr:row>
      <xdr:rowOff>114935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125112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ポイント増加している。主要因としては、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 障害者自立支援事業に伴う給付費負担金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国庫・県費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の請求事務処理誤りにより、給付費負担金を過大に受け入れたことで、一時的に経常経費充当一般財源が減少したものの、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年度においてはこれが通常ベースに戻ったことにより、結果として増加となっている。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今後も社会情勢により増加が予想される社会保障経費と共に本村の当比率にも注視してく必要がある。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98425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4996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55563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4996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6139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98425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1320800" y="9613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19702</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4763</xdr:rowOff>
    </xdr:from>
    <xdr:to>
      <xdr:col>15</xdr:col>
      <xdr:colOff>149225</xdr:colOff>
      <xdr:row>56</xdr:row>
      <xdr:rowOff>106363</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91140</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と比較すると横ばいとなった。その他は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特別会計への繰出金によるものが要因となっている。今後も高齢化の影響により、後期高齢者医療・介護保険事業等における医療費負担の増 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増加が予想されるところである。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今後も健診受診率の向上等により、医療費・扶助費の抑制に努め、一般会計からの繰出金の圧縮を図るとともに、繰出基準に基づいた適正な執行に努める。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54</xdr:row>
      <xdr:rowOff>157480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941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157480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119380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88900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xdr:rowOff>
    </xdr:from>
    <xdr:to>
      <xdr:col>69</xdr:col>
      <xdr:colOff>142875</xdr:colOff>
      <xdr:row>54</xdr:row>
      <xdr:rowOff>116840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127017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すると横ばいとなった。主要因としては、一部事務組合である仁淀消防組合分担金が増となったものの、学校組合負担金及び広域連合医療給付費負担金の減により、結果として同じ数値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今後も補助基準・要綱に基づいた適切な執行はもとより、必要性の低い補助金の見直しや廃止に努める。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19558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706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131572</xdr:rowOff>
    </xdr:from>
    <xdr:to>
      <xdr:col>78</xdr:col>
      <xdr:colOff>69850</xdr:colOff>
      <xdr:row>39</xdr:row>
      <xdr:rowOff>19558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646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28702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646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28702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改善している。主要因としては元利償還金において、対前年度比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百万円減となったもので、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在では交付税算入のある起債を積極的に借入れ事業を展開していることと、今後の「治水対策事業」・「庁舎建設事業」等の大型事業による借入を鑑みると、本比率は上昇していくことが予想される。今後においても中長期的な財政計画に基づく</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行財政運営に努めていく。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19231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303310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xdr:rowOff>
    </xdr:from>
    <xdr:to>
      <xdr:col>19</xdr:col>
      <xdr:colOff>187325</xdr:colOff>
      <xdr:row>76</xdr:row>
      <xdr:rowOff>19231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30331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171087</xdr:rowOff>
    </xdr:from>
    <xdr:to>
      <xdr:col>15</xdr:col>
      <xdr:colOff>98425</xdr:colOff>
      <xdr:row>76</xdr:row>
      <xdr:rowOff>2902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029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76</xdr:row>
      <xdr:rowOff>15966</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029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123553</xdr:rowOff>
    </xdr:from>
    <xdr:to>
      <xdr:col>24</xdr:col>
      <xdr:colOff>76200</xdr:colOff>
      <xdr:row>76</xdr:row>
      <xdr:rowOff>53702</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95629</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54808</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0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123553</xdr:rowOff>
    </xdr:from>
    <xdr:to>
      <xdr:col>15</xdr:col>
      <xdr:colOff>149225</xdr:colOff>
      <xdr:row>76</xdr:row>
      <xdr:rowOff>53702</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38479</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120287</xdr:rowOff>
    </xdr:from>
    <xdr:to>
      <xdr:col>11</xdr:col>
      <xdr:colOff>60325</xdr:colOff>
      <xdr:row>76</xdr:row>
      <xdr:rowOff>50437</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35214</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136616</xdr:rowOff>
    </xdr:from>
    <xdr:to>
      <xdr:col>6</xdr:col>
      <xdr:colOff>171450</xdr:colOff>
      <xdr:row>76</xdr:row>
      <xdr:rowOff>66765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51543</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ポイント悪化している。要因としては分子では、扶助費で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ポイント増となったものの、物件費で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ポイント減、人件費で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ポイント減となり、分子トータルでは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百万円の減。一方、分母となる経常一般財源では、普通交付税の減が主要因となり分母トータルでは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百万円の減。以上の結果、分子よりも分母の減少率が上回ったことが悪化の要因となっている。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77</xdr:row>
      <xdr:rowOff>138430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324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77</xdr:row>
      <xdr:rowOff>123189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2067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43180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43180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225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163830</xdr:rowOff>
    </xdr:from>
    <xdr:to>
      <xdr:col>69</xdr:col>
      <xdr:colOff>142875</xdr:colOff>
      <xdr:row>77</xdr:row>
      <xdr:rowOff>93980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104157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87582</xdr:rowOff>
    </xdr:from>
    <xdr:to>
      <xdr:col>29</xdr:col>
      <xdr:colOff>127000</xdr:colOff>
      <xdr:row>16</xdr:row>
      <xdr:rowOff>96055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878407"/>
          <a:ext cx="647700" cy="8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87582</xdr:rowOff>
    </xdr:from>
    <xdr:to>
      <xdr:col>26</xdr:col>
      <xdr:colOff>50800</xdr:colOff>
      <xdr:row>16</xdr:row>
      <xdr:rowOff>134033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878407"/>
          <a:ext cx="698500" cy="4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134033</xdr:rowOff>
    </xdr:from>
    <xdr:to>
      <xdr:col>22</xdr:col>
      <xdr:colOff>114300</xdr:colOff>
      <xdr:row>16</xdr:row>
      <xdr:rowOff>140640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24858"/>
          <a:ext cx="698500" cy="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140640</xdr:rowOff>
    </xdr:from>
    <xdr:to>
      <xdr:col>18</xdr:col>
      <xdr:colOff>177800</xdr:colOff>
      <xdr:row>17</xdr:row>
      <xdr:rowOff>15649</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31465"/>
          <a:ext cx="698500" cy="4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45255</xdr:rowOff>
    </xdr:from>
    <xdr:to>
      <xdr:col>29</xdr:col>
      <xdr:colOff>177800</xdr:colOff>
      <xdr:row>16</xdr:row>
      <xdr:rowOff>146855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17332</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36782</xdr:rowOff>
    </xdr:from>
    <xdr:to>
      <xdr:col>26</xdr:col>
      <xdr:colOff>101600</xdr:colOff>
      <xdr:row>16</xdr:row>
      <xdr:rowOff>138382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27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123159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13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83233</xdr:rowOff>
    </xdr:from>
    <xdr:to>
      <xdr:col>22</xdr:col>
      <xdr:colOff>165100</xdr:colOff>
      <xdr:row>17</xdr:row>
      <xdr:rowOff>13383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7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169610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89840</xdr:rowOff>
    </xdr:from>
    <xdr:to>
      <xdr:col>19</xdr:col>
      <xdr:colOff>38100</xdr:colOff>
      <xdr:row>17</xdr:row>
      <xdr:rowOff>19990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8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4767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9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136299</xdr:rowOff>
    </xdr:from>
    <xdr:to>
      <xdr:col>15</xdr:col>
      <xdr:colOff>101600</xdr:colOff>
      <xdr:row>17</xdr:row>
      <xdr:rowOff>66449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2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51226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1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43142</xdr:rowOff>
    </xdr:from>
    <xdr:to>
      <xdr:col>29</xdr:col>
      <xdr:colOff>127000</xdr:colOff>
      <xdr:row>36</xdr:row>
      <xdr:rowOff>73260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996392"/>
          <a:ext cx="647700" cy="3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43142</xdr:rowOff>
    </xdr:from>
    <xdr:to>
      <xdr:col>26</xdr:col>
      <xdr:colOff>50800</xdr:colOff>
      <xdr:row>36</xdr:row>
      <xdr:rowOff>69221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996392"/>
          <a:ext cx="6985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69221</xdr:rowOff>
    </xdr:from>
    <xdr:to>
      <xdr:col>22</xdr:col>
      <xdr:colOff>114300</xdr:colOff>
      <xdr:row>37</xdr:row>
      <xdr:rowOff>52915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022471"/>
          <a:ext cx="698500" cy="15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157804</xdr:rowOff>
    </xdr:from>
    <xdr:to>
      <xdr:col>18</xdr:col>
      <xdr:colOff>177800</xdr:colOff>
      <xdr:row>37</xdr:row>
      <xdr:rowOff>52915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111054"/>
          <a:ext cx="698500" cy="6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22460</xdr:rowOff>
    </xdr:from>
    <xdr:to>
      <xdr:col>29</xdr:col>
      <xdr:colOff>177800</xdr:colOff>
      <xdr:row>36</xdr:row>
      <xdr:rowOff>124060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7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337437</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4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335242</xdr:rowOff>
    </xdr:from>
    <xdr:to>
      <xdr:col>26</xdr:col>
      <xdr:colOff>101600</xdr:colOff>
      <xdr:row>36</xdr:row>
      <xdr:rowOff>93942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104119</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1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18421</xdr:rowOff>
    </xdr:from>
    <xdr:to>
      <xdr:col>22</xdr:col>
      <xdr:colOff>165100</xdr:colOff>
      <xdr:row>36</xdr:row>
      <xdr:rowOff>120021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7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130198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74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2115</xdr:rowOff>
    </xdr:from>
    <xdr:to>
      <xdr:col>19</xdr:col>
      <xdr:colOff>38100</xdr:colOff>
      <xdr:row>37</xdr:row>
      <xdr:rowOff>103715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1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88492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2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107004</xdr:rowOff>
    </xdr:from>
    <xdr:to>
      <xdr:col>15</xdr:col>
      <xdr:colOff>101600</xdr:colOff>
      <xdr:row>37</xdr:row>
      <xdr:rowOff>37154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6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21931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92380</xdr:rowOff>
    </xdr:from>
    <xdr:to>
      <xdr:col>24</xdr:col>
      <xdr:colOff>63500</xdr:colOff>
      <xdr:row>36</xdr:row>
      <xdr:rowOff>138350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264580"/>
          <a:ext cx="8382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138350</xdr:rowOff>
    </xdr:from>
    <xdr:to>
      <xdr:col>19</xdr:col>
      <xdr:colOff>177800</xdr:colOff>
      <xdr:row>37</xdr:row>
      <xdr:rowOff>24790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10550"/>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10182</xdr:rowOff>
    </xdr:from>
    <xdr:to>
      <xdr:col>15</xdr:col>
      <xdr:colOff>50800</xdr:colOff>
      <xdr:row>37</xdr:row>
      <xdr:rowOff>24790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53832"/>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10182</xdr:rowOff>
    </xdr:from>
    <xdr:to>
      <xdr:col>10</xdr:col>
      <xdr:colOff>114300</xdr:colOff>
      <xdr:row>37</xdr:row>
      <xdr:rowOff>46279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53832"/>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41580</xdr:rowOff>
    </xdr:from>
    <xdr:to>
      <xdr:col>24</xdr:col>
      <xdr:colOff>114300</xdr:colOff>
      <xdr:row>36</xdr:row>
      <xdr:rowOff>143180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20007</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9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87550</xdr:rowOff>
    </xdr:from>
    <xdr:to>
      <xdr:col>20</xdr:col>
      <xdr:colOff>38100</xdr:colOff>
      <xdr:row>37</xdr:row>
      <xdr:rowOff>17700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8827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3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145440</xdr:rowOff>
    </xdr:from>
    <xdr:to>
      <xdr:col>15</xdr:col>
      <xdr:colOff>101600</xdr:colOff>
      <xdr:row>37</xdr:row>
      <xdr:rowOff>75590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66717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130832</xdr:rowOff>
    </xdr:from>
    <xdr:to>
      <xdr:col>10</xdr:col>
      <xdr:colOff>165100</xdr:colOff>
      <xdr:row>37</xdr:row>
      <xdr:rowOff>60982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52109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166929</xdr:rowOff>
    </xdr:from>
    <xdr:to>
      <xdr:col>6</xdr:col>
      <xdr:colOff>38100</xdr:colOff>
      <xdr:row>37</xdr:row>
      <xdr:rowOff>97079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88206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66507</xdr:rowOff>
    </xdr:from>
    <xdr:to>
      <xdr:col>24</xdr:col>
      <xdr:colOff>63500</xdr:colOff>
      <xdr:row>55</xdr:row>
      <xdr:rowOff>25665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324807"/>
          <a:ext cx="8382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25665</xdr:rowOff>
    </xdr:from>
    <xdr:to>
      <xdr:col>19</xdr:col>
      <xdr:colOff>177800</xdr:colOff>
      <xdr:row>56</xdr:row>
      <xdr:rowOff>45362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455415"/>
          <a:ext cx="889000" cy="19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40236</xdr:rowOff>
    </xdr:from>
    <xdr:to>
      <xdr:col>15</xdr:col>
      <xdr:colOff>50800</xdr:colOff>
      <xdr:row>56</xdr:row>
      <xdr:rowOff>45362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64143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40236</xdr:rowOff>
    </xdr:from>
    <xdr:to>
      <xdr:col>10</xdr:col>
      <xdr:colOff>114300</xdr:colOff>
      <xdr:row>56</xdr:row>
      <xdr:rowOff>130707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41436"/>
          <a:ext cx="889000" cy="9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15707</xdr:rowOff>
    </xdr:from>
    <xdr:to>
      <xdr:col>24</xdr:col>
      <xdr:colOff>114300</xdr:colOff>
      <xdr:row>54</xdr:row>
      <xdr:rowOff>117307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2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38584</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12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146315</xdr:rowOff>
    </xdr:from>
    <xdr:to>
      <xdr:col>20</xdr:col>
      <xdr:colOff>38100</xdr:colOff>
      <xdr:row>55</xdr:row>
      <xdr:rowOff>76465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4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92992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1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166012</xdr:rowOff>
    </xdr:from>
    <xdr:to>
      <xdr:col>15</xdr:col>
      <xdr:colOff>101600</xdr:colOff>
      <xdr:row>56</xdr:row>
      <xdr:rowOff>96162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87289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6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160886</xdr:rowOff>
    </xdr:from>
    <xdr:to>
      <xdr:col>10</xdr:col>
      <xdr:colOff>165100</xdr:colOff>
      <xdr:row>56</xdr:row>
      <xdr:rowOff>91036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82163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79907</xdr:rowOff>
    </xdr:from>
    <xdr:to>
      <xdr:col>6</xdr:col>
      <xdr:colOff>38100</xdr:colOff>
      <xdr:row>57</xdr:row>
      <xdr:rowOff>10057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1184</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144174</xdr:rowOff>
    </xdr:from>
    <xdr:to>
      <xdr:col>24</xdr:col>
      <xdr:colOff>63500</xdr:colOff>
      <xdr:row>78</xdr:row>
      <xdr:rowOff>153220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17274"/>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124873</xdr:rowOff>
    </xdr:from>
    <xdr:to>
      <xdr:col>19</xdr:col>
      <xdr:colOff>177800</xdr:colOff>
      <xdr:row>78</xdr:row>
      <xdr:rowOff>153220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9797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113150</xdr:rowOff>
    </xdr:from>
    <xdr:to>
      <xdr:col>15</xdr:col>
      <xdr:colOff>50800</xdr:colOff>
      <xdr:row>78</xdr:row>
      <xdr:rowOff>124873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86250"/>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113150</xdr:rowOff>
    </xdr:from>
    <xdr:to>
      <xdr:col>10</xdr:col>
      <xdr:colOff>114300</xdr:colOff>
      <xdr:row>78</xdr:row>
      <xdr:rowOff>141529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86250"/>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93374</xdr:rowOff>
    </xdr:from>
    <xdr:to>
      <xdr:col>24</xdr:col>
      <xdr:colOff>114300</xdr:colOff>
      <xdr:row>79</xdr:row>
      <xdr:rowOff>23524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8301</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8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102420</xdr:rowOff>
    </xdr:from>
    <xdr:to>
      <xdr:col>20</xdr:col>
      <xdr:colOff>38100</xdr:colOff>
      <xdr:row>79</xdr:row>
      <xdr:rowOff>32570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23697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74073</xdr:rowOff>
    </xdr:from>
    <xdr:to>
      <xdr:col>15</xdr:col>
      <xdr:colOff>101600</xdr:colOff>
      <xdr:row>79</xdr:row>
      <xdr:rowOff>4223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166800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62350</xdr:rowOff>
    </xdr:from>
    <xdr:to>
      <xdr:col>10</xdr:col>
      <xdr:colOff>165100</xdr:colOff>
      <xdr:row>78</xdr:row>
      <xdr:rowOff>163950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155077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2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90729</xdr:rowOff>
    </xdr:from>
    <xdr:to>
      <xdr:col>6</xdr:col>
      <xdr:colOff>38100</xdr:colOff>
      <xdr:row>79</xdr:row>
      <xdr:rowOff>20879</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12006</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55708</xdr:rowOff>
    </xdr:from>
    <xdr:to>
      <xdr:col>24</xdr:col>
      <xdr:colOff>63500</xdr:colOff>
      <xdr:row>94</xdr:row>
      <xdr:rowOff>158711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172008"/>
          <a:ext cx="838200" cy="1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55708</xdr:rowOff>
    </xdr:from>
    <xdr:to>
      <xdr:col>19</xdr:col>
      <xdr:colOff>177800</xdr:colOff>
      <xdr:row>94</xdr:row>
      <xdr:rowOff>170828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172008"/>
          <a:ext cx="889000" cy="1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170828</xdr:rowOff>
    </xdr:from>
    <xdr:to>
      <xdr:col>15</xdr:col>
      <xdr:colOff>50800</xdr:colOff>
      <xdr:row>95</xdr:row>
      <xdr:rowOff>22713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287128"/>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22713</xdr:rowOff>
    </xdr:from>
    <xdr:to>
      <xdr:col>10</xdr:col>
      <xdr:colOff>114300</xdr:colOff>
      <xdr:row>95</xdr:row>
      <xdr:rowOff>128460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310463"/>
          <a:ext cx="8890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107911</xdr:rowOff>
    </xdr:from>
    <xdr:to>
      <xdr:col>24</xdr:col>
      <xdr:colOff>114300</xdr:colOff>
      <xdr:row>95</xdr:row>
      <xdr:rowOff>38061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130788</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4908</xdr:rowOff>
    </xdr:from>
    <xdr:to>
      <xdr:col>20</xdr:col>
      <xdr:colOff>38100</xdr:colOff>
      <xdr:row>94</xdr:row>
      <xdr:rowOff>106508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1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123035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58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120028</xdr:rowOff>
    </xdr:from>
    <xdr:to>
      <xdr:col>15</xdr:col>
      <xdr:colOff>101600</xdr:colOff>
      <xdr:row>95</xdr:row>
      <xdr:rowOff>50178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2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66705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0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143363</xdr:rowOff>
    </xdr:from>
    <xdr:to>
      <xdr:col>10</xdr:col>
      <xdr:colOff>165100</xdr:colOff>
      <xdr:row>95</xdr:row>
      <xdr:rowOff>73513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90040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0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77660</xdr:rowOff>
    </xdr:from>
    <xdr:to>
      <xdr:col>6</xdr:col>
      <xdr:colOff>38100</xdr:colOff>
      <xdr:row>96</xdr:row>
      <xdr:rowOff>7810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24337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136630</xdr:rowOff>
    </xdr:from>
    <xdr:to>
      <xdr:col>55</xdr:col>
      <xdr:colOff>0</xdr:colOff>
      <xdr:row>37</xdr:row>
      <xdr:rowOff>55337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308830"/>
          <a:ext cx="838200" cy="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55337</xdr:rowOff>
    </xdr:from>
    <xdr:to>
      <xdr:col>50</xdr:col>
      <xdr:colOff>114300</xdr:colOff>
      <xdr:row>37</xdr:row>
      <xdr:rowOff>111262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398987"/>
          <a:ext cx="889000" cy="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80356</xdr:rowOff>
    </xdr:from>
    <xdr:to>
      <xdr:col>45</xdr:col>
      <xdr:colOff>177800</xdr:colOff>
      <xdr:row>37</xdr:row>
      <xdr:rowOff>111262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6424006"/>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80356</xdr:rowOff>
    </xdr:from>
    <xdr:to>
      <xdr:col>41</xdr:col>
      <xdr:colOff>50800</xdr:colOff>
      <xdr:row>37</xdr:row>
      <xdr:rowOff>126840</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424006"/>
          <a:ext cx="889000" cy="4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85830</xdr:rowOff>
    </xdr:from>
    <xdr:to>
      <xdr:col>55</xdr:col>
      <xdr:colOff>50800</xdr:colOff>
      <xdr:row>37</xdr:row>
      <xdr:rowOff>15980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108707</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10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4537</xdr:rowOff>
    </xdr:from>
    <xdr:to>
      <xdr:col>50</xdr:col>
      <xdr:colOff>165100</xdr:colOff>
      <xdr:row>37</xdr:row>
      <xdr:rowOff>106137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3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122664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5" y="612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60462</xdr:rowOff>
    </xdr:from>
    <xdr:to>
      <xdr:col>46</xdr:col>
      <xdr:colOff>38100</xdr:colOff>
      <xdr:row>37</xdr:row>
      <xdr:rowOff>162062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4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153189</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5" y="649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29556</xdr:rowOff>
    </xdr:from>
    <xdr:to>
      <xdr:col>41</xdr:col>
      <xdr:colOff>101600</xdr:colOff>
      <xdr:row>37</xdr:row>
      <xdr:rowOff>131156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3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147683</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5" y="614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76040</xdr:rowOff>
    </xdr:from>
    <xdr:to>
      <xdr:col>36</xdr:col>
      <xdr:colOff>165100</xdr:colOff>
      <xdr:row>38</xdr:row>
      <xdr:rowOff>6190</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4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22717</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1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159017</xdr:rowOff>
    </xdr:from>
    <xdr:to>
      <xdr:col>55</xdr:col>
      <xdr:colOff>0</xdr:colOff>
      <xdr:row>56</xdr:row>
      <xdr:rowOff>162771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760217"/>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159017</xdr:rowOff>
    </xdr:from>
    <xdr:to>
      <xdr:col>50</xdr:col>
      <xdr:colOff>114300</xdr:colOff>
      <xdr:row>57</xdr:row>
      <xdr:rowOff>166033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760217"/>
          <a:ext cx="889000" cy="17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143001</xdr:rowOff>
    </xdr:from>
    <xdr:to>
      <xdr:col>45</xdr:col>
      <xdr:colOff>177800</xdr:colOff>
      <xdr:row>57</xdr:row>
      <xdr:rowOff>166033</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915651"/>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143001</xdr:rowOff>
    </xdr:from>
    <xdr:to>
      <xdr:col>41</xdr:col>
      <xdr:colOff>50800</xdr:colOff>
      <xdr:row>58</xdr:row>
      <xdr:rowOff>6241</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15651"/>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111971</xdr:rowOff>
    </xdr:from>
    <xdr:to>
      <xdr:col>55</xdr:col>
      <xdr:colOff>50800</xdr:colOff>
      <xdr:row>57</xdr:row>
      <xdr:rowOff>42121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7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134848</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56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108217</xdr:rowOff>
    </xdr:from>
    <xdr:to>
      <xdr:col>50</xdr:col>
      <xdr:colOff>165100</xdr:colOff>
      <xdr:row>57</xdr:row>
      <xdr:rowOff>38367</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7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54894</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5" y="948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115233</xdr:rowOff>
    </xdr:from>
    <xdr:to>
      <xdr:col>46</xdr:col>
      <xdr:colOff>38100</xdr:colOff>
      <xdr:row>58</xdr:row>
      <xdr:rowOff>45383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8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61910</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96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92201</xdr:rowOff>
    </xdr:from>
    <xdr:to>
      <xdr:col>41</xdr:col>
      <xdr:colOff>101600</xdr:colOff>
      <xdr:row>58</xdr:row>
      <xdr:rowOff>22351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8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38878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6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126891</xdr:rowOff>
    </xdr:from>
    <xdr:to>
      <xdr:col>36</xdr:col>
      <xdr:colOff>165100</xdr:colOff>
      <xdr:row>58</xdr:row>
      <xdr:rowOff>57041</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8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48168</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5" y="999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167486</xdr:rowOff>
    </xdr:from>
    <xdr:to>
      <xdr:col>55</xdr:col>
      <xdr:colOff>0</xdr:colOff>
      <xdr:row>78</xdr:row>
      <xdr:rowOff>21202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369136"/>
          <a:ext cx="8382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167486</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369136"/>
          <a:ext cx="889000" cy="2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152681</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525781"/>
          <a:ext cx="88900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141852</xdr:rowOff>
    </xdr:from>
    <xdr:to>
      <xdr:col>55</xdr:col>
      <xdr:colOff>50800</xdr:colOff>
      <xdr:row>78</xdr:row>
      <xdr:rowOff>72002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3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164729</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1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116686</xdr:rowOff>
    </xdr:from>
    <xdr:to>
      <xdr:col>50</xdr:col>
      <xdr:colOff>165100</xdr:colOff>
      <xdr:row>78</xdr:row>
      <xdr:rowOff>46836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3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63363</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0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101881</xdr:rowOff>
    </xdr:from>
    <xdr:to>
      <xdr:col>41</xdr:col>
      <xdr:colOff>101600</xdr:colOff>
      <xdr:row>79</xdr:row>
      <xdr:rowOff>32031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4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23158</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5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15725</xdr:rowOff>
    </xdr:from>
    <xdr:to>
      <xdr:col>55</xdr:col>
      <xdr:colOff>0</xdr:colOff>
      <xdr:row>95</xdr:row>
      <xdr:rowOff>15227</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132025"/>
          <a:ext cx="838200" cy="1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15725</xdr:rowOff>
    </xdr:from>
    <xdr:to>
      <xdr:col>50</xdr:col>
      <xdr:colOff>114300</xdr:colOff>
      <xdr:row>94</xdr:row>
      <xdr:rowOff>88934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132025"/>
          <a:ext cx="8890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88934</xdr:rowOff>
    </xdr:from>
    <xdr:to>
      <xdr:col>45</xdr:col>
      <xdr:colOff>177800</xdr:colOff>
      <xdr:row>94</xdr:row>
      <xdr:rowOff>107393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7861300" y="16205234"/>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135877</xdr:rowOff>
    </xdr:from>
    <xdr:to>
      <xdr:col>55</xdr:col>
      <xdr:colOff>50800</xdr:colOff>
      <xdr:row>95</xdr:row>
      <xdr:rowOff>66027</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2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158754</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136375</xdr:rowOff>
    </xdr:from>
    <xdr:to>
      <xdr:col>50</xdr:col>
      <xdr:colOff>165100</xdr:colOff>
      <xdr:row>94</xdr:row>
      <xdr:rowOff>66525</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0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83052</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39795" y="1585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38134</xdr:rowOff>
    </xdr:from>
    <xdr:to>
      <xdr:col>46</xdr:col>
      <xdr:colOff>38100</xdr:colOff>
      <xdr:row>94</xdr:row>
      <xdr:rowOff>139734</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15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156261</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50795" y="1592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56593</xdr:rowOff>
    </xdr:from>
    <xdr:to>
      <xdr:col>41</xdr:col>
      <xdr:colOff>101600</xdr:colOff>
      <xdr:row>94</xdr:row>
      <xdr:rowOff>158193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1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3270</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61795" y="1594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36588</xdr:rowOff>
    </xdr:from>
    <xdr:to>
      <xdr:col>85</xdr:col>
      <xdr:colOff>127000</xdr:colOff>
      <xdr:row>39</xdr:row>
      <xdr:rowOff>37135</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723138"/>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118567</xdr:rowOff>
    </xdr:from>
    <xdr:to>
      <xdr:col>81</xdr:col>
      <xdr:colOff>50800</xdr:colOff>
      <xdr:row>39</xdr:row>
      <xdr:rowOff>37135</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4592300" y="6462217"/>
          <a:ext cx="889000" cy="2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118567</xdr:rowOff>
    </xdr:from>
    <xdr:to>
      <xdr:col>76</xdr:col>
      <xdr:colOff>114300</xdr:colOff>
      <xdr:row>38</xdr:row>
      <xdr:rowOff>123723</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3703300" y="6462217"/>
          <a:ext cx="889000" cy="1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123723</xdr:rowOff>
    </xdr:from>
    <xdr:to>
      <xdr:col>71</xdr:col>
      <xdr:colOff>177800</xdr:colOff>
      <xdr:row>39</xdr:row>
      <xdr:rowOff>35637</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2814300" y="6638823"/>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157238</xdr:rowOff>
    </xdr:from>
    <xdr:to>
      <xdr:col>85</xdr:col>
      <xdr:colOff>177800</xdr:colOff>
      <xdr:row>39</xdr:row>
      <xdr:rowOff>87388</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6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72165</xdr:rowOff>
    </xdr:from>
    <xdr:ext cx="378565"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587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157785</xdr:rowOff>
    </xdr:from>
    <xdr:to>
      <xdr:col>81</xdr:col>
      <xdr:colOff>101600</xdr:colOff>
      <xdr:row>39</xdr:row>
      <xdr:rowOff>87935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79062</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2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67767</xdr:rowOff>
    </xdr:from>
    <xdr:to>
      <xdr:col>76</xdr:col>
      <xdr:colOff>165100</xdr:colOff>
      <xdr:row>37</xdr:row>
      <xdr:rowOff>169367</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4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14444</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325111" y="61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72923</xdr:rowOff>
    </xdr:from>
    <xdr:to>
      <xdr:col>72</xdr:col>
      <xdr:colOff>38100</xdr:colOff>
      <xdr:row>39</xdr:row>
      <xdr:rowOff>3073</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165650</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68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156287</xdr:rowOff>
    </xdr:from>
    <xdr:to>
      <xdr:col>67</xdr:col>
      <xdr:colOff>101600</xdr:colOff>
      <xdr:row>39</xdr:row>
      <xdr:rowOff>86437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77564</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5017" y="676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140253</xdr:rowOff>
    </xdr:from>
    <xdr:to>
      <xdr:col>85</xdr:col>
      <xdr:colOff>127000</xdr:colOff>
      <xdr:row>76</xdr:row>
      <xdr:rowOff>160274</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5481300" y="13170453"/>
          <a:ext cx="8382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xmlns=""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136806</xdr:rowOff>
    </xdr:from>
    <xdr:to>
      <xdr:col>81</xdr:col>
      <xdr:colOff>50800</xdr:colOff>
      <xdr:row>76</xdr:row>
      <xdr:rowOff>140253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31670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136806</xdr:rowOff>
    </xdr:from>
    <xdr:to>
      <xdr:col>76</xdr:col>
      <xdr:colOff>114300</xdr:colOff>
      <xdr:row>76</xdr:row>
      <xdr:rowOff>157888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3703300" y="1316700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157888</xdr:rowOff>
    </xdr:from>
    <xdr:to>
      <xdr:col>71</xdr:col>
      <xdr:colOff>177800</xdr:colOff>
      <xdr:row>76</xdr:row>
      <xdr:rowOff>158011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2814300" y="1318808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109474</xdr:rowOff>
    </xdr:from>
    <xdr:to>
      <xdr:col>85</xdr:col>
      <xdr:colOff>177800</xdr:colOff>
      <xdr:row>77</xdr:row>
      <xdr:rowOff>39624</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62687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87901</xdr:rowOff>
    </xdr:from>
    <xdr:ext cx="534377"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3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89453</xdr:rowOff>
    </xdr:from>
    <xdr:to>
      <xdr:col>81</xdr:col>
      <xdr:colOff>101600</xdr:colOff>
      <xdr:row>77</xdr:row>
      <xdr:rowOff>19603</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5430500" y="13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36130</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8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86006</xdr:rowOff>
    </xdr:from>
    <xdr:to>
      <xdr:col>76</xdr:col>
      <xdr:colOff>165100</xdr:colOff>
      <xdr:row>77</xdr:row>
      <xdr:rowOff>16156</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4541500" y="131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32683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28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107088</xdr:rowOff>
    </xdr:from>
    <xdr:to>
      <xdr:col>72</xdr:col>
      <xdr:colOff>38100</xdr:colOff>
      <xdr:row>77</xdr:row>
      <xdr:rowOff>37238</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3652500" y="131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28365</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32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107211</xdr:rowOff>
    </xdr:from>
    <xdr:to>
      <xdr:col>67</xdr:col>
      <xdr:colOff>101600</xdr:colOff>
      <xdr:row>77</xdr:row>
      <xdr:rowOff>37361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2763500" y="131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28488</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32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8626</xdr:rowOff>
    </xdr:from>
    <xdr:to>
      <xdr:col>85</xdr:col>
      <xdr:colOff>127000</xdr:colOff>
      <xdr:row>98</xdr:row>
      <xdr:rowOff>68397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5481300" y="16810726"/>
          <a:ext cx="838200" cy="5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xmlns=""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43152</xdr:rowOff>
    </xdr:from>
    <xdr:to>
      <xdr:col>81</xdr:col>
      <xdr:colOff>50800</xdr:colOff>
      <xdr:row>98</xdr:row>
      <xdr:rowOff>68397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845252"/>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43152</xdr:rowOff>
    </xdr:from>
    <xdr:to>
      <xdr:col>76</xdr:col>
      <xdr:colOff>114300</xdr:colOff>
      <xdr:row>98</xdr:row>
      <xdr:rowOff>110801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3703300" y="16845252"/>
          <a:ext cx="889000" cy="6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123067</xdr:rowOff>
    </xdr:from>
    <xdr:to>
      <xdr:col>71</xdr:col>
      <xdr:colOff>177800</xdr:colOff>
      <xdr:row>98</xdr:row>
      <xdr:rowOff>110801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814300" y="16753717"/>
          <a:ext cx="889000" cy="1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129276</xdr:rowOff>
    </xdr:from>
    <xdr:to>
      <xdr:col>85</xdr:col>
      <xdr:colOff>177800</xdr:colOff>
      <xdr:row>98</xdr:row>
      <xdr:rowOff>59426</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6268700" y="167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152153</xdr:rowOff>
    </xdr:from>
    <xdr:ext cx="599010"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61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17597</xdr:rowOff>
    </xdr:from>
    <xdr:to>
      <xdr:col>81</xdr:col>
      <xdr:colOff>101600</xdr:colOff>
      <xdr:row>98</xdr:row>
      <xdr:rowOff>119197</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5430500" y="168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135724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5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163802</xdr:rowOff>
    </xdr:from>
    <xdr:to>
      <xdr:col>76</xdr:col>
      <xdr:colOff>165100</xdr:colOff>
      <xdr:row>98</xdr:row>
      <xdr:rowOff>93952</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4541500" y="167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110479</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5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60001</xdr:rowOff>
    </xdr:from>
    <xdr:to>
      <xdr:col>72</xdr:col>
      <xdr:colOff>38100</xdr:colOff>
      <xdr:row>98</xdr:row>
      <xdr:rowOff>161601</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3652500" y="168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152728</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95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72267</xdr:rowOff>
    </xdr:from>
    <xdr:to>
      <xdr:col>67</xdr:col>
      <xdr:colOff>101600</xdr:colOff>
      <xdr:row>98</xdr:row>
      <xdr:rowOff>2417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2763500" y="167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18944</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14795" y="1647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138283</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1323300" y="665338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xmlns=""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138283</xdr:rowOff>
    </xdr:from>
    <xdr:to>
      <xdr:col>111</xdr:col>
      <xdr:colOff>177800</xdr:colOff>
      <xdr:row>38</xdr:row>
      <xdr:rowOff>138329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0434300" y="665338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104313</xdr:rowOff>
    </xdr:from>
    <xdr:to>
      <xdr:col>107</xdr:col>
      <xdr:colOff>50800</xdr:colOff>
      <xdr:row>38</xdr:row>
      <xdr:rowOff>138329</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9545300" y="6619413"/>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32761</xdr:rowOff>
    </xdr:from>
    <xdr:to>
      <xdr:col>102</xdr:col>
      <xdr:colOff>114300</xdr:colOff>
      <xdr:row>38</xdr:row>
      <xdr:rowOff>104313</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656300" y="6376411"/>
          <a:ext cx="889000" cy="2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87483</xdr:rowOff>
    </xdr:from>
    <xdr:to>
      <xdr:col>112</xdr:col>
      <xdr:colOff>38100</xdr:colOff>
      <xdr:row>39</xdr:row>
      <xdr:rowOff>17633</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127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8760</xdr:rowOff>
    </xdr:from>
    <xdr:ext cx="313932"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66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87529</xdr:rowOff>
    </xdr:from>
    <xdr:to>
      <xdr:col>107</xdr:col>
      <xdr:colOff>101600</xdr:colOff>
      <xdr:row>39</xdr:row>
      <xdr:rowOff>17679</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8806</xdr:rowOff>
    </xdr:from>
    <xdr:ext cx="313932"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7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53513</xdr:rowOff>
    </xdr:from>
    <xdr:to>
      <xdr:col>102</xdr:col>
      <xdr:colOff>165100</xdr:colOff>
      <xdr:row>38</xdr:row>
      <xdr:rowOff>155113</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19494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146240</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6017" y="666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153411</xdr:rowOff>
    </xdr:from>
    <xdr:to>
      <xdr:col>98</xdr:col>
      <xdr:colOff>38100</xdr:colOff>
      <xdr:row>37</xdr:row>
      <xdr:rowOff>83561</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8605500" y="63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100088</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10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100152</xdr:rowOff>
    </xdr:from>
    <xdr:to>
      <xdr:col>116</xdr:col>
      <xdr:colOff>63500</xdr:colOff>
      <xdr:row>58</xdr:row>
      <xdr:rowOff>120132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044252"/>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100152</xdr:rowOff>
    </xdr:from>
    <xdr:to>
      <xdr:col>111</xdr:col>
      <xdr:colOff>177800</xdr:colOff>
      <xdr:row>58</xdr:row>
      <xdr:rowOff>134488</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044252"/>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128361</xdr:rowOff>
    </xdr:from>
    <xdr:to>
      <xdr:col>107</xdr:col>
      <xdr:colOff>50800</xdr:colOff>
      <xdr:row>58</xdr:row>
      <xdr:rowOff>134488</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072461"/>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119172</xdr:rowOff>
    </xdr:from>
    <xdr:to>
      <xdr:col>102</xdr:col>
      <xdr:colOff>114300</xdr:colOff>
      <xdr:row>58</xdr:row>
      <xdr:rowOff>128361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063272"/>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69332</xdr:rowOff>
    </xdr:from>
    <xdr:to>
      <xdr:col>116</xdr:col>
      <xdr:colOff>114300</xdr:colOff>
      <xdr:row>58</xdr:row>
      <xdr:rowOff>170932</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155709</xdr:rowOff>
    </xdr:from>
    <xdr:ext cx="378565"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92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49352</xdr:rowOff>
    </xdr:from>
    <xdr:to>
      <xdr:col>112</xdr:col>
      <xdr:colOff>38100</xdr:colOff>
      <xdr:row>58</xdr:row>
      <xdr:rowOff>150952</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142079</xdr:rowOff>
    </xdr:from>
    <xdr:ext cx="378565"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4017" y="1008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83688</xdr:rowOff>
    </xdr:from>
    <xdr:to>
      <xdr:col>107</xdr:col>
      <xdr:colOff>101600</xdr:colOff>
      <xdr:row>59</xdr:row>
      <xdr:rowOff>13838</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4965</xdr:rowOff>
    </xdr:from>
    <xdr:ext cx="378565"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5017" y="1012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77561</xdr:rowOff>
    </xdr:from>
    <xdr:to>
      <xdr:col>102</xdr:col>
      <xdr:colOff>165100</xdr:colOff>
      <xdr:row>59</xdr:row>
      <xdr:rowOff>7711</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170288</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6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68372</xdr:rowOff>
    </xdr:from>
    <xdr:to>
      <xdr:col>98</xdr:col>
      <xdr:colOff>38100</xdr:colOff>
      <xdr:row>58</xdr:row>
      <xdr:rowOff>169972</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161099</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7017" y="1010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10046</xdr:rowOff>
    </xdr:from>
    <xdr:to>
      <xdr:col>116</xdr:col>
      <xdr:colOff>63500</xdr:colOff>
      <xdr:row>78</xdr:row>
      <xdr:rowOff>30975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1323300" y="13383146"/>
          <a:ext cx="838200" cy="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30975</xdr:rowOff>
    </xdr:from>
    <xdr:to>
      <xdr:col>111</xdr:col>
      <xdr:colOff>177800</xdr:colOff>
      <xdr:row>78</xdr:row>
      <xdr:rowOff>70104</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0434300" y="13404075"/>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70104</xdr:rowOff>
    </xdr:from>
    <xdr:to>
      <xdr:col>107</xdr:col>
      <xdr:colOff>50800</xdr:colOff>
      <xdr:row>78</xdr:row>
      <xdr:rowOff>72619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34432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72619</xdr:rowOff>
    </xdr:from>
    <xdr:to>
      <xdr:col>102</xdr:col>
      <xdr:colOff>114300</xdr:colOff>
      <xdr:row>78</xdr:row>
      <xdr:rowOff>102552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3445719"/>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130696</xdr:rowOff>
    </xdr:from>
    <xdr:to>
      <xdr:col>116</xdr:col>
      <xdr:colOff>114300</xdr:colOff>
      <xdr:row>78</xdr:row>
      <xdr:rowOff>60846</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33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109123</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33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151625</xdr:rowOff>
    </xdr:from>
    <xdr:to>
      <xdr:col>112</xdr:col>
      <xdr:colOff>38100</xdr:colOff>
      <xdr:row>78</xdr:row>
      <xdr:rowOff>81775</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33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72902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44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19304</xdr:rowOff>
    </xdr:from>
    <xdr:to>
      <xdr:col>107</xdr:col>
      <xdr:colOff>101600</xdr:colOff>
      <xdr:row>78</xdr:row>
      <xdr:rowOff>120904</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112031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4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21819</xdr:rowOff>
    </xdr:from>
    <xdr:to>
      <xdr:col>102</xdr:col>
      <xdr:colOff>165100</xdr:colOff>
      <xdr:row>78</xdr:row>
      <xdr:rowOff>123419</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33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114546</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4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51752</xdr:rowOff>
    </xdr:from>
    <xdr:to>
      <xdr:col>98</xdr:col>
      <xdr:colOff>38100</xdr:colOff>
      <xdr:row>78</xdr:row>
      <xdr:rowOff>153352</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144479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937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主な構成項目である普通建設事業費は住民一人当たり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千円となっており、類似団体と比較して一人当たりコストが高い状況となっている。これは近年の社会資本整備総合交付金事業の増加並びに、</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年度に実施した農業振興事業</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産地パワーアップ事業、次世代園芸団地整備事業 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によるものであり、全国並びに県平均と比較しても、高い水準で推移している。このため、公共施設等総合管理計画に基づき、事業の取捨選択を徹底していくことで、事業費の減少を目指すこととしている。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
5,079
44.85
4,868,185
4,773,645
41,192
1,981,705
3,129,480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40640</xdr:rowOff>
    </xdr:from>
    <xdr:to>
      <xdr:col>24</xdr:col>
      <xdr:colOff>63500</xdr:colOff>
      <xdr:row>35</xdr:row>
      <xdr:rowOff>63627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41390"/>
          <a:ext cx="8382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145034</xdr:rowOff>
    </xdr:from>
    <xdr:to>
      <xdr:col>19</xdr:col>
      <xdr:colOff>177800</xdr:colOff>
      <xdr:row>35</xdr:row>
      <xdr:rowOff>63627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74334"/>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145034</xdr:rowOff>
    </xdr:from>
    <xdr:to>
      <xdr:col>15</xdr:col>
      <xdr:colOff>50800</xdr:colOff>
      <xdr:row>35</xdr:row>
      <xdr:rowOff>50419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7433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50419</xdr:rowOff>
    </xdr:from>
    <xdr:to>
      <xdr:col>10</xdr:col>
      <xdr:colOff>114300</xdr:colOff>
      <xdr:row>35</xdr:row>
      <xdr:rowOff>110236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5116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161290</xdr:rowOff>
    </xdr:from>
    <xdr:to>
      <xdr:col>24</xdr:col>
      <xdr:colOff>114300</xdr:colOff>
      <xdr:row>35</xdr:row>
      <xdr:rowOff>91440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xdr:rowOff>
    </xdr:from>
    <xdr:to>
      <xdr:col>20</xdr:col>
      <xdr:colOff>38100</xdr:colOff>
      <xdr:row>35</xdr:row>
      <xdr:rowOff>114427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130954</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7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94234</xdr:rowOff>
    </xdr:from>
    <xdr:to>
      <xdr:col>15</xdr:col>
      <xdr:colOff>101600</xdr:colOff>
      <xdr:row>35</xdr:row>
      <xdr:rowOff>24384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40911</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6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171069</xdr:rowOff>
    </xdr:from>
    <xdr:to>
      <xdr:col>10</xdr:col>
      <xdr:colOff>165100</xdr:colOff>
      <xdr:row>35</xdr:row>
      <xdr:rowOff>101219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117746</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7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59436</xdr:rowOff>
    </xdr:from>
    <xdr:to>
      <xdr:col>6</xdr:col>
      <xdr:colOff>38100</xdr:colOff>
      <xdr:row>35</xdr:row>
      <xdr:rowOff>161036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6113</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36911</xdr:rowOff>
    </xdr:from>
    <xdr:to>
      <xdr:col>24</xdr:col>
      <xdr:colOff>63500</xdr:colOff>
      <xdr:row>57</xdr:row>
      <xdr:rowOff>89598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09561"/>
          <a:ext cx="838200" cy="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89598</xdr:rowOff>
    </xdr:from>
    <xdr:to>
      <xdr:col>19</xdr:col>
      <xdr:colOff>177800</xdr:colOff>
      <xdr:row>57</xdr:row>
      <xdr:rowOff>167374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62248"/>
          <a:ext cx="889000" cy="7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167374</xdr:rowOff>
    </xdr:from>
    <xdr:to>
      <xdr:col>15</xdr:col>
      <xdr:colOff>50800</xdr:colOff>
      <xdr:row>58</xdr:row>
      <xdr:rowOff>41176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940024"/>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121138</xdr:rowOff>
    </xdr:from>
    <xdr:to>
      <xdr:col>10</xdr:col>
      <xdr:colOff>114300</xdr:colOff>
      <xdr:row>58</xdr:row>
      <xdr:rowOff>41176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893788"/>
          <a:ext cx="889000" cy="9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157561</xdr:rowOff>
    </xdr:from>
    <xdr:to>
      <xdr:col>24</xdr:col>
      <xdr:colOff>114300</xdr:colOff>
      <xdr:row>57</xdr:row>
      <xdr:rowOff>87711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8988</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61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38798</xdr:rowOff>
    </xdr:from>
    <xdr:to>
      <xdr:col>20</xdr:col>
      <xdr:colOff>38100</xdr:colOff>
      <xdr:row>57</xdr:row>
      <xdr:rowOff>140398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156925</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116574</xdr:rowOff>
    </xdr:from>
    <xdr:to>
      <xdr:col>15</xdr:col>
      <xdr:colOff>101600</xdr:colOff>
      <xdr:row>58</xdr:row>
      <xdr:rowOff>46724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63251</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66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161826</xdr:rowOff>
    </xdr:from>
    <xdr:to>
      <xdr:col>10</xdr:col>
      <xdr:colOff>165100</xdr:colOff>
      <xdr:row>58</xdr:row>
      <xdr:rowOff>91976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83103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2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70338</xdr:rowOff>
    </xdr:from>
    <xdr:to>
      <xdr:col>6</xdr:col>
      <xdr:colOff>38100</xdr:colOff>
      <xdr:row>58</xdr:row>
      <xdr:rowOff>488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17015</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61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17986</xdr:rowOff>
    </xdr:from>
    <xdr:to>
      <xdr:col>24</xdr:col>
      <xdr:colOff>63500</xdr:colOff>
      <xdr:row>74</xdr:row>
      <xdr:rowOff>54497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705286"/>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54497</xdr:rowOff>
    </xdr:from>
    <xdr:to>
      <xdr:col>19</xdr:col>
      <xdr:colOff>177800</xdr:colOff>
      <xdr:row>74</xdr:row>
      <xdr:rowOff>136467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41797"/>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136467</xdr:rowOff>
    </xdr:from>
    <xdr:to>
      <xdr:col>15</xdr:col>
      <xdr:colOff>50800</xdr:colOff>
      <xdr:row>74</xdr:row>
      <xdr:rowOff>141246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23767"/>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141246</xdr:rowOff>
    </xdr:from>
    <xdr:to>
      <xdr:col>10</xdr:col>
      <xdr:colOff>114300</xdr:colOff>
      <xdr:row>75</xdr:row>
      <xdr:rowOff>71806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28546"/>
          <a:ext cx="889000" cy="1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138636</xdr:rowOff>
    </xdr:from>
    <xdr:to>
      <xdr:col>24</xdr:col>
      <xdr:colOff>114300</xdr:colOff>
      <xdr:row>74</xdr:row>
      <xdr:rowOff>68786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161513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0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3697</xdr:rowOff>
    </xdr:from>
    <xdr:to>
      <xdr:col>20</xdr:col>
      <xdr:colOff>38100</xdr:colOff>
      <xdr:row>74</xdr:row>
      <xdr:rowOff>105297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121824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6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85667</xdr:rowOff>
    </xdr:from>
    <xdr:to>
      <xdr:col>15</xdr:col>
      <xdr:colOff>101600</xdr:colOff>
      <xdr:row>75</xdr:row>
      <xdr:rowOff>15817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32344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4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90446</xdr:rowOff>
    </xdr:from>
    <xdr:to>
      <xdr:col>10</xdr:col>
      <xdr:colOff>165100</xdr:colOff>
      <xdr:row>75</xdr:row>
      <xdr:rowOff>20596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7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37123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5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21006</xdr:rowOff>
    </xdr:from>
    <xdr:to>
      <xdr:col>6</xdr:col>
      <xdr:colOff>38100</xdr:colOff>
      <xdr:row>75</xdr:row>
      <xdr:rowOff>122606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8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139133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5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104603</xdr:rowOff>
    </xdr:from>
    <xdr:to>
      <xdr:col>24</xdr:col>
      <xdr:colOff>63500</xdr:colOff>
      <xdr:row>98</xdr:row>
      <xdr:rowOff>36426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735253"/>
          <a:ext cx="838200" cy="10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104603</xdr:rowOff>
    </xdr:from>
    <xdr:to>
      <xdr:col>19</xdr:col>
      <xdr:colOff>177800</xdr:colOff>
      <xdr:row>98</xdr:row>
      <xdr:rowOff>33767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735253"/>
          <a:ext cx="889000" cy="10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33767</xdr:rowOff>
    </xdr:from>
    <xdr:to>
      <xdr:col>15</xdr:col>
      <xdr:colOff>50800</xdr:colOff>
      <xdr:row>98</xdr:row>
      <xdr:rowOff>45639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8358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41235</xdr:rowOff>
    </xdr:from>
    <xdr:to>
      <xdr:col>10</xdr:col>
      <xdr:colOff>114300</xdr:colOff>
      <xdr:row>98</xdr:row>
      <xdr:rowOff>45639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43335"/>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157076</xdr:rowOff>
    </xdr:from>
    <xdr:to>
      <xdr:col>24</xdr:col>
      <xdr:colOff>114300</xdr:colOff>
      <xdr:row>98</xdr:row>
      <xdr:rowOff>87226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72003</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53803</xdr:rowOff>
    </xdr:from>
    <xdr:to>
      <xdr:col>20</xdr:col>
      <xdr:colOff>38100</xdr:colOff>
      <xdr:row>97</xdr:row>
      <xdr:rowOff>155403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6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146530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7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154417</xdr:rowOff>
    </xdr:from>
    <xdr:to>
      <xdr:col>15</xdr:col>
      <xdr:colOff>101600</xdr:colOff>
      <xdr:row>98</xdr:row>
      <xdr:rowOff>84567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75694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166289</xdr:rowOff>
    </xdr:from>
    <xdr:to>
      <xdr:col>10</xdr:col>
      <xdr:colOff>165100</xdr:colOff>
      <xdr:row>98</xdr:row>
      <xdr:rowOff>96439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87566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161885</xdr:rowOff>
    </xdr:from>
    <xdr:to>
      <xdr:col>6</xdr:col>
      <xdr:colOff>38100</xdr:colOff>
      <xdr:row>98</xdr:row>
      <xdr:rowOff>92035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83162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8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56032</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399682"/>
          <a:ext cx="8890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66091</xdr:rowOff>
    </xdr:from>
    <xdr:to>
      <xdr:col>45</xdr:col>
      <xdr:colOff>177800</xdr:colOff>
      <xdr:row>37</xdr:row>
      <xdr:rowOff>56032</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238291"/>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66091</xdr:rowOff>
    </xdr:from>
    <xdr:to>
      <xdr:col>41</xdr:col>
      <xdr:colOff>50800</xdr:colOff>
      <xdr:row>37</xdr:row>
      <xdr:rowOff>30521</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238291"/>
          <a:ext cx="889000" cy="1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119265</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4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5232</xdr:rowOff>
    </xdr:from>
    <xdr:to>
      <xdr:col>46</xdr:col>
      <xdr:colOff>38100</xdr:colOff>
      <xdr:row>37</xdr:row>
      <xdr:rowOff>106832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123359</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61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15291</xdr:rowOff>
    </xdr:from>
    <xdr:to>
      <xdr:col>41</xdr:col>
      <xdr:colOff>101600</xdr:colOff>
      <xdr:row>36</xdr:row>
      <xdr:rowOff>116891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133418</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151171</xdr:rowOff>
    </xdr:from>
    <xdr:to>
      <xdr:col>36</xdr:col>
      <xdr:colOff>165100</xdr:colOff>
      <xdr:row>37</xdr:row>
      <xdr:rowOff>81321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3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97848</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0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53541</xdr:rowOff>
    </xdr:from>
    <xdr:to>
      <xdr:col>55</xdr:col>
      <xdr:colOff>0</xdr:colOff>
      <xdr:row>57</xdr:row>
      <xdr:rowOff>75829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311841"/>
          <a:ext cx="838200" cy="5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75829</xdr:rowOff>
    </xdr:from>
    <xdr:to>
      <xdr:col>50</xdr:col>
      <xdr:colOff>114300</xdr:colOff>
      <xdr:row>58</xdr:row>
      <xdr:rowOff>31907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848479"/>
          <a:ext cx="889000" cy="1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50195</xdr:rowOff>
    </xdr:from>
    <xdr:to>
      <xdr:col>45</xdr:col>
      <xdr:colOff>177800</xdr:colOff>
      <xdr:row>58</xdr:row>
      <xdr:rowOff>31907</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651395"/>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50195</xdr:rowOff>
    </xdr:from>
    <xdr:to>
      <xdr:col>41</xdr:col>
      <xdr:colOff>50800</xdr:colOff>
      <xdr:row>58</xdr:row>
      <xdr:rowOff>48458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651395"/>
          <a:ext cx="889000" cy="3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2741</xdr:rowOff>
    </xdr:from>
    <xdr:to>
      <xdr:col>55</xdr:col>
      <xdr:colOff>50800</xdr:colOff>
      <xdr:row>54</xdr:row>
      <xdr:rowOff>104341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2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25618</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1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25029</xdr:rowOff>
    </xdr:from>
    <xdr:to>
      <xdr:col>50</xdr:col>
      <xdr:colOff>165100</xdr:colOff>
      <xdr:row>57</xdr:row>
      <xdr:rowOff>126629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7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143156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5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152557</xdr:rowOff>
    </xdr:from>
    <xdr:to>
      <xdr:col>46</xdr:col>
      <xdr:colOff>38100</xdr:colOff>
      <xdr:row>58</xdr:row>
      <xdr:rowOff>82707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73834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0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170845</xdr:rowOff>
    </xdr:from>
    <xdr:to>
      <xdr:col>41</xdr:col>
      <xdr:colOff>101600</xdr:colOff>
      <xdr:row>56</xdr:row>
      <xdr:rowOff>100995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6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117522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3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169108</xdr:rowOff>
    </xdr:from>
    <xdr:to>
      <xdr:col>36</xdr:col>
      <xdr:colOff>165100</xdr:colOff>
      <xdr:row>58</xdr:row>
      <xdr:rowOff>99258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90385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59875</xdr:rowOff>
    </xdr:from>
    <xdr:to>
      <xdr:col>55</xdr:col>
      <xdr:colOff>0</xdr:colOff>
      <xdr:row>79</xdr:row>
      <xdr:rowOff>71796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604425"/>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31693</xdr:rowOff>
    </xdr:from>
    <xdr:to>
      <xdr:col>50</xdr:col>
      <xdr:colOff>114300</xdr:colOff>
      <xdr:row>79</xdr:row>
      <xdr:rowOff>71796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76243"/>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142759</xdr:rowOff>
    </xdr:from>
    <xdr:to>
      <xdr:col>45</xdr:col>
      <xdr:colOff>177800</xdr:colOff>
      <xdr:row>79</xdr:row>
      <xdr:rowOff>31693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15859"/>
          <a:ext cx="889000" cy="6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142759</xdr:rowOff>
    </xdr:from>
    <xdr:to>
      <xdr:col>41</xdr:col>
      <xdr:colOff>50800</xdr:colOff>
      <xdr:row>79</xdr:row>
      <xdr:rowOff>74408</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515859"/>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9075</xdr:rowOff>
    </xdr:from>
    <xdr:to>
      <xdr:col>55</xdr:col>
      <xdr:colOff>50800</xdr:colOff>
      <xdr:row>79</xdr:row>
      <xdr:rowOff>110675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95452</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20996</xdr:rowOff>
    </xdr:from>
    <xdr:to>
      <xdr:col>50</xdr:col>
      <xdr:colOff>165100</xdr:colOff>
      <xdr:row>79</xdr:row>
      <xdr:rowOff>122596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113723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5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152343</xdr:rowOff>
    </xdr:from>
    <xdr:to>
      <xdr:col>46</xdr:col>
      <xdr:colOff>38100</xdr:colOff>
      <xdr:row>79</xdr:row>
      <xdr:rowOff>82493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73620</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1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91959</xdr:rowOff>
    </xdr:from>
    <xdr:to>
      <xdr:col>41</xdr:col>
      <xdr:colOff>101600</xdr:colOff>
      <xdr:row>79</xdr:row>
      <xdr:rowOff>22109</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13236</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5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23608</xdr:rowOff>
    </xdr:from>
    <xdr:to>
      <xdr:col>36</xdr:col>
      <xdr:colOff>165100</xdr:colOff>
      <xdr:row>79</xdr:row>
      <xdr:rowOff>125208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116335</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6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128338</xdr:rowOff>
    </xdr:from>
    <xdr:to>
      <xdr:col>55</xdr:col>
      <xdr:colOff>0</xdr:colOff>
      <xdr:row>95</xdr:row>
      <xdr:rowOff>145867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416088"/>
          <a:ext cx="8382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145867</xdr:rowOff>
    </xdr:from>
    <xdr:to>
      <xdr:col>50</xdr:col>
      <xdr:colOff>114300</xdr:colOff>
      <xdr:row>96</xdr:row>
      <xdr:rowOff>69478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433617"/>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51991</xdr:rowOff>
    </xdr:from>
    <xdr:to>
      <xdr:col>45</xdr:col>
      <xdr:colOff>177800</xdr:colOff>
      <xdr:row>96</xdr:row>
      <xdr:rowOff>69478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511191"/>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51991</xdr:rowOff>
    </xdr:from>
    <xdr:to>
      <xdr:col>41</xdr:col>
      <xdr:colOff>50800</xdr:colOff>
      <xdr:row>96</xdr:row>
      <xdr:rowOff>153929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511191"/>
          <a:ext cx="889000" cy="10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77538</xdr:rowOff>
    </xdr:from>
    <xdr:to>
      <xdr:col>55</xdr:col>
      <xdr:colOff>50800</xdr:colOff>
      <xdr:row>96</xdr:row>
      <xdr:rowOff>7688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3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100415</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21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95067</xdr:rowOff>
    </xdr:from>
    <xdr:to>
      <xdr:col>50</xdr:col>
      <xdr:colOff>165100</xdr:colOff>
      <xdr:row>96</xdr:row>
      <xdr:rowOff>25217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3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41744</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39795" y="1615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18678</xdr:rowOff>
    </xdr:from>
    <xdr:to>
      <xdr:col>46</xdr:col>
      <xdr:colOff>38100</xdr:colOff>
      <xdr:row>96</xdr:row>
      <xdr:rowOff>120278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136805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1191</xdr:rowOff>
    </xdr:from>
    <xdr:to>
      <xdr:col>41</xdr:col>
      <xdr:colOff>101600</xdr:colOff>
      <xdr:row>96</xdr:row>
      <xdr:rowOff>102791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119318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103129</xdr:rowOff>
    </xdr:from>
    <xdr:to>
      <xdr:col>36</xdr:col>
      <xdr:colOff>165100</xdr:colOff>
      <xdr:row>97</xdr:row>
      <xdr:rowOff>33279</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5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24406</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6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63348</xdr:rowOff>
    </xdr:from>
    <xdr:to>
      <xdr:col>85</xdr:col>
      <xdr:colOff>127000</xdr:colOff>
      <xdr:row>36</xdr:row>
      <xdr:rowOff>124338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5721198"/>
          <a:ext cx="838200" cy="5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124338</xdr:rowOff>
    </xdr:from>
    <xdr:to>
      <xdr:col>81</xdr:col>
      <xdr:colOff>50800</xdr:colOff>
      <xdr:row>37</xdr:row>
      <xdr:rowOff>52626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296538"/>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52626</xdr:rowOff>
    </xdr:from>
    <xdr:to>
      <xdr:col>76</xdr:col>
      <xdr:colOff>114300</xdr:colOff>
      <xdr:row>37</xdr:row>
      <xdr:rowOff>111331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396276"/>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162720</xdr:rowOff>
    </xdr:from>
    <xdr:to>
      <xdr:col>71</xdr:col>
      <xdr:colOff>177800</xdr:colOff>
      <xdr:row>37</xdr:row>
      <xdr:rowOff>111331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5992020"/>
          <a:ext cx="889000" cy="4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12548</xdr:rowOff>
    </xdr:from>
    <xdr:to>
      <xdr:col>85</xdr:col>
      <xdr:colOff>177800</xdr:colOff>
      <xdr:row>33</xdr:row>
      <xdr:rowOff>114148</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35425</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55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73538</xdr:rowOff>
    </xdr:from>
    <xdr:to>
      <xdr:col>81</xdr:col>
      <xdr:colOff>101600</xdr:colOff>
      <xdr:row>37</xdr:row>
      <xdr:rowOff>3688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20215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0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1826</xdr:rowOff>
    </xdr:from>
    <xdr:to>
      <xdr:col>76</xdr:col>
      <xdr:colOff>165100</xdr:colOff>
      <xdr:row>37</xdr:row>
      <xdr:rowOff>103426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3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94553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4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60531</xdr:rowOff>
    </xdr:from>
    <xdr:to>
      <xdr:col>72</xdr:col>
      <xdr:colOff>38100</xdr:colOff>
      <xdr:row>37</xdr:row>
      <xdr:rowOff>162131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4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153257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111920</xdr:rowOff>
    </xdr:from>
    <xdr:to>
      <xdr:col>67</xdr:col>
      <xdr:colOff>101600</xdr:colOff>
      <xdr:row>35</xdr:row>
      <xdr:rowOff>42070</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59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58597</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5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160968</xdr:rowOff>
    </xdr:from>
    <xdr:to>
      <xdr:col>85</xdr:col>
      <xdr:colOff>127000</xdr:colOff>
      <xdr:row>56</xdr:row>
      <xdr:rowOff>66365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5481300" y="9419268"/>
          <a:ext cx="838200" cy="2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160968</xdr:rowOff>
    </xdr:from>
    <xdr:to>
      <xdr:col>81</xdr:col>
      <xdr:colOff>50800</xdr:colOff>
      <xdr:row>55</xdr:row>
      <xdr:rowOff>170889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419268"/>
          <a:ext cx="8890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170889</xdr:rowOff>
    </xdr:from>
    <xdr:to>
      <xdr:col>76</xdr:col>
      <xdr:colOff>114300</xdr:colOff>
      <xdr:row>57</xdr:row>
      <xdr:rowOff>3690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600639"/>
          <a:ext cx="889000" cy="17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29058</xdr:rowOff>
    </xdr:from>
    <xdr:to>
      <xdr:col>71</xdr:col>
      <xdr:colOff>177800</xdr:colOff>
      <xdr:row>57</xdr:row>
      <xdr:rowOff>3690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814300" y="9630258"/>
          <a:ext cx="889000" cy="14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15565</xdr:rowOff>
    </xdr:from>
    <xdr:to>
      <xdr:col>85</xdr:col>
      <xdr:colOff>177800</xdr:colOff>
      <xdr:row>56</xdr:row>
      <xdr:rowOff>117165</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6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165442</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59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110168</xdr:rowOff>
    </xdr:from>
    <xdr:to>
      <xdr:col>81</xdr:col>
      <xdr:colOff>101600</xdr:colOff>
      <xdr:row>55</xdr:row>
      <xdr:rowOff>40318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3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56845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14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120089</xdr:rowOff>
    </xdr:from>
    <xdr:to>
      <xdr:col>76</xdr:col>
      <xdr:colOff>165100</xdr:colOff>
      <xdr:row>56</xdr:row>
      <xdr:rowOff>50239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5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66766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3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124340</xdr:rowOff>
    </xdr:from>
    <xdr:to>
      <xdr:col>72</xdr:col>
      <xdr:colOff>38100</xdr:colOff>
      <xdr:row>57</xdr:row>
      <xdr:rowOff>54490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7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45617</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8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149708</xdr:rowOff>
    </xdr:from>
    <xdr:to>
      <xdr:col>67</xdr:col>
      <xdr:colOff>101600</xdr:colOff>
      <xdr:row>56</xdr:row>
      <xdr:rowOff>79858</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70985</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67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36588</xdr:rowOff>
    </xdr:from>
    <xdr:to>
      <xdr:col>85</xdr:col>
      <xdr:colOff>127000</xdr:colOff>
      <xdr:row>79</xdr:row>
      <xdr:rowOff>37134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5481300" y="13581138"/>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118568</xdr:rowOff>
    </xdr:from>
    <xdr:to>
      <xdr:col>81</xdr:col>
      <xdr:colOff>50800</xdr:colOff>
      <xdr:row>79</xdr:row>
      <xdr:rowOff>37134</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3320218"/>
          <a:ext cx="889000" cy="2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118568</xdr:rowOff>
    </xdr:from>
    <xdr:to>
      <xdr:col>76</xdr:col>
      <xdr:colOff>114300</xdr:colOff>
      <xdr:row>78</xdr:row>
      <xdr:rowOff>123723</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3703300" y="13320218"/>
          <a:ext cx="889000" cy="1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123723</xdr:rowOff>
    </xdr:from>
    <xdr:to>
      <xdr:col>71</xdr:col>
      <xdr:colOff>177800</xdr:colOff>
      <xdr:row>79</xdr:row>
      <xdr:rowOff>35637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2814300" y="13496823"/>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157238</xdr:rowOff>
    </xdr:from>
    <xdr:to>
      <xdr:col>85</xdr:col>
      <xdr:colOff>177800</xdr:colOff>
      <xdr:row>79</xdr:row>
      <xdr:rowOff>87388</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5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72165</xdr:rowOff>
    </xdr:from>
    <xdr:ext cx="378565"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44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157784</xdr:rowOff>
    </xdr:from>
    <xdr:to>
      <xdr:col>81</xdr:col>
      <xdr:colOff>101600</xdr:colOff>
      <xdr:row>79</xdr:row>
      <xdr:rowOff>87934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79061</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2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67768</xdr:rowOff>
    </xdr:from>
    <xdr:to>
      <xdr:col>76</xdr:col>
      <xdr:colOff>165100</xdr:colOff>
      <xdr:row>77</xdr:row>
      <xdr:rowOff>169368</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2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14445</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25111" y="13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72923</xdr:rowOff>
    </xdr:from>
    <xdr:to>
      <xdr:col>72</xdr:col>
      <xdr:colOff>38100</xdr:colOff>
      <xdr:row>79</xdr:row>
      <xdr:rowOff>3073</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4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165650</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5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156287</xdr:rowOff>
    </xdr:from>
    <xdr:to>
      <xdr:col>67</xdr:col>
      <xdr:colOff>101600</xdr:colOff>
      <xdr:row>79</xdr:row>
      <xdr:rowOff>86437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77564</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5017" y="136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140253</xdr:rowOff>
    </xdr:from>
    <xdr:to>
      <xdr:col>85</xdr:col>
      <xdr:colOff>127000</xdr:colOff>
      <xdr:row>96</xdr:row>
      <xdr:rowOff>160274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599453"/>
          <a:ext cx="8382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136806</xdr:rowOff>
    </xdr:from>
    <xdr:to>
      <xdr:col>81</xdr:col>
      <xdr:colOff>50800</xdr:colOff>
      <xdr:row>96</xdr:row>
      <xdr:rowOff>140253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5960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136806</xdr:rowOff>
    </xdr:from>
    <xdr:to>
      <xdr:col>76</xdr:col>
      <xdr:colOff>114300</xdr:colOff>
      <xdr:row>96</xdr:row>
      <xdr:rowOff>157888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59600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157888</xdr:rowOff>
    </xdr:from>
    <xdr:to>
      <xdr:col>71</xdr:col>
      <xdr:colOff>177800</xdr:colOff>
      <xdr:row>96</xdr:row>
      <xdr:rowOff>158011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2814300" y="1661708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109474</xdr:rowOff>
    </xdr:from>
    <xdr:to>
      <xdr:col>85</xdr:col>
      <xdr:colOff>177800</xdr:colOff>
      <xdr:row>97</xdr:row>
      <xdr:rowOff>39624</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5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87901</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5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89453</xdr:rowOff>
    </xdr:from>
    <xdr:to>
      <xdr:col>81</xdr:col>
      <xdr:colOff>101600</xdr:colOff>
      <xdr:row>97</xdr:row>
      <xdr:rowOff>19603</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5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36130</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86006</xdr:rowOff>
    </xdr:from>
    <xdr:to>
      <xdr:col>76</xdr:col>
      <xdr:colOff>165100</xdr:colOff>
      <xdr:row>97</xdr:row>
      <xdr:rowOff>16156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5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32683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3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107088</xdr:rowOff>
    </xdr:from>
    <xdr:to>
      <xdr:col>72</xdr:col>
      <xdr:colOff>38100</xdr:colOff>
      <xdr:row>97</xdr:row>
      <xdr:rowOff>37238</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5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28365</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6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107211</xdr:rowOff>
    </xdr:from>
    <xdr:to>
      <xdr:col>67</xdr:col>
      <xdr:colOff>101600</xdr:colOff>
      <xdr:row>97</xdr:row>
      <xdr:rowOff>37361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5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28488</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65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住民一人当たりのコストが大きい項目として、下記の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つがあげられる。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総務費・・・住民一人当たり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千円となっている。他の比較平均値に比べ高い主要因は、龍馬チャレンジ委託料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百万円の増、積立金</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百万円の増が主要因となり、対前年度比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民生費・・・住民一人当たり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千円となっている。他の比較平均値に比べ高い主要因は、障害者福祉事業返還金</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百万円の増が主要因となり、対前年度比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千円増となっている。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土木費・・・住民一人当たり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115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他の比較平均値に比べ高止まりしている主要因は、社会資本整備総合交付金事業を起因とする普通建設事業費が伸びていることがあげられる。公共施設等総合管理計画に基づき、事業の取捨選択を徹底していくことで、事業費の減少を目指すこととしている。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年度においては、財政調整基金から庁舎建設等基金への積み替えを行ったことにより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23.44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 財政調整基金への積立が優先的に行われたため、</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28.71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％へと比率が回復している。</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年度においては、庁舎建設等基金への積立が優先的に行われたため、</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28.03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年度においては、基金を取り崩して実施される事業費の増により、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27.11%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と減少となった。</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年度においては、今後の大型事業に備え減債基金への組替えを行ったことにより、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17.74%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と減少となった。</a:t>
          </a:r>
          <a:endParaRPr lang="ja-JP" altLang="ja-JP" sz="1050">
            <a:effectLst/>
            <a:latin typeface="ＭＳ ゴシック" panose="020B0609070205080204" pitchFamily="49" charset="-128"/>
            <a:ea typeface="ＭＳ ゴシック" panose="020B0609070205080204" pitchFamily="49" charset="-128"/>
          </a:endParaRPr>
        </a:p>
        <a:p>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実質収支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分母である普通交付税の減が起因となり減となった。今後予定されている大型事業の影響により実質収支の上昇・下落が予想されるが、計画的な財政運営により収支の均衡を図っていく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一般会計・・・近年はほぼ同水準を維持している。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介護保険特別会計・・・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年度においては、地域支援事業交付金及び介護給付費負担金返還金の増が主要因となり、対前年度比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住宅新築資金等特別会計・・・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年度に実施した公的資金補償金免除繰上償還の実施により、単年度赤字に陥ったものの、その後の公債費負担が軽減されたことにより、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年度からは黒字に転じている。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国民健康保険特別会計・・・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年度においては、基金積立金の減が主要因となり、対前年度比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後期高齢者医療特別会計・・・一般会計からの繰入で財政運営を行っていることから低率で推移している。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簡易水道特別会計・・・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H18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年度より実施している、耐震管への布設替事業の影響 等により、修繕件数が抑制され、安定的な収入が確保できるようになっている。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以上、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4868185</v>
      </c>
      <c r="BO4" s="410"/>
      <c r="BP4" s="410"/>
      <c r="BQ4" s="410"/>
      <c r="BR4" s="410"/>
      <c r="BS4" s="410"/>
      <c r="BT4" s="410"/>
      <c r="BU4" s="411"/>
      <c r="BV4" s="409">
        <v>4597309</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4773645</v>
      </c>
      <c r="BO5" s="447"/>
      <c r="BP5" s="447"/>
      <c r="BQ5" s="447"/>
      <c r="BR5" s="447"/>
      <c r="BS5" s="447"/>
      <c r="BT5" s="447"/>
      <c r="BU5" s="448"/>
      <c r="BV5" s="446">
        <v>4433698</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89.6</v>
      </c>
      <c r="DC5" s="444"/>
      <c r="DD5" s="444"/>
      <c r="DE5" s="444"/>
      <c r="DF5" s="444"/>
      <c r="DG5" s="444"/>
      <c r="DH5" s="444"/>
      <c r="DI5" s="445"/>
      <c r="DJ5" s="165"/>
      <c r="DK5" s="165"/>
      <c r="DL5" s="165"/>
      <c r="DM5" s="165"/>
      <c r="DN5" s="165"/>
      <c r="DO5" s="165"/>
    </row>
    <row r="6" spans="1:119" ht="18.75" customHeight="1">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94540</v>
      </c>
      <c r="BO6" s="447"/>
      <c r="BP6" s="447"/>
      <c r="BQ6" s="447"/>
      <c r="BR6" s="447"/>
      <c r="BS6" s="447"/>
      <c r="BT6" s="447"/>
      <c r="BU6" s="448"/>
      <c r="BV6" s="446">
        <v>163611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93.6</v>
      </c>
      <c r="CU6" s="484"/>
      <c r="CV6" s="484"/>
      <c r="CW6" s="484"/>
      <c r="CX6" s="484"/>
      <c r="CY6" s="484"/>
      <c r="CZ6" s="484"/>
      <c r="DA6" s="485"/>
      <c r="DB6" s="483">
        <v>93.5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53348</v>
      </c>
      <c r="BO7" s="447"/>
      <c r="BP7" s="447"/>
      <c r="BQ7" s="447"/>
      <c r="BR7" s="447"/>
      <c r="BS7" s="447"/>
      <c r="BT7" s="447"/>
      <c r="BU7" s="448"/>
      <c r="BV7" s="446">
        <v>120811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1981705</v>
      </c>
      <c r="CU7" s="447"/>
      <c r="CV7" s="447"/>
      <c r="CW7" s="447"/>
      <c r="CX7" s="447"/>
      <c r="CY7" s="447"/>
      <c r="CZ7" s="447"/>
      <c r="DA7" s="448"/>
      <c r="DB7" s="446">
        <v>2009610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89</v>
      </c>
      <c r="AV8" s="479"/>
      <c r="AW8" s="479"/>
      <c r="AX8" s="479"/>
      <c r="AY8" s="480" t="s">
        <v>104</v>
      </c>
      <c r="AZ8" s="481"/>
      <c r="BA8" s="481"/>
      <c r="BB8" s="481"/>
      <c r="BC8" s="481"/>
      <c r="BD8" s="481"/>
      <c r="BE8" s="481"/>
      <c r="BF8" s="481"/>
      <c r="BG8" s="481"/>
      <c r="BH8" s="481"/>
      <c r="BI8" s="481"/>
      <c r="BJ8" s="481"/>
      <c r="BK8" s="481"/>
      <c r="BL8" s="481"/>
      <c r="BM8" s="482"/>
      <c r="BN8" s="446">
        <v>41192</v>
      </c>
      <c r="BO8" s="447"/>
      <c r="BP8" s="447"/>
      <c r="BQ8" s="447"/>
      <c r="BR8" s="447"/>
      <c r="BS8" s="447"/>
      <c r="BT8" s="447"/>
      <c r="BU8" s="448"/>
      <c r="BV8" s="446">
        <v>42800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5030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89</v>
      </c>
      <c r="AV9" s="479"/>
      <c r="AW9" s="479"/>
      <c r="AX9" s="479"/>
      <c r="AY9" s="480" t="s">
        <v>110</v>
      </c>
      <c r="AZ9" s="481"/>
      <c r="BA9" s="481"/>
      <c r="BB9" s="481"/>
      <c r="BC9" s="481"/>
      <c r="BD9" s="481"/>
      <c r="BE9" s="481"/>
      <c r="BF9" s="481"/>
      <c r="BG9" s="481"/>
      <c r="BH9" s="481"/>
      <c r="BI9" s="481"/>
      <c r="BJ9" s="481"/>
      <c r="BK9" s="481"/>
      <c r="BL9" s="481"/>
      <c r="BM9" s="482"/>
      <c r="BN9" s="446">
        <v>-1608</v>
      </c>
      <c r="BO9" s="447"/>
      <c r="BP9" s="447"/>
      <c r="BQ9" s="447"/>
      <c r="BR9" s="447"/>
      <c r="BS9" s="447"/>
      <c r="BT9" s="447"/>
      <c r="BU9" s="448"/>
      <c r="BV9" s="446">
        <v>-953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12.7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5447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89</v>
      </c>
      <c r="AV10" s="479"/>
      <c r="AW10" s="479"/>
      <c r="AX10" s="479"/>
      <c r="AY10" s="480" t="s">
        <v>114</v>
      </c>
      <c r="AZ10" s="481"/>
      <c r="BA10" s="481"/>
      <c r="BB10" s="481"/>
      <c r="BC10" s="481"/>
      <c r="BD10" s="481"/>
      <c r="BE10" s="481"/>
      <c r="BF10" s="481"/>
      <c r="BG10" s="481"/>
      <c r="BH10" s="481"/>
      <c r="BI10" s="481"/>
      <c r="BJ10" s="481"/>
      <c r="BK10" s="481"/>
      <c r="BL10" s="481"/>
      <c r="BM10" s="482"/>
      <c r="BN10" s="446">
        <v>19505</v>
      </c>
      <c r="BO10" s="447"/>
      <c r="BP10" s="447"/>
      <c r="BQ10" s="447"/>
      <c r="BR10" s="447"/>
      <c r="BS10" s="447"/>
      <c r="BT10" s="447"/>
      <c r="BU10" s="448"/>
      <c r="BV10" s="446">
        <v>82901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5094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212675</v>
      </c>
      <c r="BO12" s="447"/>
      <c r="BP12" s="447"/>
      <c r="BQ12" s="447"/>
      <c r="BR12" s="447"/>
      <c r="BS12" s="447"/>
      <c r="BT12" s="447"/>
      <c r="BU12" s="448"/>
      <c r="BV12" s="446">
        <v>111000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5079</v>
      </c>
      <c r="S13" s="528"/>
      <c r="T13" s="528"/>
      <c r="U13" s="528"/>
      <c r="V13" s="529"/>
      <c r="W13" s="462" t="s">
        <v>132</v>
      </c>
      <c r="X13" s="463"/>
      <c r="Y13" s="463"/>
      <c r="Z13" s="463"/>
      <c r="AA13" s="463"/>
      <c r="AB13" s="453"/>
      <c r="AC13" s="497">
        <v>255</v>
      </c>
      <c r="AD13" s="498"/>
      <c r="AE13" s="498"/>
      <c r="AF13" s="498"/>
      <c r="AG13" s="537"/>
      <c r="AH13" s="497">
        <v>241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-194778</v>
      </c>
      <c r="BO13" s="447"/>
      <c r="BP13" s="447"/>
      <c r="BQ13" s="447"/>
      <c r="BR13" s="447"/>
      <c r="BS13" s="447"/>
      <c r="BT13" s="447"/>
      <c r="BU13" s="448"/>
      <c r="BV13" s="446">
        <v>-29052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8.1999999999999993</v>
      </c>
      <c r="CU13" s="444"/>
      <c r="CV13" s="444"/>
      <c r="CW13" s="444"/>
      <c r="CX13" s="444"/>
      <c r="CY13" s="444"/>
      <c r="CZ13" s="444"/>
      <c r="DA13" s="445"/>
      <c r="DB13" s="443">
        <v>7.5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5182</v>
      </c>
      <c r="S14" s="528"/>
      <c r="T14" s="528"/>
      <c r="U14" s="528"/>
      <c r="V14" s="529"/>
      <c r="W14" s="436"/>
      <c r="X14" s="437"/>
      <c r="Y14" s="437"/>
      <c r="Z14" s="437"/>
      <c r="AA14" s="437"/>
      <c r="AB14" s="426"/>
      <c r="AC14" s="530">
        <v>11.7</v>
      </c>
      <c r="AD14" s="531"/>
      <c r="AE14" s="531"/>
      <c r="AF14" s="531"/>
      <c r="AG14" s="532"/>
      <c r="AH14" s="530">
        <v>10</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5171</v>
      </c>
      <c r="S15" s="528"/>
      <c r="T15" s="528"/>
      <c r="U15" s="528"/>
      <c r="V15" s="529"/>
      <c r="W15" s="462" t="s">
        <v>141</v>
      </c>
      <c r="X15" s="463"/>
      <c r="Y15" s="463"/>
      <c r="Z15" s="463"/>
      <c r="AA15" s="463"/>
      <c r="AB15" s="453"/>
      <c r="AC15" s="497">
        <v>511</v>
      </c>
      <c r="AD15" s="498"/>
      <c r="AE15" s="498"/>
      <c r="AF15" s="498"/>
      <c r="AG15" s="537"/>
      <c r="AH15" s="497">
        <v>641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517907</v>
      </c>
      <c r="BO15" s="410"/>
      <c r="BP15" s="410"/>
      <c r="BQ15" s="410"/>
      <c r="BR15" s="410"/>
      <c r="BS15" s="410"/>
      <c r="BT15" s="410"/>
      <c r="BU15" s="411"/>
      <c r="BV15" s="409">
        <v>522909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23.5</v>
      </c>
      <c r="AD16" s="531"/>
      <c r="AE16" s="531"/>
      <c r="AF16" s="531"/>
      <c r="AG16" s="532"/>
      <c r="AH16" s="530">
        <v>26.6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1764036</v>
      </c>
      <c r="BO16" s="447"/>
      <c r="BP16" s="447"/>
      <c r="BQ16" s="447"/>
      <c r="BR16" s="447"/>
      <c r="BS16" s="447"/>
      <c r="BT16" s="447"/>
      <c r="BU16" s="448"/>
      <c r="BV16" s="446">
        <v>1793645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1411</v>
      </c>
      <c r="AD17" s="498"/>
      <c r="AE17" s="498"/>
      <c r="AF17" s="498"/>
      <c r="AG17" s="537"/>
      <c r="AH17" s="497">
        <v>1529</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652075</v>
      </c>
      <c r="BO17" s="447"/>
      <c r="BP17" s="447"/>
      <c r="BQ17" s="447"/>
      <c r="BR17" s="447"/>
      <c r="BS17" s="447"/>
      <c r="BT17" s="447"/>
      <c r="BU17" s="448"/>
      <c r="BV17" s="446">
        <v>656091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44.85</v>
      </c>
      <c r="M18" s="559"/>
      <c r="N18" s="559"/>
      <c r="O18" s="559"/>
      <c r="P18" s="559"/>
      <c r="Q18" s="559"/>
      <c r="R18" s="560"/>
      <c r="S18" s="560"/>
      <c r="T18" s="560"/>
      <c r="U18" s="560"/>
      <c r="V18" s="561"/>
      <c r="W18" s="464"/>
      <c r="X18" s="465"/>
      <c r="Y18" s="465"/>
      <c r="Z18" s="465"/>
      <c r="AA18" s="465"/>
      <c r="AB18" s="456"/>
      <c r="AC18" s="562">
        <v>64.8</v>
      </c>
      <c r="AD18" s="563"/>
      <c r="AE18" s="563"/>
      <c r="AF18" s="563"/>
      <c r="AG18" s="564"/>
      <c r="AH18" s="562">
        <v>63.4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1786369</v>
      </c>
      <c r="BO18" s="447"/>
      <c r="BP18" s="447"/>
      <c r="BQ18" s="447"/>
      <c r="BR18" s="447"/>
      <c r="BS18" s="447"/>
      <c r="BT18" s="447"/>
      <c r="BU18" s="448"/>
      <c r="BV18" s="446">
        <v>1800040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3171457</v>
      </c>
      <c r="BO19" s="447"/>
      <c r="BP19" s="447"/>
      <c r="BQ19" s="447"/>
      <c r="BR19" s="447"/>
      <c r="BS19" s="447"/>
      <c r="BT19" s="447"/>
      <c r="BU19" s="448"/>
      <c r="BV19" s="446">
        <v>2879167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1968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3129480</v>
      </c>
      <c r="BO23" s="447"/>
      <c r="BP23" s="447"/>
      <c r="BQ23" s="447"/>
      <c r="BR23" s="447"/>
      <c r="BS23" s="447"/>
      <c r="BT23" s="447"/>
      <c r="BU23" s="448"/>
      <c r="BV23" s="446">
        <v>3004955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6140</v>
      </c>
      <c r="R24" s="498"/>
      <c r="S24" s="498"/>
      <c r="T24" s="498"/>
      <c r="U24" s="498"/>
      <c r="V24" s="537"/>
      <c r="W24" s="596"/>
      <c r="X24" s="584"/>
      <c r="Y24" s="585"/>
      <c r="Z24" s="496" t="s">
        <v>165</v>
      </c>
      <c r="AA24" s="476"/>
      <c r="AB24" s="476"/>
      <c r="AC24" s="476"/>
      <c r="AD24" s="476"/>
      <c r="AE24" s="476"/>
      <c r="AF24" s="476"/>
      <c r="AG24" s="477"/>
      <c r="AH24" s="497">
        <v>62</v>
      </c>
      <c r="AI24" s="498"/>
      <c r="AJ24" s="498"/>
      <c r="AK24" s="498"/>
      <c r="AL24" s="537"/>
      <c r="AM24" s="497">
        <v>187922</v>
      </c>
      <c r="AN24" s="498"/>
      <c r="AO24" s="498"/>
      <c r="AP24" s="498"/>
      <c r="AQ24" s="498"/>
      <c r="AR24" s="537"/>
      <c r="AS24" s="497">
        <v>3031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2993366</v>
      </c>
      <c r="BO24" s="447"/>
      <c r="BP24" s="447"/>
      <c r="BQ24" s="447"/>
      <c r="BR24" s="447"/>
      <c r="BS24" s="447"/>
      <c r="BT24" s="447"/>
      <c r="BU24" s="448"/>
      <c r="BV24" s="446">
        <v>2814341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5220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122</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31449</v>
      </c>
      <c r="BO25" s="410"/>
      <c r="BP25" s="410"/>
      <c r="BQ25" s="410"/>
      <c r="BR25" s="410"/>
      <c r="BS25" s="410"/>
      <c r="BT25" s="410"/>
      <c r="BU25" s="411"/>
      <c r="BV25" s="409">
        <v>53402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5030</v>
      </c>
      <c r="R26" s="498"/>
      <c r="S26" s="498"/>
      <c r="T26" s="498"/>
      <c r="U26" s="498"/>
      <c r="V26" s="537"/>
      <c r="W26" s="596"/>
      <c r="X26" s="584"/>
      <c r="Y26" s="585"/>
      <c r="Z26" s="496" t="s">
        <v>172</v>
      </c>
      <c r="AA26" s="606"/>
      <c r="AB26" s="606"/>
      <c r="AC26" s="606"/>
      <c r="AD26" s="606"/>
      <c r="AE26" s="606"/>
      <c r="AF26" s="606"/>
      <c r="AG26" s="607"/>
      <c r="AH26" s="497" t="s">
        <v>169</v>
      </c>
      <c r="AI26" s="498"/>
      <c r="AJ26" s="498"/>
      <c r="AK26" s="498"/>
      <c r="AL26" s="537"/>
      <c r="AM26" s="497" t="s">
        <v>122</v>
      </c>
      <c r="AN26" s="498"/>
      <c r="AO26" s="498"/>
      <c r="AP26" s="498"/>
      <c r="AQ26" s="498"/>
      <c r="AR26" s="537"/>
      <c r="AS26" s="497" t="s">
        <v>139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2490</v>
      </c>
      <c r="R27" s="498"/>
      <c r="S27" s="498"/>
      <c r="T27" s="498"/>
      <c r="U27" s="498"/>
      <c r="V27" s="537"/>
      <c r="W27" s="596"/>
      <c r="X27" s="584"/>
      <c r="Y27" s="585"/>
      <c r="Z27" s="496" t="s">
        <v>175</v>
      </c>
      <c r="AA27" s="476"/>
      <c r="AB27" s="476"/>
      <c r="AC27" s="476"/>
      <c r="AD27" s="476"/>
      <c r="AE27" s="476"/>
      <c r="AF27" s="476"/>
      <c r="AG27" s="477"/>
      <c r="AH27" s="497" t="s">
        <v>169</v>
      </c>
      <c r="AI27" s="498"/>
      <c r="AJ27" s="498"/>
      <c r="AK27" s="498"/>
      <c r="AL27" s="537"/>
      <c r="AM27" s="497" t="s">
        <v>122</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10781</v>
      </c>
      <c r="BO27" s="620"/>
      <c r="BP27" s="620"/>
      <c r="BQ27" s="620"/>
      <c r="BR27" s="620"/>
      <c r="BS27" s="620"/>
      <c r="BT27" s="620"/>
      <c r="BU27" s="621"/>
      <c r="BV27" s="619">
        <v>10781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1990</v>
      </c>
      <c r="R28" s="498"/>
      <c r="S28" s="498"/>
      <c r="T28" s="498"/>
      <c r="U28" s="498"/>
      <c r="V28" s="537"/>
      <c r="W28" s="596"/>
      <c r="X28" s="584"/>
      <c r="Y28" s="585"/>
      <c r="Z28" s="496" t="s">
        <v>178</v>
      </c>
      <c r="AA28" s="476"/>
      <c r="AB28" s="476"/>
      <c r="AC28" s="476"/>
      <c r="AD28" s="476"/>
      <c r="AE28" s="476"/>
      <c r="AF28" s="476"/>
      <c r="AG28" s="477"/>
      <c r="AH28" s="497" t="s">
        <v>122</v>
      </c>
      <c r="AI28" s="498"/>
      <c r="AJ28" s="498"/>
      <c r="AK28" s="498"/>
      <c r="AL28" s="537"/>
      <c r="AM28" s="497" t="s">
        <v>169</v>
      </c>
      <c r="AN28" s="498"/>
      <c r="AO28" s="498"/>
      <c r="AP28" s="498"/>
      <c r="AQ28" s="498"/>
      <c r="AR28" s="537"/>
      <c r="AS28" s="497" t="s">
        <v>122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351583</v>
      </c>
      <c r="BO28" s="410"/>
      <c r="BP28" s="410"/>
      <c r="BQ28" s="410"/>
      <c r="BR28" s="410"/>
      <c r="BS28" s="410"/>
      <c r="BT28" s="410"/>
      <c r="BU28" s="411"/>
      <c r="BV28" s="409">
        <v>544753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1800</v>
      </c>
      <c r="R29" s="498"/>
      <c r="S29" s="498"/>
      <c r="T29" s="498"/>
      <c r="U29" s="498"/>
      <c r="V29" s="537"/>
      <c r="W29" s="597"/>
      <c r="X29" s="598"/>
      <c r="Y29" s="599"/>
      <c r="Z29" s="496" t="s">
        <v>181</v>
      </c>
      <c r="AA29" s="476"/>
      <c r="AB29" s="476"/>
      <c r="AC29" s="476"/>
      <c r="AD29" s="476"/>
      <c r="AE29" s="476"/>
      <c r="AF29" s="476"/>
      <c r="AG29" s="477"/>
      <c r="AH29" s="497">
        <v>62</v>
      </c>
      <c r="AI29" s="498"/>
      <c r="AJ29" s="498"/>
      <c r="AK29" s="498"/>
      <c r="AL29" s="537"/>
      <c r="AM29" s="497">
        <v>187922</v>
      </c>
      <c r="AN29" s="498"/>
      <c r="AO29" s="498"/>
      <c r="AP29" s="498"/>
      <c r="AQ29" s="498"/>
      <c r="AR29" s="537"/>
      <c r="AS29" s="497">
        <v>3031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230776</v>
      </c>
      <c r="BO29" s="447"/>
      <c r="BP29" s="447"/>
      <c r="BQ29" s="447"/>
      <c r="BR29" s="447"/>
      <c r="BS29" s="447"/>
      <c r="BT29" s="447"/>
      <c r="BU29" s="448"/>
      <c r="BV29" s="446">
        <v>100156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1582940</v>
      </c>
      <c r="BO30" s="620"/>
      <c r="BP30" s="620"/>
      <c r="BQ30" s="620"/>
      <c r="BR30" s="620"/>
      <c r="BS30" s="620"/>
      <c r="BT30" s="620"/>
      <c r="BU30" s="621"/>
      <c r="BV30" s="619">
        <v>1358039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こうち人づくり広域連合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高知県後期高齢者医療広域連合(一般会計)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高知県後期高齢者医療広域連合(後期高齢者医療特別会計)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高知県広域食肉センター事務組合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高知県市町村総合事務組合(一般会計)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高知県市町村総合事務組合(交通災害共済事業督特別事務組合)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高知県市町村総合事務組合(会館建設事業特別会計)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高知中央西部焼却処理事務組合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仁淀消防組合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仁淀川下流衛生事務組合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yq0EVqh8ZaUYEnyTZ8mtrOn8EKYVwEVw009/dFQVWtVMVpVCoDO/ew69sO2516dYM9bGEYRuoutO4KDZSSS6lg==" saltValue="hXyXU8Wkmnvl0Xi+HR8S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6" t="s">
        <v>566</v>
      </c>
      <c r="D34" s="1226"/>
      <c r="E34" s="1227"/>
      <c r="F34" s="32">
        <v>1.54</v>
      </c>
      <c r="G34" s="33">
        <v>1.62</v>
      </c>
      <c r="H34" s="33">
        <v>1.1599999999999999</v>
      </c>
      <c r="I34" s="33">
        <v>1.53</v>
      </c>
      <c r="J34" s="34">
        <v>1.31</v>
      </c>
      <c r="K34" s="22"/>
      <c r="L34" s="22"/>
      <c r="M34" s="22"/>
      <c r="N34" s="22"/>
      <c r="O34" s="22"/>
      <c r="P34" s="22"/>
    </row>
    <row r="35" spans="1:16" ht="39" customHeight="1">
      <c r="A35" s="22"/>
      <c r="B35" s="35"/>
      <c r="C35" s="1220" t="s">
        <v>567</v>
      </c>
      <c r="D35" s="1221"/>
      <c r="E35" s="1222"/>
      <c r="F35" s="36">
        <v>0.08</v>
      </c>
      <c r="G35" s="37">
        <v>0</v>
      </c>
      <c r="H35" s="37">
        <v>0.06</v>
      </c>
      <c r="I35" s="37">
        <v>1</v>
      </c>
      <c r="J35" s="38">
        <v>0.89</v>
      </c>
      <c r="K35" s="22"/>
      <c r="L35" s="22"/>
      <c r="M35" s="22"/>
      <c r="N35" s="22"/>
      <c r="O35" s="22"/>
      <c r="P35" s="22"/>
    </row>
    <row r="36" spans="1:16" ht="39" customHeight="1">
      <c r="A36" s="22"/>
      <c r="B36" s="35"/>
      <c r="C36" s="1220" t="s">
        <v>568</v>
      </c>
      <c r="D36" s="1221"/>
      <c r="E36" s="1222"/>
      <c r="F36" s="36">
        <v>0.39</v>
      </c>
      <c r="G36" s="37">
        <v>0.63</v>
      </c>
      <c r="H36" s="37">
        <v>0.97</v>
      </c>
      <c r="I36" s="37">
        <v>0.59</v>
      </c>
      <c r="J36" s="38">
        <v>0.75</v>
      </c>
      <c r="K36" s="22"/>
      <c r="L36" s="22"/>
      <c r="M36" s="22"/>
      <c r="N36" s="22"/>
      <c r="O36" s="22"/>
      <c r="P36" s="22"/>
    </row>
    <row r="37" spans="1:16" ht="39" customHeight="1">
      <c r="A37" s="22"/>
      <c r="B37" s="35"/>
      <c r="C37" s="1220" t="s">
        <v>569</v>
      </c>
      <c r="D37" s="1221"/>
      <c r="E37" s="1222"/>
      <c r="F37" s="36">
        <v>2.4</v>
      </c>
      <c r="G37" s="37">
        <v>0.01</v>
      </c>
      <c r="H37" s="37">
        <v>0.01</v>
      </c>
      <c r="I37" s="37">
        <v>0.08</v>
      </c>
      <c r="J37" s="38">
        <v>0.12</v>
      </c>
      <c r="K37" s="22"/>
      <c r="L37" s="22"/>
      <c r="M37" s="22"/>
      <c r="N37" s="22"/>
      <c r="O37" s="22"/>
      <c r="P37" s="22"/>
    </row>
    <row r="38" spans="1:16" ht="39" customHeight="1">
      <c r="A38" s="22"/>
      <c r="B38" s="35"/>
      <c r="C38" s="1220" t="s">
        <v>570</v>
      </c>
      <c r="D38" s="1221"/>
      <c r="E38" s="1222"/>
      <c r="F38" s="36">
        <v>0.21</v>
      </c>
      <c r="G38" s="37">
        <v>0</v>
      </c>
      <c r="H38" s="37">
        <v>0.15</v>
      </c>
      <c r="I38" s="37">
        <v>0.09</v>
      </c>
      <c r="J38" s="38">
        <v>0.1</v>
      </c>
      <c r="K38" s="22"/>
      <c r="L38" s="22"/>
      <c r="M38" s="22"/>
      <c r="N38" s="22"/>
      <c r="O38" s="22"/>
      <c r="P38" s="22"/>
    </row>
    <row r="39" spans="1:16" ht="39" customHeight="1">
      <c r="A39" s="22"/>
      <c r="B39" s="35"/>
      <c r="C39" s="1220" t="s">
        <v>571</v>
      </c>
      <c r="D39" s="1221"/>
      <c r="E39" s="1222"/>
      <c r="F39" s="36">
        <v>0.11</v>
      </c>
      <c r="G39" s="37">
        <v>0.08</v>
      </c>
      <c r="H39" s="37">
        <v>0.12</v>
      </c>
      <c r="I39" s="37">
        <v>0.1</v>
      </c>
      <c r="J39" s="38">
        <v>0.1</v>
      </c>
      <c r="K39" s="22"/>
      <c r="L39" s="22"/>
      <c r="M39" s="22"/>
      <c r="N39" s="22"/>
      <c r="O39" s="22"/>
      <c r="P39" s="22"/>
    </row>
    <row r="40" spans="1:16" ht="39" customHeight="1">
      <c r="A40" s="22"/>
      <c r="B40" s="35"/>
      <c r="C40" s="1220"/>
      <c r="D40" s="1221"/>
      <c r="E40" s="1222"/>
      <c r="F40" s="36"/>
      <c r="G40" s="37"/>
      <c r="H40" s="37"/>
      <c r="I40" s="37"/>
      <c r="J40" s="38"/>
      <c r="K40" s="22"/>
      <c r="L40" s="22"/>
      <c r="M40" s="22"/>
      <c r="N40" s="22"/>
      <c r="O40" s="22"/>
      <c r="P40" s="22"/>
    </row>
    <row r="41" spans="1:16" ht="39" customHeight="1">
      <c r="A41" s="22"/>
      <c r="B41" s="35"/>
      <c r="C41" s="1220"/>
      <c r="D41" s="1221"/>
      <c r="E41" s="1222"/>
      <c r="F41" s="36"/>
      <c r="G41" s="37"/>
      <c r="H41" s="37"/>
      <c r="I41" s="37"/>
      <c r="J41" s="38"/>
      <c r="K41" s="22"/>
      <c r="L41" s="22"/>
      <c r="M41" s="22"/>
      <c r="N41" s="22"/>
      <c r="O41" s="22"/>
      <c r="P41" s="22"/>
    </row>
    <row r="42" spans="1:16" ht="39" customHeight="1">
      <c r="A42" s="22"/>
      <c r="B42" s="39"/>
      <c r="C42" s="1220" t="s">
        <v>572</v>
      </c>
      <c r="D42" s="1221"/>
      <c r="E42" s="1222"/>
      <c r="F42" s="36" t="s">
        <v>515</v>
      </c>
      <c r="G42" s="37" t="s">
        <v>515</v>
      </c>
      <c r="H42" s="37" t="s">
        <v>515</v>
      </c>
      <c r="I42" s="37" t="s">
        <v>515</v>
      </c>
      <c r="J42" s="38" t="s">
        <v>515</v>
      </c>
      <c r="K42" s="22"/>
      <c r="L42" s="22"/>
      <c r="M42" s="22"/>
      <c r="N42" s="22"/>
      <c r="O42" s="22"/>
      <c r="P42" s="22"/>
    </row>
    <row r="43" spans="1:16" ht="39" customHeight="1" thickBot="1">
      <c r="A43" s="22"/>
      <c r="B43" s="40"/>
      <c r="C43" s="1223" t="s">
        <v>573</v>
      </c>
      <c r="D43" s="1224"/>
      <c r="E43" s="1225"/>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IopWpGoxe4wC4EYvPuhxYQFLtTgKyAattbjg18zcxJMq0n0064UdM/ttVRcjhk06R3tNABs4bYiLJpxdQ4VQA==" saltValue="milBXqi7nDbAOCRvLOK5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6" t="s">
        <v>11</v>
      </c>
      <c r="C45" s="1237"/>
      <c r="D45" s="58"/>
      <c r="E45" s="1242" t="s">
        <v>12</v>
      </c>
      <c r="F45" s="1242"/>
      <c r="G45" s="1242"/>
      <c r="H45" s="1242"/>
      <c r="I45" s="1242"/>
      <c r="J45" s="1243"/>
      <c r="K45" s="59">
        <v>386</v>
      </c>
      <c r="L45" s="60">
        <v>378</v>
      </c>
      <c r="M45" s="60">
        <v>397</v>
      </c>
      <c r="N45" s="60">
        <v>388</v>
      </c>
      <c r="O45" s="61">
        <v>359</v>
      </c>
      <c r="P45" s="48"/>
      <c r="Q45" s="48"/>
      <c r="R45" s="48"/>
      <c r="S45" s="48"/>
      <c r="T45" s="48"/>
      <c r="U45" s="48"/>
    </row>
    <row r="46" spans="1:21" ht="30.75" customHeight="1">
      <c r="A46" s="48"/>
      <c r="B46" s="1238"/>
      <c r="C46" s="1239"/>
      <c r="D46" s="62"/>
      <c r="E46" s="1230" t="s">
        <v>13</v>
      </c>
      <c r="F46" s="1230"/>
      <c r="G46" s="1230"/>
      <c r="H46" s="1230"/>
      <c r="I46" s="1230"/>
      <c r="J46" s="1231"/>
      <c r="K46" s="63" t="s">
        <v>515</v>
      </c>
      <c r="L46" s="64" t="s">
        <v>515</v>
      </c>
      <c r="M46" s="64" t="s">
        <v>515</v>
      </c>
      <c r="N46" s="64" t="s">
        <v>515</v>
      </c>
      <c r="O46" s="65" t="s">
        <v>515</v>
      </c>
      <c r="P46" s="48"/>
      <c r="Q46" s="48"/>
      <c r="R46" s="48"/>
      <c r="S46" s="48"/>
      <c r="T46" s="48"/>
      <c r="U46" s="48"/>
    </row>
    <row r="47" spans="1:21" ht="30.75" customHeight="1">
      <c r="A47" s="48"/>
      <c r="B47" s="1238"/>
      <c r="C47" s="1239"/>
      <c r="D47" s="62"/>
      <c r="E47" s="1230" t="s">
        <v>14</v>
      </c>
      <c r="F47" s="1230"/>
      <c r="G47" s="1230"/>
      <c r="H47" s="1230"/>
      <c r="I47" s="1230"/>
      <c r="J47" s="1231"/>
      <c r="K47" s="63" t="s">
        <v>515</v>
      </c>
      <c r="L47" s="64" t="s">
        <v>515</v>
      </c>
      <c r="M47" s="64" t="s">
        <v>515</v>
      </c>
      <c r="N47" s="64" t="s">
        <v>515</v>
      </c>
      <c r="O47" s="65" t="s">
        <v>515</v>
      </c>
      <c r="P47" s="48"/>
      <c r="Q47" s="48"/>
      <c r="R47" s="48"/>
      <c r="S47" s="48"/>
      <c r="T47" s="48"/>
      <c r="U47" s="48"/>
    </row>
    <row r="48" spans="1:21" ht="30.75" customHeight="1">
      <c r="A48" s="48"/>
      <c r="B48" s="1238"/>
      <c r="C48" s="1239"/>
      <c r="D48" s="62"/>
      <c r="E48" s="1230" t="s">
        <v>15</v>
      </c>
      <c r="F48" s="1230"/>
      <c r="G48" s="1230"/>
      <c r="H48" s="1230"/>
      <c r="I48" s="1230"/>
      <c r="J48" s="1231"/>
      <c r="K48" s="63">
        <v>33</v>
      </c>
      <c r="L48" s="64">
        <v>34</v>
      </c>
      <c r="M48" s="64">
        <v>34</v>
      </c>
      <c r="N48" s="64">
        <v>35</v>
      </c>
      <c r="O48" s="65">
        <v>35</v>
      </c>
      <c r="P48" s="48"/>
      <c r="Q48" s="48"/>
      <c r="R48" s="48"/>
      <c r="S48" s="48"/>
      <c r="T48" s="48"/>
      <c r="U48" s="48"/>
    </row>
    <row r="49" spans="1:21" ht="30.75" customHeight="1">
      <c r="A49" s="48"/>
      <c r="B49" s="1238"/>
      <c r="C49" s="1239"/>
      <c r="D49" s="62"/>
      <c r="E49" s="1230" t="s">
        <v>16</v>
      </c>
      <c r="F49" s="1230"/>
      <c r="G49" s="1230"/>
      <c r="H49" s="1230"/>
      <c r="I49" s="1230"/>
      <c r="J49" s="1231"/>
      <c r="K49" s="63">
        <v>41</v>
      </c>
      <c r="L49" s="64">
        <v>30</v>
      </c>
      <c r="M49" s="64">
        <v>26</v>
      </c>
      <c r="N49" s="64">
        <v>32</v>
      </c>
      <c r="O49" s="65">
        <v>27</v>
      </c>
      <c r="P49" s="48"/>
      <c r="Q49" s="48"/>
      <c r="R49" s="48"/>
      <c r="S49" s="48"/>
      <c r="T49" s="48"/>
      <c r="U49" s="48"/>
    </row>
    <row r="50" spans="1:21" ht="30.75" customHeight="1">
      <c r="A50" s="48"/>
      <c r="B50" s="1238"/>
      <c r="C50" s="1239"/>
      <c r="D50" s="62"/>
      <c r="E50" s="1230" t="s">
        <v>17</v>
      </c>
      <c r="F50" s="1230"/>
      <c r="G50" s="1230"/>
      <c r="H50" s="1230"/>
      <c r="I50" s="1230"/>
      <c r="J50" s="1231"/>
      <c r="K50" s="63">
        <v>3</v>
      </c>
      <c r="L50" s="64">
        <v>3</v>
      </c>
      <c r="M50" s="64">
        <v>15</v>
      </c>
      <c r="N50" s="64" t="s">
        <v>515</v>
      </c>
      <c r="O50" s="65" t="s">
        <v>515</v>
      </c>
      <c r="P50" s="48"/>
      <c r="Q50" s="48"/>
      <c r="R50" s="48"/>
      <c r="S50" s="48"/>
      <c r="T50" s="48"/>
      <c r="U50" s="48"/>
    </row>
    <row r="51" spans="1:21" ht="30.75" customHeight="1">
      <c r="A51" s="48"/>
      <c r="B51" s="1240"/>
      <c r="C51" s="1241"/>
      <c r="D51" s="66"/>
      <c r="E51" s="1230" t="s">
        <v>18</v>
      </c>
      <c r="F51" s="1230"/>
      <c r="G51" s="1230"/>
      <c r="H51" s="1230"/>
      <c r="I51" s="1230"/>
      <c r="J51" s="1231"/>
      <c r="K51" s="63" t="s">
        <v>515</v>
      </c>
      <c r="L51" s="64" t="s">
        <v>515</v>
      </c>
      <c r="M51" s="64" t="s">
        <v>515</v>
      </c>
      <c r="N51" s="64" t="s">
        <v>515</v>
      </c>
      <c r="O51" s="65" t="s">
        <v>515</v>
      </c>
      <c r="P51" s="48"/>
      <c r="Q51" s="48"/>
      <c r="R51" s="48"/>
      <c r="S51" s="48"/>
      <c r="T51" s="48"/>
      <c r="U51" s="48"/>
    </row>
    <row r="52" spans="1:21" ht="30.75" customHeight="1">
      <c r="A52" s="48"/>
      <c r="B52" s="1228" t="s">
        <v>19</v>
      </c>
      <c r="C52" s="1229"/>
      <c r="D52" s="66"/>
      <c r="E52" s="1230" t="s">
        <v>20</v>
      </c>
      <c r="F52" s="1230"/>
      <c r="G52" s="1230"/>
      <c r="H52" s="1230"/>
      <c r="I52" s="1230"/>
      <c r="J52" s="1231"/>
      <c r="K52" s="63">
        <v>335</v>
      </c>
      <c r="L52" s="64">
        <v>340</v>
      </c>
      <c r="M52" s="64">
        <v>325</v>
      </c>
      <c r="N52" s="64">
        <v>301</v>
      </c>
      <c r="O52" s="65">
        <v>280</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128</v>
      </c>
      <c r="L53" s="69">
        <v>105</v>
      </c>
      <c r="M53" s="69">
        <v>147</v>
      </c>
      <c r="N53" s="69">
        <v>154</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b7jQIkOhWIYhLGF/Cnu3dmf4uK5na7mO6vYnlFzIuP/Uur4H2WqcXZTj9ErR6I70WNosRFXNZ3+c7MDc6cyg==" saltValue="+89Mfo7qoU+BgU7oY2Bo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44" t="s">
        <v>24</v>
      </c>
      <c r="C41" s="1245"/>
      <c r="D41" s="81"/>
      <c r="E41" s="1250" t="s">
        <v>25</v>
      </c>
      <c r="F41" s="1250"/>
      <c r="G41" s="1250"/>
      <c r="H41" s="1251"/>
      <c r="I41" s="82">
        <v>3174</v>
      </c>
      <c r="J41" s="83">
        <v>3110</v>
      </c>
      <c r="K41" s="83">
        <v>3012</v>
      </c>
      <c r="L41" s="83">
        <v>3005</v>
      </c>
      <c r="M41" s="84">
        <v>3129</v>
      </c>
    </row>
    <row r="42" spans="2:13" ht="27.75" customHeight="1">
      <c r="B42" s="1246"/>
      <c r="C42" s="1247"/>
      <c r="D42" s="85"/>
      <c r="E42" s="1252" t="s">
        <v>26</v>
      </c>
      <c r="F42" s="1252"/>
      <c r="G42" s="1252"/>
      <c r="H42" s="1253"/>
      <c r="I42" s="86">
        <v>3</v>
      </c>
      <c r="J42" s="87">
        <v>51</v>
      </c>
      <c r="K42" s="87">
        <v>77</v>
      </c>
      <c r="L42" s="87">
        <v>53</v>
      </c>
      <c r="M42" s="88">
        <v>31</v>
      </c>
    </row>
    <row r="43" spans="2:13" ht="27.75" customHeight="1">
      <c r="B43" s="1246"/>
      <c r="C43" s="1247"/>
      <c r="D43" s="85"/>
      <c r="E43" s="1252" t="s">
        <v>27</v>
      </c>
      <c r="F43" s="1252"/>
      <c r="G43" s="1252"/>
      <c r="H43" s="1253"/>
      <c r="I43" s="86">
        <v>483</v>
      </c>
      <c r="J43" s="87">
        <v>470</v>
      </c>
      <c r="K43" s="87">
        <v>452</v>
      </c>
      <c r="L43" s="87">
        <v>435</v>
      </c>
      <c r="M43" s="88">
        <v>481</v>
      </c>
    </row>
    <row r="44" spans="2:13" ht="27.75" customHeight="1">
      <c r="B44" s="1246"/>
      <c r="C44" s="1247"/>
      <c r="D44" s="85"/>
      <c r="E44" s="1252" t="s">
        <v>28</v>
      </c>
      <c r="F44" s="1252"/>
      <c r="G44" s="1252"/>
      <c r="H44" s="1253"/>
      <c r="I44" s="86">
        <v>164</v>
      </c>
      <c r="J44" s="87">
        <v>148</v>
      </c>
      <c r="K44" s="87">
        <v>133</v>
      </c>
      <c r="L44" s="87">
        <v>107</v>
      </c>
      <c r="M44" s="88">
        <v>80</v>
      </c>
    </row>
    <row r="45" spans="2:13" ht="27.75" customHeight="1">
      <c r="B45" s="1246"/>
      <c r="C45" s="1247"/>
      <c r="D45" s="85"/>
      <c r="E45" s="1252" t="s">
        <v>29</v>
      </c>
      <c r="F45" s="1252"/>
      <c r="G45" s="1252"/>
      <c r="H45" s="1253"/>
      <c r="I45" s="86">
        <v>411</v>
      </c>
      <c r="J45" s="87">
        <v>376</v>
      </c>
      <c r="K45" s="87">
        <v>312</v>
      </c>
      <c r="L45" s="87">
        <v>289</v>
      </c>
      <c r="M45" s="88">
        <v>293</v>
      </c>
    </row>
    <row r="46" spans="2:13" ht="27.75" customHeight="1">
      <c r="B46" s="1246"/>
      <c r="C46" s="1247"/>
      <c r="D46" s="89"/>
      <c r="E46" s="1252" t="s">
        <v>30</v>
      </c>
      <c r="F46" s="1252"/>
      <c r="G46" s="1252"/>
      <c r="H46" s="1253"/>
      <c r="I46" s="86" t="s">
        <v>515</v>
      </c>
      <c r="J46" s="87" t="s">
        <v>515</v>
      </c>
      <c r="K46" s="87" t="s">
        <v>515</v>
      </c>
      <c r="L46" s="87" t="s">
        <v>515</v>
      </c>
      <c r="M46" s="88" t="s">
        <v>515</v>
      </c>
    </row>
    <row r="47" spans="2:13" ht="27.75" customHeight="1">
      <c r="B47" s="1246"/>
      <c r="C47" s="1247"/>
      <c r="D47" s="90"/>
      <c r="E47" s="1254" t="s">
        <v>31</v>
      </c>
      <c r="F47" s="1255"/>
      <c r="G47" s="1255"/>
      <c r="H47" s="1256"/>
      <c r="I47" s="86" t="s">
        <v>515</v>
      </c>
      <c r="J47" s="87" t="s">
        <v>515</v>
      </c>
      <c r="K47" s="87" t="s">
        <v>515</v>
      </c>
      <c r="L47" s="87" t="s">
        <v>515</v>
      </c>
      <c r="M47" s="88" t="s">
        <v>515</v>
      </c>
    </row>
    <row r="48" spans="2:13" ht="27.75" customHeight="1">
      <c r="B48" s="1246"/>
      <c r="C48" s="1247"/>
      <c r="D48" s="85"/>
      <c r="E48" s="1252" t="s">
        <v>32</v>
      </c>
      <c r="F48" s="1252"/>
      <c r="G48" s="1252"/>
      <c r="H48" s="1253"/>
      <c r="I48" s="86" t="s">
        <v>515</v>
      </c>
      <c r="J48" s="87" t="s">
        <v>515</v>
      </c>
      <c r="K48" s="87" t="s">
        <v>515</v>
      </c>
      <c r="L48" s="87" t="s">
        <v>515</v>
      </c>
      <c r="M48" s="88" t="s">
        <v>515</v>
      </c>
    </row>
    <row r="49" spans="2:13" ht="27.75" customHeight="1">
      <c r="B49" s="1248"/>
      <c r="C49" s="1249"/>
      <c r="D49" s="85"/>
      <c r="E49" s="1252" t="s">
        <v>33</v>
      </c>
      <c r="F49" s="1252"/>
      <c r="G49" s="1252"/>
      <c r="H49" s="1253"/>
      <c r="I49" s="86">
        <v>2</v>
      </c>
      <c r="J49" s="87" t="s">
        <v>515</v>
      </c>
      <c r="K49" s="87" t="s">
        <v>515</v>
      </c>
      <c r="L49" s="87" t="s">
        <v>515</v>
      </c>
      <c r="M49" s="88" t="s">
        <v>515</v>
      </c>
    </row>
    <row r="50" spans="2:13" ht="27.75" customHeight="1">
      <c r="B50" s="1257" t="s">
        <v>34</v>
      </c>
      <c r="C50" s="1258"/>
      <c r="D50" s="91"/>
      <c r="E50" s="1252" t="s">
        <v>35</v>
      </c>
      <c r="F50" s="1252"/>
      <c r="G50" s="1252"/>
      <c r="H50" s="1253"/>
      <c r="I50" s="86">
        <v>1826</v>
      </c>
      <c r="J50" s="87">
        <v>1932</v>
      </c>
      <c r="K50" s="87">
        <v>2196</v>
      </c>
      <c r="L50" s="87">
        <v>2105</v>
      </c>
      <c r="M50" s="88">
        <v>2269</v>
      </c>
    </row>
    <row r="51" spans="2:13" ht="27.75" customHeight="1">
      <c r="B51" s="1246"/>
      <c r="C51" s="1247"/>
      <c r="D51" s="85"/>
      <c r="E51" s="1252" t="s">
        <v>36</v>
      </c>
      <c r="F51" s="1252"/>
      <c r="G51" s="1252"/>
      <c r="H51" s="1253"/>
      <c r="I51" s="86">
        <v>70</v>
      </c>
      <c r="J51" s="87">
        <v>64</v>
      </c>
      <c r="K51" s="87">
        <v>51</v>
      </c>
      <c r="L51" s="87">
        <v>38</v>
      </c>
      <c r="M51" s="88">
        <v>23</v>
      </c>
    </row>
    <row r="52" spans="2:13" ht="27.75" customHeight="1">
      <c r="B52" s="1248"/>
      <c r="C52" s="1249"/>
      <c r="D52" s="85"/>
      <c r="E52" s="1252" t="s">
        <v>37</v>
      </c>
      <c r="F52" s="1252"/>
      <c r="G52" s="1252"/>
      <c r="H52" s="1253"/>
      <c r="I52" s="86">
        <v>2865</v>
      </c>
      <c r="J52" s="87">
        <v>2764</v>
      </c>
      <c r="K52" s="87">
        <v>2754</v>
      </c>
      <c r="L52" s="87">
        <v>2785</v>
      </c>
      <c r="M52" s="88">
        <v>2616</v>
      </c>
    </row>
    <row r="53" spans="2:13" ht="27.75" customHeight="1" thickBot="1">
      <c r="B53" s="1259" t="s">
        <v>38</v>
      </c>
      <c r="C53" s="1260"/>
      <c r="D53" s="92"/>
      <c r="E53" s="1261" t="s">
        <v>39</v>
      </c>
      <c r="F53" s="1261"/>
      <c r="G53" s="1261"/>
      <c r="H53" s="1262"/>
      <c r="I53" s="93">
        <v>-526</v>
      </c>
      <c r="J53" s="94">
        <v>-605</v>
      </c>
      <c r="K53" s="94">
        <v>-1015</v>
      </c>
      <c r="L53" s="94">
        <v>-1040</v>
      </c>
      <c r="M53" s="95">
        <v>-893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PPnRdl/uFDrJDI4LW1jZ9T2icNRohorbFIg/b0rWgnNkWe97ZSGvRoFKLKF8QZUNkqWgu2FVUPk/5puddmU0g==" saltValue="GdrUk8Za72rkgmatbeLD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71" t="s">
        <v>42</v>
      </c>
      <c r="D55" s="1271"/>
      <c r="E55" s="1272"/>
      <c r="F55" s="107">
        <v>573</v>
      </c>
      <c r="G55" s="107">
        <v>545</v>
      </c>
      <c r="H55" s="108">
        <v>352</v>
      </c>
    </row>
    <row r="56" spans="2:8" ht="52.5" customHeight="1">
      <c r="B56" s="109"/>
      <c r="C56" s="1273" t="s">
        <v>43</v>
      </c>
      <c r="D56" s="1273"/>
      <c r="E56" s="1274"/>
      <c r="F56" s="110">
        <v>124</v>
      </c>
      <c r="G56" s="110">
        <v>100</v>
      </c>
      <c r="H56" s="111">
        <v>231</v>
      </c>
    </row>
    <row r="57" spans="2:8" ht="53.25" customHeight="1">
      <c r="B57" s="109"/>
      <c r="C57" s="1275" t="s">
        <v>44</v>
      </c>
      <c r="D57" s="1275"/>
      <c r="E57" s="1276"/>
      <c r="F57" s="112">
        <v>1420</v>
      </c>
      <c r="G57" s="112">
        <v>1358</v>
      </c>
      <c r="H57" s="113">
        <v>1583</v>
      </c>
    </row>
    <row r="58" spans="2:8" ht="45.75" customHeight="1">
      <c r="B58" s="114"/>
      <c r="C58" s="1263" t="s">
        <v>45</v>
      </c>
      <c r="D58" s="1264"/>
      <c r="E58" s="1265"/>
      <c r="F58" s="115"/>
      <c r="G58" s="115"/>
      <c r="H58" s="116"/>
    </row>
    <row r="59" spans="2:8" ht="45.75" customHeight="1">
      <c r="B59" s="114"/>
      <c r="C59" s="1263" t="s">
        <v>45</v>
      </c>
      <c r="D59" s="1264"/>
      <c r="E59" s="1265"/>
      <c r="F59" s="115"/>
      <c r="G59" s="115"/>
      <c r="H59" s="116"/>
    </row>
    <row r="60" spans="2:8" ht="45.75" customHeight="1">
      <c r="B60" s="114"/>
      <c r="C60" s="1263" t="s">
        <v>45</v>
      </c>
      <c r="D60" s="1264"/>
      <c r="E60" s="1265"/>
      <c r="F60" s="115"/>
      <c r="G60" s="115"/>
      <c r="H60" s="116"/>
    </row>
    <row r="61" spans="2:8" ht="45.75" customHeight="1">
      <c r="B61" s="114"/>
      <c r="C61" s="1263" t="s">
        <v>45</v>
      </c>
      <c r="D61" s="1264"/>
      <c r="E61" s="1265"/>
      <c r="F61" s="115"/>
      <c r="G61" s="115"/>
      <c r="H61" s="116"/>
    </row>
    <row r="62" spans="2:8" ht="45.75" customHeight="1" thickBot="1">
      <c r="B62" s="117"/>
      <c r="C62" s="1266" t="s">
        <v>45</v>
      </c>
      <c r="D62" s="1267"/>
      <c r="E62" s="1268"/>
      <c r="F62" s="118"/>
      <c r="G62" s="118"/>
      <c r="H62" s="119"/>
    </row>
    <row r="63" spans="2:8" ht="52.5" customHeight="1" thickBot="1">
      <c r="B63" s="120"/>
      <c r="C63" s="1269" t="s">
        <v>46</v>
      </c>
      <c r="D63" s="1269"/>
      <c r="E63" s="1270"/>
      <c r="F63" s="121">
        <v>2117</v>
      </c>
      <c r="G63" s="121">
        <v>2003</v>
      </c>
      <c r="H63" s="122">
        <v>2165</v>
      </c>
    </row>
    <row r="64" spans="2:8" ht="15" customHeight="1"/>
    <row r="65" ht="0" hidden="1" customHeight="1"/>
    <row r="66" ht="0" hidden="1" customHeight="1"/>
  </sheetData>
  <sheetProtection algorithmName="SHA-512" hashValue="efrsyCNuDd7a0OtrJvOEdhQng/tE66X2fAWiIWjcXYRIyGwKzCi626naLAfBSzX7uHJmMOBI8CatAM32juxDWA==" saltValue="GPbHvPqg+OG8a6Fb9nTk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5" t="s">
        <v>597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590</v>
      </c>
    </row>
    <row r="50" spans="1:109">
      <c r="B50" s="374"/>
      <c r="G50" s="1277"/>
      <c r="H50" s="1277"/>
      <c r="I50" s="1277"/>
      <c r="J50" s="1277"/>
      <c r="K50" s="384"/>
      <c r="L50" s="384"/>
      <c r="M50" s="385"/>
      <c r="N50" s="385"/>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c r="B51" s="374"/>
      <c r="G51" s="1295"/>
      <c r="H51" s="1295"/>
      <c r="I51" s="1296"/>
      <c r="J51" s="1296"/>
      <c r="K51" s="1294"/>
      <c r="L51" s="1294"/>
      <c r="M51" s="1294"/>
      <c r="N51" s="1294"/>
      <c r="AM51" s="383"/>
      <c r="AN51" s="1284" t="s">
        <v>591</v>
      </c>
      <c r="AO51" s="1284"/>
      <c r="AP51" s="1284"/>
      <c r="AQ51" s="1284"/>
      <c r="AR51" s="1284"/>
      <c r="AS51" s="1284"/>
      <c r="AT51" s="1284"/>
      <c r="AU51" s="1284"/>
      <c r="AV51" s="1284"/>
      <c r="AW51" s="1284"/>
      <c r="AX51" s="1284"/>
      <c r="AY51" s="1284"/>
      <c r="AZ51" s="1284"/>
      <c r="BA51" s="1284"/>
      <c r="BB51" s="1284" t="s">
        <v>592</v>
      </c>
      <c r="BC51" s="1284"/>
      <c r="BD51" s="1284"/>
      <c r="BE51" s="1284"/>
      <c r="BF51" s="1284"/>
      <c r="BG51" s="1284"/>
      <c r="BH51" s="1284"/>
      <c r="BI51" s="1284"/>
      <c r="BJ51" s="1284"/>
      <c r="BK51" s="1284"/>
      <c r="BL51" s="1284"/>
      <c r="BM51" s="1284"/>
      <c r="BN51" s="1284"/>
      <c r="BO51" s="1284"/>
      <c r="BP51" s="1282"/>
      <c r="BQ51" s="1283"/>
      <c r="BR51" s="1283"/>
      <c r="BS51" s="1283"/>
      <c r="BT51" s="1283"/>
      <c r="BU51" s="1283"/>
      <c r="BV51" s="1283"/>
      <c r="BW51" s="1283"/>
      <c r="BX51" s="1282"/>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2"/>
      <c r="CW51" s="1283"/>
      <c r="CX51" s="1283"/>
      <c r="CY51" s="1283"/>
      <c r="CZ51" s="1283"/>
      <c r="DA51" s="1283"/>
      <c r="DB51" s="1283"/>
      <c r="DC51" s="1283"/>
    </row>
    <row r="52" spans="1:109">
      <c r="B52" s="374"/>
      <c r="G52" s="1295"/>
      <c r="H52" s="1295"/>
      <c r="I52" s="1296"/>
      <c r="J52" s="1296"/>
      <c r="K52" s="1294"/>
      <c r="L52" s="1294"/>
      <c r="M52" s="1294"/>
      <c r="N52" s="1294"/>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c r="A53" s="382"/>
      <c r="B53" s="374"/>
      <c r="G53" s="1295"/>
      <c r="H53" s="1295"/>
      <c r="I53" s="1277"/>
      <c r="J53" s="1277"/>
      <c r="K53" s="1294"/>
      <c r="L53" s="1294"/>
      <c r="M53" s="1294"/>
      <c r="N53" s="1294"/>
      <c r="AM53" s="383"/>
      <c r="AN53" s="1284"/>
      <c r="AO53" s="1284"/>
      <c r="AP53" s="1284"/>
      <c r="AQ53" s="1284"/>
      <c r="AR53" s="1284"/>
      <c r="AS53" s="1284"/>
      <c r="AT53" s="1284"/>
      <c r="AU53" s="1284"/>
      <c r="AV53" s="1284"/>
      <c r="AW53" s="1284"/>
      <c r="AX53" s="1284"/>
      <c r="AY53" s="1284"/>
      <c r="AZ53" s="1284"/>
      <c r="BA53" s="1284"/>
      <c r="BB53" s="1284" t="s">
        <v>593</v>
      </c>
      <c r="BC53" s="1284"/>
      <c r="BD53" s="1284"/>
      <c r="BE53" s="1284"/>
      <c r="BF53" s="1284"/>
      <c r="BG53" s="1284"/>
      <c r="BH53" s="1284"/>
      <c r="BI53" s="1284"/>
      <c r="BJ53" s="1284"/>
      <c r="BK53" s="1284"/>
      <c r="BL53" s="1284"/>
      <c r="BM53" s="1284"/>
      <c r="BN53" s="1284"/>
      <c r="BO53" s="1284"/>
      <c r="BP53" s="1282"/>
      <c r="BQ53" s="1283"/>
      <c r="BR53" s="1283"/>
      <c r="BS53" s="1283"/>
      <c r="BT53" s="1283"/>
      <c r="BU53" s="1283"/>
      <c r="BV53" s="1283"/>
      <c r="BW53" s="1283"/>
      <c r="BX53" s="1282"/>
      <c r="BY53" s="1283"/>
      <c r="BZ53" s="1283"/>
      <c r="CA53" s="1283"/>
      <c r="CB53" s="1283"/>
      <c r="CC53" s="1283"/>
      <c r="CD53" s="1283"/>
      <c r="CE53" s="1283"/>
      <c r="CF53" s="1283">
        <v>48.4</v>
      </c>
      <c r="CG53" s="1283"/>
      <c r="CH53" s="1283"/>
      <c r="CI53" s="1283"/>
      <c r="CJ53" s="1283"/>
      <c r="CK53" s="1283"/>
      <c r="CL53" s="1283"/>
      <c r="CM53" s="1283"/>
      <c r="CN53" s="1283">
        <v>48.7</v>
      </c>
      <c r="CO53" s="1283"/>
      <c r="CP53" s="1283"/>
      <c r="CQ53" s="1283"/>
      <c r="CR53" s="1283"/>
      <c r="CS53" s="1283"/>
      <c r="CT53" s="1283"/>
      <c r="CU53" s="1283"/>
      <c r="CV53" s="1282"/>
      <c r="CW53" s="1283"/>
      <c r="CX53" s="1283"/>
      <c r="CY53" s="1283"/>
      <c r="CZ53" s="1283"/>
      <c r="DA53" s="1283"/>
      <c r="DB53" s="1283"/>
      <c r="DC53" s="1283"/>
    </row>
    <row r="54" spans="1:109">
      <c r="A54" s="382"/>
      <c r="B54" s="374"/>
      <c r="G54" s="1295"/>
      <c r="H54" s="1295"/>
      <c r="I54" s="1277"/>
      <c r="J54" s="1277"/>
      <c r="K54" s="1294"/>
      <c r="L54" s="1294"/>
      <c r="M54" s="1294"/>
      <c r="N54" s="1294"/>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c r="A55" s="382"/>
      <c r="B55" s="374"/>
      <c r="G55" s="1277"/>
      <c r="H55" s="1277"/>
      <c r="I55" s="1277"/>
      <c r="J55" s="1277"/>
      <c r="K55" s="1294"/>
      <c r="L55" s="1294"/>
      <c r="M55" s="1294"/>
      <c r="N55" s="1294"/>
      <c r="AN55" s="1281" t="s">
        <v>594</v>
      </c>
      <c r="AO55" s="1281"/>
      <c r="AP55" s="1281"/>
      <c r="AQ55" s="1281"/>
      <c r="AR55" s="1281"/>
      <c r="AS55" s="1281"/>
      <c r="AT55" s="1281"/>
      <c r="AU55" s="1281"/>
      <c r="AV55" s="1281"/>
      <c r="AW55" s="1281"/>
      <c r="AX55" s="1281"/>
      <c r="AY55" s="1281"/>
      <c r="AZ55" s="1281"/>
      <c r="BA55" s="1281"/>
      <c r="BB55" s="1284" t="s">
        <v>592</v>
      </c>
      <c r="BC55" s="1284"/>
      <c r="BD55" s="1284"/>
      <c r="BE55" s="1284"/>
      <c r="BF55" s="1284"/>
      <c r="BG55" s="1284"/>
      <c r="BH55" s="1284"/>
      <c r="BI55" s="1284"/>
      <c r="BJ55" s="1284"/>
      <c r="BK55" s="1284"/>
      <c r="BL55" s="1284"/>
      <c r="BM55" s="1284"/>
      <c r="BN55" s="1284"/>
      <c r="BO55" s="1284"/>
      <c r="BP55" s="1282"/>
      <c r="BQ55" s="1283"/>
      <c r="BR55" s="1283"/>
      <c r="BS55" s="1283"/>
      <c r="BT55" s="1283"/>
      <c r="BU55" s="1283"/>
      <c r="BV55" s="1283"/>
      <c r="BW55" s="1283"/>
      <c r="BX55" s="1282"/>
      <c r="BY55" s="1283"/>
      <c r="BZ55" s="1283"/>
      <c r="CA55" s="1283"/>
      <c r="CB55" s="1283"/>
      <c r="CC55" s="1283"/>
      <c r="CD55" s="1283"/>
      <c r="CE55" s="1283"/>
      <c r="CF55" s="1283">
        <v>27</v>
      </c>
      <c r="CG55" s="1283"/>
      <c r="CH55" s="1283"/>
      <c r="CI55" s="1283"/>
      <c r="CJ55" s="1283"/>
      <c r="CK55" s="1283"/>
      <c r="CL55" s="1283"/>
      <c r="CM55" s="1283"/>
      <c r="CN55" s="1283">
        <v>25.4</v>
      </c>
      <c r="CO55" s="1283"/>
      <c r="CP55" s="1283"/>
      <c r="CQ55" s="1283"/>
      <c r="CR55" s="1283"/>
      <c r="CS55" s="1283"/>
      <c r="CT55" s="1283"/>
      <c r="CU55" s="1283"/>
      <c r="CV55" s="1282"/>
      <c r="CW55" s="1283"/>
      <c r="CX55" s="1283"/>
      <c r="CY55" s="1283"/>
      <c r="CZ55" s="1283"/>
      <c r="DA55" s="1283"/>
      <c r="DB55" s="1283"/>
      <c r="DC55" s="1283"/>
    </row>
    <row r="56" spans="1:109">
      <c r="A56" s="382"/>
      <c r="B56" s="374"/>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2" customFormat="1">
      <c r="B57" s="386"/>
      <c r="G57" s="1277"/>
      <c r="H57" s="1277"/>
      <c r="I57" s="1297"/>
      <c r="J57" s="1297"/>
      <c r="K57" s="1294"/>
      <c r="L57" s="1294"/>
      <c r="M57" s="1294"/>
      <c r="N57" s="1294"/>
      <c r="AM57" s="367"/>
      <c r="AN57" s="1281"/>
      <c r="AO57" s="1281"/>
      <c r="AP57" s="1281"/>
      <c r="AQ57" s="1281"/>
      <c r="AR57" s="1281"/>
      <c r="AS57" s="1281"/>
      <c r="AT57" s="1281"/>
      <c r="AU57" s="1281"/>
      <c r="AV57" s="1281"/>
      <c r="AW57" s="1281"/>
      <c r="AX57" s="1281"/>
      <c r="AY57" s="1281"/>
      <c r="AZ57" s="1281"/>
      <c r="BA57" s="1281"/>
      <c r="BB57" s="1284" t="s">
        <v>593</v>
      </c>
      <c r="BC57" s="1284"/>
      <c r="BD57" s="1284"/>
      <c r="BE57" s="1284"/>
      <c r="BF57" s="1284"/>
      <c r="BG57" s="1284"/>
      <c r="BH57" s="1284"/>
      <c r="BI57" s="1284"/>
      <c r="BJ57" s="1284"/>
      <c r="BK57" s="1284"/>
      <c r="BL57" s="1284"/>
      <c r="BM57" s="1284"/>
      <c r="BN57" s="1284"/>
      <c r="BO57" s="1284"/>
      <c r="BP57" s="1282"/>
      <c r="BQ57" s="1283"/>
      <c r="BR57" s="1283"/>
      <c r="BS57" s="1283"/>
      <c r="BT57" s="1283"/>
      <c r="BU57" s="1283"/>
      <c r="BV57" s="1283"/>
      <c r="BW57" s="1283"/>
      <c r="BX57" s="1282"/>
      <c r="BY57" s="1283"/>
      <c r="BZ57" s="1283"/>
      <c r="CA57" s="1283"/>
      <c r="CB57" s="1283"/>
      <c r="CC57" s="1283"/>
      <c r="CD57" s="1283"/>
      <c r="CE57" s="1283"/>
      <c r="CF57" s="1283">
        <v>57.2</v>
      </c>
      <c r="CG57" s="1283"/>
      <c r="CH57" s="1283"/>
      <c r="CI57" s="1283"/>
      <c r="CJ57" s="1283"/>
      <c r="CK57" s="1283"/>
      <c r="CL57" s="1283"/>
      <c r="CM57" s="1283"/>
      <c r="CN57" s="1283">
        <v>58.7</v>
      </c>
      <c r="CO57" s="1283"/>
      <c r="CP57" s="1283"/>
      <c r="CQ57" s="1283"/>
      <c r="CR57" s="1283"/>
      <c r="CS57" s="1283"/>
      <c r="CT57" s="1283"/>
      <c r="CU57" s="1283"/>
      <c r="CV57" s="1282"/>
      <c r="CW57" s="1283"/>
      <c r="CX57" s="1283"/>
      <c r="CY57" s="1283"/>
      <c r="CZ57" s="1283"/>
      <c r="DA57" s="1283"/>
      <c r="DB57" s="1283"/>
      <c r="DC57" s="1283"/>
      <c r="DD57" s="387"/>
      <c r="DE57" s="386"/>
    </row>
    <row r="58" spans="1:109" s="382" customFormat="1">
      <c r="A58" s="367"/>
      <c r="B58" s="386"/>
      <c r="G58" s="1277"/>
      <c r="H58" s="1277"/>
      <c r="I58" s="1297"/>
      <c r="J58" s="1297"/>
      <c r="K58" s="1294"/>
      <c r="L58" s="1294"/>
      <c r="M58" s="1294"/>
      <c r="N58" s="1294"/>
      <c r="AM58" s="367"/>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5" t="s">
        <v>598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590</v>
      </c>
    </row>
    <row r="72" spans="2:107">
      <c r="B72" s="374"/>
      <c r="G72" s="1277"/>
      <c r="H72" s="1277"/>
      <c r="I72" s="1277"/>
      <c r="J72" s="1277"/>
      <c r="K72" s="384"/>
      <c r="L72" s="384"/>
      <c r="M72" s="385"/>
      <c r="N72" s="385"/>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c r="B73" s="374"/>
      <c r="G73" s="1295"/>
      <c r="H73" s="1295"/>
      <c r="I73" s="1295"/>
      <c r="J73" s="1295"/>
      <c r="K73" s="1298"/>
      <c r="L73" s="1298"/>
      <c r="M73" s="1298"/>
      <c r="N73" s="1298"/>
      <c r="AM73" s="383"/>
      <c r="AN73" s="1284" t="s">
        <v>591</v>
      </c>
      <c r="AO73" s="1284"/>
      <c r="AP73" s="1284"/>
      <c r="AQ73" s="1284"/>
      <c r="AR73" s="1284"/>
      <c r="AS73" s="1284"/>
      <c r="AT73" s="1284"/>
      <c r="AU73" s="1284"/>
      <c r="AV73" s="1284"/>
      <c r="AW73" s="1284"/>
      <c r="AX73" s="1284"/>
      <c r="AY73" s="1284"/>
      <c r="AZ73" s="1284"/>
      <c r="BA73" s="1284"/>
      <c r="BB73" s="1284" t="s">
        <v>592</v>
      </c>
      <c r="BC73" s="1284"/>
      <c r="BD73" s="1284"/>
      <c r="BE73" s="1284"/>
      <c r="BF73" s="1284"/>
      <c r="BG73" s="1284"/>
      <c r="BH73" s="1284"/>
      <c r="BI73" s="1284"/>
      <c r="BJ73" s="1284"/>
      <c r="BK73" s="1284"/>
      <c r="BL73" s="1284"/>
      <c r="BM73" s="1284"/>
      <c r="BN73" s="1284"/>
      <c r="BO73" s="1284"/>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c r="B74" s="374"/>
      <c r="G74" s="1295"/>
      <c r="H74" s="1295"/>
      <c r="I74" s="1295"/>
      <c r="J74" s="1295"/>
      <c r="K74" s="1298"/>
      <c r="L74" s="1298"/>
      <c r="M74" s="1298"/>
      <c r="N74" s="1298"/>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c r="B75" s="374"/>
      <c r="G75" s="1295"/>
      <c r="H75" s="1295"/>
      <c r="I75" s="1277"/>
      <c r="J75" s="1277"/>
      <c r="K75" s="1294"/>
      <c r="L75" s="1294"/>
      <c r="M75" s="1294"/>
      <c r="N75" s="1294"/>
      <c r="AM75" s="383"/>
      <c r="AN75" s="1284"/>
      <c r="AO75" s="1284"/>
      <c r="AP75" s="1284"/>
      <c r="AQ75" s="1284"/>
      <c r="AR75" s="1284"/>
      <c r="AS75" s="1284"/>
      <c r="AT75" s="1284"/>
      <c r="AU75" s="1284"/>
      <c r="AV75" s="1284"/>
      <c r="AW75" s="1284"/>
      <c r="AX75" s="1284"/>
      <c r="AY75" s="1284"/>
      <c r="AZ75" s="1284"/>
      <c r="BA75" s="1284"/>
      <c r="BB75" s="1284" t="s">
        <v>596</v>
      </c>
      <c r="BC75" s="1284"/>
      <c r="BD75" s="1284"/>
      <c r="BE75" s="1284"/>
      <c r="BF75" s="1284"/>
      <c r="BG75" s="1284"/>
      <c r="BH75" s="1284"/>
      <c r="BI75" s="1284"/>
      <c r="BJ75" s="1284"/>
      <c r="BK75" s="1284"/>
      <c r="BL75" s="1284"/>
      <c r="BM75" s="1284"/>
      <c r="BN75" s="1284"/>
      <c r="BO75" s="1284"/>
      <c r="BP75" s="1283">
        <v>8.6</v>
      </c>
      <c r="BQ75" s="1283"/>
      <c r="BR75" s="1283"/>
      <c r="BS75" s="1283"/>
      <c r="BT75" s="1283"/>
      <c r="BU75" s="1283"/>
      <c r="BV75" s="1283"/>
      <c r="BW75" s="1283"/>
      <c r="BX75" s="1283">
        <v>7.4</v>
      </c>
      <c r="BY75" s="1283"/>
      <c r="BZ75" s="1283"/>
      <c r="CA75" s="1283"/>
      <c r="CB75" s="1283"/>
      <c r="CC75" s="1283"/>
      <c r="CD75" s="1283"/>
      <c r="CE75" s="1283"/>
      <c r="CF75" s="1283">
        <v>7.4</v>
      </c>
      <c r="CG75" s="1283"/>
      <c r="CH75" s="1283"/>
      <c r="CI75" s="1283"/>
      <c r="CJ75" s="1283"/>
      <c r="CK75" s="1283"/>
      <c r="CL75" s="1283"/>
      <c r="CM75" s="1283"/>
      <c r="CN75" s="1283">
        <v>7.5</v>
      </c>
      <c r="CO75" s="1283"/>
      <c r="CP75" s="1283"/>
      <c r="CQ75" s="1283"/>
      <c r="CR75" s="1283"/>
      <c r="CS75" s="1283"/>
      <c r="CT75" s="1283"/>
      <c r="CU75" s="1283"/>
      <c r="CV75" s="1283">
        <v>8.1999999999999993</v>
      </c>
      <c r="CW75" s="1283"/>
      <c r="CX75" s="1283"/>
      <c r="CY75" s="1283"/>
      <c r="CZ75" s="1283"/>
      <c r="DA75" s="1283"/>
      <c r="DB75" s="1283"/>
      <c r="DC75" s="1283"/>
    </row>
    <row r="76" spans="2:107">
      <c r="B76" s="374"/>
      <c r="G76" s="1295"/>
      <c r="H76" s="1295"/>
      <c r="I76" s="1277"/>
      <c r="J76" s="1277"/>
      <c r="K76" s="1294"/>
      <c r="L76" s="1294"/>
      <c r="M76" s="1294"/>
      <c r="N76" s="1294"/>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c r="B77" s="374"/>
      <c r="G77" s="1277"/>
      <c r="H77" s="1277"/>
      <c r="I77" s="1277"/>
      <c r="J77" s="1277"/>
      <c r="K77" s="1298"/>
      <c r="L77" s="1298"/>
      <c r="M77" s="1298"/>
      <c r="N77" s="1298"/>
      <c r="AN77" s="1281" t="s">
        <v>594</v>
      </c>
      <c r="AO77" s="1281"/>
      <c r="AP77" s="1281"/>
      <c r="AQ77" s="1281"/>
      <c r="AR77" s="1281"/>
      <c r="AS77" s="1281"/>
      <c r="AT77" s="1281"/>
      <c r="AU77" s="1281"/>
      <c r="AV77" s="1281"/>
      <c r="AW77" s="1281"/>
      <c r="AX77" s="1281"/>
      <c r="AY77" s="1281"/>
      <c r="AZ77" s="1281"/>
      <c r="BA77" s="1281"/>
      <c r="BB77" s="1284" t="s">
        <v>592</v>
      </c>
      <c r="BC77" s="1284"/>
      <c r="BD77" s="1284"/>
      <c r="BE77" s="1284"/>
      <c r="BF77" s="1284"/>
      <c r="BG77" s="1284"/>
      <c r="BH77" s="1284"/>
      <c r="BI77" s="1284"/>
      <c r="BJ77" s="1284"/>
      <c r="BK77" s="1284"/>
      <c r="BL77" s="1284"/>
      <c r="BM77" s="1284"/>
      <c r="BN77" s="1284"/>
      <c r="BO77" s="1284"/>
      <c r="BP77" s="1283">
        <v>20.5</v>
      </c>
      <c r="BQ77" s="1283"/>
      <c r="BR77" s="1283"/>
      <c r="BS77" s="1283"/>
      <c r="BT77" s="1283"/>
      <c r="BU77" s="1283"/>
      <c r="BV77" s="1283"/>
      <c r="BW77" s="1283"/>
      <c r="BX77" s="1283">
        <v>17.899999999999999</v>
      </c>
      <c r="BY77" s="1283"/>
      <c r="BZ77" s="1283"/>
      <c r="CA77" s="1283"/>
      <c r="CB77" s="1283"/>
      <c r="CC77" s="1283"/>
      <c r="CD77" s="1283"/>
      <c r="CE77" s="1283"/>
      <c r="CF77" s="1283">
        <v>27</v>
      </c>
      <c r="CG77" s="1283"/>
      <c r="CH77" s="1283"/>
      <c r="CI77" s="1283"/>
      <c r="CJ77" s="1283"/>
      <c r="CK77" s="1283"/>
      <c r="CL77" s="1283"/>
      <c r="CM77" s="1283"/>
      <c r="CN77" s="1283">
        <v>25.4</v>
      </c>
      <c r="CO77" s="1283"/>
      <c r="CP77" s="1283"/>
      <c r="CQ77" s="1283"/>
      <c r="CR77" s="1283"/>
      <c r="CS77" s="1283"/>
      <c r="CT77" s="1283"/>
      <c r="CU77" s="1283"/>
      <c r="CV77" s="1283">
        <v>23.4</v>
      </c>
      <c r="CW77" s="1283"/>
      <c r="CX77" s="1283"/>
      <c r="CY77" s="1283"/>
      <c r="CZ77" s="1283"/>
      <c r="DA77" s="1283"/>
      <c r="DB77" s="1283"/>
      <c r="DC77" s="1283"/>
    </row>
    <row r="78" spans="2:107">
      <c r="B78" s="374"/>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c r="B79" s="374"/>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596</v>
      </c>
      <c r="BC79" s="1284"/>
      <c r="BD79" s="1284"/>
      <c r="BE79" s="1284"/>
      <c r="BF79" s="1284"/>
      <c r="BG79" s="1284"/>
      <c r="BH79" s="1284"/>
      <c r="BI79" s="1284"/>
      <c r="BJ79" s="1284"/>
      <c r="BK79" s="1284"/>
      <c r="BL79" s="1284"/>
      <c r="BM79" s="1284"/>
      <c r="BN79" s="1284"/>
      <c r="BO79" s="1284"/>
      <c r="BP79" s="1283">
        <v>10.5</v>
      </c>
      <c r="BQ79" s="1283"/>
      <c r="BR79" s="1283"/>
      <c r="BS79" s="1283"/>
      <c r="BT79" s="1283"/>
      <c r="BU79" s="1283"/>
      <c r="BV79" s="1283"/>
      <c r="BW79" s="1283"/>
      <c r="BX79" s="1283">
        <v>9.5</v>
      </c>
      <c r="BY79" s="1283"/>
      <c r="BZ79" s="1283"/>
      <c r="CA79" s="1283"/>
      <c r="CB79" s="1283"/>
      <c r="CC79" s="1283"/>
      <c r="CD79" s="1283"/>
      <c r="CE79" s="1283"/>
      <c r="CF79" s="1283">
        <v>8.6999999999999993</v>
      </c>
      <c r="CG79" s="1283"/>
      <c r="CH79" s="1283"/>
      <c r="CI79" s="1283"/>
      <c r="CJ79" s="1283"/>
      <c r="CK79" s="1283"/>
      <c r="CL79" s="1283"/>
      <c r="CM79" s="1283"/>
      <c r="CN79" s="1283">
        <v>8.6</v>
      </c>
      <c r="CO79" s="1283"/>
      <c r="CP79" s="1283"/>
      <c r="CQ79" s="1283"/>
      <c r="CR79" s="1283"/>
      <c r="CS79" s="1283"/>
      <c r="CT79" s="1283"/>
      <c r="CU79" s="1283"/>
      <c r="CV79" s="1283">
        <v>8.5</v>
      </c>
      <c r="CW79" s="1283"/>
      <c r="CX79" s="1283"/>
      <c r="CY79" s="1283"/>
      <c r="CZ79" s="1283"/>
      <c r="DA79" s="1283"/>
      <c r="DB79" s="1283"/>
      <c r="DC79" s="1283"/>
    </row>
    <row r="80" spans="2:107">
      <c r="B80" s="374"/>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Q/hmltkh8wabvKefKrRPsbFb/TLGIimCzeSnj9HFbMxXj7L35hpZ9ekmIHm7QdCP8b86G6vPa032vJYF07zPA==" saltValue="z20o0VMc9mGFNC6q0RYy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lgw4sqa1vLoVQ1DgwrLMCxZPhL+jvuqwXnkYwI+5x3cwvB+9SJh92mGORZQP8nMXDBBTta5vqd0/wzyBwBYVg==" saltValue="Q8K6FJqiSuTflGwSCYGbm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V4jRy5dz9esquEtJNiAkqQmjelM6hFbTTbG34P0MiZal2PIiCJzHnzsbaY2eWtzW8PGBFF2WCadmpwGQLHoBA==" saltValue="6J5pY1s1wwRIZr+DC1Z0r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555</v>
      </c>
      <c r="G2" s="136"/>
      <c r="H2" s="137"/>
    </row>
    <row r="3" spans="1:8">
      <c r="A3" s="133" t="s">
        <v>548</v>
      </c>
      <c r="B3" s="138"/>
      <c r="C3" s="139"/>
      <c r="D3" s="140">
        <v>110057</v>
      </c>
      <c r="E3" s="141"/>
      <c r="F3" s="142">
        <v>119674</v>
      </c>
      <c r="G3" s="143"/>
      <c r="H3" s="144"/>
    </row>
    <row r="4" spans="1:8">
      <c r="A4" s="145"/>
      <c r="B4" s="146"/>
      <c r="C4" s="147"/>
      <c r="D4" s="148">
        <v>40787</v>
      </c>
      <c r="E4" s="149"/>
      <c r="F4" s="150">
        <v>57803</v>
      </c>
      <c r="G4" s="151"/>
      <c r="H4" s="152"/>
    </row>
    <row r="5" spans="1:8">
      <c r="A5" s="133" t="s">
        <v>550</v>
      </c>
      <c r="B5" s="138"/>
      <c r="C5" s="139"/>
      <c r="D5" s="140">
        <v>128267</v>
      </c>
      <c r="E5" s="141"/>
      <c r="F5" s="142">
        <v>119685</v>
      </c>
      <c r="G5" s="143"/>
      <c r="H5" s="144"/>
    </row>
    <row r="6" spans="1:8">
      <c r="A6" s="145"/>
      <c r="B6" s="146"/>
      <c r="C6" s="147"/>
      <c r="D6" s="148">
        <v>78281</v>
      </c>
      <c r="E6" s="149"/>
      <c r="F6" s="150">
        <v>68464</v>
      </c>
      <c r="G6" s="151"/>
      <c r="H6" s="152"/>
    </row>
    <row r="7" spans="1:8">
      <c r="A7" s="133" t="s">
        <v>551</v>
      </c>
      <c r="B7" s="138"/>
      <c r="C7" s="139"/>
      <c r="D7" s="140">
        <v>116177</v>
      </c>
      <c r="E7" s="141"/>
      <c r="F7" s="142">
        <v>109920</v>
      </c>
      <c r="G7" s="143"/>
      <c r="H7" s="144"/>
    </row>
    <row r="8" spans="1:8">
      <c r="A8" s="145"/>
      <c r="B8" s="146"/>
      <c r="C8" s="147"/>
      <c r="D8" s="148">
        <v>67907</v>
      </c>
      <c r="E8" s="149"/>
      <c r="F8" s="150">
        <v>62739</v>
      </c>
      <c r="G8" s="151"/>
      <c r="H8" s="152"/>
    </row>
    <row r="9" spans="1:8">
      <c r="A9" s="133" t="s">
        <v>552</v>
      </c>
      <c r="B9" s="138"/>
      <c r="C9" s="139"/>
      <c r="D9" s="140">
        <v>209860</v>
      </c>
      <c r="E9" s="141"/>
      <c r="F9" s="142">
        <v>119882</v>
      </c>
      <c r="G9" s="143"/>
      <c r="H9" s="144"/>
    </row>
    <row r="10" spans="1:8">
      <c r="A10" s="145"/>
      <c r="B10" s="146"/>
      <c r="C10" s="147"/>
      <c r="D10" s="148">
        <v>140315</v>
      </c>
      <c r="E10" s="149"/>
      <c r="F10" s="150">
        <v>66481</v>
      </c>
      <c r="G10" s="151"/>
      <c r="H10" s="152"/>
    </row>
    <row r="11" spans="1:8">
      <c r="A11" s="133" t="s">
        <v>553</v>
      </c>
      <c r="B11" s="138"/>
      <c r="C11" s="139"/>
      <c r="D11" s="140">
        <v>207889</v>
      </c>
      <c r="E11" s="141"/>
      <c r="F11" s="142">
        <v>116162</v>
      </c>
      <c r="G11" s="143"/>
      <c r="H11" s="144"/>
    </row>
    <row r="12" spans="1:8">
      <c r="A12" s="145"/>
      <c r="B12" s="146"/>
      <c r="C12" s="153"/>
      <c r="D12" s="148">
        <v>87433</v>
      </c>
      <c r="E12" s="149"/>
      <c r="F12" s="150">
        <v>61562</v>
      </c>
      <c r="G12" s="151"/>
      <c r="H12" s="152"/>
    </row>
    <row r="13" spans="1:8">
      <c r="A13" s="133"/>
      <c r="B13" s="138"/>
      <c r="C13" s="154"/>
      <c r="D13" s="155">
        <v>154450</v>
      </c>
      <c r="E13" s="156"/>
      <c r="F13" s="157">
        <v>117065</v>
      </c>
      <c r="G13" s="158"/>
      <c r="H13" s="144"/>
    </row>
    <row r="14" spans="1:8">
      <c r="A14" s="145"/>
      <c r="B14" s="146"/>
      <c r="C14" s="147"/>
      <c r="D14" s="148">
        <v>82945</v>
      </c>
      <c r="E14" s="149"/>
      <c r="F14" s="150">
        <v>63410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1.94</v>
      </c>
      <c r="C19" s="159">
        <f>ROUND(VALUE(SUBSTITUTE(実質収支比率等に係る経年分析!G$48,"▲","-")),2)</f>
        <v>2.2599999999999998</v>
      </c>
      <c r="D19" s="159">
        <f>ROUND(VALUE(SUBSTITUTE(実質収支比率等に係る経年分析!H$48,"▲","-")),2)</f>
        <v>2.14</v>
      </c>
      <c r="E19" s="159">
        <f>ROUND(VALUE(SUBSTITUTE(実質収支比率等に係る経年分析!I$48,"▲","-")),2)</f>
        <v>2.13</v>
      </c>
      <c r="F19" s="159">
        <f>ROUND(VALUE(SUBSTITUTE(実質収支比率等に係る経年分析!J$48,"▲","-")),2)</f>
        <v>2.08</v>
      </c>
    </row>
    <row r="20" spans="1:11">
      <c r="A20" s="159" t="s">
        <v>50</v>
      </c>
      <c r="B20" s="159">
        <f>ROUND(VALUE(SUBSTITUTE(実質収支比率等に係る経年分析!F$47,"▲","-")),2)</f>
        <v>23.44</v>
      </c>
      <c r="C20" s="159">
        <f>ROUND(VALUE(SUBSTITUTE(実質収支比率等に係る経年分析!G$47,"▲","-")),2)</f>
        <v>28.71</v>
      </c>
      <c r="D20" s="159">
        <f>ROUND(VALUE(SUBSTITUTE(実質収支比率等に係る経年分析!H$47,"▲","-")),2)</f>
        <v>28.03</v>
      </c>
      <c r="E20" s="159">
        <f>ROUND(VALUE(SUBSTITUTE(実質収支比率等に係る経年分析!I$47,"▲","-")),2)</f>
        <v>27.11</v>
      </c>
      <c r="F20" s="159">
        <f>ROUND(VALUE(SUBSTITUTE(実質収支比率等に係る経年分析!J$47,"▲","-")),2)</f>
        <v>17.739999999999998</v>
      </c>
    </row>
    <row r="21" spans="1:11">
      <c r="A21" s="159" t="s">
        <v>51</v>
      </c>
      <c r="B21" s="159">
        <f>IF(ISNUMBER(VALUE(SUBSTITUTE(実質収支比率等に係る経年分析!F$49,"▲","-"))),ROUND(VALUE(SUBSTITUTE(実質収支比率等に係る経年分析!F$49,"▲","-")),2),NA())</f>
        <v>-11.58</v>
      </c>
      <c r="C21" s="159">
        <f>IF(ISNUMBER(VALUE(SUBSTITUTE(実質収支比率等に係る経年分析!G$49,"▲","-"))),ROUND(VALUE(SUBSTITUTE(実質収支比率等に係る経年分析!G$49,"▲","-")),2),NA())</f>
        <v>5.49</v>
      </c>
      <c r="D21" s="159">
        <f>IF(ISNUMBER(VALUE(SUBSTITUTE(実質収支比率等に係る経年分析!H$49,"▲","-"))),ROUND(VALUE(SUBSTITUTE(実質収支比率等に係る経年分析!H$49,"▲","-")),2),NA())</f>
        <v>0.18</v>
      </c>
      <c r="E21" s="159">
        <f>IF(ISNUMBER(VALUE(SUBSTITUTE(実質収支比率等に係る経年分析!I$49,"▲","-"))),ROUND(VALUE(SUBSTITUTE(実質収支比率等に係る経年分析!I$49,"▲","-")),2),NA())</f>
        <v>-1.45</v>
      </c>
      <c r="F21" s="159">
        <f>IF(ISNUMBER(VALUE(SUBSTITUTE(実質収支比率等に係る経年分析!J$49,"▲","-"))),ROUND(VALUE(SUBSTITUTE(実質収支比率等に係る経年分析!J$49,"▲","-")),2),NA())</f>
        <v>-9.83</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c r="A34" s="160" t="str">
        <f>IF(連結実質赤字比率に係る赤字・黒字の構成分析!C$36="",NA(),連結実質赤字比率に係る赤字・黒字の構成分析!C$36)</f>
        <v>住宅新築資金等特別会計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0.75</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1.1599999999999999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335</v>
      </c>
      <c r="E42" s="161"/>
      <c r="F42" s="161"/>
      <c r="G42" s="161">
        <f>'実質公債費比率（分子）の構造'!L$52</f>
        <v>340</v>
      </c>
      <c r="H42" s="161"/>
      <c r="I42" s="161"/>
      <c r="J42" s="161">
        <f>'実質公債費比率（分子）の構造'!M$52</f>
        <v>325</v>
      </c>
      <c r="K42" s="161"/>
      <c r="L42" s="161"/>
      <c r="M42" s="161">
        <f>'実質公債費比率（分子）の構造'!N$52</f>
        <v>301</v>
      </c>
      <c r="N42" s="161"/>
      <c r="O42" s="161"/>
      <c r="P42" s="161">
        <f>'実質公債費比率（分子）の構造'!O$52</f>
        <v>280</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3</v>
      </c>
      <c r="C44" s="161"/>
      <c r="D44" s="161"/>
      <c r="E44" s="161">
        <f>'実質公債費比率（分子）の構造'!L$50</f>
        <v>3</v>
      </c>
      <c r="F44" s="161"/>
      <c r="G44" s="161"/>
      <c r="H44" s="161">
        <f>'実質公債費比率（分子）の構造'!M$50</f>
        <v>15</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41</v>
      </c>
      <c r="C45" s="161"/>
      <c r="D45" s="161"/>
      <c r="E45" s="161">
        <f>'実質公債費比率（分子）の構造'!L$49</f>
        <v>30</v>
      </c>
      <c r="F45" s="161"/>
      <c r="G45" s="161"/>
      <c r="H45" s="161">
        <f>'実質公債費比率（分子）の構造'!M$49</f>
        <v>26</v>
      </c>
      <c r="I45" s="161"/>
      <c r="J45" s="161"/>
      <c r="K45" s="161">
        <f>'実質公債費比率（分子）の構造'!N$49</f>
        <v>32</v>
      </c>
      <c r="L45" s="161"/>
      <c r="M45" s="161"/>
      <c r="N45" s="161">
        <f>'実質公債費比率（分子）の構造'!O$49</f>
        <v>27</v>
      </c>
      <c r="O45" s="161"/>
      <c r="P45" s="161"/>
    </row>
    <row r="46" spans="1:16">
      <c r="A46" s="161" t="s">
        <v>62</v>
      </c>
      <c r="B46" s="161">
        <f>'実質公債費比率（分子）の構造'!K$48</f>
        <v>33</v>
      </c>
      <c r="C46" s="161"/>
      <c r="D46" s="161"/>
      <c r="E46" s="161">
        <f>'実質公債費比率（分子）の構造'!L$48</f>
        <v>34</v>
      </c>
      <c r="F46" s="161"/>
      <c r="G46" s="161"/>
      <c r="H46" s="161">
        <f>'実質公債費比率（分子）の構造'!M$48</f>
        <v>34</v>
      </c>
      <c r="I46" s="161"/>
      <c r="J46" s="161"/>
      <c r="K46" s="161">
        <f>'実質公債費比率（分子）の構造'!N$48</f>
        <v>35</v>
      </c>
      <c r="L46" s="161"/>
      <c r="M46" s="161"/>
      <c r="N46" s="161">
        <f>'実質公債費比率（分子）の構造'!O$48</f>
        <v>35</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386</v>
      </c>
      <c r="C49" s="161"/>
      <c r="D49" s="161"/>
      <c r="E49" s="161">
        <f>'実質公債費比率（分子）の構造'!L$45</f>
        <v>378</v>
      </c>
      <c r="F49" s="161"/>
      <c r="G49" s="161"/>
      <c r="H49" s="161">
        <f>'実質公債費比率（分子）の構造'!M$45</f>
        <v>397</v>
      </c>
      <c r="I49" s="161"/>
      <c r="J49" s="161"/>
      <c r="K49" s="161">
        <f>'実質公債費比率（分子）の構造'!N$45</f>
        <v>388</v>
      </c>
      <c r="L49" s="161"/>
      <c r="M49" s="161"/>
      <c r="N49" s="161">
        <f>'実質公債費比率（分子）の構造'!O$45</f>
        <v>359</v>
      </c>
      <c r="O49" s="161"/>
      <c r="P49" s="161"/>
    </row>
    <row r="50" spans="1:16">
      <c r="A50" s="161" t="s">
        <v>66</v>
      </c>
      <c r="B50" s="161" t="e">
        <f>NA()</f>
        <v>#N/A</v>
      </c>
      <c r="C50" s="161">
        <f>IF(ISNUMBER('実質公債費比率（分子）の構造'!K$53),'実質公債費比率（分子）の構造'!K$53,NA())</f>
        <v>128</v>
      </c>
      <c r="D50" s="161" t="e">
        <f>NA()</f>
        <v>#N/A</v>
      </c>
      <c r="E50" s="161" t="e">
        <f>NA()</f>
        <v>#N/A</v>
      </c>
      <c r="F50" s="161">
        <f>IF(ISNUMBER('実質公債費比率（分子）の構造'!L$53),'実質公債費比率（分子）の構造'!L$53,NA())</f>
        <v>105</v>
      </c>
      <c r="G50" s="161" t="e">
        <f>NA()</f>
        <v>#N/A</v>
      </c>
      <c r="H50" s="161" t="e">
        <f>NA()</f>
        <v>#N/A</v>
      </c>
      <c r="I50" s="161">
        <f>IF(ISNUMBER('実質公債費比率（分子）の構造'!M$53),'実質公債費比率（分子）の構造'!M$53,NA())</f>
        <v>147</v>
      </c>
      <c r="J50" s="161" t="e">
        <f>NA()</f>
        <v>#N/A</v>
      </c>
      <c r="K50" s="161" t="e">
        <f>NA()</f>
        <v>#N/A</v>
      </c>
      <c r="L50" s="161">
        <f>IF(ISNUMBER('実質公債費比率（分子）の構造'!N$53),'実質公債費比率（分子）の構造'!N$53,NA())</f>
        <v>154</v>
      </c>
      <c r="M50" s="161" t="e">
        <f>NA()</f>
        <v>#N/A</v>
      </c>
      <c r="N50" s="161" t="e">
        <f>NA()</f>
        <v>#N/A</v>
      </c>
      <c r="O50" s="161">
        <f>IF(ISNUMBER('実質公債費比率（分子）の構造'!O$53),'実質公債費比率（分子）の構造'!O$53,NA())</f>
        <v>141</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2865</v>
      </c>
      <c r="E56" s="160"/>
      <c r="F56" s="160"/>
      <c r="G56" s="160">
        <f>'将来負担比率（分子）の構造'!J$52</f>
        <v>2764</v>
      </c>
      <c r="H56" s="160"/>
      <c r="I56" s="160"/>
      <c r="J56" s="160">
        <f>'将来負担比率（分子）の構造'!K$52</f>
        <v>2754</v>
      </c>
      <c r="K56" s="160"/>
      <c r="L56" s="160"/>
      <c r="M56" s="160">
        <f>'将来負担比率（分子）の構造'!L$52</f>
        <v>2785</v>
      </c>
      <c r="N56" s="160"/>
      <c r="O56" s="160"/>
      <c r="P56" s="160">
        <f>'将来負担比率（分子）の構造'!M$52</f>
        <v>2616</v>
      </c>
    </row>
    <row r="57" spans="1:16">
      <c r="A57" s="160" t="s">
        <v>36</v>
      </c>
      <c r="B57" s="160"/>
      <c r="C57" s="160"/>
      <c r="D57" s="160">
        <f>'将来負担比率（分子）の構造'!I$51</f>
        <v>70</v>
      </c>
      <c r="E57" s="160"/>
      <c r="F57" s="160"/>
      <c r="G57" s="160">
        <f>'将来負担比率（分子）の構造'!J$51</f>
        <v>64</v>
      </c>
      <c r="H57" s="160"/>
      <c r="I57" s="160"/>
      <c r="J57" s="160">
        <f>'将来負担比率（分子）の構造'!K$51</f>
        <v>51</v>
      </c>
      <c r="K57" s="160"/>
      <c r="L57" s="160"/>
      <c r="M57" s="160">
        <f>'将来負担比率（分子）の構造'!L$51</f>
        <v>38</v>
      </c>
      <c r="N57" s="160"/>
      <c r="O57" s="160"/>
      <c r="P57" s="160">
        <f>'将来負担比率（分子）の構造'!M$51</f>
        <v>23</v>
      </c>
    </row>
    <row r="58" spans="1:16">
      <c r="A58" s="160" t="s">
        <v>35</v>
      </c>
      <c r="B58" s="160"/>
      <c r="C58" s="160"/>
      <c r="D58" s="160">
        <f>'将来負担比率（分子）の構造'!I$50</f>
        <v>1826</v>
      </c>
      <c r="E58" s="160"/>
      <c r="F58" s="160"/>
      <c r="G58" s="160">
        <f>'将来負担比率（分子）の構造'!J$50</f>
        <v>1932</v>
      </c>
      <c r="H58" s="160"/>
      <c r="I58" s="160"/>
      <c r="J58" s="160">
        <f>'将来負担比率（分子）の構造'!K$50</f>
        <v>2196</v>
      </c>
      <c r="K58" s="160"/>
      <c r="L58" s="160"/>
      <c r="M58" s="160">
        <f>'将来負担比率（分子）の構造'!L$50</f>
        <v>2105</v>
      </c>
      <c r="N58" s="160"/>
      <c r="O58" s="160"/>
      <c r="P58" s="160">
        <f>'将来負担比率（分子）の構造'!M$50</f>
        <v>2269</v>
      </c>
    </row>
    <row r="59" spans="1:16">
      <c r="A59" s="160" t="s">
        <v>33</v>
      </c>
      <c r="B59" s="160">
        <f>'将来負担比率（分子）の構造'!I$49</f>
        <v>2</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411</v>
      </c>
      <c r="C62" s="160"/>
      <c r="D62" s="160"/>
      <c r="E62" s="160">
        <f>'将来負担比率（分子）の構造'!J$45</f>
        <v>376</v>
      </c>
      <c r="F62" s="160"/>
      <c r="G62" s="160"/>
      <c r="H62" s="160">
        <f>'将来負担比率（分子）の構造'!K$45</f>
        <v>312</v>
      </c>
      <c r="I62" s="160"/>
      <c r="J62" s="160"/>
      <c r="K62" s="160">
        <f>'将来負担比率（分子）の構造'!L$45</f>
        <v>289</v>
      </c>
      <c r="L62" s="160"/>
      <c r="M62" s="160"/>
      <c r="N62" s="160">
        <f>'将来負担比率（分子）の構造'!M$45</f>
        <v>293</v>
      </c>
      <c r="O62" s="160"/>
      <c r="P62" s="160"/>
    </row>
    <row r="63" spans="1:16">
      <c r="A63" s="160" t="s">
        <v>28</v>
      </c>
      <c r="B63" s="160">
        <f>'将来負担比率（分子）の構造'!I$44</f>
        <v>164</v>
      </c>
      <c r="C63" s="160"/>
      <c r="D63" s="160"/>
      <c r="E63" s="160">
        <f>'将来負担比率（分子）の構造'!J$44</f>
        <v>148</v>
      </c>
      <c r="F63" s="160"/>
      <c r="G63" s="160"/>
      <c r="H63" s="160">
        <f>'将来負担比率（分子）の構造'!K$44</f>
        <v>133</v>
      </c>
      <c r="I63" s="160"/>
      <c r="J63" s="160"/>
      <c r="K63" s="160">
        <f>'将来負担比率（分子）の構造'!L$44</f>
        <v>107</v>
      </c>
      <c r="L63" s="160"/>
      <c r="M63" s="160"/>
      <c r="N63" s="160">
        <f>'将来負担比率（分子）の構造'!M$44</f>
        <v>80</v>
      </c>
      <c r="O63" s="160"/>
      <c r="P63" s="160"/>
    </row>
    <row r="64" spans="1:16">
      <c r="A64" s="160" t="s">
        <v>27</v>
      </c>
      <c r="B64" s="160">
        <f>'将来負担比率（分子）の構造'!I$43</f>
        <v>483</v>
      </c>
      <c r="C64" s="160"/>
      <c r="D64" s="160"/>
      <c r="E64" s="160">
        <f>'将来負担比率（分子）の構造'!J$43</f>
        <v>470</v>
      </c>
      <c r="F64" s="160"/>
      <c r="G64" s="160"/>
      <c r="H64" s="160">
        <f>'将来負担比率（分子）の構造'!K$43</f>
        <v>452</v>
      </c>
      <c r="I64" s="160"/>
      <c r="J64" s="160"/>
      <c r="K64" s="160">
        <f>'将来負担比率（分子）の構造'!L$43</f>
        <v>435</v>
      </c>
      <c r="L64" s="160"/>
      <c r="M64" s="160"/>
      <c r="N64" s="160">
        <f>'将来負担比率（分子）の構造'!M$43</f>
        <v>481</v>
      </c>
      <c r="O64" s="160"/>
      <c r="P64" s="160"/>
    </row>
    <row r="65" spans="1:16">
      <c r="A65" s="160" t="s">
        <v>26</v>
      </c>
      <c r="B65" s="160">
        <f>'将来負担比率（分子）の構造'!I$42</f>
        <v>3</v>
      </c>
      <c r="C65" s="160"/>
      <c r="D65" s="160"/>
      <c r="E65" s="160">
        <f>'将来負担比率（分子）の構造'!J$42</f>
        <v>51</v>
      </c>
      <c r="F65" s="160"/>
      <c r="G65" s="160"/>
      <c r="H65" s="160">
        <f>'将来負担比率（分子）の構造'!K$42</f>
        <v>77</v>
      </c>
      <c r="I65" s="160"/>
      <c r="J65" s="160"/>
      <c r="K65" s="160">
        <f>'将来負担比率（分子）の構造'!L$42</f>
        <v>53</v>
      </c>
      <c r="L65" s="160"/>
      <c r="M65" s="160"/>
      <c r="N65" s="160">
        <f>'将来負担比率（分子）の構造'!M$42</f>
        <v>31</v>
      </c>
      <c r="O65" s="160"/>
      <c r="P65" s="160"/>
    </row>
    <row r="66" spans="1:16">
      <c r="A66" s="160" t="s">
        <v>25</v>
      </c>
      <c r="B66" s="160">
        <f>'将来負担比率（分子）の構造'!I$41</f>
        <v>3174</v>
      </c>
      <c r="C66" s="160"/>
      <c r="D66" s="160"/>
      <c r="E66" s="160">
        <f>'将来負担比率（分子）の構造'!J$41</f>
        <v>3110</v>
      </c>
      <c r="F66" s="160"/>
      <c r="G66" s="160"/>
      <c r="H66" s="160">
        <f>'将来負担比率（分子）の構造'!K$41</f>
        <v>3012</v>
      </c>
      <c r="I66" s="160"/>
      <c r="J66" s="160"/>
      <c r="K66" s="160">
        <f>'将来負担比率（分子）の構造'!L$41</f>
        <v>3005</v>
      </c>
      <c r="L66" s="160"/>
      <c r="M66" s="160"/>
      <c r="N66" s="160">
        <f>'将来負担比率（分子）の構造'!M$41</f>
        <v>3129</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573</v>
      </c>
      <c r="C72" s="164">
        <f>基金残高に係る経年分析!G55</f>
        <v>545</v>
      </c>
      <c r="D72" s="164">
        <f>基金残高に係る経年分析!H55</f>
        <v>352</v>
      </c>
    </row>
    <row r="73" spans="1:16">
      <c r="A73" s="163" t="s">
        <v>73</v>
      </c>
      <c r="B73" s="164">
        <f>基金残高に係る経年分析!F56</f>
        <v>124</v>
      </c>
      <c r="C73" s="164">
        <f>基金残高に係る経年分析!G56</f>
        <v>100</v>
      </c>
      <c r="D73" s="164">
        <f>基金残高に係る経年分析!H56</f>
        <v>231</v>
      </c>
    </row>
    <row r="74" spans="1:16">
      <c r="A74" s="163" t="s">
        <v>74</v>
      </c>
      <c r="B74" s="164">
        <f>基金残高に係る経年分析!F57</f>
        <v>1420</v>
      </c>
      <c r="C74" s="164">
        <f>基金残高に係る経年分析!G57</f>
        <v>1358</v>
      </c>
      <c r="D74" s="164">
        <f>基金残高に係る経年分析!H57</f>
        <v>1583</v>
      </c>
    </row>
  </sheetData>
  <sheetProtection algorithmName="SHA-512" hashValue="eBO5Kl5jQg1fIzQtjrVoREyqYKQtHZfetLY2Rg6RGPTEY76/0ijXdqauzVqDhFDLaBJhSOhXBrl97I6E2FiG4w==" saltValue="4IWNOQpeQJxcs4t28CIw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498871</v>
      </c>
      <c r="S5" s="649"/>
      <c r="T5" s="649"/>
      <c r="U5" s="649"/>
      <c r="V5" s="649"/>
      <c r="W5" s="649"/>
      <c r="X5" s="649"/>
      <c r="Y5" s="650"/>
      <c r="Z5" s="651">
        <v>10.199999999999999</v>
      </c>
      <c r="AA5" s="651"/>
      <c r="AB5" s="651"/>
      <c r="AC5" s="651"/>
      <c r="AD5" s="652">
        <v>498871</v>
      </c>
      <c r="AE5" s="652"/>
      <c r="AF5" s="652"/>
      <c r="AG5" s="652"/>
      <c r="AH5" s="652"/>
      <c r="AI5" s="652"/>
      <c r="AJ5" s="652"/>
      <c r="AK5" s="652"/>
      <c r="AL5" s="653">
        <v>26.1</v>
      </c>
      <c r="AM5" s="654"/>
      <c r="AN5" s="654"/>
      <c r="AO5" s="655"/>
      <c r="AP5" s="645" t="s">
        <v>224</v>
      </c>
      <c r="AQ5" s="646"/>
      <c r="AR5" s="646"/>
      <c r="AS5" s="646"/>
      <c r="AT5" s="646"/>
      <c r="AU5" s="646"/>
      <c r="AV5" s="646"/>
      <c r="AW5" s="646"/>
      <c r="AX5" s="646"/>
      <c r="AY5" s="646"/>
      <c r="AZ5" s="646"/>
      <c r="BA5" s="646"/>
      <c r="BB5" s="646"/>
      <c r="BC5" s="646"/>
      <c r="BD5" s="646"/>
      <c r="BE5" s="646"/>
      <c r="BF5" s="647"/>
      <c r="BG5" s="659">
        <v>498871</v>
      </c>
      <c r="BH5" s="660"/>
      <c r="BI5" s="660"/>
      <c r="BJ5" s="660"/>
      <c r="BK5" s="660"/>
      <c r="BL5" s="660"/>
      <c r="BM5" s="660"/>
      <c r="BN5" s="661"/>
      <c r="BO5" s="662">
        <v>100</v>
      </c>
      <c r="BP5" s="662"/>
      <c r="BQ5" s="662"/>
      <c r="BR5" s="662"/>
      <c r="BS5" s="663">
        <v>4035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29312</v>
      </c>
      <c r="S6" s="660"/>
      <c r="T6" s="660"/>
      <c r="U6" s="660"/>
      <c r="V6" s="660"/>
      <c r="W6" s="660"/>
      <c r="X6" s="660"/>
      <c r="Y6" s="661"/>
      <c r="Z6" s="662">
        <v>0.6</v>
      </c>
      <c r="AA6" s="662"/>
      <c r="AB6" s="662"/>
      <c r="AC6" s="662"/>
      <c r="AD6" s="663">
        <v>29312</v>
      </c>
      <c r="AE6" s="663"/>
      <c r="AF6" s="663"/>
      <c r="AG6" s="663"/>
      <c r="AH6" s="663"/>
      <c r="AI6" s="663"/>
      <c r="AJ6" s="663"/>
      <c r="AK6" s="663"/>
      <c r="AL6" s="664">
        <v>1.5</v>
      </c>
      <c r="AM6" s="665"/>
      <c r="AN6" s="665"/>
      <c r="AO6" s="666"/>
      <c r="AP6" s="656" t="s">
        <v>229</v>
      </c>
      <c r="AQ6" s="657"/>
      <c r="AR6" s="657"/>
      <c r="AS6" s="657"/>
      <c r="AT6" s="657"/>
      <c r="AU6" s="657"/>
      <c r="AV6" s="657"/>
      <c r="AW6" s="657"/>
      <c r="AX6" s="657"/>
      <c r="AY6" s="657"/>
      <c r="AZ6" s="657"/>
      <c r="BA6" s="657"/>
      <c r="BB6" s="657"/>
      <c r="BC6" s="657"/>
      <c r="BD6" s="657"/>
      <c r="BE6" s="657"/>
      <c r="BF6" s="658"/>
      <c r="BG6" s="659">
        <v>498871</v>
      </c>
      <c r="BH6" s="660"/>
      <c r="BI6" s="660"/>
      <c r="BJ6" s="660"/>
      <c r="BK6" s="660"/>
      <c r="BL6" s="660"/>
      <c r="BM6" s="660"/>
      <c r="BN6" s="661"/>
      <c r="BO6" s="662">
        <v>100</v>
      </c>
      <c r="BP6" s="662"/>
      <c r="BQ6" s="662"/>
      <c r="BR6" s="662"/>
      <c r="BS6" s="663">
        <v>4035</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58222</v>
      </c>
      <c r="CS6" s="660"/>
      <c r="CT6" s="660"/>
      <c r="CU6" s="660"/>
      <c r="CV6" s="660"/>
      <c r="CW6" s="660"/>
      <c r="CX6" s="660"/>
      <c r="CY6" s="661"/>
      <c r="CZ6" s="653">
        <v>1.2</v>
      </c>
      <c r="DA6" s="654"/>
      <c r="DB6" s="654"/>
      <c r="DC6" s="673"/>
      <c r="DD6" s="668" t="s">
        <v>122</v>
      </c>
      <c r="DE6" s="660"/>
      <c r="DF6" s="660"/>
      <c r="DG6" s="660"/>
      <c r="DH6" s="660"/>
      <c r="DI6" s="660"/>
      <c r="DJ6" s="660"/>
      <c r="DK6" s="660"/>
      <c r="DL6" s="660"/>
      <c r="DM6" s="660"/>
      <c r="DN6" s="660"/>
      <c r="DO6" s="660"/>
      <c r="DP6" s="661"/>
      <c r="DQ6" s="668">
        <v>58180</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1521</v>
      </c>
      <c r="S7" s="660"/>
      <c r="T7" s="660"/>
      <c r="U7" s="660"/>
      <c r="V7" s="660"/>
      <c r="W7" s="660"/>
      <c r="X7" s="660"/>
      <c r="Y7" s="661"/>
      <c r="Z7" s="662">
        <v>0</v>
      </c>
      <c r="AA7" s="662"/>
      <c r="AB7" s="662"/>
      <c r="AC7" s="662"/>
      <c r="AD7" s="663">
        <v>1521</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184315</v>
      </c>
      <c r="BH7" s="660"/>
      <c r="BI7" s="660"/>
      <c r="BJ7" s="660"/>
      <c r="BK7" s="660"/>
      <c r="BL7" s="660"/>
      <c r="BM7" s="660"/>
      <c r="BN7" s="661"/>
      <c r="BO7" s="662">
        <v>36.9</v>
      </c>
      <c r="BP7" s="662"/>
      <c r="BQ7" s="662"/>
      <c r="BR7" s="662"/>
      <c r="BS7" s="663">
        <v>4035</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1405618</v>
      </c>
      <c r="CS7" s="660"/>
      <c r="CT7" s="660"/>
      <c r="CU7" s="660"/>
      <c r="CV7" s="660"/>
      <c r="CW7" s="660"/>
      <c r="CX7" s="660"/>
      <c r="CY7" s="661"/>
      <c r="CZ7" s="662">
        <v>29.4</v>
      </c>
      <c r="DA7" s="662"/>
      <c r="DB7" s="662"/>
      <c r="DC7" s="662"/>
      <c r="DD7" s="668">
        <v>45399</v>
      </c>
      <c r="DE7" s="660"/>
      <c r="DF7" s="660"/>
      <c r="DG7" s="660"/>
      <c r="DH7" s="660"/>
      <c r="DI7" s="660"/>
      <c r="DJ7" s="660"/>
      <c r="DK7" s="660"/>
      <c r="DL7" s="660"/>
      <c r="DM7" s="660"/>
      <c r="DN7" s="660"/>
      <c r="DO7" s="660"/>
      <c r="DP7" s="661"/>
      <c r="DQ7" s="668">
        <v>1276342</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1767</v>
      </c>
      <c r="S8" s="660"/>
      <c r="T8" s="660"/>
      <c r="U8" s="660"/>
      <c r="V8" s="660"/>
      <c r="W8" s="660"/>
      <c r="X8" s="660"/>
      <c r="Y8" s="661"/>
      <c r="Z8" s="662">
        <v>0</v>
      </c>
      <c r="AA8" s="662"/>
      <c r="AB8" s="662"/>
      <c r="AC8" s="662"/>
      <c r="AD8" s="663">
        <v>1767</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8349</v>
      </c>
      <c r="BH8" s="660"/>
      <c r="BI8" s="660"/>
      <c r="BJ8" s="660"/>
      <c r="BK8" s="660"/>
      <c r="BL8" s="660"/>
      <c r="BM8" s="660"/>
      <c r="BN8" s="661"/>
      <c r="BO8" s="662">
        <v>1.7</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897468</v>
      </c>
      <c r="CS8" s="660"/>
      <c r="CT8" s="660"/>
      <c r="CU8" s="660"/>
      <c r="CV8" s="660"/>
      <c r="CW8" s="660"/>
      <c r="CX8" s="660"/>
      <c r="CY8" s="661"/>
      <c r="CZ8" s="662">
        <v>18.8</v>
      </c>
      <c r="DA8" s="662"/>
      <c r="DB8" s="662"/>
      <c r="DC8" s="662"/>
      <c r="DD8" s="668">
        <v>6689</v>
      </c>
      <c r="DE8" s="660"/>
      <c r="DF8" s="660"/>
      <c r="DG8" s="660"/>
      <c r="DH8" s="660"/>
      <c r="DI8" s="660"/>
      <c r="DJ8" s="660"/>
      <c r="DK8" s="660"/>
      <c r="DL8" s="660"/>
      <c r="DM8" s="660"/>
      <c r="DN8" s="660"/>
      <c r="DO8" s="660"/>
      <c r="DP8" s="661"/>
      <c r="DQ8" s="668">
        <v>503719</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1988</v>
      </c>
      <c r="S9" s="660"/>
      <c r="T9" s="660"/>
      <c r="U9" s="660"/>
      <c r="V9" s="660"/>
      <c r="W9" s="660"/>
      <c r="X9" s="660"/>
      <c r="Y9" s="661"/>
      <c r="Z9" s="662">
        <v>0</v>
      </c>
      <c r="AA9" s="662"/>
      <c r="AB9" s="662"/>
      <c r="AC9" s="662"/>
      <c r="AD9" s="663">
        <v>1988</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146264</v>
      </c>
      <c r="BH9" s="660"/>
      <c r="BI9" s="660"/>
      <c r="BJ9" s="660"/>
      <c r="BK9" s="660"/>
      <c r="BL9" s="660"/>
      <c r="BM9" s="660"/>
      <c r="BN9" s="661"/>
      <c r="BO9" s="662">
        <v>29.3</v>
      </c>
      <c r="BP9" s="662"/>
      <c r="BQ9" s="662"/>
      <c r="BR9" s="662"/>
      <c r="BS9" s="668" t="s">
        <v>240</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239960</v>
      </c>
      <c r="CS9" s="660"/>
      <c r="CT9" s="660"/>
      <c r="CU9" s="660"/>
      <c r="CV9" s="660"/>
      <c r="CW9" s="660"/>
      <c r="CX9" s="660"/>
      <c r="CY9" s="661"/>
      <c r="CZ9" s="662">
        <v>5</v>
      </c>
      <c r="DA9" s="662"/>
      <c r="DB9" s="662"/>
      <c r="DC9" s="662"/>
      <c r="DD9" s="668">
        <v>8410</v>
      </c>
      <c r="DE9" s="660"/>
      <c r="DF9" s="660"/>
      <c r="DG9" s="660"/>
      <c r="DH9" s="660"/>
      <c r="DI9" s="660"/>
      <c r="DJ9" s="660"/>
      <c r="DK9" s="660"/>
      <c r="DL9" s="660"/>
      <c r="DM9" s="660"/>
      <c r="DN9" s="660"/>
      <c r="DO9" s="660"/>
      <c r="DP9" s="661"/>
      <c r="DQ9" s="668">
        <v>212642</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240</v>
      </c>
      <c r="AA10" s="662"/>
      <c r="AB10" s="662"/>
      <c r="AC10" s="662"/>
      <c r="AD10" s="663" t="s">
        <v>122</v>
      </c>
      <c r="AE10" s="663"/>
      <c r="AF10" s="663"/>
      <c r="AG10" s="663"/>
      <c r="AH10" s="663"/>
      <c r="AI10" s="663"/>
      <c r="AJ10" s="663"/>
      <c r="AK10" s="663"/>
      <c r="AL10" s="664" t="s">
        <v>122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9357</v>
      </c>
      <c r="BH10" s="660"/>
      <c r="BI10" s="660"/>
      <c r="BJ10" s="660"/>
      <c r="BK10" s="660"/>
      <c r="BL10" s="660"/>
      <c r="BM10" s="660"/>
      <c r="BN10" s="661"/>
      <c r="BO10" s="662">
        <v>1.9</v>
      </c>
      <c r="BP10" s="662"/>
      <c r="BQ10" s="662"/>
      <c r="BR10" s="662"/>
      <c r="BS10" s="668" t="s">
        <v>240</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240</v>
      </c>
      <c r="S11" s="660"/>
      <c r="T11" s="660"/>
      <c r="U11" s="660"/>
      <c r="V11" s="660"/>
      <c r="W11" s="660"/>
      <c r="X11" s="660"/>
      <c r="Y11" s="661"/>
      <c r="Z11" s="662" t="s">
        <v>122</v>
      </c>
      <c r="AA11" s="662"/>
      <c r="AB11" s="662"/>
      <c r="AC11" s="662"/>
      <c r="AD11" s="663" t="s">
        <v>236</v>
      </c>
      <c r="AE11" s="663"/>
      <c r="AF11" s="663"/>
      <c r="AG11" s="663"/>
      <c r="AH11" s="663"/>
      <c r="AI11" s="663"/>
      <c r="AJ11" s="663"/>
      <c r="AK11" s="663"/>
      <c r="AL11" s="664" t="s">
        <v>122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20345</v>
      </c>
      <c r="BH11" s="660"/>
      <c r="BI11" s="660"/>
      <c r="BJ11" s="660"/>
      <c r="BK11" s="660"/>
      <c r="BL11" s="660"/>
      <c r="BM11" s="660"/>
      <c r="BN11" s="661"/>
      <c r="BO11" s="662">
        <v>4.0999999999999996</v>
      </c>
      <c r="BP11" s="662"/>
      <c r="BQ11" s="662"/>
      <c r="BR11" s="662"/>
      <c r="BS11" s="668">
        <v>4035</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566997</v>
      </c>
      <c r="CS11" s="660"/>
      <c r="CT11" s="660"/>
      <c r="CU11" s="660"/>
      <c r="CV11" s="660"/>
      <c r="CW11" s="660"/>
      <c r="CX11" s="660"/>
      <c r="CY11" s="661"/>
      <c r="CZ11" s="662">
        <v>11.9</v>
      </c>
      <c r="DA11" s="662"/>
      <c r="DB11" s="662"/>
      <c r="DC11" s="662"/>
      <c r="DD11" s="668">
        <v>480049</v>
      </c>
      <c r="DE11" s="660"/>
      <c r="DF11" s="660"/>
      <c r="DG11" s="660"/>
      <c r="DH11" s="660"/>
      <c r="DI11" s="660"/>
      <c r="DJ11" s="660"/>
      <c r="DK11" s="660"/>
      <c r="DL11" s="660"/>
      <c r="DM11" s="660"/>
      <c r="DN11" s="660"/>
      <c r="DO11" s="660"/>
      <c r="DP11" s="661"/>
      <c r="DQ11" s="668">
        <v>109201</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90715</v>
      </c>
      <c r="S12" s="660"/>
      <c r="T12" s="660"/>
      <c r="U12" s="660"/>
      <c r="V12" s="660"/>
      <c r="W12" s="660"/>
      <c r="X12" s="660"/>
      <c r="Y12" s="661"/>
      <c r="Z12" s="662">
        <v>1.9</v>
      </c>
      <c r="AA12" s="662"/>
      <c r="AB12" s="662"/>
      <c r="AC12" s="662"/>
      <c r="AD12" s="663">
        <v>90715</v>
      </c>
      <c r="AE12" s="663"/>
      <c r="AF12" s="663"/>
      <c r="AG12" s="663"/>
      <c r="AH12" s="663"/>
      <c r="AI12" s="663"/>
      <c r="AJ12" s="663"/>
      <c r="AK12" s="663"/>
      <c r="AL12" s="664">
        <v>4.8</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266430</v>
      </c>
      <c r="BH12" s="660"/>
      <c r="BI12" s="660"/>
      <c r="BJ12" s="660"/>
      <c r="BK12" s="660"/>
      <c r="BL12" s="660"/>
      <c r="BM12" s="660"/>
      <c r="BN12" s="661"/>
      <c r="BO12" s="662">
        <v>53.4</v>
      </c>
      <c r="BP12" s="662"/>
      <c r="BQ12" s="662"/>
      <c r="BR12" s="662"/>
      <c r="BS12" s="668" t="s">
        <v>122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18253</v>
      </c>
      <c r="CS12" s="660"/>
      <c r="CT12" s="660"/>
      <c r="CU12" s="660"/>
      <c r="CV12" s="660"/>
      <c r="CW12" s="660"/>
      <c r="CX12" s="660"/>
      <c r="CY12" s="661"/>
      <c r="CZ12" s="662">
        <v>0.4</v>
      </c>
      <c r="DA12" s="662"/>
      <c r="DB12" s="662"/>
      <c r="DC12" s="662"/>
      <c r="DD12" s="668">
        <v>1456</v>
      </c>
      <c r="DE12" s="660"/>
      <c r="DF12" s="660"/>
      <c r="DG12" s="660"/>
      <c r="DH12" s="660"/>
      <c r="DI12" s="660"/>
      <c r="DJ12" s="660"/>
      <c r="DK12" s="660"/>
      <c r="DL12" s="660"/>
      <c r="DM12" s="660"/>
      <c r="DN12" s="660"/>
      <c r="DO12" s="660"/>
      <c r="DP12" s="661"/>
      <c r="DQ12" s="668">
        <v>13918</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29760</v>
      </c>
      <c r="S13" s="660"/>
      <c r="T13" s="660"/>
      <c r="U13" s="660"/>
      <c r="V13" s="660"/>
      <c r="W13" s="660"/>
      <c r="X13" s="660"/>
      <c r="Y13" s="661"/>
      <c r="Z13" s="662">
        <v>0.6</v>
      </c>
      <c r="AA13" s="662"/>
      <c r="AB13" s="662"/>
      <c r="AC13" s="662"/>
      <c r="AD13" s="663">
        <v>29760</v>
      </c>
      <c r="AE13" s="663"/>
      <c r="AF13" s="663"/>
      <c r="AG13" s="663"/>
      <c r="AH13" s="663"/>
      <c r="AI13" s="663"/>
      <c r="AJ13" s="663"/>
      <c r="AK13" s="663"/>
      <c r="AL13" s="664">
        <v>1.6</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264457</v>
      </c>
      <c r="BH13" s="660"/>
      <c r="BI13" s="660"/>
      <c r="BJ13" s="660"/>
      <c r="BK13" s="660"/>
      <c r="BL13" s="660"/>
      <c r="BM13" s="660"/>
      <c r="BN13" s="661"/>
      <c r="BO13" s="662">
        <v>53</v>
      </c>
      <c r="BP13" s="662"/>
      <c r="BQ13" s="662"/>
      <c r="BR13" s="662"/>
      <c r="BS13" s="668" t="s">
        <v>236</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585733</v>
      </c>
      <c r="CS13" s="660"/>
      <c r="CT13" s="660"/>
      <c r="CU13" s="660"/>
      <c r="CV13" s="660"/>
      <c r="CW13" s="660"/>
      <c r="CX13" s="660"/>
      <c r="CY13" s="661"/>
      <c r="CZ13" s="662">
        <v>12.3</v>
      </c>
      <c r="DA13" s="662"/>
      <c r="DB13" s="662"/>
      <c r="DC13" s="662"/>
      <c r="DD13" s="668">
        <v>498135</v>
      </c>
      <c r="DE13" s="660"/>
      <c r="DF13" s="660"/>
      <c r="DG13" s="660"/>
      <c r="DH13" s="660"/>
      <c r="DI13" s="660"/>
      <c r="DJ13" s="660"/>
      <c r="DK13" s="660"/>
      <c r="DL13" s="660"/>
      <c r="DM13" s="660"/>
      <c r="DN13" s="660"/>
      <c r="DO13" s="660"/>
      <c r="DP13" s="661"/>
      <c r="DQ13" s="668">
        <v>134012</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122</v>
      </c>
      <c r="AA14" s="662"/>
      <c r="AB14" s="662"/>
      <c r="AC14" s="662"/>
      <c r="AD14" s="663" t="s">
        <v>240</v>
      </c>
      <c r="AE14" s="663"/>
      <c r="AF14" s="663"/>
      <c r="AG14" s="663"/>
      <c r="AH14" s="663"/>
      <c r="AI14" s="663"/>
      <c r="AJ14" s="663"/>
      <c r="AK14" s="663"/>
      <c r="AL14" s="664" t="s">
        <v>240</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21609</v>
      </c>
      <c r="BH14" s="660"/>
      <c r="BI14" s="660"/>
      <c r="BJ14" s="660"/>
      <c r="BK14" s="660"/>
      <c r="BL14" s="660"/>
      <c r="BM14" s="660"/>
      <c r="BN14" s="661"/>
      <c r="BO14" s="662">
        <v>4.3</v>
      </c>
      <c r="BP14" s="662"/>
      <c r="BQ14" s="662"/>
      <c r="BR14" s="662"/>
      <c r="BS14" s="668" t="s">
        <v>240</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309917</v>
      </c>
      <c r="CS14" s="660"/>
      <c r="CT14" s="660"/>
      <c r="CU14" s="660"/>
      <c r="CV14" s="660"/>
      <c r="CW14" s="660"/>
      <c r="CX14" s="660"/>
      <c r="CY14" s="661"/>
      <c r="CZ14" s="662">
        <v>6.5</v>
      </c>
      <c r="DA14" s="662"/>
      <c r="DB14" s="662"/>
      <c r="DC14" s="662"/>
      <c r="DD14" s="668" t="s">
        <v>240</v>
      </c>
      <c r="DE14" s="660"/>
      <c r="DF14" s="660"/>
      <c r="DG14" s="660"/>
      <c r="DH14" s="660"/>
      <c r="DI14" s="660"/>
      <c r="DJ14" s="660"/>
      <c r="DK14" s="660"/>
      <c r="DL14" s="660"/>
      <c r="DM14" s="660"/>
      <c r="DN14" s="660"/>
      <c r="DO14" s="660"/>
      <c r="DP14" s="661"/>
      <c r="DQ14" s="668">
        <v>138969</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5686</v>
      </c>
      <c r="S15" s="660"/>
      <c r="T15" s="660"/>
      <c r="U15" s="660"/>
      <c r="V15" s="660"/>
      <c r="W15" s="660"/>
      <c r="X15" s="660"/>
      <c r="Y15" s="661"/>
      <c r="Z15" s="662">
        <v>0.1</v>
      </c>
      <c r="AA15" s="662"/>
      <c r="AB15" s="662"/>
      <c r="AC15" s="662"/>
      <c r="AD15" s="663">
        <v>5686</v>
      </c>
      <c r="AE15" s="663"/>
      <c r="AF15" s="663"/>
      <c r="AG15" s="663"/>
      <c r="AH15" s="663"/>
      <c r="AI15" s="663"/>
      <c r="AJ15" s="663"/>
      <c r="AK15" s="663"/>
      <c r="AL15" s="664">
        <v>0.3</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26517</v>
      </c>
      <c r="BH15" s="660"/>
      <c r="BI15" s="660"/>
      <c r="BJ15" s="660"/>
      <c r="BK15" s="660"/>
      <c r="BL15" s="660"/>
      <c r="BM15" s="660"/>
      <c r="BN15" s="661"/>
      <c r="BO15" s="662">
        <v>5.3</v>
      </c>
      <c r="BP15" s="662"/>
      <c r="BQ15" s="662"/>
      <c r="BR15" s="662"/>
      <c r="BS15" s="668" t="s">
        <v>122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329197</v>
      </c>
      <c r="CS15" s="660"/>
      <c r="CT15" s="660"/>
      <c r="CU15" s="660"/>
      <c r="CV15" s="660"/>
      <c r="CW15" s="660"/>
      <c r="CX15" s="660"/>
      <c r="CY15" s="661"/>
      <c r="CZ15" s="662">
        <v>6.9</v>
      </c>
      <c r="DA15" s="662"/>
      <c r="DB15" s="662"/>
      <c r="DC15" s="662"/>
      <c r="DD15" s="668">
        <v>18850</v>
      </c>
      <c r="DE15" s="660"/>
      <c r="DF15" s="660"/>
      <c r="DG15" s="660"/>
      <c r="DH15" s="660"/>
      <c r="DI15" s="660"/>
      <c r="DJ15" s="660"/>
      <c r="DK15" s="660"/>
      <c r="DL15" s="660"/>
      <c r="DM15" s="660"/>
      <c r="DN15" s="660"/>
      <c r="DO15" s="660"/>
      <c r="DP15" s="661"/>
      <c r="DQ15" s="668">
        <v>275469</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240</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240</v>
      </c>
      <c r="BH16" s="660"/>
      <c r="BI16" s="660"/>
      <c r="BJ16" s="660"/>
      <c r="BK16" s="660"/>
      <c r="BL16" s="660"/>
      <c r="BM16" s="660"/>
      <c r="BN16" s="661"/>
      <c r="BO16" s="662" t="s">
        <v>122</v>
      </c>
      <c r="BP16" s="662"/>
      <c r="BQ16" s="662"/>
      <c r="BR16" s="662"/>
      <c r="BS16" s="668" t="s">
        <v>236</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3152</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260</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1377</v>
      </c>
      <c r="S17" s="660"/>
      <c r="T17" s="660"/>
      <c r="U17" s="660"/>
      <c r="V17" s="660"/>
      <c r="W17" s="660"/>
      <c r="X17" s="660"/>
      <c r="Y17" s="661"/>
      <c r="Z17" s="662">
        <v>0</v>
      </c>
      <c r="AA17" s="662"/>
      <c r="AB17" s="662"/>
      <c r="AC17" s="662"/>
      <c r="AD17" s="663">
        <v>1377</v>
      </c>
      <c r="AE17" s="663"/>
      <c r="AF17" s="663"/>
      <c r="AG17" s="663"/>
      <c r="AH17" s="663"/>
      <c r="AI17" s="663"/>
      <c r="AJ17" s="663"/>
      <c r="AK17" s="663"/>
      <c r="AL17" s="664">
        <v>0.1</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359128</v>
      </c>
      <c r="CS17" s="660"/>
      <c r="CT17" s="660"/>
      <c r="CU17" s="660"/>
      <c r="CV17" s="660"/>
      <c r="CW17" s="660"/>
      <c r="CX17" s="660"/>
      <c r="CY17" s="661"/>
      <c r="CZ17" s="662">
        <v>7.5</v>
      </c>
      <c r="DA17" s="662"/>
      <c r="DB17" s="662"/>
      <c r="DC17" s="662"/>
      <c r="DD17" s="668" t="s">
        <v>240</v>
      </c>
      <c r="DE17" s="660"/>
      <c r="DF17" s="660"/>
      <c r="DG17" s="660"/>
      <c r="DH17" s="660"/>
      <c r="DI17" s="660"/>
      <c r="DJ17" s="660"/>
      <c r="DK17" s="660"/>
      <c r="DL17" s="660"/>
      <c r="DM17" s="660"/>
      <c r="DN17" s="660"/>
      <c r="DO17" s="660"/>
      <c r="DP17" s="661"/>
      <c r="DQ17" s="668">
        <v>354205</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1441873</v>
      </c>
      <c r="S18" s="660"/>
      <c r="T18" s="660"/>
      <c r="U18" s="660"/>
      <c r="V18" s="660"/>
      <c r="W18" s="660"/>
      <c r="X18" s="660"/>
      <c r="Y18" s="661"/>
      <c r="Z18" s="662">
        <v>29.6</v>
      </c>
      <c r="AA18" s="662"/>
      <c r="AB18" s="662"/>
      <c r="AC18" s="662"/>
      <c r="AD18" s="663">
        <v>1241996</v>
      </c>
      <c r="AE18" s="663"/>
      <c r="AF18" s="663"/>
      <c r="AG18" s="663"/>
      <c r="AH18" s="663"/>
      <c r="AI18" s="663"/>
      <c r="AJ18" s="663"/>
      <c r="AK18" s="663"/>
      <c r="AL18" s="664">
        <v>65</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240</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240</v>
      </c>
      <c r="CS18" s="660"/>
      <c r="CT18" s="660"/>
      <c r="CU18" s="660"/>
      <c r="CV18" s="660"/>
      <c r="CW18" s="660"/>
      <c r="CX18" s="660"/>
      <c r="CY18" s="661"/>
      <c r="CZ18" s="662" t="s">
        <v>122</v>
      </c>
      <c r="DA18" s="662"/>
      <c r="DB18" s="662"/>
      <c r="DC18" s="662"/>
      <c r="DD18" s="668" t="s">
        <v>240</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1241996</v>
      </c>
      <c r="S19" s="660"/>
      <c r="T19" s="660"/>
      <c r="U19" s="660"/>
      <c r="V19" s="660"/>
      <c r="W19" s="660"/>
      <c r="X19" s="660"/>
      <c r="Y19" s="661"/>
      <c r="Z19" s="662">
        <v>25.5</v>
      </c>
      <c r="AA19" s="662"/>
      <c r="AB19" s="662"/>
      <c r="AC19" s="662"/>
      <c r="AD19" s="663">
        <v>1241996</v>
      </c>
      <c r="AE19" s="663"/>
      <c r="AF19" s="663"/>
      <c r="AG19" s="663"/>
      <c r="AH19" s="663"/>
      <c r="AI19" s="663"/>
      <c r="AJ19" s="663"/>
      <c r="AK19" s="663"/>
      <c r="AL19" s="664">
        <v>65</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240</v>
      </c>
      <c r="BH19" s="660"/>
      <c r="BI19" s="660"/>
      <c r="BJ19" s="660"/>
      <c r="BK19" s="660"/>
      <c r="BL19" s="660"/>
      <c r="BM19" s="660"/>
      <c r="BN19" s="661"/>
      <c r="BO19" s="662" t="s">
        <v>240</v>
      </c>
      <c r="BP19" s="662"/>
      <c r="BQ19" s="662"/>
      <c r="BR19" s="662"/>
      <c r="BS19" s="668" t="s">
        <v>240</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240</v>
      </c>
      <c r="DA19" s="662"/>
      <c r="DB19" s="662"/>
      <c r="DC19" s="662"/>
      <c r="DD19" s="668" t="s">
        <v>122</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199877</v>
      </c>
      <c r="S20" s="660"/>
      <c r="T20" s="660"/>
      <c r="U20" s="660"/>
      <c r="V20" s="660"/>
      <c r="W20" s="660"/>
      <c r="X20" s="660"/>
      <c r="Y20" s="661"/>
      <c r="Z20" s="662">
        <v>4.0999999999999996</v>
      </c>
      <c r="AA20" s="662"/>
      <c r="AB20" s="662"/>
      <c r="AC20" s="662"/>
      <c r="AD20" s="663" t="s">
        <v>240</v>
      </c>
      <c r="AE20" s="663"/>
      <c r="AF20" s="663"/>
      <c r="AG20" s="663"/>
      <c r="AH20" s="663"/>
      <c r="AI20" s="663"/>
      <c r="AJ20" s="663"/>
      <c r="AK20" s="663"/>
      <c r="AL20" s="664" t="s">
        <v>240</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4773645</v>
      </c>
      <c r="CS20" s="660"/>
      <c r="CT20" s="660"/>
      <c r="CU20" s="660"/>
      <c r="CV20" s="660"/>
      <c r="CW20" s="660"/>
      <c r="CX20" s="660"/>
      <c r="CY20" s="661"/>
      <c r="CZ20" s="662">
        <v>100</v>
      </c>
      <c r="DA20" s="662"/>
      <c r="DB20" s="662"/>
      <c r="DC20" s="662"/>
      <c r="DD20" s="668">
        <v>1058988</v>
      </c>
      <c r="DE20" s="660"/>
      <c r="DF20" s="660"/>
      <c r="DG20" s="660"/>
      <c r="DH20" s="660"/>
      <c r="DI20" s="660"/>
      <c r="DJ20" s="660"/>
      <c r="DK20" s="660"/>
      <c r="DL20" s="660"/>
      <c r="DM20" s="660"/>
      <c r="DN20" s="660"/>
      <c r="DO20" s="660"/>
      <c r="DP20" s="661"/>
      <c r="DQ20" s="668">
        <v>3076917</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240</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240</v>
      </c>
      <c r="BH21" s="660"/>
      <c r="BI21" s="660"/>
      <c r="BJ21" s="660"/>
      <c r="BK21" s="660"/>
      <c r="BL21" s="660"/>
      <c r="BM21" s="660"/>
      <c r="BN21" s="661"/>
      <c r="BO21" s="662" t="s">
        <v>122</v>
      </c>
      <c r="BP21" s="662"/>
      <c r="BQ21" s="662"/>
      <c r="BR21" s="662"/>
      <c r="BS21" s="668" t="s">
        <v>240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2102870</v>
      </c>
      <c r="S22" s="660"/>
      <c r="T22" s="660"/>
      <c r="U22" s="660"/>
      <c r="V22" s="660"/>
      <c r="W22" s="660"/>
      <c r="X22" s="660"/>
      <c r="Y22" s="661"/>
      <c r="Z22" s="662">
        <v>43.2</v>
      </c>
      <c r="AA22" s="662"/>
      <c r="AB22" s="662"/>
      <c r="AC22" s="662"/>
      <c r="AD22" s="663">
        <v>1902993</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240</v>
      </c>
      <c r="BP22" s="662"/>
      <c r="BQ22" s="662"/>
      <c r="BR22" s="662"/>
      <c r="BS22" s="668" t="s">
        <v>122</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515</v>
      </c>
      <c r="S23" s="660"/>
      <c r="T23" s="660"/>
      <c r="U23" s="660"/>
      <c r="V23" s="660"/>
      <c r="W23" s="660"/>
      <c r="X23" s="660"/>
      <c r="Y23" s="661"/>
      <c r="Z23" s="662">
        <v>0</v>
      </c>
      <c r="AA23" s="662"/>
      <c r="AB23" s="662"/>
      <c r="AC23" s="662"/>
      <c r="AD23" s="663">
        <v>515</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240</v>
      </c>
      <c r="BH23" s="660"/>
      <c r="BI23" s="660"/>
      <c r="BJ23" s="660"/>
      <c r="BK23" s="660"/>
      <c r="BL23" s="660"/>
      <c r="BM23" s="660"/>
      <c r="BN23" s="661"/>
      <c r="BO23" s="662" t="s">
        <v>240</v>
      </c>
      <c r="BP23" s="662"/>
      <c r="BQ23" s="662"/>
      <c r="BR23" s="662"/>
      <c r="BS23" s="668" t="s">
        <v>122</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22904</v>
      </c>
      <c r="S24" s="660"/>
      <c r="T24" s="660"/>
      <c r="U24" s="660"/>
      <c r="V24" s="660"/>
      <c r="W24" s="660"/>
      <c r="X24" s="660"/>
      <c r="Y24" s="661"/>
      <c r="Z24" s="662">
        <v>0.5</v>
      </c>
      <c r="AA24" s="662"/>
      <c r="AB24" s="662"/>
      <c r="AC24" s="662"/>
      <c r="AD24" s="663" t="s">
        <v>240</v>
      </c>
      <c r="AE24" s="663"/>
      <c r="AF24" s="663"/>
      <c r="AG24" s="663"/>
      <c r="AH24" s="663"/>
      <c r="AI24" s="663"/>
      <c r="AJ24" s="663"/>
      <c r="AK24" s="663"/>
      <c r="AL24" s="664" t="s">
        <v>240</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1310938</v>
      </c>
      <c r="CS24" s="649"/>
      <c r="CT24" s="649"/>
      <c r="CU24" s="649"/>
      <c r="CV24" s="649"/>
      <c r="CW24" s="649"/>
      <c r="CX24" s="649"/>
      <c r="CY24" s="650"/>
      <c r="CZ24" s="653">
        <v>27.5</v>
      </c>
      <c r="DA24" s="654"/>
      <c r="DB24" s="654"/>
      <c r="DC24" s="673"/>
      <c r="DD24" s="694">
        <v>985259</v>
      </c>
      <c r="DE24" s="649"/>
      <c r="DF24" s="649"/>
      <c r="DG24" s="649"/>
      <c r="DH24" s="649"/>
      <c r="DI24" s="649"/>
      <c r="DJ24" s="649"/>
      <c r="DK24" s="650"/>
      <c r="DL24" s="694">
        <v>947120</v>
      </c>
      <c r="DM24" s="649"/>
      <c r="DN24" s="649"/>
      <c r="DO24" s="649"/>
      <c r="DP24" s="649"/>
      <c r="DQ24" s="649"/>
      <c r="DR24" s="649"/>
      <c r="DS24" s="649"/>
      <c r="DT24" s="649"/>
      <c r="DU24" s="649"/>
      <c r="DV24" s="650"/>
      <c r="DW24" s="653">
        <v>47.4</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31009</v>
      </c>
      <c r="S25" s="660"/>
      <c r="T25" s="660"/>
      <c r="U25" s="660"/>
      <c r="V25" s="660"/>
      <c r="W25" s="660"/>
      <c r="X25" s="660"/>
      <c r="Y25" s="661"/>
      <c r="Z25" s="662">
        <v>0.6</v>
      </c>
      <c r="AA25" s="662"/>
      <c r="AB25" s="662"/>
      <c r="AC25" s="662"/>
      <c r="AD25" s="663" t="s">
        <v>122</v>
      </c>
      <c r="AE25" s="663"/>
      <c r="AF25" s="663"/>
      <c r="AG25" s="663"/>
      <c r="AH25" s="663"/>
      <c r="AI25" s="663"/>
      <c r="AJ25" s="663"/>
      <c r="AK25" s="663"/>
      <c r="AL25" s="664" t="s">
        <v>122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240</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549375</v>
      </c>
      <c r="CS25" s="695"/>
      <c r="CT25" s="695"/>
      <c r="CU25" s="695"/>
      <c r="CV25" s="695"/>
      <c r="CW25" s="695"/>
      <c r="CX25" s="695"/>
      <c r="CY25" s="696"/>
      <c r="CZ25" s="664">
        <v>11.5</v>
      </c>
      <c r="DA25" s="692"/>
      <c r="DB25" s="692"/>
      <c r="DC25" s="697"/>
      <c r="DD25" s="668">
        <v>530142</v>
      </c>
      <c r="DE25" s="695"/>
      <c r="DF25" s="695"/>
      <c r="DG25" s="695"/>
      <c r="DH25" s="695"/>
      <c r="DI25" s="695"/>
      <c r="DJ25" s="695"/>
      <c r="DK25" s="696"/>
      <c r="DL25" s="668">
        <v>492250</v>
      </c>
      <c r="DM25" s="695"/>
      <c r="DN25" s="695"/>
      <c r="DO25" s="695"/>
      <c r="DP25" s="695"/>
      <c r="DQ25" s="695"/>
      <c r="DR25" s="695"/>
      <c r="DS25" s="695"/>
      <c r="DT25" s="695"/>
      <c r="DU25" s="695"/>
      <c r="DV25" s="696"/>
      <c r="DW25" s="664">
        <v>24.7</v>
      </c>
      <c r="DX25" s="692"/>
      <c r="DY25" s="692"/>
      <c r="DZ25" s="692"/>
      <c r="EA25" s="692"/>
      <c r="EB25" s="692"/>
      <c r="EC25" s="693"/>
    </row>
    <row r="26" spans="2:133" ht="11.25" customHeight="1">
      <c r="B26" s="656" t="s">
        <v>293</v>
      </c>
      <c r="C26" s="657"/>
      <c r="D26" s="657"/>
      <c r="E26" s="657"/>
      <c r="F26" s="657"/>
      <c r="G26" s="657"/>
      <c r="H26" s="657"/>
      <c r="I26" s="657"/>
      <c r="J26" s="657"/>
      <c r="K26" s="657"/>
      <c r="L26" s="657"/>
      <c r="M26" s="657"/>
      <c r="N26" s="657"/>
      <c r="O26" s="657"/>
      <c r="P26" s="657"/>
      <c r="Q26" s="658"/>
      <c r="R26" s="659">
        <v>11221</v>
      </c>
      <c r="S26" s="660"/>
      <c r="T26" s="660"/>
      <c r="U26" s="660"/>
      <c r="V26" s="660"/>
      <c r="W26" s="660"/>
      <c r="X26" s="660"/>
      <c r="Y26" s="661"/>
      <c r="Z26" s="662">
        <v>0.2</v>
      </c>
      <c r="AA26" s="662"/>
      <c r="AB26" s="662"/>
      <c r="AC26" s="662"/>
      <c r="AD26" s="663" t="s">
        <v>122</v>
      </c>
      <c r="AE26" s="663"/>
      <c r="AF26" s="663"/>
      <c r="AG26" s="663"/>
      <c r="AH26" s="663"/>
      <c r="AI26" s="663"/>
      <c r="AJ26" s="663"/>
      <c r="AK26" s="663"/>
      <c r="AL26" s="664" t="s">
        <v>122</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240</v>
      </c>
      <c r="BP26" s="662"/>
      <c r="BQ26" s="662"/>
      <c r="BR26" s="662"/>
      <c r="BS26" s="668" t="s">
        <v>122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313639</v>
      </c>
      <c r="CS26" s="660"/>
      <c r="CT26" s="660"/>
      <c r="CU26" s="660"/>
      <c r="CV26" s="660"/>
      <c r="CW26" s="660"/>
      <c r="CX26" s="660"/>
      <c r="CY26" s="661"/>
      <c r="CZ26" s="664">
        <v>6.6</v>
      </c>
      <c r="DA26" s="692"/>
      <c r="DB26" s="692"/>
      <c r="DC26" s="697"/>
      <c r="DD26" s="668">
        <v>299965</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2"/>
      <c r="DY26" s="692"/>
      <c r="DZ26" s="692"/>
      <c r="EA26" s="692"/>
      <c r="EB26" s="692"/>
      <c r="EC26" s="693"/>
    </row>
    <row r="27" spans="2:133" ht="11.25" customHeight="1">
      <c r="B27" s="656" t="s">
        <v>296</v>
      </c>
      <c r="C27" s="657"/>
      <c r="D27" s="657"/>
      <c r="E27" s="657"/>
      <c r="F27" s="657"/>
      <c r="G27" s="657"/>
      <c r="H27" s="657"/>
      <c r="I27" s="657"/>
      <c r="J27" s="657"/>
      <c r="K27" s="657"/>
      <c r="L27" s="657"/>
      <c r="M27" s="657"/>
      <c r="N27" s="657"/>
      <c r="O27" s="657"/>
      <c r="P27" s="657"/>
      <c r="Q27" s="658"/>
      <c r="R27" s="659">
        <v>446782</v>
      </c>
      <c r="S27" s="660"/>
      <c r="T27" s="660"/>
      <c r="U27" s="660"/>
      <c r="V27" s="660"/>
      <c r="W27" s="660"/>
      <c r="X27" s="660"/>
      <c r="Y27" s="661"/>
      <c r="Z27" s="662">
        <v>9.1999999999999993</v>
      </c>
      <c r="AA27" s="662"/>
      <c r="AB27" s="662"/>
      <c r="AC27" s="662"/>
      <c r="AD27" s="663" t="s">
        <v>122</v>
      </c>
      <c r="AE27" s="663"/>
      <c r="AF27" s="663"/>
      <c r="AG27" s="663"/>
      <c r="AH27" s="663"/>
      <c r="AI27" s="663"/>
      <c r="AJ27" s="663"/>
      <c r="AK27" s="663"/>
      <c r="AL27" s="664" t="s">
        <v>122</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498871</v>
      </c>
      <c r="BH27" s="660"/>
      <c r="BI27" s="660"/>
      <c r="BJ27" s="660"/>
      <c r="BK27" s="660"/>
      <c r="BL27" s="660"/>
      <c r="BM27" s="660"/>
      <c r="BN27" s="661"/>
      <c r="BO27" s="662">
        <v>100</v>
      </c>
      <c r="BP27" s="662"/>
      <c r="BQ27" s="662"/>
      <c r="BR27" s="662"/>
      <c r="BS27" s="668">
        <v>4035</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402435</v>
      </c>
      <c r="CS27" s="695"/>
      <c r="CT27" s="695"/>
      <c r="CU27" s="695"/>
      <c r="CV27" s="695"/>
      <c r="CW27" s="695"/>
      <c r="CX27" s="695"/>
      <c r="CY27" s="696"/>
      <c r="CZ27" s="664">
        <v>8.4</v>
      </c>
      <c r="DA27" s="692"/>
      <c r="DB27" s="692"/>
      <c r="DC27" s="697"/>
      <c r="DD27" s="668">
        <v>100912</v>
      </c>
      <c r="DE27" s="695"/>
      <c r="DF27" s="695"/>
      <c r="DG27" s="695"/>
      <c r="DH27" s="695"/>
      <c r="DI27" s="695"/>
      <c r="DJ27" s="695"/>
      <c r="DK27" s="696"/>
      <c r="DL27" s="668">
        <v>100665</v>
      </c>
      <c r="DM27" s="695"/>
      <c r="DN27" s="695"/>
      <c r="DO27" s="695"/>
      <c r="DP27" s="695"/>
      <c r="DQ27" s="695"/>
      <c r="DR27" s="695"/>
      <c r="DS27" s="695"/>
      <c r="DT27" s="695"/>
      <c r="DU27" s="695"/>
      <c r="DV27" s="696"/>
      <c r="DW27" s="664">
        <v>5</v>
      </c>
      <c r="DX27" s="692"/>
      <c r="DY27" s="692"/>
      <c r="DZ27" s="692"/>
      <c r="EA27" s="692"/>
      <c r="EB27" s="692"/>
      <c r="EC27" s="693"/>
    </row>
    <row r="28" spans="2:133" ht="11.25" customHeight="1">
      <c r="B28" s="701" t="s">
        <v>299</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240</v>
      </c>
      <c r="AE28" s="663"/>
      <c r="AF28" s="663"/>
      <c r="AG28" s="663"/>
      <c r="AH28" s="663"/>
      <c r="AI28" s="663"/>
      <c r="AJ28" s="663"/>
      <c r="AK28" s="663"/>
      <c r="AL28" s="664" t="s">
        <v>240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359128</v>
      </c>
      <c r="CS28" s="660"/>
      <c r="CT28" s="660"/>
      <c r="CU28" s="660"/>
      <c r="CV28" s="660"/>
      <c r="CW28" s="660"/>
      <c r="CX28" s="660"/>
      <c r="CY28" s="661"/>
      <c r="CZ28" s="664">
        <v>7.5</v>
      </c>
      <c r="DA28" s="692"/>
      <c r="DB28" s="692"/>
      <c r="DC28" s="697"/>
      <c r="DD28" s="668">
        <v>354205</v>
      </c>
      <c r="DE28" s="660"/>
      <c r="DF28" s="660"/>
      <c r="DG28" s="660"/>
      <c r="DH28" s="660"/>
      <c r="DI28" s="660"/>
      <c r="DJ28" s="660"/>
      <c r="DK28" s="661"/>
      <c r="DL28" s="668">
        <v>354205</v>
      </c>
      <c r="DM28" s="660"/>
      <c r="DN28" s="660"/>
      <c r="DO28" s="660"/>
      <c r="DP28" s="660"/>
      <c r="DQ28" s="660"/>
      <c r="DR28" s="660"/>
      <c r="DS28" s="660"/>
      <c r="DT28" s="660"/>
      <c r="DU28" s="660"/>
      <c r="DV28" s="661"/>
      <c r="DW28" s="664">
        <v>17.7</v>
      </c>
      <c r="DX28" s="692"/>
      <c r="DY28" s="692"/>
      <c r="DZ28" s="692"/>
      <c r="EA28" s="692"/>
      <c r="EB28" s="692"/>
      <c r="EC28" s="693"/>
    </row>
    <row r="29" spans="2:133" ht="11.25" customHeight="1">
      <c r="B29" s="656" t="s">
        <v>301</v>
      </c>
      <c r="C29" s="657"/>
      <c r="D29" s="657"/>
      <c r="E29" s="657"/>
      <c r="F29" s="657"/>
      <c r="G29" s="657"/>
      <c r="H29" s="657"/>
      <c r="I29" s="657"/>
      <c r="J29" s="657"/>
      <c r="K29" s="657"/>
      <c r="L29" s="657"/>
      <c r="M29" s="657"/>
      <c r="N29" s="657"/>
      <c r="O29" s="657"/>
      <c r="P29" s="657"/>
      <c r="Q29" s="658"/>
      <c r="R29" s="659">
        <v>661980</v>
      </c>
      <c r="S29" s="660"/>
      <c r="T29" s="660"/>
      <c r="U29" s="660"/>
      <c r="V29" s="660"/>
      <c r="W29" s="660"/>
      <c r="X29" s="660"/>
      <c r="Y29" s="661"/>
      <c r="Z29" s="662">
        <v>13.6</v>
      </c>
      <c r="AA29" s="662"/>
      <c r="AB29" s="662"/>
      <c r="AC29" s="662"/>
      <c r="AD29" s="663" t="s">
        <v>122</v>
      </c>
      <c r="AE29" s="663"/>
      <c r="AF29" s="663"/>
      <c r="AG29" s="663"/>
      <c r="AH29" s="663"/>
      <c r="AI29" s="663"/>
      <c r="AJ29" s="663"/>
      <c r="AK29" s="663"/>
      <c r="AL29" s="664" t="s">
        <v>122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359128</v>
      </c>
      <c r="CS29" s="695"/>
      <c r="CT29" s="695"/>
      <c r="CU29" s="695"/>
      <c r="CV29" s="695"/>
      <c r="CW29" s="695"/>
      <c r="CX29" s="695"/>
      <c r="CY29" s="696"/>
      <c r="CZ29" s="664">
        <v>7.5</v>
      </c>
      <c r="DA29" s="692"/>
      <c r="DB29" s="692"/>
      <c r="DC29" s="697"/>
      <c r="DD29" s="668">
        <v>354205</v>
      </c>
      <c r="DE29" s="695"/>
      <c r="DF29" s="695"/>
      <c r="DG29" s="695"/>
      <c r="DH29" s="695"/>
      <c r="DI29" s="695"/>
      <c r="DJ29" s="695"/>
      <c r="DK29" s="696"/>
      <c r="DL29" s="668">
        <v>354205</v>
      </c>
      <c r="DM29" s="695"/>
      <c r="DN29" s="695"/>
      <c r="DO29" s="695"/>
      <c r="DP29" s="695"/>
      <c r="DQ29" s="695"/>
      <c r="DR29" s="695"/>
      <c r="DS29" s="695"/>
      <c r="DT29" s="695"/>
      <c r="DU29" s="695"/>
      <c r="DV29" s="696"/>
      <c r="DW29" s="664">
        <v>17.7</v>
      </c>
      <c r="DX29" s="692"/>
      <c r="DY29" s="692"/>
      <c r="DZ29" s="692"/>
      <c r="EA29" s="692"/>
      <c r="EB29" s="692"/>
      <c r="EC29" s="693"/>
    </row>
    <row r="30" spans="2:133" ht="11.25" customHeight="1">
      <c r="B30" s="656" t="s">
        <v>306</v>
      </c>
      <c r="C30" s="657"/>
      <c r="D30" s="657"/>
      <c r="E30" s="657"/>
      <c r="F30" s="657"/>
      <c r="G30" s="657"/>
      <c r="H30" s="657"/>
      <c r="I30" s="657"/>
      <c r="J30" s="657"/>
      <c r="K30" s="657"/>
      <c r="L30" s="657"/>
      <c r="M30" s="657"/>
      <c r="N30" s="657"/>
      <c r="O30" s="657"/>
      <c r="P30" s="657"/>
      <c r="Q30" s="658"/>
      <c r="R30" s="659">
        <v>47574</v>
      </c>
      <c r="S30" s="660"/>
      <c r="T30" s="660"/>
      <c r="U30" s="660"/>
      <c r="V30" s="660"/>
      <c r="W30" s="660"/>
      <c r="X30" s="660"/>
      <c r="Y30" s="661"/>
      <c r="Z30" s="662">
        <v>1</v>
      </c>
      <c r="AA30" s="662"/>
      <c r="AB30" s="662"/>
      <c r="AC30" s="662"/>
      <c r="AD30" s="663" t="s">
        <v>122</v>
      </c>
      <c r="AE30" s="663"/>
      <c r="AF30" s="663"/>
      <c r="AG30" s="663"/>
      <c r="AH30" s="663"/>
      <c r="AI30" s="663"/>
      <c r="AJ30" s="663"/>
      <c r="AK30" s="663"/>
      <c r="AL30" s="664" t="s">
        <v>122</v>
      </c>
      <c r="AM30" s="665"/>
      <c r="AN30" s="665"/>
      <c r="AO30" s="666"/>
      <c r="AP30" s="707" t="s">
        <v>307</v>
      </c>
      <c r="AQ30" s="708"/>
      <c r="AR30" s="708"/>
      <c r="AS30" s="708"/>
      <c r="AT30" s="713" t="s">
        <v>308</v>
      </c>
      <c r="AU30" s="210"/>
      <c r="AV30" s="210"/>
      <c r="AW30" s="210"/>
      <c r="AX30" s="645" t="s">
        <v>181</v>
      </c>
      <c r="AY30" s="646"/>
      <c r="AZ30" s="646"/>
      <c r="BA30" s="646"/>
      <c r="BB30" s="646"/>
      <c r="BC30" s="646"/>
      <c r="BD30" s="646"/>
      <c r="BE30" s="646"/>
      <c r="BF30" s="647"/>
      <c r="BG30" s="719">
        <v>99</v>
      </c>
      <c r="BH30" s="720"/>
      <c r="BI30" s="720"/>
      <c r="BJ30" s="720"/>
      <c r="BK30" s="720"/>
      <c r="BL30" s="720"/>
      <c r="BM30" s="654">
        <v>95.6</v>
      </c>
      <c r="BN30" s="720"/>
      <c r="BO30" s="720"/>
      <c r="BP30" s="720"/>
      <c r="BQ30" s="721"/>
      <c r="BR30" s="719">
        <v>99</v>
      </c>
      <c r="BS30" s="720"/>
      <c r="BT30" s="720"/>
      <c r="BU30" s="720"/>
      <c r="BV30" s="720"/>
      <c r="BW30" s="720"/>
      <c r="BX30" s="654">
        <v>95.6</v>
      </c>
      <c r="BY30" s="720"/>
      <c r="BZ30" s="720"/>
      <c r="CA30" s="720"/>
      <c r="CB30" s="721"/>
      <c r="CD30" s="724"/>
      <c r="CE30" s="725"/>
      <c r="CF30" s="674" t="s">
        <v>309</v>
      </c>
      <c r="CG30" s="675"/>
      <c r="CH30" s="675"/>
      <c r="CI30" s="675"/>
      <c r="CJ30" s="675"/>
      <c r="CK30" s="675"/>
      <c r="CL30" s="675"/>
      <c r="CM30" s="675"/>
      <c r="CN30" s="675"/>
      <c r="CO30" s="675"/>
      <c r="CP30" s="675"/>
      <c r="CQ30" s="676"/>
      <c r="CR30" s="659">
        <v>334809</v>
      </c>
      <c r="CS30" s="660"/>
      <c r="CT30" s="660"/>
      <c r="CU30" s="660"/>
      <c r="CV30" s="660"/>
      <c r="CW30" s="660"/>
      <c r="CX30" s="660"/>
      <c r="CY30" s="661"/>
      <c r="CZ30" s="664">
        <v>7</v>
      </c>
      <c r="DA30" s="692"/>
      <c r="DB30" s="692"/>
      <c r="DC30" s="697"/>
      <c r="DD30" s="668">
        <v>329886</v>
      </c>
      <c r="DE30" s="660"/>
      <c r="DF30" s="660"/>
      <c r="DG30" s="660"/>
      <c r="DH30" s="660"/>
      <c r="DI30" s="660"/>
      <c r="DJ30" s="660"/>
      <c r="DK30" s="661"/>
      <c r="DL30" s="668">
        <v>329886</v>
      </c>
      <c r="DM30" s="660"/>
      <c r="DN30" s="660"/>
      <c r="DO30" s="660"/>
      <c r="DP30" s="660"/>
      <c r="DQ30" s="660"/>
      <c r="DR30" s="660"/>
      <c r="DS30" s="660"/>
      <c r="DT30" s="660"/>
      <c r="DU30" s="660"/>
      <c r="DV30" s="661"/>
      <c r="DW30" s="664">
        <v>16.5</v>
      </c>
      <c r="DX30" s="692"/>
      <c r="DY30" s="692"/>
      <c r="DZ30" s="692"/>
      <c r="EA30" s="692"/>
      <c r="EB30" s="692"/>
      <c r="EC30" s="693"/>
    </row>
    <row r="31" spans="2:133" ht="11.25" customHeight="1">
      <c r="B31" s="656" t="s">
        <v>310</v>
      </c>
      <c r="C31" s="657"/>
      <c r="D31" s="657"/>
      <c r="E31" s="657"/>
      <c r="F31" s="657"/>
      <c r="G31" s="657"/>
      <c r="H31" s="657"/>
      <c r="I31" s="657"/>
      <c r="J31" s="657"/>
      <c r="K31" s="657"/>
      <c r="L31" s="657"/>
      <c r="M31" s="657"/>
      <c r="N31" s="657"/>
      <c r="O31" s="657"/>
      <c r="P31" s="657"/>
      <c r="Q31" s="658"/>
      <c r="R31" s="659">
        <v>472013</v>
      </c>
      <c r="S31" s="660"/>
      <c r="T31" s="660"/>
      <c r="U31" s="660"/>
      <c r="V31" s="660"/>
      <c r="W31" s="660"/>
      <c r="X31" s="660"/>
      <c r="Y31" s="661"/>
      <c r="Z31" s="662">
        <v>9.6999999999999993</v>
      </c>
      <c r="AA31" s="662"/>
      <c r="AB31" s="662"/>
      <c r="AC31" s="662"/>
      <c r="AD31" s="663" t="s">
        <v>240</v>
      </c>
      <c r="AE31" s="663"/>
      <c r="AF31" s="663"/>
      <c r="AG31" s="663"/>
      <c r="AH31" s="663"/>
      <c r="AI31" s="663"/>
      <c r="AJ31" s="663"/>
      <c r="AK31" s="663"/>
      <c r="AL31" s="664" t="s">
        <v>240</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v>
      </c>
      <c r="BH31" s="695"/>
      <c r="BI31" s="695"/>
      <c r="BJ31" s="695"/>
      <c r="BK31" s="695"/>
      <c r="BL31" s="695"/>
      <c r="BM31" s="665">
        <v>95.6</v>
      </c>
      <c r="BN31" s="717"/>
      <c r="BO31" s="717"/>
      <c r="BP31" s="717"/>
      <c r="BQ31" s="718"/>
      <c r="BR31" s="716">
        <v>99.1</v>
      </c>
      <c r="BS31" s="695"/>
      <c r="BT31" s="695"/>
      <c r="BU31" s="695"/>
      <c r="BV31" s="695"/>
      <c r="BW31" s="695"/>
      <c r="BX31" s="665">
        <v>95.4</v>
      </c>
      <c r="BY31" s="717"/>
      <c r="BZ31" s="717"/>
      <c r="CA31" s="717"/>
      <c r="CB31" s="718"/>
      <c r="CD31" s="724"/>
      <c r="CE31" s="725"/>
      <c r="CF31" s="674" t="s">
        <v>313</v>
      </c>
      <c r="CG31" s="675"/>
      <c r="CH31" s="675"/>
      <c r="CI31" s="675"/>
      <c r="CJ31" s="675"/>
      <c r="CK31" s="675"/>
      <c r="CL31" s="675"/>
      <c r="CM31" s="675"/>
      <c r="CN31" s="675"/>
      <c r="CO31" s="675"/>
      <c r="CP31" s="675"/>
      <c r="CQ31" s="676"/>
      <c r="CR31" s="659">
        <v>24319</v>
      </c>
      <c r="CS31" s="695"/>
      <c r="CT31" s="695"/>
      <c r="CU31" s="695"/>
      <c r="CV31" s="695"/>
      <c r="CW31" s="695"/>
      <c r="CX31" s="695"/>
      <c r="CY31" s="696"/>
      <c r="CZ31" s="664">
        <v>0.5</v>
      </c>
      <c r="DA31" s="692"/>
      <c r="DB31" s="692"/>
      <c r="DC31" s="697"/>
      <c r="DD31" s="668">
        <v>24319</v>
      </c>
      <c r="DE31" s="695"/>
      <c r="DF31" s="695"/>
      <c r="DG31" s="695"/>
      <c r="DH31" s="695"/>
      <c r="DI31" s="695"/>
      <c r="DJ31" s="695"/>
      <c r="DK31" s="696"/>
      <c r="DL31" s="668">
        <v>24319</v>
      </c>
      <c r="DM31" s="695"/>
      <c r="DN31" s="695"/>
      <c r="DO31" s="695"/>
      <c r="DP31" s="695"/>
      <c r="DQ31" s="695"/>
      <c r="DR31" s="695"/>
      <c r="DS31" s="695"/>
      <c r="DT31" s="695"/>
      <c r="DU31" s="695"/>
      <c r="DV31" s="696"/>
      <c r="DW31" s="664">
        <v>1.2</v>
      </c>
      <c r="DX31" s="692"/>
      <c r="DY31" s="692"/>
      <c r="DZ31" s="692"/>
      <c r="EA31" s="692"/>
      <c r="EB31" s="692"/>
      <c r="EC31" s="693"/>
    </row>
    <row r="32" spans="2:133" ht="11.25" customHeight="1">
      <c r="B32" s="656" t="s">
        <v>314</v>
      </c>
      <c r="C32" s="657"/>
      <c r="D32" s="657"/>
      <c r="E32" s="657"/>
      <c r="F32" s="657"/>
      <c r="G32" s="657"/>
      <c r="H32" s="657"/>
      <c r="I32" s="657"/>
      <c r="J32" s="657"/>
      <c r="K32" s="657"/>
      <c r="L32" s="657"/>
      <c r="M32" s="657"/>
      <c r="N32" s="657"/>
      <c r="O32" s="657"/>
      <c r="P32" s="657"/>
      <c r="Q32" s="658"/>
      <c r="R32" s="659">
        <v>398551</v>
      </c>
      <c r="S32" s="660"/>
      <c r="T32" s="660"/>
      <c r="U32" s="660"/>
      <c r="V32" s="660"/>
      <c r="W32" s="660"/>
      <c r="X32" s="660"/>
      <c r="Y32" s="661"/>
      <c r="Z32" s="662">
        <v>8.1999999999999993</v>
      </c>
      <c r="AA32" s="662"/>
      <c r="AB32" s="662"/>
      <c r="AC32" s="662"/>
      <c r="AD32" s="663" t="s">
        <v>240</v>
      </c>
      <c r="AE32" s="663"/>
      <c r="AF32" s="663"/>
      <c r="AG32" s="663"/>
      <c r="AH32" s="663"/>
      <c r="AI32" s="663"/>
      <c r="AJ32" s="663"/>
      <c r="AK32" s="663"/>
      <c r="AL32" s="664" t="s">
        <v>240</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v>
      </c>
      <c r="BH32" s="729"/>
      <c r="BI32" s="729"/>
      <c r="BJ32" s="729"/>
      <c r="BK32" s="729"/>
      <c r="BL32" s="729"/>
      <c r="BM32" s="730">
        <v>95.4</v>
      </c>
      <c r="BN32" s="729"/>
      <c r="BO32" s="729"/>
      <c r="BP32" s="729"/>
      <c r="BQ32" s="731"/>
      <c r="BR32" s="728">
        <v>99.1</v>
      </c>
      <c r="BS32" s="729"/>
      <c r="BT32" s="729"/>
      <c r="BU32" s="729"/>
      <c r="BV32" s="729"/>
      <c r="BW32" s="729"/>
      <c r="BX32" s="730">
        <v>95.6</v>
      </c>
      <c r="BY32" s="729"/>
      <c r="BZ32" s="729"/>
      <c r="CA32" s="729"/>
      <c r="CB32" s="731"/>
      <c r="CD32" s="726"/>
      <c r="CE32" s="727"/>
      <c r="CF32" s="674" t="s">
        <v>316</v>
      </c>
      <c r="CG32" s="675"/>
      <c r="CH32" s="675"/>
      <c r="CI32" s="675"/>
      <c r="CJ32" s="675"/>
      <c r="CK32" s="675"/>
      <c r="CL32" s="675"/>
      <c r="CM32" s="675"/>
      <c r="CN32" s="675"/>
      <c r="CO32" s="675"/>
      <c r="CP32" s="675"/>
      <c r="CQ32" s="676"/>
      <c r="CR32" s="659" t="s">
        <v>240</v>
      </c>
      <c r="CS32" s="660"/>
      <c r="CT32" s="660"/>
      <c r="CU32" s="660"/>
      <c r="CV32" s="660"/>
      <c r="CW32" s="660"/>
      <c r="CX32" s="660"/>
      <c r="CY32" s="661"/>
      <c r="CZ32" s="664" t="s">
        <v>122</v>
      </c>
      <c r="DA32" s="692"/>
      <c r="DB32" s="692"/>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240</v>
      </c>
      <c r="DX32" s="692"/>
      <c r="DY32" s="692"/>
      <c r="DZ32" s="692"/>
      <c r="EA32" s="692"/>
      <c r="EB32" s="692"/>
      <c r="EC32" s="693"/>
    </row>
    <row r="33" spans="2:133" ht="11.25" customHeight="1">
      <c r="B33" s="656" t="s">
        <v>317</v>
      </c>
      <c r="C33" s="657"/>
      <c r="D33" s="657"/>
      <c r="E33" s="657"/>
      <c r="F33" s="657"/>
      <c r="G33" s="657"/>
      <c r="H33" s="657"/>
      <c r="I33" s="657"/>
      <c r="J33" s="657"/>
      <c r="K33" s="657"/>
      <c r="L33" s="657"/>
      <c r="M33" s="657"/>
      <c r="N33" s="657"/>
      <c r="O33" s="657"/>
      <c r="P33" s="657"/>
      <c r="Q33" s="658"/>
      <c r="R33" s="659">
        <v>163611</v>
      </c>
      <c r="S33" s="660"/>
      <c r="T33" s="660"/>
      <c r="U33" s="660"/>
      <c r="V33" s="660"/>
      <c r="W33" s="660"/>
      <c r="X33" s="660"/>
      <c r="Y33" s="661"/>
      <c r="Z33" s="662">
        <v>3.4</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2400567</v>
      </c>
      <c r="CS33" s="695"/>
      <c r="CT33" s="695"/>
      <c r="CU33" s="695"/>
      <c r="CV33" s="695"/>
      <c r="CW33" s="695"/>
      <c r="CX33" s="695"/>
      <c r="CY33" s="696"/>
      <c r="CZ33" s="664">
        <v>50.3</v>
      </c>
      <c r="DA33" s="692"/>
      <c r="DB33" s="692"/>
      <c r="DC33" s="697"/>
      <c r="DD33" s="668">
        <v>1956107</v>
      </c>
      <c r="DE33" s="695"/>
      <c r="DF33" s="695"/>
      <c r="DG33" s="695"/>
      <c r="DH33" s="695"/>
      <c r="DI33" s="695"/>
      <c r="DJ33" s="695"/>
      <c r="DK33" s="696"/>
      <c r="DL33" s="668">
        <v>839249</v>
      </c>
      <c r="DM33" s="695"/>
      <c r="DN33" s="695"/>
      <c r="DO33" s="695"/>
      <c r="DP33" s="695"/>
      <c r="DQ33" s="695"/>
      <c r="DR33" s="695"/>
      <c r="DS33" s="695"/>
      <c r="DT33" s="695"/>
      <c r="DU33" s="695"/>
      <c r="DV33" s="696"/>
      <c r="DW33" s="664">
        <v>42</v>
      </c>
      <c r="DX33" s="692"/>
      <c r="DY33" s="692"/>
      <c r="DZ33" s="692"/>
      <c r="EA33" s="692"/>
      <c r="EB33" s="692"/>
      <c r="EC33" s="693"/>
    </row>
    <row r="34" spans="2:133" ht="11.25" customHeight="1">
      <c r="B34" s="656" t="s">
        <v>319</v>
      </c>
      <c r="C34" s="657"/>
      <c r="D34" s="657"/>
      <c r="E34" s="657"/>
      <c r="F34" s="657"/>
      <c r="G34" s="657"/>
      <c r="H34" s="657"/>
      <c r="I34" s="657"/>
      <c r="J34" s="657"/>
      <c r="K34" s="657"/>
      <c r="L34" s="657"/>
      <c r="M34" s="657"/>
      <c r="N34" s="657"/>
      <c r="O34" s="657"/>
      <c r="P34" s="657"/>
      <c r="Q34" s="658"/>
      <c r="R34" s="659">
        <v>49821</v>
      </c>
      <c r="S34" s="660"/>
      <c r="T34" s="660"/>
      <c r="U34" s="660"/>
      <c r="V34" s="660"/>
      <c r="W34" s="660"/>
      <c r="X34" s="660"/>
      <c r="Y34" s="661"/>
      <c r="Z34" s="662">
        <v>1</v>
      </c>
      <c r="AA34" s="662"/>
      <c r="AB34" s="662"/>
      <c r="AC34" s="662"/>
      <c r="AD34" s="663">
        <v>5804</v>
      </c>
      <c r="AE34" s="663"/>
      <c r="AF34" s="663"/>
      <c r="AG34" s="663"/>
      <c r="AH34" s="663"/>
      <c r="AI34" s="663"/>
      <c r="AJ34" s="663"/>
      <c r="AK34" s="663"/>
      <c r="AL34" s="664">
        <v>0.3</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845649</v>
      </c>
      <c r="CS34" s="660"/>
      <c r="CT34" s="660"/>
      <c r="CU34" s="660"/>
      <c r="CV34" s="660"/>
      <c r="CW34" s="660"/>
      <c r="CX34" s="660"/>
      <c r="CY34" s="661"/>
      <c r="CZ34" s="664">
        <v>17.7</v>
      </c>
      <c r="DA34" s="692"/>
      <c r="DB34" s="692"/>
      <c r="DC34" s="697"/>
      <c r="DD34" s="668">
        <v>683222</v>
      </c>
      <c r="DE34" s="660"/>
      <c r="DF34" s="660"/>
      <c r="DG34" s="660"/>
      <c r="DH34" s="660"/>
      <c r="DI34" s="660"/>
      <c r="DJ34" s="660"/>
      <c r="DK34" s="661"/>
      <c r="DL34" s="668">
        <v>226173</v>
      </c>
      <c r="DM34" s="660"/>
      <c r="DN34" s="660"/>
      <c r="DO34" s="660"/>
      <c r="DP34" s="660"/>
      <c r="DQ34" s="660"/>
      <c r="DR34" s="660"/>
      <c r="DS34" s="660"/>
      <c r="DT34" s="660"/>
      <c r="DU34" s="660"/>
      <c r="DV34" s="661"/>
      <c r="DW34" s="664">
        <v>11.3</v>
      </c>
      <c r="DX34" s="692"/>
      <c r="DY34" s="692"/>
      <c r="DZ34" s="692"/>
      <c r="EA34" s="692"/>
      <c r="EB34" s="692"/>
      <c r="EC34" s="693"/>
    </row>
    <row r="35" spans="2:133" ht="11.25" customHeight="1">
      <c r="B35" s="656" t="s">
        <v>323</v>
      </c>
      <c r="C35" s="657"/>
      <c r="D35" s="657"/>
      <c r="E35" s="657"/>
      <c r="F35" s="657"/>
      <c r="G35" s="657"/>
      <c r="H35" s="657"/>
      <c r="I35" s="657"/>
      <c r="J35" s="657"/>
      <c r="K35" s="657"/>
      <c r="L35" s="657"/>
      <c r="M35" s="657"/>
      <c r="N35" s="657"/>
      <c r="O35" s="657"/>
      <c r="P35" s="657"/>
      <c r="Q35" s="658"/>
      <c r="R35" s="659">
        <v>459334</v>
      </c>
      <c r="S35" s="660"/>
      <c r="T35" s="660"/>
      <c r="U35" s="660"/>
      <c r="V35" s="660"/>
      <c r="W35" s="660"/>
      <c r="X35" s="660"/>
      <c r="Y35" s="661"/>
      <c r="Z35" s="662">
        <v>9.4</v>
      </c>
      <c r="AA35" s="662"/>
      <c r="AB35" s="662"/>
      <c r="AC35" s="662"/>
      <c r="AD35" s="663" t="s">
        <v>240</v>
      </c>
      <c r="AE35" s="663"/>
      <c r="AF35" s="663"/>
      <c r="AG35" s="663"/>
      <c r="AH35" s="663"/>
      <c r="AI35" s="663"/>
      <c r="AJ35" s="663"/>
      <c r="AK35" s="663"/>
      <c r="AL35" s="664" t="s">
        <v>240</v>
      </c>
      <c r="AM35" s="665"/>
      <c r="AN35" s="665"/>
      <c r="AO35" s="666"/>
      <c r="AP35" s="214"/>
      <c r="AQ35" s="732" t="s">
        <v>324</v>
      </c>
      <c r="AR35" s="733"/>
      <c r="AS35" s="733"/>
      <c r="AT35" s="733"/>
      <c r="AU35" s="733"/>
      <c r="AV35" s="733"/>
      <c r="AW35" s="733"/>
      <c r="AX35" s="733"/>
      <c r="AY35" s="734"/>
      <c r="AZ35" s="648">
        <v>235388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2487</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19680</v>
      </c>
      <c r="CS35" s="695"/>
      <c r="CT35" s="695"/>
      <c r="CU35" s="695"/>
      <c r="CV35" s="695"/>
      <c r="CW35" s="695"/>
      <c r="CX35" s="695"/>
      <c r="CY35" s="696"/>
      <c r="CZ35" s="664">
        <v>0.4</v>
      </c>
      <c r="DA35" s="692"/>
      <c r="DB35" s="692"/>
      <c r="DC35" s="697"/>
      <c r="DD35" s="668">
        <v>13822</v>
      </c>
      <c r="DE35" s="695"/>
      <c r="DF35" s="695"/>
      <c r="DG35" s="695"/>
      <c r="DH35" s="695"/>
      <c r="DI35" s="695"/>
      <c r="DJ35" s="695"/>
      <c r="DK35" s="696"/>
      <c r="DL35" s="668">
        <v>13772</v>
      </c>
      <c r="DM35" s="695"/>
      <c r="DN35" s="695"/>
      <c r="DO35" s="695"/>
      <c r="DP35" s="695"/>
      <c r="DQ35" s="695"/>
      <c r="DR35" s="695"/>
      <c r="DS35" s="695"/>
      <c r="DT35" s="695"/>
      <c r="DU35" s="695"/>
      <c r="DV35" s="696"/>
      <c r="DW35" s="664">
        <v>0.7</v>
      </c>
      <c r="DX35" s="692"/>
      <c r="DY35" s="692"/>
      <c r="DZ35" s="692"/>
      <c r="EA35" s="692"/>
      <c r="EB35" s="692"/>
      <c r="EC35" s="693"/>
    </row>
    <row r="36" spans="2:133" ht="11.25" customHeight="1">
      <c r="B36" s="656" t="s">
        <v>327</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240</v>
      </c>
      <c r="AE36" s="663"/>
      <c r="AF36" s="663"/>
      <c r="AG36" s="663"/>
      <c r="AH36" s="663"/>
      <c r="AI36" s="663"/>
      <c r="AJ36" s="663"/>
      <c r="AK36" s="663"/>
      <c r="AL36" s="664" t="s">
        <v>240</v>
      </c>
      <c r="AM36" s="665"/>
      <c r="AN36" s="665"/>
      <c r="AO36" s="666"/>
      <c r="AQ36" s="736" t="s">
        <v>328</v>
      </c>
      <c r="AR36" s="737"/>
      <c r="AS36" s="737"/>
      <c r="AT36" s="737"/>
      <c r="AU36" s="737"/>
      <c r="AV36" s="737"/>
      <c r="AW36" s="737"/>
      <c r="AX36" s="737"/>
      <c r="AY36" s="738"/>
      <c r="AZ36" s="659">
        <v>34833</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-5688</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743419</v>
      </c>
      <c r="CS36" s="660"/>
      <c r="CT36" s="660"/>
      <c r="CU36" s="660"/>
      <c r="CV36" s="660"/>
      <c r="CW36" s="660"/>
      <c r="CX36" s="660"/>
      <c r="CY36" s="661"/>
      <c r="CZ36" s="664">
        <v>15.6</v>
      </c>
      <c r="DA36" s="692"/>
      <c r="DB36" s="692"/>
      <c r="DC36" s="697"/>
      <c r="DD36" s="668">
        <v>531598</v>
      </c>
      <c r="DE36" s="660"/>
      <c r="DF36" s="660"/>
      <c r="DG36" s="660"/>
      <c r="DH36" s="660"/>
      <c r="DI36" s="660"/>
      <c r="DJ36" s="660"/>
      <c r="DK36" s="661"/>
      <c r="DL36" s="668">
        <v>426415</v>
      </c>
      <c r="DM36" s="660"/>
      <c r="DN36" s="660"/>
      <c r="DO36" s="660"/>
      <c r="DP36" s="660"/>
      <c r="DQ36" s="660"/>
      <c r="DR36" s="660"/>
      <c r="DS36" s="660"/>
      <c r="DT36" s="660"/>
      <c r="DU36" s="660"/>
      <c r="DV36" s="661"/>
      <c r="DW36" s="664">
        <v>21.4</v>
      </c>
      <c r="DX36" s="692"/>
      <c r="DY36" s="692"/>
      <c r="DZ36" s="692"/>
      <c r="EA36" s="692"/>
      <c r="EB36" s="692"/>
      <c r="EC36" s="693"/>
    </row>
    <row r="37" spans="2:133" ht="11.25" customHeight="1">
      <c r="B37" s="656" t="s">
        <v>331</v>
      </c>
      <c r="C37" s="657"/>
      <c r="D37" s="657"/>
      <c r="E37" s="657"/>
      <c r="F37" s="657"/>
      <c r="G37" s="657"/>
      <c r="H37" s="657"/>
      <c r="I37" s="657"/>
      <c r="J37" s="657"/>
      <c r="K37" s="657"/>
      <c r="L37" s="657"/>
      <c r="M37" s="657"/>
      <c r="N37" s="657"/>
      <c r="O37" s="657"/>
      <c r="P37" s="657"/>
      <c r="Q37" s="658"/>
      <c r="R37" s="659">
        <v>87634</v>
      </c>
      <c r="S37" s="660"/>
      <c r="T37" s="660"/>
      <c r="U37" s="660"/>
      <c r="V37" s="660"/>
      <c r="W37" s="660"/>
      <c r="X37" s="660"/>
      <c r="Y37" s="661"/>
      <c r="Z37" s="662">
        <v>1.8</v>
      </c>
      <c r="AA37" s="662"/>
      <c r="AB37" s="662"/>
      <c r="AC37" s="662"/>
      <c r="AD37" s="663" t="s">
        <v>122</v>
      </c>
      <c r="AE37" s="663"/>
      <c r="AF37" s="663"/>
      <c r="AG37" s="663"/>
      <c r="AH37" s="663"/>
      <c r="AI37" s="663"/>
      <c r="AJ37" s="663"/>
      <c r="AK37" s="663"/>
      <c r="AL37" s="664" t="s">
        <v>122</v>
      </c>
      <c r="AM37" s="665"/>
      <c r="AN37" s="665"/>
      <c r="AO37" s="666"/>
      <c r="AQ37" s="736" t="s">
        <v>332</v>
      </c>
      <c r="AR37" s="737"/>
      <c r="AS37" s="737"/>
      <c r="AT37" s="737"/>
      <c r="AU37" s="737"/>
      <c r="AV37" s="737"/>
      <c r="AW37" s="737"/>
      <c r="AX37" s="737"/>
      <c r="AY37" s="738"/>
      <c r="AZ37" s="659" t="s">
        <v>122</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842</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479559</v>
      </c>
      <c r="CS37" s="695"/>
      <c r="CT37" s="695"/>
      <c r="CU37" s="695"/>
      <c r="CV37" s="695"/>
      <c r="CW37" s="695"/>
      <c r="CX37" s="695"/>
      <c r="CY37" s="696"/>
      <c r="CZ37" s="664">
        <v>10</v>
      </c>
      <c r="DA37" s="692"/>
      <c r="DB37" s="692"/>
      <c r="DC37" s="697"/>
      <c r="DD37" s="668">
        <v>309365</v>
      </c>
      <c r="DE37" s="695"/>
      <c r="DF37" s="695"/>
      <c r="DG37" s="695"/>
      <c r="DH37" s="695"/>
      <c r="DI37" s="695"/>
      <c r="DJ37" s="695"/>
      <c r="DK37" s="696"/>
      <c r="DL37" s="668">
        <v>268907</v>
      </c>
      <c r="DM37" s="695"/>
      <c r="DN37" s="695"/>
      <c r="DO37" s="695"/>
      <c r="DP37" s="695"/>
      <c r="DQ37" s="695"/>
      <c r="DR37" s="695"/>
      <c r="DS37" s="695"/>
      <c r="DT37" s="695"/>
      <c r="DU37" s="695"/>
      <c r="DV37" s="696"/>
      <c r="DW37" s="664">
        <v>13.5</v>
      </c>
      <c r="DX37" s="692"/>
      <c r="DY37" s="692"/>
      <c r="DZ37" s="692"/>
      <c r="EA37" s="692"/>
      <c r="EB37" s="692"/>
      <c r="EC37" s="693"/>
    </row>
    <row r="38" spans="2:133" ht="11.25" customHeight="1">
      <c r="B38" s="704" t="s">
        <v>335</v>
      </c>
      <c r="C38" s="705"/>
      <c r="D38" s="705"/>
      <c r="E38" s="705"/>
      <c r="F38" s="705"/>
      <c r="G38" s="705"/>
      <c r="H38" s="705"/>
      <c r="I38" s="705"/>
      <c r="J38" s="705"/>
      <c r="K38" s="705"/>
      <c r="L38" s="705"/>
      <c r="M38" s="705"/>
      <c r="N38" s="705"/>
      <c r="O38" s="705"/>
      <c r="P38" s="705"/>
      <c r="Q38" s="706"/>
      <c r="R38" s="739">
        <v>4868185</v>
      </c>
      <c r="S38" s="740"/>
      <c r="T38" s="740"/>
      <c r="U38" s="740"/>
      <c r="V38" s="740"/>
      <c r="W38" s="740"/>
      <c r="X38" s="740"/>
      <c r="Y38" s="741"/>
      <c r="Z38" s="742">
        <v>100</v>
      </c>
      <c r="AA38" s="742"/>
      <c r="AB38" s="742"/>
      <c r="AC38" s="742"/>
      <c r="AD38" s="743">
        <v>1909312</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240</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1337</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235388</v>
      </c>
      <c r="CS38" s="660"/>
      <c r="CT38" s="660"/>
      <c r="CU38" s="660"/>
      <c r="CV38" s="660"/>
      <c r="CW38" s="660"/>
      <c r="CX38" s="660"/>
      <c r="CY38" s="661"/>
      <c r="CZ38" s="664">
        <v>4.9000000000000004</v>
      </c>
      <c r="DA38" s="692"/>
      <c r="DB38" s="692"/>
      <c r="DC38" s="697"/>
      <c r="DD38" s="668">
        <v>186686</v>
      </c>
      <c r="DE38" s="660"/>
      <c r="DF38" s="660"/>
      <c r="DG38" s="660"/>
      <c r="DH38" s="660"/>
      <c r="DI38" s="660"/>
      <c r="DJ38" s="660"/>
      <c r="DK38" s="661"/>
      <c r="DL38" s="668">
        <v>172889</v>
      </c>
      <c r="DM38" s="660"/>
      <c r="DN38" s="660"/>
      <c r="DO38" s="660"/>
      <c r="DP38" s="660"/>
      <c r="DQ38" s="660"/>
      <c r="DR38" s="660"/>
      <c r="DS38" s="660"/>
      <c r="DT38" s="660"/>
      <c r="DU38" s="660"/>
      <c r="DV38" s="661"/>
      <c r="DW38" s="664">
        <v>8.6999999999999993</v>
      </c>
      <c r="DX38" s="692"/>
      <c r="DY38" s="692"/>
      <c r="DZ38" s="692"/>
      <c r="EA38" s="692"/>
      <c r="EB38" s="692"/>
      <c r="EC38" s="693"/>
    </row>
    <row r="39" spans="2:133" ht="11.25" customHeight="1">
      <c r="AQ39" s="736" t="s">
        <v>339</v>
      </c>
      <c r="AR39" s="737"/>
      <c r="AS39" s="737"/>
      <c r="AT39" s="737"/>
      <c r="AU39" s="737"/>
      <c r="AV39" s="737"/>
      <c r="AW39" s="737"/>
      <c r="AX39" s="737"/>
      <c r="AY39" s="738"/>
      <c r="AZ39" s="659" t="s">
        <v>122</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79</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554251</v>
      </c>
      <c r="CS39" s="695"/>
      <c r="CT39" s="695"/>
      <c r="CU39" s="695"/>
      <c r="CV39" s="695"/>
      <c r="CW39" s="695"/>
      <c r="CX39" s="695"/>
      <c r="CY39" s="696"/>
      <c r="CZ39" s="664">
        <v>11.6</v>
      </c>
      <c r="DA39" s="692"/>
      <c r="DB39" s="692"/>
      <c r="DC39" s="697"/>
      <c r="DD39" s="668">
        <v>540779</v>
      </c>
      <c r="DE39" s="695"/>
      <c r="DF39" s="695"/>
      <c r="DG39" s="695"/>
      <c r="DH39" s="695"/>
      <c r="DI39" s="695"/>
      <c r="DJ39" s="695"/>
      <c r="DK39" s="696"/>
      <c r="DL39" s="668" t="s">
        <v>240</v>
      </c>
      <c r="DM39" s="695"/>
      <c r="DN39" s="695"/>
      <c r="DO39" s="695"/>
      <c r="DP39" s="695"/>
      <c r="DQ39" s="695"/>
      <c r="DR39" s="695"/>
      <c r="DS39" s="695"/>
      <c r="DT39" s="695"/>
      <c r="DU39" s="695"/>
      <c r="DV39" s="696"/>
      <c r="DW39" s="664" t="s">
        <v>240</v>
      </c>
      <c r="DX39" s="692"/>
      <c r="DY39" s="692"/>
      <c r="DZ39" s="692"/>
      <c r="EA39" s="692"/>
      <c r="EB39" s="692"/>
      <c r="EC39" s="693"/>
    </row>
    <row r="40" spans="2:133" ht="11.25" customHeight="1">
      <c r="AQ40" s="736" t="s">
        <v>343</v>
      </c>
      <c r="AR40" s="737"/>
      <c r="AS40" s="737"/>
      <c r="AT40" s="737"/>
      <c r="AU40" s="737"/>
      <c r="AV40" s="737"/>
      <c r="AW40" s="737"/>
      <c r="AX40" s="737"/>
      <c r="AY40" s="738"/>
      <c r="AZ40" s="659">
        <v>65217</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116</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2180</v>
      </c>
      <c r="CS40" s="660"/>
      <c r="CT40" s="660"/>
      <c r="CU40" s="660"/>
      <c r="CV40" s="660"/>
      <c r="CW40" s="660"/>
      <c r="CX40" s="660"/>
      <c r="CY40" s="661"/>
      <c r="CZ40" s="664">
        <v>0</v>
      </c>
      <c r="DA40" s="692"/>
      <c r="DB40" s="692"/>
      <c r="DC40" s="697"/>
      <c r="DD40" s="668" t="s">
        <v>240</v>
      </c>
      <c r="DE40" s="660"/>
      <c r="DF40" s="660"/>
      <c r="DG40" s="660"/>
      <c r="DH40" s="660"/>
      <c r="DI40" s="660"/>
      <c r="DJ40" s="660"/>
      <c r="DK40" s="661"/>
      <c r="DL40" s="668" t="s">
        <v>240</v>
      </c>
      <c r="DM40" s="660"/>
      <c r="DN40" s="660"/>
      <c r="DO40" s="660"/>
      <c r="DP40" s="660"/>
      <c r="DQ40" s="660"/>
      <c r="DR40" s="660"/>
      <c r="DS40" s="660"/>
      <c r="DT40" s="660"/>
      <c r="DU40" s="660"/>
      <c r="DV40" s="661"/>
      <c r="DW40" s="664" t="s">
        <v>240</v>
      </c>
      <c r="DX40" s="692"/>
      <c r="DY40" s="692"/>
      <c r="DZ40" s="692"/>
      <c r="EA40" s="692"/>
      <c r="EB40" s="692"/>
      <c r="EC40" s="693"/>
    </row>
    <row r="41" spans="2:133" ht="11.25" customHeight="1">
      <c r="AQ41" s="746" t="s">
        <v>346</v>
      </c>
      <c r="AR41" s="747"/>
      <c r="AS41" s="747"/>
      <c r="AT41" s="747"/>
      <c r="AU41" s="747"/>
      <c r="AV41" s="747"/>
      <c r="AW41" s="747"/>
      <c r="AX41" s="747"/>
      <c r="AY41" s="748"/>
      <c r="AZ41" s="739">
        <v>135338</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368</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240</v>
      </c>
      <c r="DA41" s="692"/>
      <c r="DB41" s="692"/>
      <c r="DC41" s="697"/>
      <c r="DD41" s="668" t="s">
        <v>240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1062140</v>
      </c>
      <c r="CS42" s="660"/>
      <c r="CT42" s="660"/>
      <c r="CU42" s="660"/>
      <c r="CV42" s="660"/>
      <c r="CW42" s="660"/>
      <c r="CX42" s="660"/>
      <c r="CY42" s="661"/>
      <c r="CZ42" s="664">
        <v>22.3</v>
      </c>
      <c r="DA42" s="665"/>
      <c r="DB42" s="665"/>
      <c r="DC42" s="760"/>
      <c r="DD42" s="668">
        <v>135551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21153</v>
      </c>
      <c r="CS43" s="695"/>
      <c r="CT43" s="695"/>
      <c r="CU43" s="695"/>
      <c r="CV43" s="695"/>
      <c r="CW43" s="695"/>
      <c r="CX43" s="695"/>
      <c r="CY43" s="696"/>
      <c r="CZ43" s="664">
        <v>0.4</v>
      </c>
      <c r="DA43" s="692"/>
      <c r="DB43" s="692"/>
      <c r="DC43" s="697"/>
      <c r="DD43" s="668">
        <v>10523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1058988</v>
      </c>
      <c r="CS44" s="660"/>
      <c r="CT44" s="660"/>
      <c r="CU44" s="660"/>
      <c r="CV44" s="660"/>
      <c r="CW44" s="660"/>
      <c r="CX44" s="660"/>
      <c r="CY44" s="661"/>
      <c r="CZ44" s="664">
        <v>22.2</v>
      </c>
      <c r="DA44" s="665"/>
      <c r="DB44" s="665"/>
      <c r="DC44" s="760"/>
      <c r="DD44" s="668">
        <v>135291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607592</v>
      </c>
      <c r="CS45" s="695"/>
      <c r="CT45" s="695"/>
      <c r="CU45" s="695"/>
      <c r="CV45" s="695"/>
      <c r="CW45" s="695"/>
      <c r="CX45" s="695"/>
      <c r="CY45" s="696"/>
      <c r="CZ45" s="664">
        <v>12.7</v>
      </c>
      <c r="DA45" s="692"/>
      <c r="DB45" s="692"/>
      <c r="DC45" s="697"/>
      <c r="DD45" s="668">
        <v>28775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445384</v>
      </c>
      <c r="CS46" s="660"/>
      <c r="CT46" s="660"/>
      <c r="CU46" s="660"/>
      <c r="CV46" s="660"/>
      <c r="CW46" s="660"/>
      <c r="CX46" s="660"/>
      <c r="CY46" s="661"/>
      <c r="CZ46" s="664">
        <v>9.3000000000000007</v>
      </c>
      <c r="DA46" s="665"/>
      <c r="DB46" s="665"/>
      <c r="DC46" s="760"/>
      <c r="DD46" s="668">
        <v>102408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3152</v>
      </c>
      <c r="CS47" s="695"/>
      <c r="CT47" s="695"/>
      <c r="CU47" s="695"/>
      <c r="CV47" s="695"/>
      <c r="CW47" s="695"/>
      <c r="CX47" s="695"/>
      <c r="CY47" s="696"/>
      <c r="CZ47" s="664">
        <v>0.1</v>
      </c>
      <c r="DA47" s="692"/>
      <c r="DB47" s="692"/>
      <c r="DC47" s="697"/>
      <c r="DD47" s="668">
        <v>260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240</v>
      </c>
      <c r="DA48" s="665"/>
      <c r="DB48" s="665"/>
      <c r="DC48" s="760"/>
      <c r="DD48" s="668" t="s">
        <v>240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4773645</v>
      </c>
      <c r="CS49" s="729"/>
      <c r="CT49" s="729"/>
      <c r="CU49" s="729"/>
      <c r="CV49" s="729"/>
      <c r="CW49" s="729"/>
      <c r="CX49" s="729"/>
      <c r="CY49" s="761"/>
      <c r="CZ49" s="744">
        <v>100</v>
      </c>
      <c r="DA49" s="762"/>
      <c r="DB49" s="762"/>
      <c r="DC49" s="763"/>
      <c r="DD49" s="764">
        <v>3076917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yvzHw6LFNIQeY5fAERyfeXwtKQaB2PJkvBNXHklT8nTm/zg2v/sSTRGztT2oFgZxaxOnAEzugnUkLn3hMjtKg==" saltValue="0J/tvnLEL0lpSEsi5I9B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f>ROUND(4849937/1000,0)</f>
        <v>4850</v>
      </c>
      <c r="R7" s="795"/>
      <c r="S7" s="795"/>
      <c r="T7" s="795"/>
      <c r="U7" s="795"/>
      <c r="V7" s="795">
        <f>ROUND(4770431/1000,0)</f>
        <v>4770</v>
      </c>
      <c r="W7" s="795"/>
      <c r="X7" s="795"/>
      <c r="Y7" s="795"/>
      <c r="Z7" s="795"/>
      <c r="AA7" s="795">
        <f>Q7-V7</f>
        <v>80</v>
      </c>
      <c r="AB7" s="795"/>
      <c r="AC7" s="795"/>
      <c r="AD7" s="795"/>
      <c r="AE7" s="796"/>
      <c r="AF7" s="797">
        <v>26</v>
      </c>
      <c r="AG7" s="798"/>
      <c r="AH7" s="798"/>
      <c r="AI7" s="798"/>
      <c r="AJ7" s="799"/>
      <c r="AK7" s="834">
        <v>404</v>
      </c>
      <c r="AL7" s="835"/>
      <c r="AM7" s="835"/>
      <c r="AN7" s="835"/>
      <c r="AO7" s="835"/>
      <c r="AP7" s="835">
        <f>ROUND(3124362/1000,0)</f>
        <v>3124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383</v>
      </c>
      <c r="C8" s="816"/>
      <c r="D8" s="816"/>
      <c r="E8" s="816"/>
      <c r="F8" s="816"/>
      <c r="G8" s="816"/>
      <c r="H8" s="816"/>
      <c r="I8" s="816"/>
      <c r="J8" s="816"/>
      <c r="K8" s="816"/>
      <c r="L8" s="816"/>
      <c r="M8" s="816"/>
      <c r="N8" s="816"/>
      <c r="O8" s="816"/>
      <c r="P8" s="817"/>
      <c r="Q8" s="818">
        <f>ROUND(18248/1000,0)</f>
        <v>18</v>
      </c>
      <c r="R8" s="819"/>
      <c r="S8" s="819"/>
      <c r="T8" s="819"/>
      <c r="U8" s="819"/>
      <c r="V8" s="819">
        <f>ROUND(3214/1000,0)</f>
        <v>3</v>
      </c>
      <c r="W8" s="819"/>
      <c r="X8" s="819"/>
      <c r="Y8" s="819"/>
      <c r="Z8" s="819"/>
      <c r="AA8" s="819">
        <f>Q8-V8</f>
        <v>15</v>
      </c>
      <c r="AB8" s="819"/>
      <c r="AC8" s="819"/>
      <c r="AD8" s="819"/>
      <c r="AE8" s="820"/>
      <c r="AF8" s="821">
        <v>15</v>
      </c>
      <c r="AG8" s="822"/>
      <c r="AH8" s="822"/>
      <c r="AI8" s="822"/>
      <c r="AJ8" s="823"/>
      <c r="AK8" s="824" t="s">
        <v>574</v>
      </c>
      <c r="AL8" s="825"/>
      <c r="AM8" s="825"/>
      <c r="AN8" s="825"/>
      <c r="AO8" s="825"/>
      <c r="AP8" s="825">
        <f>ROUND(5118/1000,0)</f>
        <v>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41</v>
      </c>
      <c r="AG23" s="854"/>
      <c r="AH23" s="854"/>
      <c r="AI23" s="854"/>
      <c r="AJ23" s="857"/>
      <c r="AK23" s="858"/>
      <c r="AL23" s="859"/>
      <c r="AM23" s="859"/>
      <c r="AN23" s="859"/>
      <c r="AO23" s="859"/>
      <c r="AP23" s="854"/>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1">
        <f>ROUND(811365/1000,0)</f>
        <v>811</v>
      </c>
      <c r="R28" s="882"/>
      <c r="S28" s="882"/>
      <c r="T28" s="882"/>
      <c r="U28" s="882"/>
      <c r="V28" s="882">
        <f>ROUND(808879/1000,0)</f>
        <v>809</v>
      </c>
      <c r="W28" s="882"/>
      <c r="X28" s="882"/>
      <c r="Y28" s="882"/>
      <c r="Z28" s="882"/>
      <c r="AA28" s="882">
        <f>Q28-V28</f>
        <v>2</v>
      </c>
      <c r="AB28" s="882"/>
      <c r="AC28" s="882"/>
      <c r="AD28" s="882"/>
      <c r="AE28" s="883"/>
      <c r="AF28" s="884">
        <v>2</v>
      </c>
      <c r="AG28" s="882"/>
      <c r="AH28" s="882"/>
      <c r="AI28" s="882"/>
      <c r="AJ28" s="885"/>
      <c r="AK28" s="886">
        <f>ROUND(65217/1000,0)</f>
        <v>65</v>
      </c>
      <c r="AL28" s="878"/>
      <c r="AM28" s="878"/>
      <c r="AN28" s="878"/>
      <c r="AO28" s="878"/>
      <c r="AP28" s="878" t="s">
        <v>574</v>
      </c>
      <c r="AQ28" s="878"/>
      <c r="AR28" s="878"/>
      <c r="AS28" s="878"/>
      <c r="AT28" s="878"/>
      <c r="AU28" s="878" t="s">
        <v>574</v>
      </c>
      <c r="AV28" s="878"/>
      <c r="AW28" s="878"/>
      <c r="AX28" s="878"/>
      <c r="AY28" s="878"/>
      <c r="AZ28" s="878" t="s">
        <v>574</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f>ROUND(747197/1000,0)</f>
        <v>747</v>
      </c>
      <c r="R29" s="819"/>
      <c r="S29" s="819"/>
      <c r="T29" s="819"/>
      <c r="U29" s="819"/>
      <c r="V29" s="819">
        <f>ROUND(729391/1000,0)</f>
        <v>729</v>
      </c>
      <c r="W29" s="819"/>
      <c r="X29" s="819"/>
      <c r="Y29" s="819"/>
      <c r="Z29" s="819"/>
      <c r="AA29" s="819">
        <f>Q29-V29</f>
        <v>18</v>
      </c>
      <c r="AB29" s="819"/>
      <c r="AC29" s="819"/>
      <c r="AD29" s="819"/>
      <c r="AE29" s="820"/>
      <c r="AF29" s="821">
        <v>18</v>
      </c>
      <c r="AG29" s="822"/>
      <c r="AH29" s="822"/>
      <c r="AI29" s="822"/>
      <c r="AJ29" s="823"/>
      <c r="AK29" s="889">
        <v>122</v>
      </c>
      <c r="AL29" s="890"/>
      <c r="AM29" s="890"/>
      <c r="AN29" s="890"/>
      <c r="AO29" s="890"/>
      <c r="AP29" s="891" t="s">
        <v>574</v>
      </c>
      <c r="AQ29" s="892"/>
      <c r="AR29" s="892"/>
      <c r="AS29" s="892"/>
      <c r="AT29" s="889"/>
      <c r="AU29" s="890" t="s">
        <v>574</v>
      </c>
      <c r="AV29" s="890"/>
      <c r="AW29" s="890"/>
      <c r="AX29" s="890"/>
      <c r="AY29" s="890"/>
      <c r="AZ29" s="890" t="s">
        <v>574</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f>ROUND(83150/1000,0)</f>
        <v>83</v>
      </c>
      <c r="R30" s="819"/>
      <c r="S30" s="819"/>
      <c r="T30" s="819"/>
      <c r="U30" s="819"/>
      <c r="V30" s="819">
        <f>ROUND(81082/1000,0)</f>
        <v>81</v>
      </c>
      <c r="W30" s="819"/>
      <c r="X30" s="819"/>
      <c r="Y30" s="819"/>
      <c r="Z30" s="819"/>
      <c r="AA30" s="819">
        <f>Q30-V30</f>
        <v>2</v>
      </c>
      <c r="AB30" s="819"/>
      <c r="AC30" s="819"/>
      <c r="AD30" s="819"/>
      <c r="AE30" s="820"/>
      <c r="AF30" s="821">
        <v>2</v>
      </c>
      <c r="AG30" s="822"/>
      <c r="AH30" s="822"/>
      <c r="AI30" s="822"/>
      <c r="AJ30" s="823"/>
      <c r="AK30" s="889">
        <f>ROUND(31165/1000,0)</f>
        <v>31</v>
      </c>
      <c r="AL30" s="890"/>
      <c r="AM30" s="890"/>
      <c r="AN30" s="890"/>
      <c r="AO30" s="890"/>
      <c r="AP30" s="890" t="s">
        <v>574</v>
      </c>
      <c r="AQ30" s="890"/>
      <c r="AR30" s="890"/>
      <c r="AS30" s="890"/>
      <c r="AT30" s="890"/>
      <c r="AU30" s="890" t="s">
        <v>574</v>
      </c>
      <c r="AV30" s="890"/>
      <c r="AW30" s="890"/>
      <c r="AX30" s="890"/>
      <c r="AY30" s="890"/>
      <c r="AZ30" s="890" t="s">
        <v>574</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f>ROUND(331887/1000,0)</f>
        <v>332</v>
      </c>
      <c r="R31" s="819"/>
      <c r="S31" s="819"/>
      <c r="T31" s="819"/>
      <c r="U31" s="819"/>
      <c r="V31" s="819">
        <f>ROUND(329811/1000,0)</f>
        <v>330</v>
      </c>
      <c r="W31" s="819"/>
      <c r="X31" s="819"/>
      <c r="Y31" s="819"/>
      <c r="Z31" s="819"/>
      <c r="AA31" s="819">
        <f>Q31-V31</f>
        <v>2</v>
      </c>
      <c r="AB31" s="819"/>
      <c r="AC31" s="819"/>
      <c r="AD31" s="819"/>
      <c r="AE31" s="820"/>
      <c r="AF31" s="821">
        <v>2</v>
      </c>
      <c r="AG31" s="822"/>
      <c r="AH31" s="822"/>
      <c r="AI31" s="822"/>
      <c r="AJ31" s="823"/>
      <c r="AK31" s="889">
        <v>43</v>
      </c>
      <c r="AL31" s="890"/>
      <c r="AM31" s="890"/>
      <c r="AN31" s="890"/>
      <c r="AO31" s="890"/>
      <c r="AP31" s="890">
        <f>ROUND(961687/1000,0)</f>
        <v>962</v>
      </c>
      <c r="AQ31" s="890"/>
      <c r="AR31" s="890"/>
      <c r="AS31" s="890"/>
      <c r="AT31" s="890"/>
      <c r="AU31" s="890">
        <f>AP31/2</f>
        <v>481</v>
      </c>
      <c r="AV31" s="890"/>
      <c r="AW31" s="890"/>
      <c r="AX31" s="890"/>
      <c r="AY31" s="890"/>
      <c r="AZ31" s="890" t="s">
        <v>574</v>
      </c>
      <c r="BA31" s="890"/>
      <c r="BB31" s="890"/>
      <c r="BC31" s="890"/>
      <c r="BD31" s="890"/>
      <c r="BE31" s="887" t="s">
        <v>402</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89"/>
      <c r="AL32" s="890"/>
      <c r="AM32" s="890"/>
      <c r="AN32" s="890"/>
      <c r="AO32" s="890"/>
      <c r="AP32" s="890"/>
      <c r="AQ32" s="890"/>
      <c r="AR32" s="890"/>
      <c r="AS32" s="890"/>
      <c r="AT32" s="890"/>
      <c r="AU32" s="890"/>
      <c r="AV32" s="890"/>
      <c r="AW32" s="890"/>
      <c r="AX32" s="890"/>
      <c r="AY32" s="890"/>
      <c r="AZ32" s="893"/>
      <c r="BA32" s="893"/>
      <c r="BB32" s="893"/>
      <c r="BC32" s="893"/>
      <c r="BD32" s="893"/>
      <c r="BE32" s="887"/>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3"/>
      <c r="BA33" s="893"/>
      <c r="BB33" s="893"/>
      <c r="BC33" s="893"/>
      <c r="BD33" s="893"/>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3"/>
      <c r="BA34" s="893"/>
      <c r="BB34" s="893"/>
      <c r="BC34" s="893"/>
      <c r="BD34" s="893"/>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3"/>
      <c r="BA35" s="893"/>
      <c r="BB35" s="893"/>
      <c r="BC35" s="893"/>
      <c r="BD35" s="893"/>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3"/>
      <c r="BA36" s="893"/>
      <c r="BB36" s="893"/>
      <c r="BC36" s="893"/>
      <c r="BD36" s="893"/>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3"/>
      <c r="BA37" s="893"/>
      <c r="BB37" s="893"/>
      <c r="BC37" s="893"/>
      <c r="BD37" s="893"/>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3"/>
      <c r="BA38" s="893"/>
      <c r="BB38" s="893"/>
      <c r="BC38" s="893"/>
      <c r="BD38" s="893"/>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3"/>
      <c r="BA39" s="893"/>
      <c r="BB39" s="893"/>
      <c r="BC39" s="893"/>
      <c r="BD39" s="893"/>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3"/>
      <c r="BA40" s="893"/>
      <c r="BB40" s="893"/>
      <c r="BC40" s="893"/>
      <c r="BD40" s="893"/>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3"/>
      <c r="BA41" s="893"/>
      <c r="BB41" s="893"/>
      <c r="BC41" s="893"/>
      <c r="BD41" s="893"/>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3"/>
      <c r="BA42" s="893"/>
      <c r="BB42" s="893"/>
      <c r="BC42" s="893"/>
      <c r="BD42" s="893"/>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3"/>
      <c r="BA43" s="893"/>
      <c r="BB43" s="893"/>
      <c r="BC43" s="893"/>
      <c r="BD43" s="893"/>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3"/>
      <c r="BA44" s="893"/>
      <c r="BB44" s="893"/>
      <c r="BC44" s="893"/>
      <c r="BD44" s="893"/>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3"/>
      <c r="BA45" s="893"/>
      <c r="BB45" s="893"/>
      <c r="BC45" s="893"/>
      <c r="BD45" s="893"/>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3"/>
      <c r="BA46" s="893"/>
      <c r="BB46" s="893"/>
      <c r="BC46" s="893"/>
      <c r="BD46" s="893"/>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3"/>
      <c r="BA47" s="893"/>
      <c r="BB47" s="893"/>
      <c r="BC47" s="893"/>
      <c r="BD47" s="893"/>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3"/>
      <c r="BA48" s="893"/>
      <c r="BB48" s="893"/>
      <c r="BC48" s="893"/>
      <c r="BD48" s="893"/>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3"/>
      <c r="BA49" s="893"/>
      <c r="BB49" s="893"/>
      <c r="BC49" s="893"/>
      <c r="BD49" s="893"/>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7"/>
      <c r="BF62" s="887"/>
      <c r="BG62" s="887"/>
      <c r="BH62" s="887"/>
      <c r="BI62" s="888"/>
      <c r="BJ62" s="906"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404</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24</v>
      </c>
      <c r="AG63" s="903"/>
      <c r="AH63" s="903"/>
      <c r="AI63" s="903"/>
      <c r="AJ63" s="904"/>
      <c r="AK63" s="905"/>
      <c r="AL63" s="900"/>
      <c r="AM63" s="900"/>
      <c r="AN63" s="900"/>
      <c r="AO63" s="900"/>
      <c r="AP63" s="903"/>
      <c r="AQ63" s="903"/>
      <c r="AR63" s="903"/>
      <c r="AS63" s="903"/>
      <c r="AT63" s="903"/>
      <c r="AU63" s="903"/>
      <c r="AV63" s="903"/>
      <c r="AW63" s="903"/>
      <c r="AX63" s="903"/>
      <c r="AY63" s="903"/>
      <c r="AZ63" s="907"/>
      <c r="BA63" s="907"/>
      <c r="BB63" s="907"/>
      <c r="BC63" s="907"/>
      <c r="BD63" s="907"/>
      <c r="BE63" s="908"/>
      <c r="BF63" s="908"/>
      <c r="BG63" s="908"/>
      <c r="BH63" s="908"/>
      <c r="BI63" s="909"/>
      <c r="BJ63" s="910" t="s">
        <v>405</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391</v>
      </c>
      <c r="W66" s="778"/>
      <c r="X66" s="778"/>
      <c r="Y66" s="778"/>
      <c r="Z66" s="779"/>
      <c r="AA66" s="777" t="s">
        <v>409</v>
      </c>
      <c r="AB66" s="778"/>
      <c r="AC66" s="778"/>
      <c r="AD66" s="778"/>
      <c r="AE66" s="779"/>
      <c r="AF66" s="913" t="s">
        <v>393</v>
      </c>
      <c r="AG66" s="873"/>
      <c r="AH66" s="873"/>
      <c r="AI66" s="873"/>
      <c r="AJ66" s="914"/>
      <c r="AK66" s="777" t="s">
        <v>410</v>
      </c>
      <c r="AL66" s="801"/>
      <c r="AM66" s="801"/>
      <c r="AN66" s="801"/>
      <c r="AO66" s="802"/>
      <c r="AP66" s="777" t="s">
        <v>411</v>
      </c>
      <c r="AQ66" s="778"/>
      <c r="AR66" s="778"/>
      <c r="AS66" s="778"/>
      <c r="AT66" s="779"/>
      <c r="AU66" s="777" t="s">
        <v>412</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2" t="s">
        <v>575</v>
      </c>
      <c r="C68" s="933"/>
      <c r="D68" s="933"/>
      <c r="E68" s="933"/>
      <c r="F68" s="933"/>
      <c r="G68" s="933"/>
      <c r="H68" s="933"/>
      <c r="I68" s="933"/>
      <c r="J68" s="933"/>
      <c r="K68" s="933"/>
      <c r="L68" s="933"/>
      <c r="M68" s="933"/>
      <c r="N68" s="933"/>
      <c r="O68" s="933"/>
      <c r="P68" s="934"/>
      <c r="Q68" s="935">
        <f>ROUND(148475/1000,0)</f>
        <v>148</v>
      </c>
      <c r="R68" s="936"/>
      <c r="S68" s="936"/>
      <c r="T68" s="936"/>
      <c r="U68" s="936"/>
      <c r="V68" s="936">
        <f>ROUND(139544/1000,0)</f>
        <v>140</v>
      </c>
      <c r="W68" s="936"/>
      <c r="X68" s="936"/>
      <c r="Y68" s="936"/>
      <c r="Z68" s="936"/>
      <c r="AA68" s="936">
        <f t="shared" ref="AA68:AA79" si="0">Q68-V68</f>
        <v>8</v>
      </c>
      <c r="AB68" s="936"/>
      <c r="AC68" s="936"/>
      <c r="AD68" s="936"/>
      <c r="AE68" s="936"/>
      <c r="AF68" s="936">
        <f>ROUND(8931/1000,0)</f>
        <v>9</v>
      </c>
      <c r="AG68" s="936"/>
      <c r="AH68" s="936"/>
      <c r="AI68" s="936"/>
      <c r="AJ68" s="936"/>
      <c r="AK68" s="927" t="s">
        <v>574</v>
      </c>
      <c r="AL68" s="928"/>
      <c r="AM68" s="928"/>
      <c r="AN68" s="928"/>
      <c r="AO68" s="929"/>
      <c r="AP68" s="927" t="s">
        <v>574</v>
      </c>
      <c r="AQ68" s="928"/>
      <c r="AR68" s="928"/>
      <c r="AS68" s="928"/>
      <c r="AT68" s="929"/>
      <c r="AU68" s="927" t="s">
        <v>574</v>
      </c>
      <c r="AV68" s="928"/>
      <c r="AW68" s="928"/>
      <c r="AX68" s="928"/>
      <c r="AY68" s="929"/>
      <c r="AZ68" s="930"/>
      <c r="BA68" s="930"/>
      <c r="BB68" s="930"/>
      <c r="BC68" s="930"/>
      <c r="BD68" s="931"/>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7" t="s">
        <v>576</v>
      </c>
      <c r="C69" s="938"/>
      <c r="D69" s="938"/>
      <c r="E69" s="938"/>
      <c r="F69" s="938"/>
      <c r="G69" s="938"/>
      <c r="H69" s="938"/>
      <c r="I69" s="938"/>
      <c r="J69" s="938"/>
      <c r="K69" s="938"/>
      <c r="L69" s="938"/>
      <c r="M69" s="938"/>
      <c r="N69" s="938"/>
      <c r="O69" s="938"/>
      <c r="P69" s="939"/>
      <c r="Q69" s="940">
        <f>ROUND(56915/1000,0)</f>
        <v>57</v>
      </c>
      <c r="R69" s="890"/>
      <c r="S69" s="890"/>
      <c r="T69" s="890"/>
      <c r="U69" s="890"/>
      <c r="V69" s="890">
        <f>ROUND(52042/1000,0)</f>
        <v>52</v>
      </c>
      <c r="W69" s="890"/>
      <c r="X69" s="890"/>
      <c r="Y69" s="890"/>
      <c r="Z69" s="890"/>
      <c r="AA69" s="890">
        <f t="shared" si="0"/>
        <v>5</v>
      </c>
      <c r="AB69" s="890"/>
      <c r="AC69" s="890"/>
      <c r="AD69" s="890"/>
      <c r="AE69" s="890"/>
      <c r="AF69" s="890">
        <f>ROUND(4873/1000,0)</f>
        <v>5</v>
      </c>
      <c r="AG69" s="890"/>
      <c r="AH69" s="890"/>
      <c r="AI69" s="890"/>
      <c r="AJ69" s="890"/>
      <c r="AK69" s="890" t="s">
        <v>574</v>
      </c>
      <c r="AL69" s="890"/>
      <c r="AM69" s="890"/>
      <c r="AN69" s="890"/>
      <c r="AO69" s="890"/>
      <c r="AP69" s="890" t="s">
        <v>574</v>
      </c>
      <c r="AQ69" s="890"/>
      <c r="AR69" s="890"/>
      <c r="AS69" s="890"/>
      <c r="AT69" s="890"/>
      <c r="AU69" s="890" t="s">
        <v>574</v>
      </c>
      <c r="AV69" s="890"/>
      <c r="AW69" s="890"/>
      <c r="AX69" s="890"/>
      <c r="AY69" s="890"/>
      <c r="AZ69" s="887"/>
      <c r="BA69" s="887"/>
      <c r="BB69" s="887"/>
      <c r="BC69" s="887"/>
      <c r="BD69" s="888"/>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7" t="s">
        <v>577</v>
      </c>
      <c r="C70" s="938"/>
      <c r="D70" s="938"/>
      <c r="E70" s="938"/>
      <c r="F70" s="938"/>
      <c r="G70" s="938"/>
      <c r="H70" s="938"/>
      <c r="I70" s="938"/>
      <c r="J70" s="938"/>
      <c r="K70" s="938"/>
      <c r="L70" s="938"/>
      <c r="M70" s="938"/>
      <c r="N70" s="938"/>
      <c r="O70" s="938"/>
      <c r="P70" s="939"/>
      <c r="Q70" s="940">
        <f>ROUND(146275712/1000,0)</f>
        <v>146276</v>
      </c>
      <c r="R70" s="890"/>
      <c r="S70" s="890"/>
      <c r="T70" s="890"/>
      <c r="U70" s="890"/>
      <c r="V70" s="890">
        <f>ROUND(142795203/1000,0)</f>
        <v>142795</v>
      </c>
      <c r="W70" s="890"/>
      <c r="X70" s="890"/>
      <c r="Y70" s="890"/>
      <c r="Z70" s="890"/>
      <c r="AA70" s="890">
        <f t="shared" si="0"/>
        <v>3481</v>
      </c>
      <c r="AB70" s="890"/>
      <c r="AC70" s="890"/>
      <c r="AD70" s="890"/>
      <c r="AE70" s="890"/>
      <c r="AF70" s="890">
        <f>ROUND(3480509/1000,0)</f>
        <v>3481</v>
      </c>
      <c r="AG70" s="890"/>
      <c r="AH70" s="890"/>
      <c r="AI70" s="890"/>
      <c r="AJ70" s="890"/>
      <c r="AK70" s="890" t="s">
        <v>574</v>
      </c>
      <c r="AL70" s="890"/>
      <c r="AM70" s="890"/>
      <c r="AN70" s="890"/>
      <c r="AO70" s="890"/>
      <c r="AP70" s="890" t="s">
        <v>574</v>
      </c>
      <c r="AQ70" s="890"/>
      <c r="AR70" s="890"/>
      <c r="AS70" s="890"/>
      <c r="AT70" s="890"/>
      <c r="AU70" s="890" t="s">
        <v>574</v>
      </c>
      <c r="AV70" s="890"/>
      <c r="AW70" s="890"/>
      <c r="AX70" s="890"/>
      <c r="AY70" s="890"/>
      <c r="AZ70" s="887"/>
      <c r="BA70" s="887"/>
      <c r="BB70" s="887"/>
      <c r="BC70" s="887"/>
      <c r="BD70" s="888"/>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7" t="s">
        <v>578</v>
      </c>
      <c r="C71" s="938"/>
      <c r="D71" s="938"/>
      <c r="E71" s="938"/>
      <c r="F71" s="938"/>
      <c r="G71" s="938"/>
      <c r="H71" s="938"/>
      <c r="I71" s="938"/>
      <c r="J71" s="938"/>
      <c r="K71" s="938"/>
      <c r="L71" s="938"/>
      <c r="M71" s="938"/>
      <c r="N71" s="938"/>
      <c r="O71" s="938"/>
      <c r="P71" s="939"/>
      <c r="Q71" s="940">
        <f>ROUND(33311/1000,0)</f>
        <v>33</v>
      </c>
      <c r="R71" s="890"/>
      <c r="S71" s="890"/>
      <c r="T71" s="890"/>
      <c r="U71" s="890"/>
      <c r="V71" s="890">
        <f>ROUND(30685/1000,0)</f>
        <v>31</v>
      </c>
      <c r="W71" s="890"/>
      <c r="X71" s="890"/>
      <c r="Y71" s="890"/>
      <c r="Z71" s="890"/>
      <c r="AA71" s="890">
        <f t="shared" si="0"/>
        <v>2</v>
      </c>
      <c r="AB71" s="890"/>
      <c r="AC71" s="890"/>
      <c r="AD71" s="890"/>
      <c r="AE71" s="890"/>
      <c r="AF71" s="890">
        <f>ROUND(2626/1000,0)</f>
        <v>3</v>
      </c>
      <c r="AG71" s="890"/>
      <c r="AH71" s="890"/>
      <c r="AI71" s="890"/>
      <c r="AJ71" s="890"/>
      <c r="AK71" s="890" t="s">
        <v>574</v>
      </c>
      <c r="AL71" s="890"/>
      <c r="AM71" s="890"/>
      <c r="AN71" s="890"/>
      <c r="AO71" s="890"/>
      <c r="AP71" s="890" t="s">
        <v>574</v>
      </c>
      <c r="AQ71" s="890"/>
      <c r="AR71" s="890"/>
      <c r="AS71" s="890"/>
      <c r="AT71" s="890"/>
      <c r="AU71" s="890" t="s">
        <v>574</v>
      </c>
      <c r="AV71" s="890"/>
      <c r="AW71" s="890"/>
      <c r="AX71" s="890"/>
      <c r="AY71" s="890"/>
      <c r="AZ71" s="887"/>
      <c r="BA71" s="887"/>
      <c r="BB71" s="887"/>
      <c r="BC71" s="887"/>
      <c r="BD71" s="888"/>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7" t="s">
        <v>579</v>
      </c>
      <c r="C72" s="938"/>
      <c r="D72" s="938"/>
      <c r="E72" s="938"/>
      <c r="F72" s="938"/>
      <c r="G72" s="938"/>
      <c r="H72" s="938"/>
      <c r="I72" s="938"/>
      <c r="J72" s="938"/>
      <c r="K72" s="938"/>
      <c r="L72" s="938"/>
      <c r="M72" s="938"/>
      <c r="N72" s="938"/>
      <c r="O72" s="938"/>
      <c r="P72" s="939"/>
      <c r="Q72" s="940">
        <f>ROUND(4960543/1000,0)</f>
        <v>4961</v>
      </c>
      <c r="R72" s="890"/>
      <c r="S72" s="890"/>
      <c r="T72" s="890"/>
      <c r="U72" s="890"/>
      <c r="V72" s="890">
        <f>ROUND(4164684/1000,0)</f>
        <v>4165</v>
      </c>
      <c r="W72" s="890"/>
      <c r="X72" s="890"/>
      <c r="Y72" s="890"/>
      <c r="Z72" s="890"/>
      <c r="AA72" s="890">
        <f t="shared" si="0"/>
        <v>796</v>
      </c>
      <c r="AB72" s="890"/>
      <c r="AC72" s="890"/>
      <c r="AD72" s="890"/>
      <c r="AE72" s="890"/>
      <c r="AF72" s="890">
        <f>ROUND(795859/1000,0)</f>
        <v>796</v>
      </c>
      <c r="AG72" s="890"/>
      <c r="AH72" s="890"/>
      <c r="AI72" s="890"/>
      <c r="AJ72" s="890"/>
      <c r="AK72" s="890">
        <f>ROUND(50991/1000,0)</f>
        <v>51</v>
      </c>
      <c r="AL72" s="890"/>
      <c r="AM72" s="890"/>
      <c r="AN72" s="890"/>
      <c r="AO72" s="890"/>
      <c r="AP72" s="890" t="s">
        <v>574</v>
      </c>
      <c r="AQ72" s="890"/>
      <c r="AR72" s="890"/>
      <c r="AS72" s="890"/>
      <c r="AT72" s="890"/>
      <c r="AU72" s="890" t="s">
        <v>574</v>
      </c>
      <c r="AV72" s="890"/>
      <c r="AW72" s="890"/>
      <c r="AX72" s="890"/>
      <c r="AY72" s="890"/>
      <c r="AZ72" s="887"/>
      <c r="BA72" s="887"/>
      <c r="BB72" s="887"/>
      <c r="BC72" s="887"/>
      <c r="BD72" s="888"/>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7" t="s">
        <v>580</v>
      </c>
      <c r="C73" s="938"/>
      <c r="D73" s="938"/>
      <c r="E73" s="938"/>
      <c r="F73" s="938"/>
      <c r="G73" s="938"/>
      <c r="H73" s="938"/>
      <c r="I73" s="938"/>
      <c r="J73" s="938"/>
      <c r="K73" s="938"/>
      <c r="L73" s="938"/>
      <c r="M73" s="938"/>
      <c r="N73" s="938"/>
      <c r="O73" s="938"/>
      <c r="P73" s="939"/>
      <c r="Q73" s="940">
        <f>ROUND(11816/1000,0)</f>
        <v>12</v>
      </c>
      <c r="R73" s="890"/>
      <c r="S73" s="890"/>
      <c r="T73" s="890"/>
      <c r="U73" s="890"/>
      <c r="V73" s="890">
        <f>ROUND(11816/1000,0)</f>
        <v>12</v>
      </c>
      <c r="W73" s="890"/>
      <c r="X73" s="890"/>
      <c r="Y73" s="890"/>
      <c r="Z73" s="890"/>
      <c r="AA73" s="890">
        <f t="shared" si="0"/>
        <v>0</v>
      </c>
      <c r="AB73" s="890"/>
      <c r="AC73" s="890"/>
      <c r="AD73" s="890"/>
      <c r="AE73" s="890"/>
      <c r="AF73" s="890">
        <f>ROUND(0/1000,0)</f>
        <v>0</v>
      </c>
      <c r="AG73" s="890"/>
      <c r="AH73" s="890"/>
      <c r="AI73" s="890"/>
      <c r="AJ73" s="890"/>
      <c r="AK73" s="890" t="s">
        <v>574</v>
      </c>
      <c r="AL73" s="890"/>
      <c r="AM73" s="890"/>
      <c r="AN73" s="890"/>
      <c r="AO73" s="890"/>
      <c r="AP73" s="890" t="s">
        <v>574</v>
      </c>
      <c r="AQ73" s="890"/>
      <c r="AR73" s="890"/>
      <c r="AS73" s="890"/>
      <c r="AT73" s="890"/>
      <c r="AU73" s="890" t="s">
        <v>574</v>
      </c>
      <c r="AV73" s="890"/>
      <c r="AW73" s="890"/>
      <c r="AX73" s="890"/>
      <c r="AY73" s="890"/>
      <c r="AZ73" s="887"/>
      <c r="BA73" s="887"/>
      <c r="BB73" s="887"/>
      <c r="BC73" s="887"/>
      <c r="BD73" s="888"/>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7" t="s">
        <v>581</v>
      </c>
      <c r="C74" s="938"/>
      <c r="D74" s="938"/>
      <c r="E74" s="938"/>
      <c r="F74" s="938"/>
      <c r="G74" s="938"/>
      <c r="H74" s="938"/>
      <c r="I74" s="938"/>
      <c r="J74" s="938"/>
      <c r="K74" s="938"/>
      <c r="L74" s="938"/>
      <c r="M74" s="938"/>
      <c r="N74" s="938"/>
      <c r="O74" s="938"/>
      <c r="P74" s="939"/>
      <c r="Q74" s="940">
        <f t="shared" ref="Q74" si="1">ROUND(1/1000,0)</f>
        <v>0</v>
      </c>
      <c r="R74" s="890"/>
      <c r="S74" s="890"/>
      <c r="T74" s="890"/>
      <c r="U74" s="890"/>
      <c r="V74" s="890">
        <f t="shared" ref="V74" si="2">ROUND(1/1000,0)</f>
        <v>0</v>
      </c>
      <c r="W74" s="890"/>
      <c r="X74" s="890"/>
      <c r="Y74" s="890"/>
      <c r="Z74" s="890"/>
      <c r="AA74" s="890">
        <f t="shared" si="0"/>
        <v>0</v>
      </c>
      <c r="AB74" s="890"/>
      <c r="AC74" s="890"/>
      <c r="AD74" s="890"/>
      <c r="AE74" s="890"/>
      <c r="AF74" s="890">
        <f>ROUND(1/1000,0)</f>
        <v>0</v>
      </c>
      <c r="AG74" s="890"/>
      <c r="AH74" s="890"/>
      <c r="AI74" s="890"/>
      <c r="AJ74" s="890"/>
      <c r="AK74" s="890" t="s">
        <v>574</v>
      </c>
      <c r="AL74" s="890"/>
      <c r="AM74" s="890"/>
      <c r="AN74" s="890"/>
      <c r="AO74" s="890"/>
      <c r="AP74" s="890" t="s">
        <v>574</v>
      </c>
      <c r="AQ74" s="890"/>
      <c r="AR74" s="890"/>
      <c r="AS74" s="890"/>
      <c r="AT74" s="890"/>
      <c r="AU74" s="890" t="s">
        <v>574</v>
      </c>
      <c r="AV74" s="890"/>
      <c r="AW74" s="890"/>
      <c r="AX74" s="890"/>
      <c r="AY74" s="890"/>
      <c r="AZ74" s="887"/>
      <c r="BA74" s="887"/>
      <c r="BB74" s="887"/>
      <c r="BC74" s="887"/>
      <c r="BD74" s="888"/>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7" t="s">
        <v>582</v>
      </c>
      <c r="C75" s="938"/>
      <c r="D75" s="938"/>
      <c r="E75" s="938"/>
      <c r="F75" s="938"/>
      <c r="G75" s="938"/>
      <c r="H75" s="938"/>
      <c r="I75" s="938"/>
      <c r="J75" s="938"/>
      <c r="K75" s="938"/>
      <c r="L75" s="938"/>
      <c r="M75" s="938"/>
      <c r="N75" s="938"/>
      <c r="O75" s="938"/>
      <c r="P75" s="939"/>
      <c r="Q75" s="941">
        <f>ROUND(608894/1000,0)</f>
        <v>609</v>
      </c>
      <c r="R75" s="892"/>
      <c r="S75" s="892"/>
      <c r="T75" s="892"/>
      <c r="U75" s="889"/>
      <c r="V75" s="891">
        <f>ROUND(570153/1000,0)</f>
        <v>570</v>
      </c>
      <c r="W75" s="892"/>
      <c r="X75" s="892"/>
      <c r="Y75" s="892"/>
      <c r="Z75" s="889"/>
      <c r="AA75" s="891">
        <f t="shared" si="0"/>
        <v>39</v>
      </c>
      <c r="AB75" s="892"/>
      <c r="AC75" s="892"/>
      <c r="AD75" s="892"/>
      <c r="AE75" s="889"/>
      <c r="AF75" s="891">
        <f>ROUND(38741/1000,0)</f>
        <v>39</v>
      </c>
      <c r="AG75" s="892"/>
      <c r="AH75" s="892"/>
      <c r="AI75" s="892"/>
      <c r="AJ75" s="889"/>
      <c r="AK75" s="890" t="s">
        <v>574</v>
      </c>
      <c r="AL75" s="890"/>
      <c r="AM75" s="890"/>
      <c r="AN75" s="890"/>
      <c r="AO75" s="890"/>
      <c r="AP75" s="891">
        <f>ROUND((-11034+222399)/1000,0)</f>
        <v>211</v>
      </c>
      <c r="AQ75" s="892"/>
      <c r="AR75" s="892"/>
      <c r="AS75" s="892"/>
      <c r="AT75" s="889"/>
      <c r="AU75" s="891">
        <f>ROUND(-1600/1000,0)</f>
        <v>-2</v>
      </c>
      <c r="AV75" s="892"/>
      <c r="AW75" s="892"/>
      <c r="AX75" s="892"/>
      <c r="AY75" s="889"/>
      <c r="AZ75" s="887"/>
      <c r="BA75" s="887"/>
      <c r="BB75" s="887"/>
      <c r="BC75" s="887"/>
      <c r="BD75" s="888"/>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7" t="s">
        <v>583</v>
      </c>
      <c r="C76" s="938"/>
      <c r="D76" s="938"/>
      <c r="E76" s="938"/>
      <c r="F76" s="938"/>
      <c r="G76" s="938"/>
      <c r="H76" s="938"/>
      <c r="I76" s="938"/>
      <c r="J76" s="938"/>
      <c r="K76" s="938"/>
      <c r="L76" s="938"/>
      <c r="M76" s="938"/>
      <c r="N76" s="938"/>
      <c r="O76" s="938"/>
      <c r="P76" s="939"/>
      <c r="Q76" s="941">
        <f>ROUND(1466140/1000,0)</f>
        <v>1466</v>
      </c>
      <c r="R76" s="892"/>
      <c r="S76" s="892"/>
      <c r="T76" s="892"/>
      <c r="U76" s="889"/>
      <c r="V76" s="891">
        <v>1441</v>
      </c>
      <c r="W76" s="892"/>
      <c r="X76" s="892"/>
      <c r="Y76" s="892"/>
      <c r="Z76" s="889"/>
      <c r="AA76" s="891">
        <f t="shared" si="0"/>
        <v>25</v>
      </c>
      <c r="AB76" s="892"/>
      <c r="AC76" s="892"/>
      <c r="AD76" s="892"/>
      <c r="AE76" s="889"/>
      <c r="AF76" s="891">
        <f>ROUND(25309/1000,0)</f>
        <v>25</v>
      </c>
      <c r="AG76" s="892"/>
      <c r="AH76" s="892"/>
      <c r="AI76" s="892"/>
      <c r="AJ76" s="889"/>
      <c r="AK76" s="890" t="s">
        <v>574</v>
      </c>
      <c r="AL76" s="890"/>
      <c r="AM76" s="890"/>
      <c r="AN76" s="890"/>
      <c r="AO76" s="890"/>
      <c r="AP76" s="891">
        <f>ROUND(10537/1000,0)</f>
        <v>11</v>
      </c>
      <c r="AQ76" s="892"/>
      <c r="AR76" s="892"/>
      <c r="AS76" s="892"/>
      <c r="AT76" s="889"/>
      <c r="AU76" s="891">
        <f>ROUND(2213/1000,0)</f>
        <v>2</v>
      </c>
      <c r="AV76" s="892"/>
      <c r="AW76" s="892"/>
      <c r="AX76" s="892"/>
      <c r="AY76" s="889"/>
      <c r="AZ76" s="887"/>
      <c r="BA76" s="887"/>
      <c r="BB76" s="887"/>
      <c r="BC76" s="887"/>
      <c r="BD76" s="888"/>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7" t="s">
        <v>584</v>
      </c>
      <c r="C77" s="938"/>
      <c r="D77" s="938"/>
      <c r="E77" s="938"/>
      <c r="F77" s="938"/>
      <c r="G77" s="938"/>
      <c r="H77" s="938"/>
      <c r="I77" s="938"/>
      <c r="J77" s="938"/>
      <c r="K77" s="938"/>
      <c r="L77" s="938"/>
      <c r="M77" s="938"/>
      <c r="N77" s="938"/>
      <c r="O77" s="938"/>
      <c r="P77" s="939"/>
      <c r="Q77" s="941">
        <f>ROUND(273003/1000,0)</f>
        <v>273</v>
      </c>
      <c r="R77" s="892"/>
      <c r="S77" s="892"/>
      <c r="T77" s="892"/>
      <c r="U77" s="889"/>
      <c r="V77" s="891">
        <f>ROUND(249471/1000,0)</f>
        <v>249</v>
      </c>
      <c r="W77" s="892"/>
      <c r="X77" s="892"/>
      <c r="Y77" s="892"/>
      <c r="Z77" s="889"/>
      <c r="AA77" s="891">
        <f t="shared" si="0"/>
        <v>24</v>
      </c>
      <c r="AB77" s="892"/>
      <c r="AC77" s="892"/>
      <c r="AD77" s="892"/>
      <c r="AE77" s="889"/>
      <c r="AF77" s="891">
        <f>ROUND(0/1000,0)</f>
        <v>0</v>
      </c>
      <c r="AG77" s="892"/>
      <c r="AH77" s="892"/>
      <c r="AI77" s="892"/>
      <c r="AJ77" s="889"/>
      <c r="AK77" s="890" t="s">
        <v>574</v>
      </c>
      <c r="AL77" s="890"/>
      <c r="AM77" s="890"/>
      <c r="AN77" s="890"/>
      <c r="AO77" s="890"/>
      <c r="AP77" s="890" t="s">
        <v>574</v>
      </c>
      <c r="AQ77" s="890"/>
      <c r="AR77" s="890"/>
      <c r="AS77" s="890"/>
      <c r="AT77" s="890"/>
      <c r="AU77" s="890" t="s">
        <v>574</v>
      </c>
      <c r="AV77" s="890"/>
      <c r="AW77" s="890"/>
      <c r="AX77" s="890"/>
      <c r="AY77" s="890"/>
      <c r="AZ77" s="887"/>
      <c r="BA77" s="887"/>
      <c r="BB77" s="887"/>
      <c r="BC77" s="887"/>
      <c r="BD77" s="888"/>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7" t="s">
        <v>585</v>
      </c>
      <c r="C78" s="938"/>
      <c r="D78" s="938"/>
      <c r="E78" s="938"/>
      <c r="F78" s="938"/>
      <c r="G78" s="938"/>
      <c r="H78" s="938"/>
      <c r="I78" s="938"/>
      <c r="J78" s="938"/>
      <c r="K78" s="938"/>
      <c r="L78" s="938"/>
      <c r="M78" s="938"/>
      <c r="N78" s="938"/>
      <c r="O78" s="938"/>
      <c r="P78" s="939"/>
      <c r="Q78" s="940">
        <f>ROUND(43659/1000,0)</f>
        <v>44</v>
      </c>
      <c r="R78" s="890"/>
      <c r="S78" s="890"/>
      <c r="T78" s="890"/>
      <c r="U78" s="890"/>
      <c r="V78" s="890">
        <f>ROUND(11025/1000,0)</f>
        <v>11</v>
      </c>
      <c r="W78" s="890"/>
      <c r="X78" s="890"/>
      <c r="Y78" s="890"/>
      <c r="Z78" s="890"/>
      <c r="AA78" s="890">
        <f t="shared" si="0"/>
        <v>33</v>
      </c>
      <c r="AB78" s="890"/>
      <c r="AC78" s="890"/>
      <c r="AD78" s="890"/>
      <c r="AE78" s="890"/>
      <c r="AF78" s="890">
        <f>ROUND(32634/1000,0)</f>
        <v>33</v>
      </c>
      <c r="AG78" s="890"/>
      <c r="AH78" s="890"/>
      <c r="AI78" s="890"/>
      <c r="AJ78" s="890"/>
      <c r="AK78" s="890" t="s">
        <v>574</v>
      </c>
      <c r="AL78" s="890"/>
      <c r="AM78" s="890"/>
      <c r="AN78" s="890"/>
      <c r="AO78" s="890"/>
      <c r="AP78" s="890" t="s">
        <v>574</v>
      </c>
      <c r="AQ78" s="890"/>
      <c r="AR78" s="890"/>
      <c r="AS78" s="890"/>
      <c r="AT78" s="890"/>
      <c r="AU78" s="890" t="s">
        <v>574</v>
      </c>
      <c r="AV78" s="890"/>
      <c r="AW78" s="890"/>
      <c r="AX78" s="890"/>
      <c r="AY78" s="890"/>
      <c r="AZ78" s="887"/>
      <c r="BA78" s="887"/>
      <c r="BB78" s="887"/>
      <c r="BC78" s="887"/>
      <c r="BD78" s="888"/>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7" t="s">
        <v>586</v>
      </c>
      <c r="C79" s="938"/>
      <c r="D79" s="938"/>
      <c r="E79" s="938"/>
      <c r="F79" s="938"/>
      <c r="G79" s="938"/>
      <c r="H79" s="938"/>
      <c r="I79" s="938"/>
      <c r="J79" s="938"/>
      <c r="K79" s="938"/>
      <c r="L79" s="938"/>
      <c r="M79" s="938"/>
      <c r="N79" s="938"/>
      <c r="O79" s="938"/>
      <c r="P79" s="939"/>
      <c r="Q79" s="940">
        <f>ROUND(164612/1000,0)</f>
        <v>165</v>
      </c>
      <c r="R79" s="890"/>
      <c r="S79" s="890"/>
      <c r="T79" s="890"/>
      <c r="U79" s="890"/>
      <c r="V79" s="890">
        <f>ROUND(160103/1000,0)</f>
        <v>160</v>
      </c>
      <c r="W79" s="890"/>
      <c r="X79" s="890"/>
      <c r="Y79" s="890"/>
      <c r="Z79" s="890"/>
      <c r="AA79" s="890">
        <f t="shared" si="0"/>
        <v>5</v>
      </c>
      <c r="AB79" s="890"/>
      <c r="AC79" s="890"/>
      <c r="AD79" s="890"/>
      <c r="AE79" s="890"/>
      <c r="AF79" s="890">
        <f>ROUND(1214/1000,0)</f>
        <v>1</v>
      </c>
      <c r="AG79" s="890"/>
      <c r="AH79" s="890"/>
      <c r="AI79" s="890"/>
      <c r="AJ79" s="890"/>
      <c r="AK79" s="890" t="s">
        <v>574</v>
      </c>
      <c r="AL79" s="890"/>
      <c r="AM79" s="890"/>
      <c r="AN79" s="890"/>
      <c r="AO79" s="890"/>
      <c r="AP79" s="890">
        <f>ROUND(91802/1000,0)</f>
        <v>92</v>
      </c>
      <c r="AQ79" s="890"/>
      <c r="AR79" s="890"/>
      <c r="AS79" s="890"/>
      <c r="AT79" s="890"/>
      <c r="AU79" s="890">
        <f>ROUND(79500/1000,0)</f>
        <v>80</v>
      </c>
      <c r="AV79" s="890"/>
      <c r="AW79" s="890"/>
      <c r="AX79" s="890"/>
      <c r="AY79" s="890"/>
      <c r="AZ79" s="887"/>
      <c r="BA79" s="887"/>
      <c r="BB79" s="887"/>
      <c r="BC79" s="887"/>
      <c r="BD79" s="888"/>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7"/>
      <c r="C80" s="938"/>
      <c r="D80" s="938"/>
      <c r="E80" s="938"/>
      <c r="F80" s="938"/>
      <c r="G80" s="938"/>
      <c r="H80" s="938"/>
      <c r="I80" s="938"/>
      <c r="J80" s="938"/>
      <c r="K80" s="938"/>
      <c r="L80" s="938"/>
      <c r="M80" s="938"/>
      <c r="N80" s="938"/>
      <c r="O80" s="938"/>
      <c r="P80" s="939"/>
      <c r="Q80" s="940"/>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42"/>
      <c r="BA80" s="942"/>
      <c r="BB80" s="942"/>
      <c r="BC80" s="942"/>
      <c r="BD80" s="943"/>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7"/>
      <c r="C81" s="938"/>
      <c r="D81" s="938"/>
      <c r="E81" s="938"/>
      <c r="F81" s="938"/>
      <c r="G81" s="938"/>
      <c r="H81" s="938"/>
      <c r="I81" s="938"/>
      <c r="J81" s="938"/>
      <c r="K81" s="938"/>
      <c r="L81" s="938"/>
      <c r="M81" s="938"/>
      <c r="N81" s="938"/>
      <c r="O81" s="938"/>
      <c r="P81" s="939"/>
      <c r="Q81" s="940"/>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42"/>
      <c r="BA81" s="942"/>
      <c r="BB81" s="942"/>
      <c r="BC81" s="942"/>
      <c r="BD81" s="943"/>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7"/>
      <c r="C82" s="938"/>
      <c r="D82" s="938"/>
      <c r="E82" s="938"/>
      <c r="F82" s="938"/>
      <c r="G82" s="938"/>
      <c r="H82" s="938"/>
      <c r="I82" s="938"/>
      <c r="J82" s="938"/>
      <c r="K82" s="938"/>
      <c r="L82" s="938"/>
      <c r="M82" s="938"/>
      <c r="N82" s="938"/>
      <c r="O82" s="938"/>
      <c r="P82" s="939"/>
      <c r="Q82" s="940"/>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42"/>
      <c r="BA82" s="942"/>
      <c r="BB82" s="942"/>
      <c r="BC82" s="942"/>
      <c r="BD82" s="943"/>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7"/>
      <c r="C83" s="938"/>
      <c r="D83" s="938"/>
      <c r="E83" s="938"/>
      <c r="F83" s="938"/>
      <c r="G83" s="938"/>
      <c r="H83" s="938"/>
      <c r="I83" s="938"/>
      <c r="J83" s="938"/>
      <c r="K83" s="938"/>
      <c r="L83" s="938"/>
      <c r="M83" s="938"/>
      <c r="N83" s="938"/>
      <c r="O83" s="938"/>
      <c r="P83" s="939"/>
      <c r="Q83" s="940"/>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42"/>
      <c r="BA83" s="942"/>
      <c r="BB83" s="942"/>
      <c r="BC83" s="942"/>
      <c r="BD83" s="943"/>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7"/>
      <c r="C84" s="938"/>
      <c r="D84" s="938"/>
      <c r="E84" s="938"/>
      <c r="F84" s="938"/>
      <c r="G84" s="938"/>
      <c r="H84" s="938"/>
      <c r="I84" s="938"/>
      <c r="J84" s="938"/>
      <c r="K84" s="938"/>
      <c r="L84" s="938"/>
      <c r="M84" s="938"/>
      <c r="N84" s="938"/>
      <c r="O84" s="938"/>
      <c r="P84" s="939"/>
      <c r="Q84" s="940"/>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42"/>
      <c r="BA84" s="942"/>
      <c r="BB84" s="942"/>
      <c r="BC84" s="942"/>
      <c r="BD84" s="943"/>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7"/>
      <c r="C85" s="938"/>
      <c r="D85" s="938"/>
      <c r="E85" s="938"/>
      <c r="F85" s="938"/>
      <c r="G85" s="938"/>
      <c r="H85" s="938"/>
      <c r="I85" s="938"/>
      <c r="J85" s="938"/>
      <c r="K85" s="938"/>
      <c r="L85" s="938"/>
      <c r="M85" s="938"/>
      <c r="N85" s="938"/>
      <c r="O85" s="938"/>
      <c r="P85" s="939"/>
      <c r="Q85" s="940"/>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42"/>
      <c r="BA85" s="942"/>
      <c r="BB85" s="942"/>
      <c r="BC85" s="942"/>
      <c r="BD85" s="943"/>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7"/>
      <c r="C86" s="938"/>
      <c r="D86" s="938"/>
      <c r="E86" s="938"/>
      <c r="F86" s="938"/>
      <c r="G86" s="938"/>
      <c r="H86" s="938"/>
      <c r="I86" s="938"/>
      <c r="J86" s="938"/>
      <c r="K86" s="938"/>
      <c r="L86" s="938"/>
      <c r="M86" s="938"/>
      <c r="N86" s="938"/>
      <c r="O86" s="938"/>
      <c r="P86" s="939"/>
      <c r="Q86" s="940"/>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42"/>
      <c r="BA86" s="942"/>
      <c r="BB86" s="942"/>
      <c r="BC86" s="942"/>
      <c r="BD86" s="943"/>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385</v>
      </c>
      <c r="B88" s="850" t="s">
        <v>413</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f>SUM(AF68:AJ87)</f>
        <v>4392</v>
      </c>
      <c r="AG88" s="903"/>
      <c r="AH88" s="903"/>
      <c r="AI88" s="903"/>
      <c r="AJ88" s="903"/>
      <c r="AK88" s="900"/>
      <c r="AL88" s="900"/>
      <c r="AM88" s="900"/>
      <c r="AN88" s="900"/>
      <c r="AO88" s="900"/>
      <c r="AP88" s="903">
        <f>SUM(AP68:AT87)</f>
        <v>314</v>
      </c>
      <c r="AQ88" s="903"/>
      <c r="AR88" s="903"/>
      <c r="AS88" s="903"/>
      <c r="AT88" s="903"/>
      <c r="AU88" s="903">
        <f>SUM(AU68:AY87)</f>
        <v>80</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414</v>
      </c>
      <c r="BS102" s="851"/>
      <c r="BT102" s="851"/>
      <c r="BU102" s="851"/>
      <c r="BV102" s="851"/>
      <c r="BW102" s="851"/>
      <c r="BX102" s="851"/>
      <c r="BY102" s="851"/>
      <c r="BZ102" s="851"/>
      <c r="CA102" s="851"/>
      <c r="CB102" s="851"/>
      <c r="CC102" s="851"/>
      <c r="CD102" s="851"/>
      <c r="CE102" s="851"/>
      <c r="CF102" s="851"/>
      <c r="CG102" s="852"/>
      <c r="CH102" s="951"/>
      <c r="CI102" s="952"/>
      <c r="CJ102" s="952"/>
      <c r="CK102" s="952"/>
      <c r="CL102" s="953"/>
      <c r="CM102" s="951"/>
      <c r="CN102" s="952"/>
      <c r="CO102" s="952"/>
      <c r="CP102" s="952"/>
      <c r="CQ102" s="953"/>
      <c r="CR102" s="954"/>
      <c r="CS102" s="911"/>
      <c r="CT102" s="911"/>
      <c r="CU102" s="911"/>
      <c r="CV102" s="955"/>
      <c r="CW102" s="954"/>
      <c r="CX102" s="911"/>
      <c r="CY102" s="911"/>
      <c r="CZ102" s="911"/>
      <c r="DA102" s="955"/>
      <c r="DB102" s="954"/>
      <c r="DC102" s="911"/>
      <c r="DD102" s="911"/>
      <c r="DE102" s="911"/>
      <c r="DF102" s="955"/>
      <c r="DG102" s="954"/>
      <c r="DH102" s="911"/>
      <c r="DI102" s="911"/>
      <c r="DJ102" s="911"/>
      <c r="DK102" s="955"/>
      <c r="DL102" s="954"/>
      <c r="DM102" s="911"/>
      <c r="DN102" s="911"/>
      <c r="DO102" s="911"/>
      <c r="DP102" s="955"/>
      <c r="DQ102" s="954"/>
      <c r="DR102" s="911"/>
      <c r="DS102" s="911"/>
      <c r="DT102" s="911"/>
      <c r="DU102" s="955"/>
      <c r="DV102" s="978"/>
      <c r="DW102" s="979"/>
      <c r="DX102" s="979"/>
      <c r="DY102" s="979"/>
      <c r="DZ102" s="98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415</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416</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3" t="s">
        <v>419</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420</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c r="A109" s="976" t="s">
        <v>421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422</v>
      </c>
      <c r="AB109" s="957"/>
      <c r="AC109" s="957"/>
      <c r="AD109" s="957"/>
      <c r="AE109" s="958"/>
      <c r="AF109" s="956" t="s">
        <v>303</v>
      </c>
      <c r="AG109" s="957"/>
      <c r="AH109" s="957"/>
      <c r="AI109" s="957"/>
      <c r="AJ109" s="958"/>
      <c r="AK109" s="956" t="s">
        <v>302</v>
      </c>
      <c r="AL109" s="957"/>
      <c r="AM109" s="957"/>
      <c r="AN109" s="957"/>
      <c r="AO109" s="958"/>
      <c r="AP109" s="956" t="s">
        <v>423</v>
      </c>
      <c r="AQ109" s="957"/>
      <c r="AR109" s="957"/>
      <c r="AS109" s="957"/>
      <c r="AT109" s="959"/>
      <c r="AU109" s="976" t="s">
        <v>421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422</v>
      </c>
      <c r="BR109" s="957"/>
      <c r="BS109" s="957"/>
      <c r="BT109" s="957"/>
      <c r="BU109" s="958"/>
      <c r="BV109" s="956" t="s">
        <v>303</v>
      </c>
      <c r="BW109" s="957"/>
      <c r="BX109" s="957"/>
      <c r="BY109" s="957"/>
      <c r="BZ109" s="958"/>
      <c r="CA109" s="956" t="s">
        <v>302</v>
      </c>
      <c r="CB109" s="957"/>
      <c r="CC109" s="957"/>
      <c r="CD109" s="957"/>
      <c r="CE109" s="958"/>
      <c r="CF109" s="977" t="s">
        <v>423</v>
      </c>
      <c r="CG109" s="977"/>
      <c r="CH109" s="977"/>
      <c r="CI109" s="977"/>
      <c r="CJ109" s="977"/>
      <c r="CK109" s="956" t="s">
        <v>424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422</v>
      </c>
      <c r="DH109" s="957"/>
      <c r="DI109" s="957"/>
      <c r="DJ109" s="957"/>
      <c r="DK109" s="958"/>
      <c r="DL109" s="956" t="s">
        <v>303</v>
      </c>
      <c r="DM109" s="957"/>
      <c r="DN109" s="957"/>
      <c r="DO109" s="957"/>
      <c r="DP109" s="958"/>
      <c r="DQ109" s="956" t="s">
        <v>302</v>
      </c>
      <c r="DR109" s="957"/>
      <c r="DS109" s="957"/>
      <c r="DT109" s="957"/>
      <c r="DU109" s="958"/>
      <c r="DV109" s="956" t="s">
        <v>423</v>
      </c>
      <c r="DW109" s="957"/>
      <c r="DX109" s="957"/>
      <c r="DY109" s="957"/>
      <c r="DZ109" s="959"/>
    </row>
    <row r="110" spans="1:131" s="226" customFormat="1" ht="26.25" customHeight="1">
      <c r="A110" s="960" t="s">
        <v>425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397300</v>
      </c>
      <c r="AB110" s="964"/>
      <c r="AC110" s="964"/>
      <c r="AD110" s="964"/>
      <c r="AE110" s="965"/>
      <c r="AF110" s="966">
        <v>388023</v>
      </c>
      <c r="AG110" s="964"/>
      <c r="AH110" s="964"/>
      <c r="AI110" s="964"/>
      <c r="AJ110" s="965"/>
      <c r="AK110" s="966">
        <v>359128</v>
      </c>
      <c r="AL110" s="964"/>
      <c r="AM110" s="964"/>
      <c r="AN110" s="964"/>
      <c r="AO110" s="965"/>
      <c r="AP110" s="967">
        <v>21</v>
      </c>
      <c r="AQ110" s="968"/>
      <c r="AR110" s="968"/>
      <c r="AS110" s="968"/>
      <c r="AT110" s="969"/>
      <c r="AU110" s="970" t="s">
        <v>68</v>
      </c>
      <c r="AV110" s="971"/>
      <c r="AW110" s="971"/>
      <c r="AX110" s="971"/>
      <c r="AY110" s="971"/>
      <c r="AZ110" s="1012" t="s">
        <v>426</v>
      </c>
      <c r="BA110" s="961"/>
      <c r="BB110" s="961"/>
      <c r="BC110" s="961"/>
      <c r="BD110" s="961"/>
      <c r="BE110" s="961"/>
      <c r="BF110" s="961"/>
      <c r="BG110" s="961"/>
      <c r="BH110" s="961"/>
      <c r="BI110" s="961"/>
      <c r="BJ110" s="961"/>
      <c r="BK110" s="961"/>
      <c r="BL110" s="961"/>
      <c r="BM110" s="961"/>
      <c r="BN110" s="961"/>
      <c r="BO110" s="961"/>
      <c r="BP110" s="962"/>
      <c r="BQ110" s="998">
        <v>3012494</v>
      </c>
      <c r="BR110" s="999"/>
      <c r="BS110" s="999"/>
      <c r="BT110" s="999"/>
      <c r="BU110" s="999"/>
      <c r="BV110" s="999">
        <v>3004957</v>
      </c>
      <c r="BW110" s="999"/>
      <c r="BX110" s="999"/>
      <c r="BY110" s="999"/>
      <c r="BZ110" s="999"/>
      <c r="CA110" s="999">
        <v>3129480</v>
      </c>
      <c r="CB110" s="999"/>
      <c r="CC110" s="999"/>
      <c r="CD110" s="999"/>
      <c r="CE110" s="999"/>
      <c r="CF110" s="1013">
        <v>183.3</v>
      </c>
      <c r="CG110" s="1014"/>
      <c r="CH110" s="1014"/>
      <c r="CI110" s="1014"/>
      <c r="CJ110" s="1014"/>
      <c r="CK110" s="1015" t="s">
        <v>427</v>
      </c>
      <c r="CL110" s="1016"/>
      <c r="CM110" s="995" t="s">
        <v>428</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429</v>
      </c>
      <c r="DH110" s="999"/>
      <c r="DI110" s="999"/>
      <c r="DJ110" s="999"/>
      <c r="DK110" s="999"/>
      <c r="DL110" s="999" t="s">
        <v>429</v>
      </c>
      <c r="DM110" s="999"/>
      <c r="DN110" s="999"/>
      <c r="DO110" s="999"/>
      <c r="DP110" s="999"/>
      <c r="DQ110" s="999" t="s">
        <v>430</v>
      </c>
      <c r="DR110" s="999"/>
      <c r="DS110" s="999"/>
      <c r="DT110" s="999"/>
      <c r="DU110" s="999"/>
      <c r="DV110" s="1000" t="s">
        <v>430</v>
      </c>
      <c r="DW110" s="1000"/>
      <c r="DX110" s="1000"/>
      <c r="DY110" s="1000"/>
      <c r="DZ110" s="1001"/>
    </row>
    <row r="111" spans="1:131" s="226" customFormat="1" ht="26.25" customHeight="1">
      <c r="A111" s="1002" t="s">
        <v>431</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387</v>
      </c>
      <c r="AB111" s="1006"/>
      <c r="AC111" s="1006"/>
      <c r="AD111" s="1006"/>
      <c r="AE111" s="1007"/>
      <c r="AF111" s="1008" t="s">
        <v>387</v>
      </c>
      <c r="AG111" s="1006"/>
      <c r="AH111" s="1006"/>
      <c r="AI111" s="1006"/>
      <c r="AJ111" s="1007"/>
      <c r="AK111" s="1008" t="s">
        <v>429</v>
      </c>
      <c r="AL111" s="1006"/>
      <c r="AM111" s="1006"/>
      <c r="AN111" s="1006"/>
      <c r="AO111" s="1007"/>
      <c r="AP111" s="1009" t="s">
        <v>430</v>
      </c>
      <c r="AQ111" s="1010"/>
      <c r="AR111" s="1010"/>
      <c r="AS111" s="1010"/>
      <c r="AT111" s="1011"/>
      <c r="AU111" s="972"/>
      <c r="AV111" s="973"/>
      <c r="AW111" s="973"/>
      <c r="AX111" s="973"/>
      <c r="AY111" s="973"/>
      <c r="AZ111" s="1021" t="s">
        <v>432</v>
      </c>
      <c r="BA111" s="1022"/>
      <c r="BB111" s="1022"/>
      <c r="BC111" s="1022"/>
      <c r="BD111" s="1022"/>
      <c r="BE111" s="1022"/>
      <c r="BF111" s="1022"/>
      <c r="BG111" s="1022"/>
      <c r="BH111" s="1022"/>
      <c r="BI111" s="1022"/>
      <c r="BJ111" s="1022"/>
      <c r="BK111" s="1022"/>
      <c r="BL111" s="1022"/>
      <c r="BM111" s="1022"/>
      <c r="BN111" s="1022"/>
      <c r="BO111" s="1022"/>
      <c r="BP111" s="1023"/>
      <c r="BQ111" s="991">
        <v>76801</v>
      </c>
      <c r="BR111" s="992"/>
      <c r="BS111" s="992"/>
      <c r="BT111" s="992"/>
      <c r="BU111" s="992"/>
      <c r="BV111" s="992">
        <v>53402</v>
      </c>
      <c r="BW111" s="992"/>
      <c r="BX111" s="992"/>
      <c r="BY111" s="992"/>
      <c r="BZ111" s="992"/>
      <c r="CA111" s="992">
        <v>31449</v>
      </c>
      <c r="CB111" s="992"/>
      <c r="CC111" s="992"/>
      <c r="CD111" s="992"/>
      <c r="CE111" s="992"/>
      <c r="CF111" s="986">
        <v>1.8</v>
      </c>
      <c r="CG111" s="987"/>
      <c r="CH111" s="987"/>
      <c r="CI111" s="987"/>
      <c r="CJ111" s="987"/>
      <c r="CK111" s="1017"/>
      <c r="CL111" s="1018"/>
      <c r="CM111" s="988" t="s">
        <v>433</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430</v>
      </c>
      <c r="DH111" s="992"/>
      <c r="DI111" s="992"/>
      <c r="DJ111" s="992"/>
      <c r="DK111" s="992"/>
      <c r="DL111" s="992" t="s">
        <v>430</v>
      </c>
      <c r="DM111" s="992"/>
      <c r="DN111" s="992"/>
      <c r="DO111" s="992"/>
      <c r="DP111" s="992"/>
      <c r="DQ111" s="992" t="s">
        <v>430</v>
      </c>
      <c r="DR111" s="992"/>
      <c r="DS111" s="992"/>
      <c r="DT111" s="992"/>
      <c r="DU111" s="992"/>
      <c r="DV111" s="993" t="s">
        <v>387</v>
      </c>
      <c r="DW111" s="993"/>
      <c r="DX111" s="993"/>
      <c r="DY111" s="993"/>
      <c r="DZ111" s="994"/>
    </row>
    <row r="112" spans="1:131" s="226" customFormat="1" ht="26.25" customHeight="1">
      <c r="A112" s="1024" t="s">
        <v>434</v>
      </c>
      <c r="B112" s="1025"/>
      <c r="C112" s="1022" t="s">
        <v>435</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436</v>
      </c>
      <c r="AB112" s="1031"/>
      <c r="AC112" s="1031"/>
      <c r="AD112" s="1031"/>
      <c r="AE112" s="1032"/>
      <c r="AF112" s="1033" t="s">
        <v>436</v>
      </c>
      <c r="AG112" s="1031"/>
      <c r="AH112" s="1031"/>
      <c r="AI112" s="1031"/>
      <c r="AJ112" s="1032"/>
      <c r="AK112" s="1033" t="s">
        <v>436</v>
      </c>
      <c r="AL112" s="1031"/>
      <c r="AM112" s="1031"/>
      <c r="AN112" s="1031"/>
      <c r="AO112" s="1032"/>
      <c r="AP112" s="1034" t="s">
        <v>436</v>
      </c>
      <c r="AQ112" s="1035"/>
      <c r="AR112" s="1035"/>
      <c r="AS112" s="1035"/>
      <c r="AT112" s="1036"/>
      <c r="AU112" s="972"/>
      <c r="AV112" s="973"/>
      <c r="AW112" s="973"/>
      <c r="AX112" s="973"/>
      <c r="AY112" s="973"/>
      <c r="AZ112" s="1021" t="s">
        <v>437</v>
      </c>
      <c r="BA112" s="1022"/>
      <c r="BB112" s="1022"/>
      <c r="BC112" s="1022"/>
      <c r="BD112" s="1022"/>
      <c r="BE112" s="1022"/>
      <c r="BF112" s="1022"/>
      <c r="BG112" s="1022"/>
      <c r="BH112" s="1022"/>
      <c r="BI112" s="1022"/>
      <c r="BJ112" s="1022"/>
      <c r="BK112" s="1022"/>
      <c r="BL112" s="1022"/>
      <c r="BM112" s="1022"/>
      <c r="BN112" s="1022"/>
      <c r="BO112" s="1022"/>
      <c r="BP112" s="1023"/>
      <c r="BQ112" s="991">
        <v>451812</v>
      </c>
      <c r="BR112" s="992"/>
      <c r="BS112" s="992"/>
      <c r="BT112" s="992"/>
      <c r="BU112" s="992"/>
      <c r="BV112" s="992">
        <v>434696</v>
      </c>
      <c r="BW112" s="992"/>
      <c r="BX112" s="992"/>
      <c r="BY112" s="992"/>
      <c r="BZ112" s="992"/>
      <c r="CA112" s="992">
        <v>480843</v>
      </c>
      <c r="CB112" s="992"/>
      <c r="CC112" s="992"/>
      <c r="CD112" s="992"/>
      <c r="CE112" s="992"/>
      <c r="CF112" s="986">
        <v>28.2</v>
      </c>
      <c r="CG112" s="987"/>
      <c r="CH112" s="987"/>
      <c r="CI112" s="987"/>
      <c r="CJ112" s="987"/>
      <c r="CK112" s="1017"/>
      <c r="CL112" s="1018"/>
      <c r="CM112" s="988" t="s">
        <v>438</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387</v>
      </c>
      <c r="DH112" s="992"/>
      <c r="DI112" s="992"/>
      <c r="DJ112" s="992"/>
      <c r="DK112" s="992"/>
      <c r="DL112" s="992" t="s">
        <v>387</v>
      </c>
      <c r="DM112" s="992"/>
      <c r="DN112" s="992"/>
      <c r="DO112" s="992"/>
      <c r="DP112" s="992"/>
      <c r="DQ112" s="992" t="s">
        <v>387</v>
      </c>
      <c r="DR112" s="992"/>
      <c r="DS112" s="992"/>
      <c r="DT112" s="992"/>
      <c r="DU112" s="992"/>
      <c r="DV112" s="993" t="s">
        <v>387</v>
      </c>
      <c r="DW112" s="993"/>
      <c r="DX112" s="993"/>
      <c r="DY112" s="993"/>
      <c r="DZ112" s="994"/>
    </row>
    <row r="113" spans="1:130" s="226" customFormat="1" ht="26.25" customHeight="1">
      <c r="A113" s="1026"/>
      <c r="B113" s="1027"/>
      <c r="C113" s="1022" t="s">
        <v>439</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34391</v>
      </c>
      <c r="AB113" s="1006"/>
      <c r="AC113" s="1006"/>
      <c r="AD113" s="1006"/>
      <c r="AE113" s="1007"/>
      <c r="AF113" s="1008">
        <v>34606</v>
      </c>
      <c r="AG113" s="1006"/>
      <c r="AH113" s="1006"/>
      <c r="AI113" s="1006"/>
      <c r="AJ113" s="1007"/>
      <c r="AK113" s="1008">
        <v>34833</v>
      </c>
      <c r="AL113" s="1006"/>
      <c r="AM113" s="1006"/>
      <c r="AN113" s="1006"/>
      <c r="AO113" s="1007"/>
      <c r="AP113" s="1009">
        <v>2</v>
      </c>
      <c r="AQ113" s="1010"/>
      <c r="AR113" s="1010"/>
      <c r="AS113" s="1010"/>
      <c r="AT113" s="1011"/>
      <c r="AU113" s="972"/>
      <c r="AV113" s="973"/>
      <c r="AW113" s="973"/>
      <c r="AX113" s="973"/>
      <c r="AY113" s="973"/>
      <c r="AZ113" s="1021" t="s">
        <v>440</v>
      </c>
      <c r="BA113" s="1022"/>
      <c r="BB113" s="1022"/>
      <c r="BC113" s="1022"/>
      <c r="BD113" s="1022"/>
      <c r="BE113" s="1022"/>
      <c r="BF113" s="1022"/>
      <c r="BG113" s="1022"/>
      <c r="BH113" s="1022"/>
      <c r="BI113" s="1022"/>
      <c r="BJ113" s="1022"/>
      <c r="BK113" s="1022"/>
      <c r="BL113" s="1022"/>
      <c r="BM113" s="1022"/>
      <c r="BN113" s="1022"/>
      <c r="BO113" s="1022"/>
      <c r="BP113" s="1023"/>
      <c r="BQ113" s="991">
        <v>133148</v>
      </c>
      <c r="BR113" s="992"/>
      <c r="BS113" s="992"/>
      <c r="BT113" s="992"/>
      <c r="BU113" s="992"/>
      <c r="BV113" s="992">
        <v>107159</v>
      </c>
      <c r="BW113" s="992"/>
      <c r="BX113" s="992"/>
      <c r="BY113" s="992"/>
      <c r="BZ113" s="992"/>
      <c r="CA113" s="992">
        <v>80114</v>
      </c>
      <c r="CB113" s="992"/>
      <c r="CC113" s="992"/>
      <c r="CD113" s="992"/>
      <c r="CE113" s="992"/>
      <c r="CF113" s="986">
        <v>4.7</v>
      </c>
      <c r="CG113" s="987"/>
      <c r="CH113" s="987"/>
      <c r="CI113" s="987"/>
      <c r="CJ113" s="987"/>
      <c r="CK113" s="1017"/>
      <c r="CL113" s="1018"/>
      <c r="CM113" s="988" t="s">
        <v>441</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387</v>
      </c>
      <c r="DH113" s="1031"/>
      <c r="DI113" s="1031"/>
      <c r="DJ113" s="1031"/>
      <c r="DK113" s="1032"/>
      <c r="DL113" s="1033" t="s">
        <v>442</v>
      </c>
      <c r="DM113" s="1031"/>
      <c r="DN113" s="1031"/>
      <c r="DO113" s="1031"/>
      <c r="DP113" s="1032"/>
      <c r="DQ113" s="1033" t="s">
        <v>387</v>
      </c>
      <c r="DR113" s="1031"/>
      <c r="DS113" s="1031"/>
      <c r="DT113" s="1031"/>
      <c r="DU113" s="1032"/>
      <c r="DV113" s="1034" t="s">
        <v>387</v>
      </c>
      <c r="DW113" s="1035"/>
      <c r="DX113" s="1035"/>
      <c r="DY113" s="1035"/>
      <c r="DZ113" s="1036"/>
    </row>
    <row r="114" spans="1:130" s="226" customFormat="1" ht="26.25" customHeight="1">
      <c r="A114" s="1026"/>
      <c r="B114" s="1027"/>
      <c r="C114" s="1022" t="s">
        <v>443</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25947</v>
      </c>
      <c r="AB114" s="1031"/>
      <c r="AC114" s="1031"/>
      <c r="AD114" s="1031"/>
      <c r="AE114" s="1032"/>
      <c r="AF114" s="1033">
        <v>31611</v>
      </c>
      <c r="AG114" s="1031"/>
      <c r="AH114" s="1031"/>
      <c r="AI114" s="1031"/>
      <c r="AJ114" s="1032"/>
      <c r="AK114" s="1033">
        <v>27031</v>
      </c>
      <c r="AL114" s="1031"/>
      <c r="AM114" s="1031"/>
      <c r="AN114" s="1031"/>
      <c r="AO114" s="1032"/>
      <c r="AP114" s="1034">
        <v>1.6</v>
      </c>
      <c r="AQ114" s="1035"/>
      <c r="AR114" s="1035"/>
      <c r="AS114" s="1035"/>
      <c r="AT114" s="1036"/>
      <c r="AU114" s="972"/>
      <c r="AV114" s="973"/>
      <c r="AW114" s="973"/>
      <c r="AX114" s="973"/>
      <c r="AY114" s="973"/>
      <c r="AZ114" s="1021" t="s">
        <v>444</v>
      </c>
      <c r="BA114" s="1022"/>
      <c r="BB114" s="1022"/>
      <c r="BC114" s="1022"/>
      <c r="BD114" s="1022"/>
      <c r="BE114" s="1022"/>
      <c r="BF114" s="1022"/>
      <c r="BG114" s="1022"/>
      <c r="BH114" s="1022"/>
      <c r="BI114" s="1022"/>
      <c r="BJ114" s="1022"/>
      <c r="BK114" s="1022"/>
      <c r="BL114" s="1022"/>
      <c r="BM114" s="1022"/>
      <c r="BN114" s="1022"/>
      <c r="BO114" s="1022"/>
      <c r="BP114" s="1023"/>
      <c r="BQ114" s="991">
        <v>311847</v>
      </c>
      <c r="BR114" s="992"/>
      <c r="BS114" s="992"/>
      <c r="BT114" s="992"/>
      <c r="BU114" s="992"/>
      <c r="BV114" s="992">
        <v>288564</v>
      </c>
      <c r="BW114" s="992"/>
      <c r="BX114" s="992"/>
      <c r="BY114" s="992"/>
      <c r="BZ114" s="992"/>
      <c r="CA114" s="992">
        <v>292816</v>
      </c>
      <c r="CB114" s="992"/>
      <c r="CC114" s="992"/>
      <c r="CD114" s="992"/>
      <c r="CE114" s="992"/>
      <c r="CF114" s="986">
        <v>17.2</v>
      </c>
      <c r="CG114" s="987"/>
      <c r="CH114" s="987"/>
      <c r="CI114" s="987"/>
      <c r="CJ114" s="987"/>
      <c r="CK114" s="1017"/>
      <c r="CL114" s="1018"/>
      <c r="CM114" s="988" t="s">
        <v>445</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436</v>
      </c>
      <c r="DH114" s="1031"/>
      <c r="DI114" s="1031"/>
      <c r="DJ114" s="1031"/>
      <c r="DK114" s="1032"/>
      <c r="DL114" s="1033" t="s">
        <v>446</v>
      </c>
      <c r="DM114" s="1031"/>
      <c r="DN114" s="1031"/>
      <c r="DO114" s="1031"/>
      <c r="DP114" s="1032"/>
      <c r="DQ114" s="1033" t="s">
        <v>446</v>
      </c>
      <c r="DR114" s="1031"/>
      <c r="DS114" s="1031"/>
      <c r="DT114" s="1031"/>
      <c r="DU114" s="1032"/>
      <c r="DV114" s="1034" t="s">
        <v>436</v>
      </c>
      <c r="DW114" s="1035"/>
      <c r="DX114" s="1035"/>
      <c r="DY114" s="1035"/>
      <c r="DZ114" s="1036"/>
    </row>
    <row r="115" spans="1:130" s="226" customFormat="1" ht="26.25" customHeight="1">
      <c r="A115" s="1026"/>
      <c r="B115" s="1027"/>
      <c r="C115" s="1022" t="s">
        <v>447</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t="s">
        <v>436</v>
      </c>
      <c r="AB115" s="1006"/>
      <c r="AC115" s="1006"/>
      <c r="AD115" s="1006"/>
      <c r="AE115" s="1007"/>
      <c r="AF115" s="1008" t="s">
        <v>387</v>
      </c>
      <c r="AG115" s="1006"/>
      <c r="AH115" s="1006"/>
      <c r="AI115" s="1006"/>
      <c r="AJ115" s="1007"/>
      <c r="AK115" s="1008" t="s">
        <v>387</v>
      </c>
      <c r="AL115" s="1006"/>
      <c r="AM115" s="1006"/>
      <c r="AN115" s="1006"/>
      <c r="AO115" s="1007"/>
      <c r="AP115" s="1009" t="s">
        <v>387</v>
      </c>
      <c r="AQ115" s="1010"/>
      <c r="AR115" s="1010"/>
      <c r="AS115" s="1010"/>
      <c r="AT115" s="1011"/>
      <c r="AU115" s="972"/>
      <c r="AV115" s="973"/>
      <c r="AW115" s="973"/>
      <c r="AX115" s="973"/>
      <c r="AY115" s="973"/>
      <c r="AZ115" s="1021" t="s">
        <v>448</v>
      </c>
      <c r="BA115" s="1022"/>
      <c r="BB115" s="1022"/>
      <c r="BC115" s="1022"/>
      <c r="BD115" s="1022"/>
      <c r="BE115" s="1022"/>
      <c r="BF115" s="1022"/>
      <c r="BG115" s="1022"/>
      <c r="BH115" s="1022"/>
      <c r="BI115" s="1022"/>
      <c r="BJ115" s="1022"/>
      <c r="BK115" s="1022"/>
      <c r="BL115" s="1022"/>
      <c r="BM115" s="1022"/>
      <c r="BN115" s="1022"/>
      <c r="BO115" s="1022"/>
      <c r="BP115" s="1023"/>
      <c r="BQ115" s="991" t="s">
        <v>387</v>
      </c>
      <c r="BR115" s="992"/>
      <c r="BS115" s="992"/>
      <c r="BT115" s="992"/>
      <c r="BU115" s="992"/>
      <c r="BV115" s="992" t="s">
        <v>387</v>
      </c>
      <c r="BW115" s="992"/>
      <c r="BX115" s="992"/>
      <c r="BY115" s="992"/>
      <c r="BZ115" s="992"/>
      <c r="CA115" s="992" t="s">
        <v>387</v>
      </c>
      <c r="CB115" s="992"/>
      <c r="CC115" s="992"/>
      <c r="CD115" s="992"/>
      <c r="CE115" s="992"/>
      <c r="CF115" s="986" t="s">
        <v>387</v>
      </c>
      <c r="CG115" s="987"/>
      <c r="CH115" s="987"/>
      <c r="CI115" s="987"/>
      <c r="CJ115" s="987"/>
      <c r="CK115" s="1017"/>
      <c r="CL115" s="1018"/>
      <c r="CM115" s="1021" t="s">
        <v>449</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450</v>
      </c>
      <c r="DH115" s="1031"/>
      <c r="DI115" s="1031"/>
      <c r="DJ115" s="1031"/>
      <c r="DK115" s="1032"/>
      <c r="DL115" s="1033" t="s">
        <v>436</v>
      </c>
      <c r="DM115" s="1031"/>
      <c r="DN115" s="1031"/>
      <c r="DO115" s="1031"/>
      <c r="DP115" s="1032"/>
      <c r="DQ115" s="1033" t="s">
        <v>436</v>
      </c>
      <c r="DR115" s="1031"/>
      <c r="DS115" s="1031"/>
      <c r="DT115" s="1031"/>
      <c r="DU115" s="1032"/>
      <c r="DV115" s="1034" t="s">
        <v>387</v>
      </c>
      <c r="DW115" s="1035"/>
      <c r="DX115" s="1035"/>
      <c r="DY115" s="1035"/>
      <c r="DZ115" s="1036"/>
    </row>
    <row r="116" spans="1:130" s="226" customFormat="1" ht="26.25" customHeight="1">
      <c r="A116" s="1028"/>
      <c r="B116" s="1029"/>
      <c r="C116" s="1037" t="s">
        <v>451</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452</v>
      </c>
      <c r="AB116" s="1031"/>
      <c r="AC116" s="1031"/>
      <c r="AD116" s="1031"/>
      <c r="AE116" s="1032"/>
      <c r="AF116" s="1033" t="s">
        <v>387</v>
      </c>
      <c r="AG116" s="1031"/>
      <c r="AH116" s="1031"/>
      <c r="AI116" s="1031"/>
      <c r="AJ116" s="1032"/>
      <c r="AK116" s="1033" t="s">
        <v>436</v>
      </c>
      <c r="AL116" s="1031"/>
      <c r="AM116" s="1031"/>
      <c r="AN116" s="1031"/>
      <c r="AO116" s="1032"/>
      <c r="AP116" s="1034" t="s">
        <v>453</v>
      </c>
      <c r="AQ116" s="1035"/>
      <c r="AR116" s="1035"/>
      <c r="AS116" s="1035"/>
      <c r="AT116" s="1036"/>
      <c r="AU116" s="972"/>
      <c r="AV116" s="973"/>
      <c r="AW116" s="973"/>
      <c r="AX116" s="973"/>
      <c r="AY116" s="973"/>
      <c r="AZ116" s="1039" t="s">
        <v>454</v>
      </c>
      <c r="BA116" s="1040"/>
      <c r="BB116" s="1040"/>
      <c r="BC116" s="1040"/>
      <c r="BD116" s="1040"/>
      <c r="BE116" s="1040"/>
      <c r="BF116" s="1040"/>
      <c r="BG116" s="1040"/>
      <c r="BH116" s="1040"/>
      <c r="BI116" s="1040"/>
      <c r="BJ116" s="1040"/>
      <c r="BK116" s="1040"/>
      <c r="BL116" s="1040"/>
      <c r="BM116" s="1040"/>
      <c r="BN116" s="1040"/>
      <c r="BO116" s="1040"/>
      <c r="BP116" s="1041"/>
      <c r="BQ116" s="991" t="s">
        <v>436</v>
      </c>
      <c r="BR116" s="992"/>
      <c r="BS116" s="992"/>
      <c r="BT116" s="992"/>
      <c r="BU116" s="992"/>
      <c r="BV116" s="992" t="s">
        <v>455</v>
      </c>
      <c r="BW116" s="992"/>
      <c r="BX116" s="992"/>
      <c r="BY116" s="992"/>
      <c r="BZ116" s="992"/>
      <c r="CA116" s="992" t="s">
        <v>387</v>
      </c>
      <c r="CB116" s="992"/>
      <c r="CC116" s="992"/>
      <c r="CD116" s="992"/>
      <c r="CE116" s="992"/>
      <c r="CF116" s="986" t="s">
        <v>387</v>
      </c>
      <c r="CG116" s="987"/>
      <c r="CH116" s="987"/>
      <c r="CI116" s="987"/>
      <c r="CJ116" s="987"/>
      <c r="CK116" s="1017"/>
      <c r="CL116" s="1018"/>
      <c r="CM116" s="988" t="s">
        <v>456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387</v>
      </c>
      <c r="DH116" s="1031"/>
      <c r="DI116" s="1031"/>
      <c r="DJ116" s="1031"/>
      <c r="DK116" s="1032"/>
      <c r="DL116" s="1033" t="s">
        <v>436</v>
      </c>
      <c r="DM116" s="1031"/>
      <c r="DN116" s="1031"/>
      <c r="DO116" s="1031"/>
      <c r="DP116" s="1032"/>
      <c r="DQ116" s="1033" t="s">
        <v>387</v>
      </c>
      <c r="DR116" s="1031"/>
      <c r="DS116" s="1031"/>
      <c r="DT116" s="1031"/>
      <c r="DU116" s="1032"/>
      <c r="DV116" s="1034" t="s">
        <v>442</v>
      </c>
      <c r="DW116" s="1035"/>
      <c r="DX116" s="1035"/>
      <c r="DY116" s="1035"/>
      <c r="DZ116" s="1036"/>
    </row>
    <row r="117" spans="1:130" s="226" customFormat="1" ht="26.25" customHeight="1">
      <c r="A117" s="976" t="s">
        <v>181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457</v>
      </c>
      <c r="Z117" s="958"/>
      <c r="AA117" s="1048">
        <v>457638</v>
      </c>
      <c r="AB117" s="1049"/>
      <c r="AC117" s="1049"/>
      <c r="AD117" s="1049"/>
      <c r="AE117" s="1050"/>
      <c r="AF117" s="1051">
        <v>454240</v>
      </c>
      <c r="AG117" s="1049"/>
      <c r="AH117" s="1049"/>
      <c r="AI117" s="1049"/>
      <c r="AJ117" s="1050"/>
      <c r="AK117" s="1051">
        <v>420992</v>
      </c>
      <c r="AL117" s="1049"/>
      <c r="AM117" s="1049"/>
      <c r="AN117" s="1049"/>
      <c r="AO117" s="1050"/>
      <c r="AP117" s="1052"/>
      <c r="AQ117" s="1053"/>
      <c r="AR117" s="1053"/>
      <c r="AS117" s="1053"/>
      <c r="AT117" s="1054"/>
      <c r="AU117" s="972"/>
      <c r="AV117" s="973"/>
      <c r="AW117" s="973"/>
      <c r="AX117" s="973"/>
      <c r="AY117" s="973"/>
      <c r="AZ117" s="1039" t="s">
        <v>458</v>
      </c>
      <c r="BA117" s="1040"/>
      <c r="BB117" s="1040"/>
      <c r="BC117" s="1040"/>
      <c r="BD117" s="1040"/>
      <c r="BE117" s="1040"/>
      <c r="BF117" s="1040"/>
      <c r="BG117" s="1040"/>
      <c r="BH117" s="1040"/>
      <c r="BI117" s="1040"/>
      <c r="BJ117" s="1040"/>
      <c r="BK117" s="1040"/>
      <c r="BL117" s="1040"/>
      <c r="BM117" s="1040"/>
      <c r="BN117" s="1040"/>
      <c r="BO117" s="1040"/>
      <c r="BP117" s="1041"/>
      <c r="BQ117" s="991" t="s">
        <v>452</v>
      </c>
      <c r="BR117" s="992"/>
      <c r="BS117" s="992"/>
      <c r="BT117" s="992"/>
      <c r="BU117" s="992"/>
      <c r="BV117" s="992" t="s">
        <v>459</v>
      </c>
      <c r="BW117" s="992"/>
      <c r="BX117" s="992"/>
      <c r="BY117" s="992"/>
      <c r="BZ117" s="992"/>
      <c r="CA117" s="992" t="s">
        <v>453</v>
      </c>
      <c r="CB117" s="992"/>
      <c r="CC117" s="992"/>
      <c r="CD117" s="992"/>
      <c r="CE117" s="992"/>
      <c r="CF117" s="986" t="s">
        <v>387</v>
      </c>
      <c r="CG117" s="987"/>
      <c r="CH117" s="987"/>
      <c r="CI117" s="987"/>
      <c r="CJ117" s="987"/>
      <c r="CK117" s="1017"/>
      <c r="CL117" s="1018"/>
      <c r="CM117" s="988" t="s">
        <v>460</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v>76801</v>
      </c>
      <c r="DH117" s="1031"/>
      <c r="DI117" s="1031"/>
      <c r="DJ117" s="1031"/>
      <c r="DK117" s="1032"/>
      <c r="DL117" s="1033">
        <v>53402</v>
      </c>
      <c r="DM117" s="1031"/>
      <c r="DN117" s="1031"/>
      <c r="DO117" s="1031"/>
      <c r="DP117" s="1032"/>
      <c r="DQ117" s="1033">
        <v>31449</v>
      </c>
      <c r="DR117" s="1031"/>
      <c r="DS117" s="1031"/>
      <c r="DT117" s="1031"/>
      <c r="DU117" s="1032"/>
      <c r="DV117" s="1034">
        <v>1.8</v>
      </c>
      <c r="DW117" s="1035"/>
      <c r="DX117" s="1035"/>
      <c r="DY117" s="1035"/>
      <c r="DZ117" s="1036"/>
    </row>
    <row r="118" spans="1:130" s="226" customFormat="1" ht="26.25" customHeight="1">
      <c r="A118" s="976" t="s">
        <v>424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422</v>
      </c>
      <c r="AB118" s="957"/>
      <c r="AC118" s="957"/>
      <c r="AD118" s="957"/>
      <c r="AE118" s="958"/>
      <c r="AF118" s="956" t="s">
        <v>303</v>
      </c>
      <c r="AG118" s="957"/>
      <c r="AH118" s="957"/>
      <c r="AI118" s="957"/>
      <c r="AJ118" s="958"/>
      <c r="AK118" s="956" t="s">
        <v>302</v>
      </c>
      <c r="AL118" s="957"/>
      <c r="AM118" s="957"/>
      <c r="AN118" s="957"/>
      <c r="AO118" s="958"/>
      <c r="AP118" s="1043" t="s">
        <v>423</v>
      </c>
      <c r="AQ118" s="1044"/>
      <c r="AR118" s="1044"/>
      <c r="AS118" s="1044"/>
      <c r="AT118" s="1045"/>
      <c r="AU118" s="972"/>
      <c r="AV118" s="973"/>
      <c r="AW118" s="973"/>
      <c r="AX118" s="973"/>
      <c r="AY118" s="973"/>
      <c r="AZ118" s="1046" t="s">
        <v>461</v>
      </c>
      <c r="BA118" s="1037"/>
      <c r="BB118" s="1037"/>
      <c r="BC118" s="1037"/>
      <c r="BD118" s="1037"/>
      <c r="BE118" s="1037"/>
      <c r="BF118" s="1037"/>
      <c r="BG118" s="1037"/>
      <c r="BH118" s="1037"/>
      <c r="BI118" s="1037"/>
      <c r="BJ118" s="1037"/>
      <c r="BK118" s="1037"/>
      <c r="BL118" s="1037"/>
      <c r="BM118" s="1037"/>
      <c r="BN118" s="1037"/>
      <c r="BO118" s="1037"/>
      <c r="BP118" s="1038"/>
      <c r="BQ118" s="1069" t="s">
        <v>455</v>
      </c>
      <c r="BR118" s="1070"/>
      <c r="BS118" s="1070"/>
      <c r="BT118" s="1070"/>
      <c r="BU118" s="1070"/>
      <c r="BV118" s="1070" t="s">
        <v>452</v>
      </c>
      <c r="BW118" s="1070"/>
      <c r="BX118" s="1070"/>
      <c r="BY118" s="1070"/>
      <c r="BZ118" s="1070"/>
      <c r="CA118" s="1070" t="s">
        <v>436</v>
      </c>
      <c r="CB118" s="1070"/>
      <c r="CC118" s="1070"/>
      <c r="CD118" s="1070"/>
      <c r="CE118" s="1070"/>
      <c r="CF118" s="986" t="s">
        <v>436</v>
      </c>
      <c r="CG118" s="987"/>
      <c r="CH118" s="987"/>
      <c r="CI118" s="987"/>
      <c r="CJ118" s="987"/>
      <c r="CK118" s="1017"/>
      <c r="CL118" s="1018"/>
      <c r="CM118" s="988" t="s">
        <v>462</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442</v>
      </c>
      <c r="DH118" s="1031"/>
      <c r="DI118" s="1031"/>
      <c r="DJ118" s="1031"/>
      <c r="DK118" s="1032"/>
      <c r="DL118" s="1033" t="s">
        <v>436</v>
      </c>
      <c r="DM118" s="1031"/>
      <c r="DN118" s="1031"/>
      <c r="DO118" s="1031"/>
      <c r="DP118" s="1032"/>
      <c r="DQ118" s="1033" t="s">
        <v>387</v>
      </c>
      <c r="DR118" s="1031"/>
      <c r="DS118" s="1031"/>
      <c r="DT118" s="1031"/>
      <c r="DU118" s="1032"/>
      <c r="DV118" s="1034" t="s">
        <v>452</v>
      </c>
      <c r="DW118" s="1035"/>
      <c r="DX118" s="1035"/>
      <c r="DY118" s="1035"/>
      <c r="DZ118" s="1036"/>
    </row>
    <row r="119" spans="1:130" s="226" customFormat="1" ht="26.25" customHeight="1">
      <c r="A119" s="1130" t="s">
        <v>427</v>
      </c>
      <c r="B119" s="1016"/>
      <c r="C119" s="995" t="s">
        <v>428</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387</v>
      </c>
      <c r="AB119" s="964"/>
      <c r="AC119" s="964"/>
      <c r="AD119" s="964"/>
      <c r="AE119" s="965"/>
      <c r="AF119" s="966" t="s">
        <v>387</v>
      </c>
      <c r="AG119" s="964"/>
      <c r="AH119" s="964"/>
      <c r="AI119" s="964"/>
      <c r="AJ119" s="965"/>
      <c r="AK119" s="966" t="s">
        <v>387</v>
      </c>
      <c r="AL119" s="964"/>
      <c r="AM119" s="964"/>
      <c r="AN119" s="964"/>
      <c r="AO119" s="965"/>
      <c r="AP119" s="967" t="s">
        <v>387</v>
      </c>
      <c r="AQ119" s="968"/>
      <c r="AR119" s="968"/>
      <c r="AS119" s="968"/>
      <c r="AT119" s="969"/>
      <c r="AU119" s="974"/>
      <c r="AV119" s="975"/>
      <c r="AW119" s="975"/>
      <c r="AX119" s="975"/>
      <c r="AY119" s="975"/>
      <c r="AZ119" s="257" t="s">
        <v>181</v>
      </c>
      <c r="BA119" s="257"/>
      <c r="BB119" s="257"/>
      <c r="BC119" s="257"/>
      <c r="BD119" s="257"/>
      <c r="BE119" s="257"/>
      <c r="BF119" s="257"/>
      <c r="BG119" s="257"/>
      <c r="BH119" s="257"/>
      <c r="BI119" s="257"/>
      <c r="BJ119" s="257"/>
      <c r="BK119" s="257"/>
      <c r="BL119" s="257"/>
      <c r="BM119" s="257"/>
      <c r="BN119" s="257"/>
      <c r="BO119" s="1047" t="s">
        <v>463</v>
      </c>
      <c r="BP119" s="1078"/>
      <c r="BQ119" s="1069">
        <v>3986102</v>
      </c>
      <c r="BR119" s="1070"/>
      <c r="BS119" s="1070"/>
      <c r="BT119" s="1070"/>
      <c r="BU119" s="1070"/>
      <c r="BV119" s="1070">
        <v>3888778</v>
      </c>
      <c r="BW119" s="1070"/>
      <c r="BX119" s="1070"/>
      <c r="BY119" s="1070"/>
      <c r="BZ119" s="1070"/>
      <c r="CA119" s="1070">
        <v>4014702</v>
      </c>
      <c r="CB119" s="1070"/>
      <c r="CC119" s="1070"/>
      <c r="CD119" s="1070"/>
      <c r="CE119" s="1070"/>
      <c r="CF119" s="1071"/>
      <c r="CG119" s="1072"/>
      <c r="CH119" s="1072"/>
      <c r="CI119" s="1072"/>
      <c r="CJ119" s="1073"/>
      <c r="CK119" s="1019"/>
      <c r="CL119" s="1020"/>
      <c r="CM119" s="1074" t="s">
        <v>464</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465</v>
      </c>
      <c r="DH119" s="1056"/>
      <c r="DI119" s="1056"/>
      <c r="DJ119" s="1056"/>
      <c r="DK119" s="1057"/>
      <c r="DL119" s="1055" t="s">
        <v>387</v>
      </c>
      <c r="DM119" s="1056"/>
      <c r="DN119" s="1056"/>
      <c r="DO119" s="1056"/>
      <c r="DP119" s="1057"/>
      <c r="DQ119" s="1055" t="s">
        <v>442</v>
      </c>
      <c r="DR119" s="1056"/>
      <c r="DS119" s="1056"/>
      <c r="DT119" s="1056"/>
      <c r="DU119" s="1057"/>
      <c r="DV119" s="1058" t="s">
        <v>450</v>
      </c>
      <c r="DW119" s="1059"/>
      <c r="DX119" s="1059"/>
      <c r="DY119" s="1059"/>
      <c r="DZ119" s="1060"/>
    </row>
    <row r="120" spans="1:130" s="226" customFormat="1" ht="26.25" customHeight="1">
      <c r="A120" s="1131"/>
      <c r="B120" s="1018"/>
      <c r="C120" s="988" t="s">
        <v>433</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436</v>
      </c>
      <c r="AB120" s="1031"/>
      <c r="AC120" s="1031"/>
      <c r="AD120" s="1031"/>
      <c r="AE120" s="1032"/>
      <c r="AF120" s="1033" t="s">
        <v>452</v>
      </c>
      <c r="AG120" s="1031"/>
      <c r="AH120" s="1031"/>
      <c r="AI120" s="1031"/>
      <c r="AJ120" s="1032"/>
      <c r="AK120" s="1033" t="s">
        <v>452</v>
      </c>
      <c r="AL120" s="1031"/>
      <c r="AM120" s="1031"/>
      <c r="AN120" s="1031"/>
      <c r="AO120" s="1032"/>
      <c r="AP120" s="1034" t="s">
        <v>436</v>
      </c>
      <c r="AQ120" s="1035"/>
      <c r="AR120" s="1035"/>
      <c r="AS120" s="1035"/>
      <c r="AT120" s="1036"/>
      <c r="AU120" s="1061" t="s">
        <v>466</v>
      </c>
      <c r="AV120" s="1062"/>
      <c r="AW120" s="1062"/>
      <c r="AX120" s="1062"/>
      <c r="AY120" s="1063"/>
      <c r="AZ120" s="1012" t="s">
        <v>467</v>
      </c>
      <c r="BA120" s="961"/>
      <c r="BB120" s="961"/>
      <c r="BC120" s="961"/>
      <c r="BD120" s="961"/>
      <c r="BE120" s="961"/>
      <c r="BF120" s="961"/>
      <c r="BG120" s="961"/>
      <c r="BH120" s="961"/>
      <c r="BI120" s="961"/>
      <c r="BJ120" s="961"/>
      <c r="BK120" s="961"/>
      <c r="BL120" s="961"/>
      <c r="BM120" s="961"/>
      <c r="BN120" s="961"/>
      <c r="BO120" s="961"/>
      <c r="BP120" s="962"/>
      <c r="BQ120" s="998">
        <v>2196187</v>
      </c>
      <c r="BR120" s="999"/>
      <c r="BS120" s="999"/>
      <c r="BT120" s="999"/>
      <c r="BU120" s="999"/>
      <c r="BV120" s="999">
        <v>2104733</v>
      </c>
      <c r="BW120" s="999"/>
      <c r="BX120" s="999"/>
      <c r="BY120" s="999"/>
      <c r="BZ120" s="999"/>
      <c r="CA120" s="999">
        <v>2268930</v>
      </c>
      <c r="CB120" s="999"/>
      <c r="CC120" s="999"/>
      <c r="CD120" s="999"/>
      <c r="CE120" s="999"/>
      <c r="CF120" s="1013">
        <v>132.9</v>
      </c>
      <c r="CG120" s="1014"/>
      <c r="CH120" s="1014"/>
      <c r="CI120" s="1014"/>
      <c r="CJ120" s="1014"/>
      <c r="CK120" s="1079" t="s">
        <v>468</v>
      </c>
      <c r="CL120" s="1080"/>
      <c r="CM120" s="1080"/>
      <c r="CN120" s="1080"/>
      <c r="CO120" s="1081"/>
      <c r="CP120" s="1087" t="s">
        <v>469</v>
      </c>
      <c r="CQ120" s="1088"/>
      <c r="CR120" s="1088"/>
      <c r="CS120" s="1088"/>
      <c r="CT120" s="1088"/>
      <c r="CU120" s="1088"/>
      <c r="CV120" s="1088"/>
      <c r="CW120" s="1088"/>
      <c r="CX120" s="1088"/>
      <c r="CY120" s="1088"/>
      <c r="CZ120" s="1088"/>
      <c r="DA120" s="1088"/>
      <c r="DB120" s="1088"/>
      <c r="DC120" s="1088"/>
      <c r="DD120" s="1088"/>
      <c r="DE120" s="1088"/>
      <c r="DF120" s="1089"/>
      <c r="DG120" s="998">
        <v>451812</v>
      </c>
      <c r="DH120" s="999"/>
      <c r="DI120" s="999"/>
      <c r="DJ120" s="999"/>
      <c r="DK120" s="999"/>
      <c r="DL120" s="999">
        <v>434696</v>
      </c>
      <c r="DM120" s="999"/>
      <c r="DN120" s="999"/>
      <c r="DO120" s="999"/>
      <c r="DP120" s="999"/>
      <c r="DQ120" s="999">
        <v>480843</v>
      </c>
      <c r="DR120" s="999"/>
      <c r="DS120" s="999"/>
      <c r="DT120" s="999"/>
      <c r="DU120" s="999"/>
      <c r="DV120" s="1000">
        <v>28.2</v>
      </c>
      <c r="DW120" s="1000"/>
      <c r="DX120" s="1000"/>
      <c r="DY120" s="1000"/>
      <c r="DZ120" s="1001"/>
    </row>
    <row r="121" spans="1:130" s="226" customFormat="1" ht="26.25" customHeight="1">
      <c r="A121" s="1131"/>
      <c r="B121" s="1018"/>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387</v>
      </c>
      <c r="AB121" s="1031"/>
      <c r="AC121" s="1031"/>
      <c r="AD121" s="1031"/>
      <c r="AE121" s="1032"/>
      <c r="AF121" s="1033" t="s">
        <v>442</v>
      </c>
      <c r="AG121" s="1031"/>
      <c r="AH121" s="1031"/>
      <c r="AI121" s="1031"/>
      <c r="AJ121" s="1032"/>
      <c r="AK121" s="1033" t="s">
        <v>436</v>
      </c>
      <c r="AL121" s="1031"/>
      <c r="AM121" s="1031"/>
      <c r="AN121" s="1031"/>
      <c r="AO121" s="1032"/>
      <c r="AP121" s="1034" t="s">
        <v>465</v>
      </c>
      <c r="AQ121" s="1035"/>
      <c r="AR121" s="1035"/>
      <c r="AS121" s="1035"/>
      <c r="AT121" s="1036"/>
      <c r="AU121" s="1064"/>
      <c r="AV121" s="1065"/>
      <c r="AW121" s="1065"/>
      <c r="AX121" s="1065"/>
      <c r="AY121" s="1066"/>
      <c r="AZ121" s="1021" t="s">
        <v>471</v>
      </c>
      <c r="BA121" s="1022"/>
      <c r="BB121" s="1022"/>
      <c r="BC121" s="1022"/>
      <c r="BD121" s="1022"/>
      <c r="BE121" s="1022"/>
      <c r="BF121" s="1022"/>
      <c r="BG121" s="1022"/>
      <c r="BH121" s="1022"/>
      <c r="BI121" s="1022"/>
      <c r="BJ121" s="1022"/>
      <c r="BK121" s="1022"/>
      <c r="BL121" s="1022"/>
      <c r="BM121" s="1022"/>
      <c r="BN121" s="1022"/>
      <c r="BO121" s="1022"/>
      <c r="BP121" s="1023"/>
      <c r="BQ121" s="991">
        <v>51466</v>
      </c>
      <c r="BR121" s="992"/>
      <c r="BS121" s="992"/>
      <c r="BT121" s="992"/>
      <c r="BU121" s="992"/>
      <c r="BV121" s="992">
        <v>38324</v>
      </c>
      <c r="BW121" s="992"/>
      <c r="BX121" s="992"/>
      <c r="BY121" s="992"/>
      <c r="BZ121" s="992"/>
      <c r="CA121" s="992">
        <v>22896</v>
      </c>
      <c r="CB121" s="992"/>
      <c r="CC121" s="992"/>
      <c r="CD121" s="992"/>
      <c r="CE121" s="992"/>
      <c r="CF121" s="986">
        <v>1.3</v>
      </c>
      <c r="CG121" s="987"/>
      <c r="CH121" s="987"/>
      <c r="CI121" s="987"/>
      <c r="CJ121" s="987"/>
      <c r="CK121" s="1082"/>
      <c r="CL121" s="1083"/>
      <c r="CM121" s="1083"/>
      <c r="CN121" s="1083"/>
      <c r="CO121" s="1084"/>
      <c r="CP121" s="1092" t="s">
        <v>472</v>
      </c>
      <c r="CQ121" s="1093"/>
      <c r="CR121" s="1093"/>
      <c r="CS121" s="1093"/>
      <c r="CT121" s="1093"/>
      <c r="CU121" s="1093"/>
      <c r="CV121" s="1093"/>
      <c r="CW121" s="1093"/>
      <c r="CX121" s="1093"/>
      <c r="CY121" s="1093"/>
      <c r="CZ121" s="1093"/>
      <c r="DA121" s="1093"/>
      <c r="DB121" s="1093"/>
      <c r="DC121" s="1093"/>
      <c r="DD121" s="1093"/>
      <c r="DE121" s="1093"/>
      <c r="DF121" s="1094"/>
      <c r="DG121" s="991" t="s">
        <v>473</v>
      </c>
      <c r="DH121" s="992"/>
      <c r="DI121" s="992"/>
      <c r="DJ121" s="992"/>
      <c r="DK121" s="992"/>
      <c r="DL121" s="992" t="s">
        <v>453</v>
      </c>
      <c r="DM121" s="992"/>
      <c r="DN121" s="992"/>
      <c r="DO121" s="992"/>
      <c r="DP121" s="992"/>
      <c r="DQ121" s="992" t="s">
        <v>436</v>
      </c>
      <c r="DR121" s="992"/>
      <c r="DS121" s="992"/>
      <c r="DT121" s="992"/>
      <c r="DU121" s="992"/>
      <c r="DV121" s="993" t="s">
        <v>453</v>
      </c>
      <c r="DW121" s="993"/>
      <c r="DX121" s="993"/>
      <c r="DY121" s="993"/>
      <c r="DZ121" s="994"/>
    </row>
    <row r="122" spans="1:130" s="226" customFormat="1" ht="26.25" customHeight="1">
      <c r="A122" s="1131"/>
      <c r="B122" s="1018"/>
      <c r="C122" s="988" t="s">
        <v>445</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459</v>
      </c>
      <c r="AB122" s="1031"/>
      <c r="AC122" s="1031"/>
      <c r="AD122" s="1031"/>
      <c r="AE122" s="1032"/>
      <c r="AF122" s="1033" t="s">
        <v>455</v>
      </c>
      <c r="AG122" s="1031"/>
      <c r="AH122" s="1031"/>
      <c r="AI122" s="1031"/>
      <c r="AJ122" s="1032"/>
      <c r="AK122" s="1033" t="s">
        <v>387</v>
      </c>
      <c r="AL122" s="1031"/>
      <c r="AM122" s="1031"/>
      <c r="AN122" s="1031"/>
      <c r="AO122" s="1032"/>
      <c r="AP122" s="1034" t="s">
        <v>459</v>
      </c>
      <c r="AQ122" s="1035"/>
      <c r="AR122" s="1035"/>
      <c r="AS122" s="1035"/>
      <c r="AT122" s="1036"/>
      <c r="AU122" s="1064"/>
      <c r="AV122" s="1065"/>
      <c r="AW122" s="1065"/>
      <c r="AX122" s="1065"/>
      <c r="AY122" s="1066"/>
      <c r="AZ122" s="1046" t="s">
        <v>474</v>
      </c>
      <c r="BA122" s="1037"/>
      <c r="BB122" s="1037"/>
      <c r="BC122" s="1037"/>
      <c r="BD122" s="1037"/>
      <c r="BE122" s="1037"/>
      <c r="BF122" s="1037"/>
      <c r="BG122" s="1037"/>
      <c r="BH122" s="1037"/>
      <c r="BI122" s="1037"/>
      <c r="BJ122" s="1037"/>
      <c r="BK122" s="1037"/>
      <c r="BL122" s="1037"/>
      <c r="BM122" s="1037"/>
      <c r="BN122" s="1037"/>
      <c r="BO122" s="1037"/>
      <c r="BP122" s="1038"/>
      <c r="BQ122" s="1069">
        <v>2753826</v>
      </c>
      <c r="BR122" s="1070"/>
      <c r="BS122" s="1070"/>
      <c r="BT122" s="1070"/>
      <c r="BU122" s="1070"/>
      <c r="BV122" s="1070">
        <v>2785281</v>
      </c>
      <c r="BW122" s="1070"/>
      <c r="BX122" s="1070"/>
      <c r="BY122" s="1070"/>
      <c r="BZ122" s="1070"/>
      <c r="CA122" s="1070">
        <v>2616072</v>
      </c>
      <c r="CB122" s="1070"/>
      <c r="CC122" s="1070"/>
      <c r="CD122" s="1070"/>
      <c r="CE122" s="1070"/>
      <c r="CF122" s="1090">
        <v>153.19999999999999</v>
      </c>
      <c r="CG122" s="1091"/>
      <c r="CH122" s="1091"/>
      <c r="CI122" s="1091"/>
      <c r="CJ122" s="1091"/>
      <c r="CK122" s="1082"/>
      <c r="CL122" s="1083"/>
      <c r="CM122" s="1083"/>
      <c r="CN122" s="1083"/>
      <c r="CO122" s="1084"/>
      <c r="CP122" s="1092" t="s">
        <v>400</v>
      </c>
      <c r="CQ122" s="1093"/>
      <c r="CR122" s="1093"/>
      <c r="CS122" s="1093"/>
      <c r="CT122" s="1093"/>
      <c r="CU122" s="1093"/>
      <c r="CV122" s="1093"/>
      <c r="CW122" s="1093"/>
      <c r="CX122" s="1093"/>
      <c r="CY122" s="1093"/>
      <c r="CZ122" s="1093"/>
      <c r="DA122" s="1093"/>
      <c r="DB122" s="1093"/>
      <c r="DC122" s="1093"/>
      <c r="DD122" s="1093"/>
      <c r="DE122" s="1093"/>
      <c r="DF122" s="1094"/>
      <c r="DG122" s="991" t="s">
        <v>436</v>
      </c>
      <c r="DH122" s="992"/>
      <c r="DI122" s="992"/>
      <c r="DJ122" s="992"/>
      <c r="DK122" s="992"/>
      <c r="DL122" s="992" t="s">
        <v>436</v>
      </c>
      <c r="DM122" s="992"/>
      <c r="DN122" s="992"/>
      <c r="DO122" s="992"/>
      <c r="DP122" s="992"/>
      <c r="DQ122" s="992" t="s">
        <v>453</v>
      </c>
      <c r="DR122" s="992"/>
      <c r="DS122" s="992"/>
      <c r="DT122" s="992"/>
      <c r="DU122" s="992"/>
      <c r="DV122" s="993" t="s">
        <v>455</v>
      </c>
      <c r="DW122" s="993"/>
      <c r="DX122" s="993"/>
      <c r="DY122" s="993"/>
      <c r="DZ122" s="994"/>
    </row>
    <row r="123" spans="1:130" s="226" customFormat="1" ht="26.25" customHeight="1">
      <c r="A123" s="1131"/>
      <c r="B123" s="1018"/>
      <c r="C123" s="988" t="s">
        <v>456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387</v>
      </c>
      <c r="AB123" s="1031"/>
      <c r="AC123" s="1031"/>
      <c r="AD123" s="1031"/>
      <c r="AE123" s="1032"/>
      <c r="AF123" s="1033" t="s">
        <v>473</v>
      </c>
      <c r="AG123" s="1031"/>
      <c r="AH123" s="1031"/>
      <c r="AI123" s="1031"/>
      <c r="AJ123" s="1032"/>
      <c r="AK123" s="1033" t="s">
        <v>387</v>
      </c>
      <c r="AL123" s="1031"/>
      <c r="AM123" s="1031"/>
      <c r="AN123" s="1031"/>
      <c r="AO123" s="1032"/>
      <c r="AP123" s="1034" t="s">
        <v>455</v>
      </c>
      <c r="AQ123" s="1035"/>
      <c r="AR123" s="1035"/>
      <c r="AS123" s="1035"/>
      <c r="AT123" s="1036"/>
      <c r="AU123" s="1067"/>
      <c r="AV123" s="1068"/>
      <c r="AW123" s="1068"/>
      <c r="AX123" s="1068"/>
      <c r="AY123" s="1068"/>
      <c r="AZ123" s="257" t="s">
        <v>181</v>
      </c>
      <c r="BA123" s="257"/>
      <c r="BB123" s="257"/>
      <c r="BC123" s="257"/>
      <c r="BD123" s="257"/>
      <c r="BE123" s="257"/>
      <c r="BF123" s="257"/>
      <c r="BG123" s="257"/>
      <c r="BH123" s="257"/>
      <c r="BI123" s="257"/>
      <c r="BJ123" s="257"/>
      <c r="BK123" s="257"/>
      <c r="BL123" s="257"/>
      <c r="BM123" s="257"/>
      <c r="BN123" s="257"/>
      <c r="BO123" s="1047" t="s">
        <v>475</v>
      </c>
      <c r="BP123" s="1078"/>
      <c r="BQ123" s="1137">
        <v>5001479</v>
      </c>
      <c r="BR123" s="1138"/>
      <c r="BS123" s="1138"/>
      <c r="BT123" s="1138"/>
      <c r="BU123" s="1138"/>
      <c r="BV123" s="1138">
        <v>4928338</v>
      </c>
      <c r="BW123" s="1138"/>
      <c r="BX123" s="1138"/>
      <c r="BY123" s="1138"/>
      <c r="BZ123" s="1138"/>
      <c r="CA123" s="1138">
        <v>4907898</v>
      </c>
      <c r="CB123" s="1138"/>
      <c r="CC123" s="1138"/>
      <c r="CD123" s="1138"/>
      <c r="CE123" s="1138"/>
      <c r="CF123" s="1071"/>
      <c r="CG123" s="1072"/>
      <c r="CH123" s="1072"/>
      <c r="CI123" s="1072"/>
      <c r="CJ123" s="1073"/>
      <c r="CK123" s="1082"/>
      <c r="CL123" s="1083"/>
      <c r="CM123" s="1083"/>
      <c r="CN123" s="1083"/>
      <c r="CO123" s="1084"/>
      <c r="CP123" s="1092" t="s">
        <v>476</v>
      </c>
      <c r="CQ123" s="1093"/>
      <c r="CR123" s="1093"/>
      <c r="CS123" s="1093"/>
      <c r="CT123" s="1093"/>
      <c r="CU123" s="1093"/>
      <c r="CV123" s="1093"/>
      <c r="CW123" s="1093"/>
      <c r="CX123" s="1093"/>
      <c r="CY123" s="1093"/>
      <c r="CZ123" s="1093"/>
      <c r="DA123" s="1093"/>
      <c r="DB123" s="1093"/>
      <c r="DC123" s="1093"/>
      <c r="DD123" s="1093"/>
      <c r="DE123" s="1093"/>
      <c r="DF123" s="1094"/>
      <c r="DG123" s="1030" t="s">
        <v>452</v>
      </c>
      <c r="DH123" s="1031"/>
      <c r="DI123" s="1031"/>
      <c r="DJ123" s="1031"/>
      <c r="DK123" s="1032"/>
      <c r="DL123" s="1033" t="s">
        <v>387</v>
      </c>
      <c r="DM123" s="1031"/>
      <c r="DN123" s="1031"/>
      <c r="DO123" s="1031"/>
      <c r="DP123" s="1032"/>
      <c r="DQ123" s="1033" t="s">
        <v>452</v>
      </c>
      <c r="DR123" s="1031"/>
      <c r="DS123" s="1031"/>
      <c r="DT123" s="1031"/>
      <c r="DU123" s="1032"/>
      <c r="DV123" s="1034" t="s">
        <v>436</v>
      </c>
      <c r="DW123" s="1035"/>
      <c r="DX123" s="1035"/>
      <c r="DY123" s="1035"/>
      <c r="DZ123" s="1036"/>
    </row>
    <row r="124" spans="1:130" s="226" customFormat="1" ht="26.25" customHeight="1" thickBot="1">
      <c r="A124" s="1131"/>
      <c r="B124" s="1018"/>
      <c r="C124" s="988" t="s">
        <v>460</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436</v>
      </c>
      <c r="AB124" s="1031"/>
      <c r="AC124" s="1031"/>
      <c r="AD124" s="1031"/>
      <c r="AE124" s="1032"/>
      <c r="AF124" s="1033" t="s">
        <v>387</v>
      </c>
      <c r="AG124" s="1031"/>
      <c r="AH124" s="1031"/>
      <c r="AI124" s="1031"/>
      <c r="AJ124" s="1032"/>
      <c r="AK124" s="1033" t="s">
        <v>387</v>
      </c>
      <c r="AL124" s="1031"/>
      <c r="AM124" s="1031"/>
      <c r="AN124" s="1031"/>
      <c r="AO124" s="1032"/>
      <c r="AP124" s="1034" t="s">
        <v>387</v>
      </c>
      <c r="AQ124" s="1035"/>
      <c r="AR124" s="1035"/>
      <c r="AS124" s="1035"/>
      <c r="AT124" s="1036"/>
      <c r="AU124" s="1133" t="s">
        <v>477</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t="s">
        <v>436</v>
      </c>
      <c r="BR124" s="1100"/>
      <c r="BS124" s="1100"/>
      <c r="BT124" s="1100"/>
      <c r="BU124" s="1100"/>
      <c r="BV124" s="1100" t="s">
        <v>453</v>
      </c>
      <c r="BW124" s="1100"/>
      <c r="BX124" s="1100"/>
      <c r="BY124" s="1100"/>
      <c r="BZ124" s="1100"/>
      <c r="CA124" s="1100" t="s">
        <v>465</v>
      </c>
      <c r="CB124" s="1100"/>
      <c r="CC124" s="1100"/>
      <c r="CD124" s="1100"/>
      <c r="CE124" s="1100"/>
      <c r="CF124" s="1101"/>
      <c r="CG124" s="1102"/>
      <c r="CH124" s="1102"/>
      <c r="CI124" s="1102"/>
      <c r="CJ124" s="1103"/>
      <c r="CK124" s="1085"/>
      <c r="CL124" s="1085"/>
      <c r="CM124" s="1085"/>
      <c r="CN124" s="1085"/>
      <c r="CO124" s="1086"/>
      <c r="CP124" s="1092" t="s">
        <v>478</v>
      </c>
      <c r="CQ124" s="1093"/>
      <c r="CR124" s="1093"/>
      <c r="CS124" s="1093"/>
      <c r="CT124" s="1093"/>
      <c r="CU124" s="1093"/>
      <c r="CV124" s="1093"/>
      <c r="CW124" s="1093"/>
      <c r="CX124" s="1093"/>
      <c r="CY124" s="1093"/>
      <c r="CZ124" s="1093"/>
      <c r="DA124" s="1093"/>
      <c r="DB124" s="1093"/>
      <c r="DC124" s="1093"/>
      <c r="DD124" s="1093"/>
      <c r="DE124" s="1093"/>
      <c r="DF124" s="1094"/>
      <c r="DG124" s="1077" t="s">
        <v>479</v>
      </c>
      <c r="DH124" s="1056"/>
      <c r="DI124" s="1056"/>
      <c r="DJ124" s="1056"/>
      <c r="DK124" s="1057"/>
      <c r="DL124" s="1055" t="s">
        <v>479</v>
      </c>
      <c r="DM124" s="1056"/>
      <c r="DN124" s="1056"/>
      <c r="DO124" s="1056"/>
      <c r="DP124" s="1057"/>
      <c r="DQ124" s="1055" t="s">
        <v>479</v>
      </c>
      <c r="DR124" s="1056"/>
      <c r="DS124" s="1056"/>
      <c r="DT124" s="1056"/>
      <c r="DU124" s="1057"/>
      <c r="DV124" s="1058" t="s">
        <v>452</v>
      </c>
      <c r="DW124" s="1059"/>
      <c r="DX124" s="1059"/>
      <c r="DY124" s="1059"/>
      <c r="DZ124" s="1060"/>
    </row>
    <row r="125" spans="1:130" s="226" customFormat="1" ht="26.25" customHeight="1">
      <c r="A125" s="1131"/>
      <c r="B125" s="1018"/>
      <c r="C125" s="988" t="s">
        <v>462</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436</v>
      </c>
      <c r="AB125" s="1031"/>
      <c r="AC125" s="1031"/>
      <c r="AD125" s="1031"/>
      <c r="AE125" s="1032"/>
      <c r="AF125" s="1033" t="s">
        <v>473</v>
      </c>
      <c r="AG125" s="1031"/>
      <c r="AH125" s="1031"/>
      <c r="AI125" s="1031"/>
      <c r="AJ125" s="1032"/>
      <c r="AK125" s="1033" t="s">
        <v>387</v>
      </c>
      <c r="AL125" s="1031"/>
      <c r="AM125" s="1031"/>
      <c r="AN125" s="1031"/>
      <c r="AO125" s="1032"/>
      <c r="AP125" s="1034" t="s">
        <v>453</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480</v>
      </c>
      <c r="CL125" s="1080"/>
      <c r="CM125" s="1080"/>
      <c r="CN125" s="1080"/>
      <c r="CO125" s="1081"/>
      <c r="CP125" s="1012" t="s">
        <v>481</v>
      </c>
      <c r="CQ125" s="961"/>
      <c r="CR125" s="961"/>
      <c r="CS125" s="961"/>
      <c r="CT125" s="961"/>
      <c r="CU125" s="961"/>
      <c r="CV125" s="961"/>
      <c r="CW125" s="961"/>
      <c r="CX125" s="961"/>
      <c r="CY125" s="961"/>
      <c r="CZ125" s="961"/>
      <c r="DA125" s="961"/>
      <c r="DB125" s="961"/>
      <c r="DC125" s="961"/>
      <c r="DD125" s="961"/>
      <c r="DE125" s="961"/>
      <c r="DF125" s="962"/>
      <c r="DG125" s="998" t="s">
        <v>387</v>
      </c>
      <c r="DH125" s="999"/>
      <c r="DI125" s="999"/>
      <c r="DJ125" s="999"/>
      <c r="DK125" s="999"/>
      <c r="DL125" s="999" t="s">
        <v>479</v>
      </c>
      <c r="DM125" s="999"/>
      <c r="DN125" s="999"/>
      <c r="DO125" s="999"/>
      <c r="DP125" s="999"/>
      <c r="DQ125" s="999" t="s">
        <v>452</v>
      </c>
      <c r="DR125" s="999"/>
      <c r="DS125" s="999"/>
      <c r="DT125" s="999"/>
      <c r="DU125" s="999"/>
      <c r="DV125" s="1000" t="s">
        <v>453</v>
      </c>
      <c r="DW125" s="1000"/>
      <c r="DX125" s="1000"/>
      <c r="DY125" s="1000"/>
      <c r="DZ125" s="1001"/>
    </row>
    <row r="126" spans="1:130" s="226" customFormat="1" ht="26.25" customHeight="1" thickBot="1">
      <c r="A126" s="1131"/>
      <c r="B126" s="1018"/>
      <c r="C126" s="988" t="s">
        <v>464</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455</v>
      </c>
      <c r="AB126" s="1031"/>
      <c r="AC126" s="1031"/>
      <c r="AD126" s="1031"/>
      <c r="AE126" s="1032"/>
      <c r="AF126" s="1033" t="s">
        <v>387</v>
      </c>
      <c r="AG126" s="1031"/>
      <c r="AH126" s="1031"/>
      <c r="AI126" s="1031"/>
      <c r="AJ126" s="1032"/>
      <c r="AK126" s="1033" t="s">
        <v>479</v>
      </c>
      <c r="AL126" s="1031"/>
      <c r="AM126" s="1031"/>
      <c r="AN126" s="1031"/>
      <c r="AO126" s="1032"/>
      <c r="AP126" s="1034" t="s">
        <v>436</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482</v>
      </c>
      <c r="CQ126" s="1022"/>
      <c r="CR126" s="1022"/>
      <c r="CS126" s="1022"/>
      <c r="CT126" s="1022"/>
      <c r="CU126" s="1022"/>
      <c r="CV126" s="1022"/>
      <c r="CW126" s="1022"/>
      <c r="CX126" s="1022"/>
      <c r="CY126" s="1022"/>
      <c r="CZ126" s="1022"/>
      <c r="DA126" s="1022"/>
      <c r="DB126" s="1022"/>
      <c r="DC126" s="1022"/>
      <c r="DD126" s="1022"/>
      <c r="DE126" s="1022"/>
      <c r="DF126" s="1023"/>
      <c r="DG126" s="991" t="s">
        <v>436</v>
      </c>
      <c r="DH126" s="992"/>
      <c r="DI126" s="992"/>
      <c r="DJ126" s="992"/>
      <c r="DK126" s="992"/>
      <c r="DL126" s="992" t="s">
        <v>442</v>
      </c>
      <c r="DM126" s="992"/>
      <c r="DN126" s="992"/>
      <c r="DO126" s="992"/>
      <c r="DP126" s="992"/>
      <c r="DQ126" s="992" t="s">
        <v>387</v>
      </c>
      <c r="DR126" s="992"/>
      <c r="DS126" s="992"/>
      <c r="DT126" s="992"/>
      <c r="DU126" s="992"/>
      <c r="DV126" s="993" t="s">
        <v>436</v>
      </c>
      <c r="DW126" s="993"/>
      <c r="DX126" s="993"/>
      <c r="DY126" s="993"/>
      <c r="DZ126" s="994"/>
    </row>
    <row r="127" spans="1:130" s="226" customFormat="1" ht="26.25" customHeight="1">
      <c r="A127" s="1132"/>
      <c r="B127" s="1020"/>
      <c r="C127" s="1074" t="s">
        <v>483</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t="s">
        <v>436</v>
      </c>
      <c r="AB127" s="1031"/>
      <c r="AC127" s="1031"/>
      <c r="AD127" s="1031"/>
      <c r="AE127" s="1032"/>
      <c r="AF127" s="1033" t="s">
        <v>387</v>
      </c>
      <c r="AG127" s="1031"/>
      <c r="AH127" s="1031"/>
      <c r="AI127" s="1031"/>
      <c r="AJ127" s="1032"/>
      <c r="AK127" s="1033" t="s">
        <v>453</v>
      </c>
      <c r="AL127" s="1031"/>
      <c r="AM127" s="1031"/>
      <c r="AN127" s="1031"/>
      <c r="AO127" s="1032"/>
      <c r="AP127" s="1034" t="s">
        <v>442</v>
      </c>
      <c r="AQ127" s="1035"/>
      <c r="AR127" s="1035"/>
      <c r="AS127" s="1035"/>
      <c r="AT127" s="1036"/>
      <c r="AU127" s="262"/>
      <c r="AV127" s="262"/>
      <c r="AW127" s="262"/>
      <c r="AX127" s="1104" t="s">
        <v>484</v>
      </c>
      <c r="AY127" s="1105"/>
      <c r="AZ127" s="1105"/>
      <c r="BA127" s="1105"/>
      <c r="BB127" s="1105"/>
      <c r="BC127" s="1105"/>
      <c r="BD127" s="1105"/>
      <c r="BE127" s="1106"/>
      <c r="BF127" s="1107" t="s">
        <v>485</v>
      </c>
      <c r="BG127" s="1105"/>
      <c r="BH127" s="1105"/>
      <c r="BI127" s="1105"/>
      <c r="BJ127" s="1105"/>
      <c r="BK127" s="1105"/>
      <c r="BL127" s="1106"/>
      <c r="BM127" s="1107" t="s">
        <v>486</v>
      </c>
      <c r="BN127" s="1105"/>
      <c r="BO127" s="1105"/>
      <c r="BP127" s="1105"/>
      <c r="BQ127" s="1105"/>
      <c r="BR127" s="1105"/>
      <c r="BS127" s="1106"/>
      <c r="BT127" s="1107" t="s">
        <v>487</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488</v>
      </c>
      <c r="CQ127" s="1022"/>
      <c r="CR127" s="1022"/>
      <c r="CS127" s="1022"/>
      <c r="CT127" s="1022"/>
      <c r="CU127" s="1022"/>
      <c r="CV127" s="1022"/>
      <c r="CW127" s="1022"/>
      <c r="CX127" s="1022"/>
      <c r="CY127" s="1022"/>
      <c r="CZ127" s="1022"/>
      <c r="DA127" s="1022"/>
      <c r="DB127" s="1022"/>
      <c r="DC127" s="1022"/>
      <c r="DD127" s="1022"/>
      <c r="DE127" s="1022"/>
      <c r="DF127" s="1023"/>
      <c r="DG127" s="991" t="s">
        <v>479</v>
      </c>
      <c r="DH127" s="992"/>
      <c r="DI127" s="992"/>
      <c r="DJ127" s="992"/>
      <c r="DK127" s="992"/>
      <c r="DL127" s="992" t="s">
        <v>442</v>
      </c>
      <c r="DM127" s="992"/>
      <c r="DN127" s="992"/>
      <c r="DO127" s="992"/>
      <c r="DP127" s="992"/>
      <c r="DQ127" s="992" t="s">
        <v>387</v>
      </c>
      <c r="DR127" s="992"/>
      <c r="DS127" s="992"/>
      <c r="DT127" s="992"/>
      <c r="DU127" s="992"/>
      <c r="DV127" s="993" t="s">
        <v>387</v>
      </c>
      <c r="DW127" s="993"/>
      <c r="DX127" s="993"/>
      <c r="DY127" s="993"/>
      <c r="DZ127" s="994"/>
    </row>
    <row r="128" spans="1:130" s="226" customFormat="1" ht="26.25" customHeight="1" thickBot="1">
      <c r="A128" s="1115" t="s">
        <v>489</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490</v>
      </c>
      <c r="X128" s="1117"/>
      <c r="Y128" s="1117"/>
      <c r="Z128" s="1118"/>
      <c r="AA128" s="1119">
        <v>29909</v>
      </c>
      <c r="AB128" s="1120"/>
      <c r="AC128" s="1120"/>
      <c r="AD128" s="1120"/>
      <c r="AE128" s="1121"/>
      <c r="AF128" s="1122">
        <v>21497</v>
      </c>
      <c r="AG128" s="1120"/>
      <c r="AH128" s="1120"/>
      <c r="AI128" s="1120"/>
      <c r="AJ128" s="1121"/>
      <c r="AK128" s="1122">
        <v>4923</v>
      </c>
      <c r="AL128" s="1120"/>
      <c r="AM128" s="1120"/>
      <c r="AN128" s="1120"/>
      <c r="AO128" s="1121"/>
      <c r="AP128" s="1123"/>
      <c r="AQ128" s="1124"/>
      <c r="AR128" s="1124"/>
      <c r="AS128" s="1124"/>
      <c r="AT128" s="1125"/>
      <c r="AU128" s="262"/>
      <c r="AV128" s="262"/>
      <c r="AW128" s="262"/>
      <c r="AX128" s="960" t="s">
        <v>491</v>
      </c>
      <c r="AY128" s="961"/>
      <c r="AZ128" s="961"/>
      <c r="BA128" s="961"/>
      <c r="BB128" s="961"/>
      <c r="BC128" s="961"/>
      <c r="BD128" s="961"/>
      <c r="BE128" s="962"/>
      <c r="BF128" s="1126" t="s">
        <v>452</v>
      </c>
      <c r="BG128" s="1127"/>
      <c r="BH128" s="1127"/>
      <c r="BI128" s="1127"/>
      <c r="BJ128" s="1127"/>
      <c r="BK128" s="1127"/>
      <c r="BL128" s="1128"/>
      <c r="BM128" s="1126">
        <v>15</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492</v>
      </c>
      <c r="CQ128" s="1109"/>
      <c r="CR128" s="1109"/>
      <c r="CS128" s="1109"/>
      <c r="CT128" s="1109"/>
      <c r="CU128" s="1109"/>
      <c r="CV128" s="1109"/>
      <c r="CW128" s="1109"/>
      <c r="CX128" s="1109"/>
      <c r="CY128" s="1109"/>
      <c r="CZ128" s="1109"/>
      <c r="DA128" s="1109"/>
      <c r="DB128" s="1109"/>
      <c r="DC128" s="1109"/>
      <c r="DD128" s="1109"/>
      <c r="DE128" s="1109"/>
      <c r="DF128" s="1110"/>
      <c r="DG128" s="1111" t="s">
        <v>387</v>
      </c>
      <c r="DH128" s="1112"/>
      <c r="DI128" s="1112"/>
      <c r="DJ128" s="1112"/>
      <c r="DK128" s="1112"/>
      <c r="DL128" s="1112" t="s">
        <v>436</v>
      </c>
      <c r="DM128" s="1112"/>
      <c r="DN128" s="1112"/>
      <c r="DO128" s="1112"/>
      <c r="DP128" s="1112"/>
      <c r="DQ128" s="1112" t="s">
        <v>436</v>
      </c>
      <c r="DR128" s="1112"/>
      <c r="DS128" s="1112"/>
      <c r="DT128" s="1112"/>
      <c r="DU128" s="1112"/>
      <c r="DV128" s="1113" t="s">
        <v>387</v>
      </c>
      <c r="DW128" s="1113"/>
      <c r="DX128" s="1113"/>
      <c r="DY128" s="1113"/>
      <c r="DZ128" s="1114"/>
    </row>
    <row r="129" spans="1:131" s="226" customFormat="1" ht="26.25" customHeight="1">
      <c r="A129" s="1002" t="s">
        <v>102</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493</v>
      </c>
      <c r="X129" s="1146"/>
      <c r="Y129" s="1146"/>
      <c r="Z129" s="1147"/>
      <c r="AA129" s="1030">
        <v>2043825</v>
      </c>
      <c r="AB129" s="1031"/>
      <c r="AC129" s="1031"/>
      <c r="AD129" s="1031"/>
      <c r="AE129" s="1032"/>
      <c r="AF129" s="1033">
        <v>2009610</v>
      </c>
      <c r="AG129" s="1031"/>
      <c r="AH129" s="1031"/>
      <c r="AI129" s="1031"/>
      <c r="AJ129" s="1032"/>
      <c r="AK129" s="1033">
        <v>1981705</v>
      </c>
      <c r="AL129" s="1031"/>
      <c r="AM129" s="1031"/>
      <c r="AN129" s="1031"/>
      <c r="AO129" s="1032"/>
      <c r="AP129" s="1148"/>
      <c r="AQ129" s="1149"/>
      <c r="AR129" s="1149"/>
      <c r="AS129" s="1149"/>
      <c r="AT129" s="1150"/>
      <c r="AU129" s="264"/>
      <c r="AV129" s="264"/>
      <c r="AW129" s="264"/>
      <c r="AX129" s="1139" t="s">
        <v>494</v>
      </c>
      <c r="AY129" s="1022"/>
      <c r="AZ129" s="1022"/>
      <c r="BA129" s="1022"/>
      <c r="BB129" s="1022"/>
      <c r="BC129" s="1022"/>
      <c r="BD129" s="1022"/>
      <c r="BE129" s="1023"/>
      <c r="BF129" s="1140" t="s">
        <v>436</v>
      </c>
      <c r="BG129" s="1141"/>
      <c r="BH129" s="1141"/>
      <c r="BI129" s="1141"/>
      <c r="BJ129" s="1141"/>
      <c r="BK129" s="1141"/>
      <c r="BL129" s="1142"/>
      <c r="BM129" s="1140">
        <v>20</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2" t="s">
        <v>495</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496</v>
      </c>
      <c r="X130" s="1146"/>
      <c r="Y130" s="1146"/>
      <c r="Z130" s="1147"/>
      <c r="AA130" s="1030">
        <v>295896</v>
      </c>
      <c r="AB130" s="1031"/>
      <c r="AC130" s="1031"/>
      <c r="AD130" s="1031"/>
      <c r="AE130" s="1032"/>
      <c r="AF130" s="1033">
        <v>280380</v>
      </c>
      <c r="AG130" s="1031"/>
      <c r="AH130" s="1031"/>
      <c r="AI130" s="1031"/>
      <c r="AJ130" s="1032"/>
      <c r="AK130" s="1033">
        <v>274349</v>
      </c>
      <c r="AL130" s="1031"/>
      <c r="AM130" s="1031"/>
      <c r="AN130" s="1031"/>
      <c r="AO130" s="1032"/>
      <c r="AP130" s="1148"/>
      <c r="AQ130" s="1149"/>
      <c r="AR130" s="1149"/>
      <c r="AS130" s="1149"/>
      <c r="AT130" s="1150"/>
      <c r="AU130" s="264"/>
      <c r="AV130" s="264"/>
      <c r="AW130" s="264"/>
      <c r="AX130" s="1139" t="s">
        <v>497</v>
      </c>
      <c r="AY130" s="1022"/>
      <c r="AZ130" s="1022"/>
      <c r="BA130" s="1022"/>
      <c r="BB130" s="1022"/>
      <c r="BC130" s="1022"/>
      <c r="BD130" s="1022"/>
      <c r="BE130" s="1023"/>
      <c r="BF130" s="1176">
        <v>8.1999999999999993</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498</v>
      </c>
      <c r="X131" s="1184"/>
      <c r="Y131" s="1184"/>
      <c r="Z131" s="1185"/>
      <c r="AA131" s="1077">
        <v>1747929</v>
      </c>
      <c r="AB131" s="1056"/>
      <c r="AC131" s="1056"/>
      <c r="AD131" s="1056"/>
      <c r="AE131" s="1057"/>
      <c r="AF131" s="1055">
        <v>1729230</v>
      </c>
      <c r="AG131" s="1056"/>
      <c r="AH131" s="1056"/>
      <c r="AI131" s="1056"/>
      <c r="AJ131" s="1057"/>
      <c r="AK131" s="1055">
        <v>1707356</v>
      </c>
      <c r="AL131" s="1056"/>
      <c r="AM131" s="1056"/>
      <c r="AN131" s="1056"/>
      <c r="AO131" s="1057"/>
      <c r="AP131" s="1186"/>
      <c r="AQ131" s="1187"/>
      <c r="AR131" s="1187"/>
      <c r="AS131" s="1187"/>
      <c r="AT131" s="1188"/>
      <c r="AU131" s="264"/>
      <c r="AV131" s="264"/>
      <c r="AW131" s="264"/>
      <c r="AX131" s="1158" t="s">
        <v>499</v>
      </c>
      <c r="AY131" s="1109"/>
      <c r="AZ131" s="1109"/>
      <c r="BA131" s="1109"/>
      <c r="BB131" s="1109"/>
      <c r="BC131" s="1109"/>
      <c r="BD131" s="1109"/>
      <c r="BE131" s="1110"/>
      <c r="BF131" s="1159" t="s">
        <v>387</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5" t="s">
        <v>500</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501</v>
      </c>
      <c r="W132" s="1169"/>
      <c r="X132" s="1169"/>
      <c r="Y132" s="1169"/>
      <c r="Z132" s="1170"/>
      <c r="AA132" s="1171">
        <v>7.5422399880000004</v>
      </c>
      <c r="AB132" s="1172"/>
      <c r="AC132" s="1172"/>
      <c r="AD132" s="1172"/>
      <c r="AE132" s="1173"/>
      <c r="AF132" s="1174">
        <v>8.8110315000000003</v>
      </c>
      <c r="AG132" s="1172"/>
      <c r="AH132" s="1172"/>
      <c r="AI132" s="1172"/>
      <c r="AJ132" s="1173"/>
      <c r="AK132" s="1174">
        <v>8.3005536049999993</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502</v>
      </c>
      <c r="W133" s="1152"/>
      <c r="X133" s="1152"/>
      <c r="Y133" s="1152"/>
      <c r="Z133" s="1153"/>
      <c r="AA133" s="1154">
        <v>7.4</v>
      </c>
      <c r="AB133" s="1155"/>
      <c r="AC133" s="1155"/>
      <c r="AD133" s="1155"/>
      <c r="AE133" s="1156"/>
      <c r="AF133" s="1154">
        <v>7.5</v>
      </c>
      <c r="AG133" s="1155"/>
      <c r="AH133" s="1155"/>
      <c r="AI133" s="1155"/>
      <c r="AJ133" s="1156"/>
      <c r="AK133" s="1154">
        <v>8.1999999999999993</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r5XlVzp/2+tBQ9pquGth54zBYGvYYPnLSDWZC9LIG4ZJ6CYc3z3XqQRAXulDwMX16kFTroUzIfVVvi/Lsq+w==" saltValue="tYEJVxeoQll552O3Qx1M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vF6vB3mliiPJdMS5oV7a4HrWh8Nqq0W3VFK7LGZTO4oW2m8pRR/FiOmbPHgh3Eia0FPL5WU9Q9M3Qfipo3N6w==" saltValue="GMKrYL1M6V/NOB1BDCXR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Ojfd+WSfGW/TAmw09+ehjhCs8Udl6nKUEJ7/LKD+rCMigSYylt8DNEvYRFNJyRQq54urniKamvxQZjSRLvig==" saltValue="E3K9n9TONNsCTRJbt3uP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511</v>
      </c>
      <c r="AL9" s="1195"/>
      <c r="AM9" s="1195"/>
      <c r="AN9" s="1196"/>
      <c r="AO9" s="292">
        <v>549375</v>
      </c>
      <c r="AP9" s="292">
        <v>107847</v>
      </c>
      <c r="AQ9" s="293">
        <v>117391</v>
      </c>
      <c r="AR9" s="294">
        <v>-8.1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512</v>
      </c>
      <c r="AL10" s="1195"/>
      <c r="AM10" s="1195"/>
      <c r="AN10" s="1196"/>
      <c r="AO10" s="295">
        <v>69914</v>
      </c>
      <c r="AP10" s="295">
        <v>13725</v>
      </c>
      <c r="AQ10" s="296">
        <v>11968</v>
      </c>
      <c r="AR10" s="297">
        <v>14.7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513</v>
      </c>
      <c r="AL11" s="1195"/>
      <c r="AM11" s="1195"/>
      <c r="AN11" s="1196"/>
      <c r="AO11" s="295">
        <v>115638</v>
      </c>
      <c r="AP11" s="295">
        <v>22701</v>
      </c>
      <c r="AQ11" s="296">
        <v>18604</v>
      </c>
      <c r="AR11" s="297">
        <v>22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514</v>
      </c>
      <c r="AL12" s="1195"/>
      <c r="AM12" s="1195"/>
      <c r="AN12" s="1196"/>
      <c r="AO12" s="295" t="s">
        <v>515</v>
      </c>
      <c r="AP12" s="295" t="s">
        <v>515</v>
      </c>
      <c r="AQ12" s="296">
        <v>928</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516</v>
      </c>
      <c r="AL13" s="1195"/>
      <c r="AM13" s="1195"/>
      <c r="AN13" s="1196"/>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517</v>
      </c>
      <c r="AL14" s="1195"/>
      <c r="AM14" s="1195"/>
      <c r="AN14" s="1196"/>
      <c r="AO14" s="295">
        <v>20280</v>
      </c>
      <c r="AP14" s="295">
        <v>3981</v>
      </c>
      <c r="AQ14" s="296">
        <v>5151</v>
      </c>
      <c r="AR14" s="297">
        <v>-22.7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518</v>
      </c>
      <c r="AL15" s="1195"/>
      <c r="AM15" s="1195"/>
      <c r="AN15" s="1196"/>
      <c r="AO15" s="295">
        <v>21153</v>
      </c>
      <c r="AP15" s="295">
        <v>4153</v>
      </c>
      <c r="AQ15" s="296">
        <v>2680</v>
      </c>
      <c r="AR15" s="297">
        <v>55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519</v>
      </c>
      <c r="AL16" s="1198"/>
      <c r="AM16" s="1198"/>
      <c r="AN16" s="1199"/>
      <c r="AO16" s="295">
        <v>-74349</v>
      </c>
      <c r="AP16" s="295">
        <v>-14595</v>
      </c>
      <c r="AQ16" s="296">
        <v>-12014</v>
      </c>
      <c r="AR16" s="297">
        <v>21.5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181</v>
      </c>
      <c r="AL17" s="1198"/>
      <c r="AM17" s="1198"/>
      <c r="AN17" s="1199"/>
      <c r="AO17" s="295">
        <v>702011</v>
      </c>
      <c r="AP17" s="295">
        <v>137811</v>
      </c>
      <c r="AQ17" s="296">
        <v>144708</v>
      </c>
      <c r="AR17" s="297">
        <v>-4.8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524</v>
      </c>
      <c r="AL21" s="1190"/>
      <c r="AM21" s="1190"/>
      <c r="AN21" s="1191"/>
      <c r="AO21" s="307">
        <v>12.17</v>
      </c>
      <c r="AP21" s="308">
        <v>13.77</v>
      </c>
      <c r="AQ21" s="309">
        <v>-1.6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525</v>
      </c>
      <c r="AL22" s="1190"/>
      <c r="AM22" s="1190"/>
      <c r="AN22" s="1191"/>
      <c r="AO22" s="312">
        <v>96.4</v>
      </c>
      <c r="AP22" s="313">
        <v>94.8</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530</v>
      </c>
      <c r="AL32" s="1206"/>
      <c r="AM32" s="1206"/>
      <c r="AN32" s="1207"/>
      <c r="AO32" s="322">
        <v>359128</v>
      </c>
      <c r="AP32" s="322">
        <v>70500</v>
      </c>
      <c r="AQ32" s="323">
        <v>73070</v>
      </c>
      <c r="AR32" s="324">
        <v>-3.5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531</v>
      </c>
      <c r="AL33" s="1206"/>
      <c r="AM33" s="1206"/>
      <c r="AN33" s="120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532</v>
      </c>
      <c r="AL34" s="1206"/>
      <c r="AM34" s="1206"/>
      <c r="AN34" s="1207"/>
      <c r="AO34" s="322" t="s">
        <v>515</v>
      </c>
      <c r="AP34" s="322" t="s">
        <v>515</v>
      </c>
      <c r="AQ34" s="323">
        <v>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533</v>
      </c>
      <c r="AL35" s="1206"/>
      <c r="AM35" s="1206"/>
      <c r="AN35" s="1207"/>
      <c r="AO35" s="322">
        <v>34833</v>
      </c>
      <c r="AP35" s="322">
        <v>6838</v>
      </c>
      <c r="AQ35" s="323">
        <v>19034</v>
      </c>
      <c r="AR35" s="324">
        <v>-64.099999999999994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534</v>
      </c>
      <c r="AL36" s="1206"/>
      <c r="AM36" s="1206"/>
      <c r="AN36" s="1207"/>
      <c r="AO36" s="322">
        <v>27031</v>
      </c>
      <c r="AP36" s="322">
        <v>5306</v>
      </c>
      <c r="AQ36" s="323">
        <v>5455</v>
      </c>
      <c r="AR36" s="324">
        <v>-2.7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535</v>
      </c>
      <c r="AL37" s="1206"/>
      <c r="AM37" s="1206"/>
      <c r="AN37" s="1207"/>
      <c r="AO37" s="322" t="s">
        <v>515</v>
      </c>
      <c r="AP37" s="322" t="s">
        <v>515</v>
      </c>
      <c r="AQ37" s="323">
        <v>1361</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536</v>
      </c>
      <c r="AL38" s="1209"/>
      <c r="AM38" s="1209"/>
      <c r="AN38" s="1210"/>
      <c r="AO38" s="325" t="s">
        <v>515</v>
      </c>
      <c r="AP38" s="325" t="s">
        <v>515</v>
      </c>
      <c r="AQ38" s="326">
        <v>4</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537</v>
      </c>
      <c r="AL39" s="1209"/>
      <c r="AM39" s="1209"/>
      <c r="AN39" s="1210"/>
      <c r="AO39" s="322">
        <v>-4923</v>
      </c>
      <c r="AP39" s="322">
        <v>-966</v>
      </c>
      <c r="AQ39" s="323">
        <v>-3538</v>
      </c>
      <c r="AR39" s="324">
        <v>-72.7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538</v>
      </c>
      <c r="AL40" s="1206"/>
      <c r="AM40" s="1206"/>
      <c r="AN40" s="1207"/>
      <c r="AO40" s="322">
        <v>-274349</v>
      </c>
      <c r="AP40" s="322">
        <v>-53857</v>
      </c>
      <c r="AQ40" s="323">
        <v>-64803</v>
      </c>
      <c r="AR40" s="324">
        <v>-16.899999999999999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297</v>
      </c>
      <c r="AL41" s="1212"/>
      <c r="AM41" s="1212"/>
      <c r="AN41" s="1213"/>
      <c r="AO41" s="322">
        <v>141720</v>
      </c>
      <c r="AP41" s="322">
        <v>27821</v>
      </c>
      <c r="AQ41" s="323">
        <v>30585</v>
      </c>
      <c r="AR41" s="324">
        <v>-9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506</v>
      </c>
      <c r="AN49" s="1202" t="s">
        <v>542</v>
      </c>
      <c r="AO49" s="1203"/>
      <c r="AP49" s="1203"/>
      <c r="AQ49" s="1203"/>
      <c r="AR49" s="120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597941</v>
      </c>
      <c r="AN51" s="344">
        <v>110057</v>
      </c>
      <c r="AO51" s="345">
        <v>-14.3</v>
      </c>
      <c r="AP51" s="346">
        <v>119674</v>
      </c>
      <c r="AQ51" s="347">
        <v>26.2</v>
      </c>
      <c r="AR51" s="348">
        <v>-40.5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221596</v>
      </c>
      <c r="AN52" s="352">
        <v>40787</v>
      </c>
      <c r="AO52" s="353">
        <v>-46.1</v>
      </c>
      <c r="AP52" s="354">
        <v>57803</v>
      </c>
      <c r="AQ52" s="355">
        <v>4.8</v>
      </c>
      <c r="AR52" s="356">
        <v>-50.9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682765</v>
      </c>
      <c r="AN53" s="344">
        <v>128267</v>
      </c>
      <c r="AO53" s="345">
        <v>16.5</v>
      </c>
      <c r="AP53" s="346">
        <v>119685</v>
      </c>
      <c r="AQ53" s="347">
        <v>0</v>
      </c>
      <c r="AR53" s="348">
        <v>16.5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416688</v>
      </c>
      <c r="AN54" s="352">
        <v>78281</v>
      </c>
      <c r="AO54" s="353">
        <v>91.9</v>
      </c>
      <c r="AP54" s="354">
        <v>68464</v>
      </c>
      <c r="AQ54" s="355">
        <v>18.399999999999999</v>
      </c>
      <c r="AR54" s="356">
        <v>73.5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610280</v>
      </c>
      <c r="AN55" s="344">
        <v>116177</v>
      </c>
      <c r="AO55" s="345">
        <v>-9.4</v>
      </c>
      <c r="AP55" s="346">
        <v>109920</v>
      </c>
      <c r="AQ55" s="347">
        <v>-8.1999999999999993</v>
      </c>
      <c r="AR55" s="348">
        <v>-1.2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356717</v>
      </c>
      <c r="AN56" s="352">
        <v>67907</v>
      </c>
      <c r="AO56" s="353">
        <v>-13.3</v>
      </c>
      <c r="AP56" s="354">
        <v>62739</v>
      </c>
      <c r="AQ56" s="355">
        <v>-8.4</v>
      </c>
      <c r="AR56" s="356">
        <v>-4.9000000000000004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1087494</v>
      </c>
      <c r="AN57" s="344">
        <v>209860</v>
      </c>
      <c r="AO57" s="345">
        <v>80.599999999999994</v>
      </c>
      <c r="AP57" s="346">
        <v>119882</v>
      </c>
      <c r="AQ57" s="347">
        <v>9.1</v>
      </c>
      <c r="AR57" s="348">
        <v>71.5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727114</v>
      </c>
      <c r="AN58" s="352">
        <v>140315</v>
      </c>
      <c r="AO58" s="353">
        <v>106.6</v>
      </c>
      <c r="AP58" s="354">
        <v>66481</v>
      </c>
      <c r="AQ58" s="355">
        <v>6</v>
      </c>
      <c r="AR58" s="356">
        <v>100.6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1058988</v>
      </c>
      <c r="AN59" s="344">
        <v>207889</v>
      </c>
      <c r="AO59" s="345">
        <v>-0.9</v>
      </c>
      <c r="AP59" s="346">
        <v>116162</v>
      </c>
      <c r="AQ59" s="347">
        <v>-3.1</v>
      </c>
      <c r="AR59" s="348">
        <v>2.2000000000000002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445384</v>
      </c>
      <c r="AN60" s="352">
        <v>87433</v>
      </c>
      <c r="AO60" s="353">
        <v>-37.700000000000003</v>
      </c>
      <c r="AP60" s="354">
        <v>61562</v>
      </c>
      <c r="AQ60" s="355">
        <v>-7.4</v>
      </c>
      <c r="AR60" s="356">
        <v>-30.3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807494</v>
      </c>
      <c r="AN61" s="359">
        <v>154450</v>
      </c>
      <c r="AO61" s="360">
        <v>14.5</v>
      </c>
      <c r="AP61" s="361">
        <v>117065</v>
      </c>
      <c r="AQ61" s="362">
        <v>4.8</v>
      </c>
      <c r="AR61" s="348">
        <v>9.6999999999999993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433500</v>
      </c>
      <c r="AN62" s="352">
        <v>82945</v>
      </c>
      <c r="AO62" s="353">
        <v>20.3</v>
      </c>
      <c r="AP62" s="354">
        <v>63410</v>
      </c>
      <c r="AQ62" s="355">
        <v>2.7</v>
      </c>
      <c r="AR62" s="356">
        <v>17.600000000000001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2CH4ZuOB8/nakanFFaB7qx656XNBBN1wdDwkP6oDrX0FoYeoigmQNoN8hySs9Z8y7TL0pK31VbtSjF0wmZz6Q==" saltValue="/0jvCvn2dCq4W1MVYu3c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fzIRR33Tzg15p9BM5IrhGwVfz0+Y6d/2N4M5WwRvrqBmA6KnjZeaoUAbLG/+7wbhgRzOKfO+sujfjawjp95Yw==" saltValue="BpOgrSO6dL79d9Vmzhna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DMMCLnzmJfwPgH4He8SNxHRedLhiPxX07oJgXlBKjGq6vvfEuv4RvhDVRchqFc0sQQLE9ZWLySLkq9m73QwhA==" saltValue="d+GHnnv+lfF5STPgQJm5J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4" t="s">
        <v>3</v>
      </c>
      <c r="D47" s="1214"/>
      <c r="E47" s="1215"/>
      <c r="F47" s="11">
        <v>23.44</v>
      </c>
      <c r="G47" s="12">
        <v>28.71</v>
      </c>
      <c r="H47" s="12">
        <v>28.03</v>
      </c>
      <c r="I47" s="12">
        <v>27.11</v>
      </c>
      <c r="J47" s="13">
        <v>17.739999999999998</v>
      </c>
    </row>
    <row r="48" spans="2:10" ht="57.75" customHeight="1">
      <c r="B48" s="14"/>
      <c r="C48" s="1216" t="s">
        <v>4</v>
      </c>
      <c r="D48" s="1216"/>
      <c r="E48" s="1217"/>
      <c r="F48" s="15">
        <v>1.94</v>
      </c>
      <c r="G48" s="16">
        <v>2.2599999999999998</v>
      </c>
      <c r="H48" s="16">
        <v>2.14</v>
      </c>
      <c r="I48" s="16">
        <v>2.13</v>
      </c>
      <c r="J48" s="17">
        <v>2.08</v>
      </c>
    </row>
    <row r="49" spans="2:10" ht="57.75" customHeight="1" thickBot="1">
      <c r="B49" s="18"/>
      <c r="C49" s="1218" t="s">
        <v>5</v>
      </c>
      <c r="D49" s="1218"/>
      <c r="E49" s="1219"/>
      <c r="F49" s="19" t="s">
        <v>563</v>
      </c>
      <c r="G49" s="20">
        <v>5.49</v>
      </c>
      <c r="H49" s="20">
        <v>0.18</v>
      </c>
      <c r="I49" s="20" t="s">
        <v>564</v>
      </c>
      <c r="J49" s="21" t="s">
        <v>565</v>
      </c>
    </row>
    <row r="50" spans="2:10" ht="13.5" customHeight="1"/>
    <row r="51" spans="2:10" ht="13.5" hidden="1" customHeight="1"/>
    <row r="52" spans="2:10" ht="13.5" hidden="1" customHeight="1"/>
    <row r="53" spans="2:10" ht="13.5" hidden="1" customHeight="1"/>
  </sheetData>
  <sheetProtection algorithmName="SHA-512" hashValue="PS/CeKuz9zLcYTGdzRsHYHj5x95YxDxnkRAdzkJhvczhlwlhFJOg6+XVPY95TAA2eciLHGaAtR4JbsSuofkDBg==" saltValue="PzRTH69fS7YA8Br4BODf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2019-10-21T02:39:21Z</cp:lastPrinted>
  <dcterms:created xsi:type="dcterms:W3CDTF">2019-06-06T07:59:34Z</dcterms:created>
  <dcterms:modified xsi:type="dcterms:W3CDTF">2019-10-21T02:54:30Z</dcterms:modified>
  <cp:category/>
</cp:coreProperties>
</file>