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4"/>
  </bookViews>
  <sheets>
    <sheet name="【記載例】訪問介護" sheetId="10" r:id="rId1"/>
    <sheet name="訪問介護（１枚版）" sheetId="1" r:id="rId2"/>
    <sheet name="記入方法" sheetId="5" r:id="rId3"/>
    <sheet name="プルダウン・リスト" sheetId="2" r:id="rId4"/>
    <sheet name="【記載例】訪問看護" sheetId="3" r:id="rId5"/>
    <sheet name="訪問看護（１枚版）" sheetId="4" r:id="rId6"/>
    <sheet name="プルダウン・リスト (2)" sheetId="7" r:id="rId7"/>
    <sheet name="記入方法 (2)" sheetId="6" r:id="rId8"/>
  </sheets>
  <definedNames>
    <definedName name="職種">#REF!</definedName>
    <definedName name="職種" localSheetId="3">'プルダウン・リスト'!$C$12:$K$12</definedName>
    <definedName name="管理者">#REF!</definedName>
    <definedName name="管理者" localSheetId="3">'プルダウン・リスト'!$C$13:$C$25</definedName>
    <definedName name="サービス提供責任者">#REF!</definedName>
    <definedName name="サービス提供責任者" localSheetId="3">'プルダウン・リスト'!$D$13:$D$25</definedName>
    <definedName name="訪問介護員">#REF!</definedName>
    <definedName name="訪問介護員" localSheetId="3">'プルダウン・リスト'!$E$13:$E$25</definedName>
    <definedName name="職種" localSheetId="4">#REF!</definedName>
    <definedName name="職種" localSheetId="5">#REF!</definedName>
    <definedName name="職種" localSheetId="6">'プルダウン・リスト (2)'!$C$15:$K$15</definedName>
    <definedName name="管理者" localSheetId="6">'プルダウン・リスト (2)'!$C$16:$C$28</definedName>
    <definedName name="_xlnm.Print_Area" localSheetId="4">'【記載例】訪問看護'!$A$1:$BD$50</definedName>
    <definedName name="_xlnm.Print_Area" localSheetId="1">'訪問介護（１枚版）'!$A$1:$BD$50</definedName>
    <definedName name="_xlnm.Print_Titles" localSheetId="1">'訪問介護（１枚版）'!$1:$12</definedName>
    <definedName name="_xlnm.Print_Titles" localSheetId="4">'【記載例】訪問看護'!$1:$12</definedName>
    <definedName name="_xlnm.Print_Area" localSheetId="5">'訪問看護（１枚版）'!$A$1:$BD$50</definedName>
    <definedName name="_xlnm.Print_Titles" localSheetId="5">'訪問看護（１枚版）'!$1:$12</definedName>
    <definedName name="_xlnm.Print_Area" localSheetId="2">記入方法!$A$1:$O$80</definedName>
    <definedName name="_xlnm.Print_Area" localSheetId="7">'記入方法 (2)'!$A$1:$O$77</definedName>
    <definedName name="理学療法士" localSheetId="6">'プルダウン・リスト (2)'!$E$16:$E$28</definedName>
    <definedName name="看護職員" localSheetId="6">'プルダウン・リスト (2)'!$D$16:$D$28</definedName>
    <definedName name="言語聴覚士" localSheetId="6">'プルダウン・リスト (2)'!$G$16:$G$28</definedName>
    <definedName name="作業療法士" localSheetId="6">'プルダウン・リスト (2)'!$F$16:$F$28</definedName>
    <definedName name="_xlnm.Print_Area" localSheetId="0">'【記載例】訪問介護'!$A$1:$BD$50</definedName>
    <definedName name="_xlnm.Print_Titles" localSheetId="0">'【記載例】訪問介護'!$1:$12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<sst xmlns="http://schemas.openxmlformats.org/spreadsheetml/2006/main" xmlns:r="http://schemas.openxmlformats.org/officeDocument/2006/relationships" count="194" uniqueCount="194">
  <si>
    <t>）</t>
  </si>
  <si>
    <t>(</t>
  </si>
  <si>
    <t>介護福祉士</t>
    <rPh sb="0" eb="2">
      <t>カイゴ</t>
    </rPh>
    <rPh sb="2" eb="5">
      <t>フクシシ</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</si>
  <si>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</si>
  <si>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t>
  </si>
  <si>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18"/>
  </si>
  <si>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</si>
  <si>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</si>
  <si>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</si>
  <si>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</si>
  <si>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要介護者</t>
    <rPh sb="0" eb="1">
      <t>ヨウ</t>
    </rPh>
    <rPh sb="1" eb="3">
      <t>カイゴ</t>
    </rPh>
    <rPh sb="3" eb="4">
      <t>シャ</t>
    </rPh>
    <phoneticPr fontId="1"/>
  </si>
  <si>
    <t>1週目</t>
    <rPh sb="1" eb="2">
      <t>シュウ</t>
    </rPh>
    <rPh sb="2" eb="3">
      <t>メ</t>
    </rPh>
    <phoneticPr fontId="1"/>
  </si>
  <si>
    <t>職種名</t>
    <rPh sb="0" eb="2">
      <t>ショクシュ</t>
    </rPh>
    <rPh sb="2" eb="3">
      <t>メイ</t>
    </rPh>
    <phoneticPr fontId="1"/>
  </si>
  <si>
    <t>（※）</t>
  </si>
  <si>
    <t>C</t>
  </si>
  <si>
    <t>A</t>
  </si>
  <si>
    <t>常勤の従業者の人数</t>
    <rPh sb="0" eb="2">
      <t>ジョウキン</t>
    </rPh>
    <rPh sb="3" eb="6">
      <t>ジュウギョウシャ</t>
    </rPh>
    <rPh sb="7" eb="9">
      <t>ニンズウ</t>
    </rPh>
    <phoneticPr fontId="1"/>
  </si>
  <si>
    <t>D</t>
  </si>
  <si>
    <t>合計</t>
    <rPh sb="0" eb="2">
      <t>ゴウケイ</t>
    </rPh>
    <phoneticPr fontId="1"/>
  </si>
  <si>
    <t>記号</t>
    <rPh sb="0" eb="2">
      <t>キゴウ</t>
    </rPh>
    <phoneticPr fontId="1"/>
  </si>
  <si>
    <t>4週目</t>
    <rPh sb="1" eb="2">
      <t>シュウ</t>
    </rPh>
    <rPh sb="2" eb="3">
      <t>メ</t>
    </rPh>
    <phoneticPr fontId="1"/>
  </si>
  <si>
    <t>平均利用者数</t>
    <rPh sb="0" eb="2">
      <t>ヘイキン</t>
    </rPh>
    <rPh sb="2" eb="5">
      <t>リヨウシャ</t>
    </rPh>
    <rPh sb="5" eb="6">
      <t>スウ</t>
    </rPh>
    <phoneticPr fontId="1"/>
  </si>
  <si>
    <t>区分</t>
    <rPh sb="0" eb="2">
      <t>クブン</t>
    </rPh>
    <phoneticPr fontId="1"/>
  </si>
  <si>
    <t>ー</t>
  </si>
  <si>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</si>
  <si>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</si>
  <si>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</si>
  <si>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</si>
  <si>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</si>
  <si>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</si>
  <si>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</si>
  <si>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事業所名</t>
    <rPh sb="0" eb="3">
      <t>ジギョウショ</t>
    </rPh>
    <rPh sb="3" eb="4">
      <t>メイ</t>
    </rPh>
    <phoneticPr fontId="1"/>
  </si>
  <si>
    <t>看護職員</t>
    <rPh sb="0" eb="2">
      <t>カンゴ</t>
    </rPh>
    <rPh sb="2" eb="4">
      <t>ショクイン</t>
    </rPh>
    <phoneticPr fontId="1"/>
  </si>
  <si>
    <t>÷</t>
  </si>
  <si>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</si>
  <si>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</si>
  <si>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</si>
  <si>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</si>
  <si>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</si>
  <si>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</si>
  <si>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</si>
  <si>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</si>
  <si>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</si>
  <si>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通院等</t>
    <rPh sb="0" eb="2">
      <t>ツウイン</t>
    </rPh>
    <rPh sb="2" eb="3">
      <t>トウ</t>
    </rPh>
    <phoneticPr fontId="1"/>
  </si>
  <si>
    <t>サービス提供責任者</t>
    <rPh sb="4" eb="6">
      <t>テイキョウ</t>
    </rPh>
    <rPh sb="6" eb="9">
      <t>セキニンシャ</t>
    </rPh>
    <phoneticPr fontId="1"/>
  </si>
  <si>
    <t>　　　 その他、特記事項欄としてもご活用ください。</t>
    <rPh sb="6" eb="7">
      <t>タ</t>
    </rPh>
    <rPh sb="8" eb="10">
      <t>トッキ</t>
    </rPh>
    <rPh sb="10" eb="12">
      <t>ジコウ</t>
    </rPh>
    <rPh sb="12" eb="13">
      <t>ラン</t>
    </rPh>
    <rPh sb="18" eb="20">
      <t>カツヨウ</t>
    </rPh>
    <phoneticPr fontId="18"/>
  </si>
  <si>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</si>
  <si>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当月の日数</t>
    <rPh sb="0" eb="2">
      <t>トウゲツ</t>
    </rPh>
    <rPh sb="3" eb="5">
      <t>ニッスウ</t>
    </rPh>
    <phoneticPr fontId="1"/>
  </si>
  <si>
    <t>(新規申請の場合は推定数）</t>
    <rPh sb="1" eb="3">
      <t>シンキ</t>
    </rPh>
    <rPh sb="3" eb="5">
      <t>シンセイ</t>
    </rPh>
    <rPh sb="6" eb="8">
      <t>バアイ</t>
    </rPh>
    <rPh sb="9" eb="12">
      <t>スイテイスウ</t>
    </rPh>
    <phoneticPr fontId="1"/>
  </si>
  <si>
    <t>No</t>
  </si>
  <si>
    <t>（人）</t>
    <rPh sb="1" eb="2">
      <t>ニン</t>
    </rPh>
    <phoneticPr fontId="1"/>
  </si>
  <si>
    <t>（平均利用者数）</t>
    <rPh sb="1" eb="3">
      <t>ヘイキン</t>
    </rPh>
    <rPh sb="3" eb="6">
      <t>リヨウシャ</t>
    </rPh>
    <rPh sb="6" eb="7">
      <t>スウ</t>
    </rPh>
    <phoneticPr fontId="1"/>
  </si>
  <si>
    <t>⇒</t>
  </si>
  <si>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</si>
  <si>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</si>
  <si>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訪問介護員</t>
    <rPh sb="0" eb="2">
      <t>ホウモン</t>
    </rPh>
    <rPh sb="2" eb="5">
      <t>カイゴイン</t>
    </rPh>
    <phoneticPr fontId="1"/>
  </si>
  <si>
    <t>常勤換算の</t>
    <rPh sb="0" eb="2">
      <t>ジョウキン</t>
    </rPh>
    <rPh sb="2" eb="4">
      <t>カンサン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</si>
  <si>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</si>
  <si>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</si>
  <si>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</si>
  <si>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</si>
  <si>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</si>
  <si>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</si>
  <si>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常勤換算の対象時間数</t>
    <rPh sb="0" eb="2">
      <t>ジョウキン</t>
    </rPh>
    <rPh sb="2" eb="4">
      <t>カンサン</t>
    </rPh>
    <rPh sb="5" eb="7">
      <t>タイショウ</t>
    </rPh>
    <rPh sb="7" eb="9">
      <t>ジカン</t>
    </rPh>
    <rPh sb="9" eb="10">
      <t>スウ</t>
    </rPh>
    <phoneticPr fontId="1"/>
  </si>
  <si>
    <t>常勤の従業者の人数</t>
  </si>
  <si>
    <t>■ 常勤換算方法による人数</t>
    <rPh sb="2" eb="4">
      <t>ジョウキン</t>
    </rPh>
    <rPh sb="4" eb="6">
      <t>カンサン</t>
    </rPh>
    <rPh sb="6" eb="8">
      <t>ホウホウ</t>
    </rPh>
    <rPh sb="11" eb="13">
      <t>ニンズウ</t>
    </rPh>
    <phoneticPr fontId="1"/>
  </si>
  <si>
    <t>の必要配置人数</t>
    <rPh sb="1" eb="3">
      <t>ヒツヨウ</t>
    </rPh>
    <rPh sb="3" eb="5">
      <t>ハイチ</t>
    </rPh>
    <rPh sb="5" eb="7">
      <t>ニンズウ</t>
    </rPh>
    <phoneticPr fontId="1"/>
  </si>
  <si>
    <t>　D列・・・「サービス提供責任者」</t>
    <rPh sb="2" eb="3">
      <t>レツ</t>
    </rPh>
    <rPh sb="11" eb="13">
      <t>テイキョウ</t>
    </rPh>
    <rPh sb="13" eb="16">
      <t>セキニンシャ</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</si>
  <si>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</si>
  <si>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</si>
  <si>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</si>
  <si>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</si>
  <si>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</si>
  <si>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</si>
  <si>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</si>
  <si>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</si>
  <si>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</si>
  <si>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18"/>
  </si>
  <si>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</si>
  <si>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</si>
  <si>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</si>
  <si>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</si>
  <si>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</si>
  <si>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</si>
  <si>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</si>
  <si>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</si>
  <si>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</si>
  <si>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</si>
  <si>
    <t>(5)
勤務
形態</t>
  </si>
  <si>
    <t>(6)
資格</t>
    <rPh sb="4" eb="6">
      <t>シカク</t>
    </rPh>
    <phoneticPr fontId="1"/>
  </si>
  <si>
    <t>(7) 氏　名</t>
  </si>
  <si>
    <r>
      <t xml:space="preserve">(10)
</t>
    </r>
    <r>
      <rPr>
        <sz val="11"/>
        <color auto="1"/>
        <rFont val="HGSｺﾞｼｯｸM"/>
      </rPr>
      <t>週平均
勤務時間数</t>
    </r>
    <rPh sb="6" eb="8">
      <t>ヘイキン</t>
    </rPh>
    <rPh sb="9" eb="11">
      <t>キンム</t>
    </rPh>
    <rPh sb="11" eb="13">
      <t>ジカン</t>
    </rPh>
    <rPh sb="13" eb="14">
      <t>スウ</t>
    </rPh>
    <phoneticPr fontId="18"/>
  </si>
  <si>
    <t>資格</t>
    <rPh sb="0" eb="2">
      <t>シカク</t>
    </rPh>
    <phoneticPr fontId="1"/>
  </si>
  <si>
    <t>○○　B子</t>
    <rPh sb="4" eb="5">
      <t>コ</t>
    </rPh>
    <phoneticPr fontId="1"/>
  </si>
  <si>
    <t>訪問介護</t>
    <rPh sb="0" eb="2">
      <t>ホウモン</t>
    </rPh>
    <rPh sb="2" eb="4">
      <t>カイゴ</t>
    </rPh>
    <phoneticPr fontId="1"/>
  </si>
  <si>
    <t>サービス提供責任者</t>
  </si>
  <si>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</si>
  <si>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</si>
  <si>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</si>
  <si>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</si>
  <si>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</si>
  <si>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</si>
  <si>
    <t>実務者研修修了者</t>
    <rPh sb="0" eb="3">
      <t>ジツムシャ</t>
    </rPh>
    <rPh sb="3" eb="5">
      <t>ケンシュウ</t>
    </rPh>
    <rPh sb="5" eb="8">
      <t>シュウリョウシャ</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</si>
  <si>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</si>
  <si>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介護職員初任者研修修了者</t>
    <rPh sb="0" eb="2">
      <t>カイゴ</t>
    </rPh>
    <rPh sb="2" eb="4">
      <t>ショクイン</t>
    </rPh>
    <rPh sb="4" eb="7">
      <t>ショニンシャ</t>
    </rPh>
    <rPh sb="7" eb="9">
      <t>ケンシュウ</t>
    </rPh>
    <rPh sb="9" eb="12">
      <t>シュウリョウシャ</t>
    </rPh>
    <phoneticPr fontId="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</si>
  <si>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</si>
  <si>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訪問看護（訪問看護ステーション）</t>
    <rPh sb="0" eb="2">
      <t>ホウモン</t>
    </rPh>
    <rPh sb="2" eb="4">
      <t>カンゴ</t>
    </rPh>
    <rPh sb="5" eb="7">
      <t>ホウモン</t>
    </rPh>
    <rPh sb="7" eb="9">
      <t>カンゴ</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</si>
  <si>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</si>
  <si>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</si>
  <si>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</si>
  <si>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D子</t>
    <rPh sb="4" eb="5">
      <t>コ</t>
    </rPh>
    <phoneticPr fontId="1"/>
  </si>
  <si>
    <t>○○　C子</t>
    <rPh sb="4" eb="5">
      <t>コ</t>
    </rPh>
    <phoneticPr fontId="1"/>
  </si>
  <si>
    <t>＋</t>
  </si>
  <si>
    <t>要支援者等</t>
    <rPh sb="0" eb="3">
      <t>ヨウシエン</t>
    </rPh>
    <rPh sb="3" eb="4">
      <t>シャ</t>
    </rPh>
    <rPh sb="4" eb="5">
      <t>トウ</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</si>
  <si>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</si>
  <si>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</si>
  <si>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</si>
  <si>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</si>
  <si>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</si>
  <si>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</si>
  <si>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</si>
  <si>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</si>
  <si>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</si>
  <si>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F子</t>
    <rPh sb="4" eb="5">
      <t>コ</t>
    </rPh>
    <phoneticPr fontId="1"/>
  </si>
  <si>
    <t>○○　G子</t>
    <rPh sb="4" eb="5">
      <t>コ</t>
    </rPh>
    <phoneticPr fontId="1"/>
  </si>
  <si>
    <t>基準：</t>
    <rPh sb="0" eb="2">
      <t>キジュン</t>
    </rPh>
    <phoneticPr fontId="1"/>
  </si>
  <si>
    <t>週</t>
  </si>
  <si>
    <t>　12行目・・・「職種」</t>
    <rPh sb="3" eb="5">
      <t>ギョウメ</t>
    </rPh>
    <rPh sb="9" eb="11">
      <t>ショクシュ</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</si>
  <si>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</si>
  <si>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</si>
  <si>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A郞</t>
    <rPh sb="4" eb="5">
      <t>ロウ</t>
    </rPh>
    <phoneticPr fontId="1"/>
  </si>
  <si>
    <t>　　　　　手入力すること。</t>
  </si>
  <si>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</si>
  <si>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　　　　　常勤の従業者の員数に換算する方法」であるため、常勤の従業者については常勤換算方法によらず、実人数で計算する。</t>
  </si>
  <si>
    <t>その端数を増すごとに１人以上で可</t>
  </si>
  <si>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</si>
  <si>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</si>
  <si>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</si>
  <si>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</si>
  <si>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</si>
  <si>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</si>
  <si>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</si>
  <si>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</si>
  <si>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</si>
  <si>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（標準様式1）</t>
    <rPh sb="1" eb="3">
      <t>ヒョウジュン</t>
    </rPh>
    <rPh sb="3" eb="5">
      <t>ヨウシキ</t>
    </rPh>
    <phoneticPr fontId="18"/>
  </si>
  <si>
    <t>４週</t>
  </si>
  <si>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</si>
  <si>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</si>
  <si>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</si>
  <si>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</si>
  <si>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</si>
  <si>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(8)</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</si>
  <si>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</si>
  <si>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</si>
  <si>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</si>
  <si>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</si>
  <si>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</si>
  <si>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１．サービス種別</t>
    <rPh sb="6" eb="8">
      <t>シュベツ</t>
    </rPh>
    <phoneticPr fontId="1"/>
  </si>
  <si>
    <t>２．職種名・資格名称</t>
    <rPh sb="2" eb="4">
      <t>ショクシュ</t>
    </rPh>
    <rPh sb="4" eb="5">
      <t>メイ</t>
    </rPh>
    <rPh sb="6" eb="8">
      <t>シカク</t>
    </rPh>
    <rPh sb="8" eb="10">
      <t>メイショウ</t>
    </rPh>
    <phoneticPr fontId="1"/>
  </si>
  <si>
    <t>旧ホームヘルパー1級課程修了者</t>
    <rPh sb="0" eb="1">
      <t>キュウ</t>
    </rPh>
    <rPh sb="9" eb="10">
      <t>キュウ</t>
    </rPh>
    <rPh sb="10" eb="12">
      <t>カテイ</t>
    </rPh>
    <rPh sb="12" eb="15">
      <t>シュウリョウシャ</t>
    </rPh>
    <phoneticPr fontId="1"/>
  </si>
  <si>
    <t>サービス種別名</t>
    <rPh sb="4" eb="6">
      <t>シュベツ</t>
    </rPh>
    <rPh sb="6" eb="7">
      <t>メイ</t>
    </rPh>
    <phoneticPr fontId="1"/>
  </si>
  <si>
    <t>【自治体の皆様へ】</t>
    <rPh sb="1" eb="4">
      <t>ジチタイ</t>
    </rPh>
    <rPh sb="5" eb="7">
      <t>ミナサマ</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</si>
  <si>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</si>
  <si>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</si>
  <si>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　E列・・・「訪問介護員」</t>
    <rPh sb="2" eb="3">
      <t>レツ</t>
    </rPh>
    <rPh sb="7" eb="9">
      <t>ホウモン</t>
    </rPh>
    <rPh sb="9" eb="12">
      <t>カイゴイン</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</si>
  <si>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</si>
  <si>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</si>
  <si>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</si>
  <si>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</si>
  <si>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</si>
  <si>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看護師</t>
  </si>
  <si>
    <t>　F列・・・「作業療法士」</t>
    <rPh sb="2" eb="3">
      <t>レツ</t>
    </rPh>
    <rPh sb="7" eb="9">
      <t>サギョウ</t>
    </rPh>
    <rPh sb="9" eb="12">
      <t>リョウホウシ</t>
    </rPh>
    <phoneticPr fontId="1"/>
  </si>
  <si>
    <t>准看護師</t>
  </si>
  <si>
    <t>旧介護職員基礎研修課程修了者</t>
  </si>
  <si>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</si>
  <si>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看護師</t>
    <rPh sb="0" eb="3">
      <t>カンゴシ</t>
    </rPh>
    <phoneticPr fontId="1"/>
  </si>
  <si>
    <t>准看護師</t>
    <rPh sb="0" eb="4">
      <t>ジュンカンゴシ</t>
    </rPh>
    <phoneticPr fontId="1"/>
  </si>
  <si>
    <t>生活援助従事者研修修了者</t>
    <rPh sb="0" eb="2">
      <t>セイカツ</t>
    </rPh>
    <rPh sb="2" eb="4">
      <t>エンジョ</t>
    </rPh>
    <rPh sb="4" eb="7">
      <t>ジュウジシャ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</si>
  <si>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</si>
  <si>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言語聴覚士</t>
    <rPh sb="0" eb="2">
      <t>ゲンゴ</t>
    </rPh>
    <rPh sb="2" eb="5">
      <t>チョウカクシ</t>
    </rPh>
    <phoneticPr fontId="1"/>
  </si>
  <si>
    <t>旧ホームヘルパー2級課程修了者</t>
    <rPh sb="0" eb="1">
      <t>キュウ</t>
    </rPh>
    <rPh sb="9" eb="10">
      <t>キュウ</t>
    </rPh>
    <rPh sb="10" eb="12">
      <t>カテイ</t>
    </rPh>
    <rPh sb="12" eb="15">
      <t>シュウリョウシャ</t>
    </rPh>
    <phoneticPr fontId="1"/>
  </si>
  <si>
    <t>理学療法士</t>
    <rPh sb="0" eb="2">
      <t>リガク</t>
    </rPh>
    <rPh sb="2" eb="5">
      <t>リョウホウシ</t>
    </rPh>
    <phoneticPr fontId="1"/>
  </si>
  <si>
    <t>○○○○</t>
  </si>
  <si>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</si>
  <si>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作業療法士</t>
    <rPh sb="0" eb="2">
      <t>サギョウ</t>
    </rPh>
    <rPh sb="2" eb="5">
      <t>リョウホウシ</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</si>
  <si>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</si>
  <si>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</si>
  <si>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</si>
  <si>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</si>
  <si>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　15行目・・・「職種」</t>
    <rPh sb="3" eb="5">
      <t>ギョウメ</t>
    </rPh>
    <rPh sb="9" eb="11">
      <t>ショクシュ</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</si>
  <si>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</si>
  <si>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</si>
  <si>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G列・・・「言語聴覚士」</t>
    <rPh sb="2" eb="3">
      <t>レツ</t>
    </rPh>
    <rPh sb="7" eb="9">
      <t>ゲンゴ</t>
    </rPh>
    <rPh sb="9" eb="12">
      <t>チョウカクシ</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</si>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</sst>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
    <numFmt numFmtId="177" formatCode="0&quot;月&quot;"/>
    <numFmt numFmtId="178" formatCode="#,##0.##"/>
    <numFmt numFmtId="179" formatCode="0.0&quot;人以上&quot;"/>
    <numFmt numFmtId="180" formatCode="#,##0.0#"/>
    <numFmt numFmtId="181" formatCode="#,##0.0&quot;人&quot;"/>
    <numFmt numFmtId="182" formatCode="#,##0.0;[Red]\-#,##0.0"/>
    <numFmt numFmtId="183" formatCode="#,##0&quot;人&quot;"/>
  </numFmts>
  <fonts count="19">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4"/>
      <color auto="1"/>
      <name val="HGSｺﾞｼｯｸM"/>
      <family val="3"/>
    </font>
    <font>
      <b/>
      <sz val="14"/>
      <color auto="1"/>
      <name val="HGSｺﾞｼｯｸM"/>
      <family val="3"/>
    </font>
    <font>
      <sz val="11"/>
      <color auto="1"/>
      <name val="HGSｺﾞｼｯｸM"/>
      <family val="3"/>
    </font>
    <font>
      <sz val="11"/>
      <color theme="1"/>
      <name val="游ゴシック"/>
      <family val="3"/>
      <scheme val="minor"/>
    </font>
    <font>
      <sz val="10"/>
      <color auto="1"/>
      <name val="HGSｺﾞｼｯｸM"/>
      <family val="3"/>
    </font>
    <font>
      <sz val="14"/>
      <color rgb="FFFF0000"/>
      <name val="HGSｺﾞｼｯｸM"/>
      <family val="3"/>
    </font>
    <font>
      <b/>
      <sz val="12"/>
      <color rgb="FFFF0000"/>
      <name val="HGSｺﾞｼｯｸM"/>
      <family val="3"/>
    </font>
    <font>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02">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5" fillId="0" borderId="0" xfId="0" applyFont="1" applyFill="1" applyAlignment="1" applyProtection="1">
      <alignment vertical="center"/>
    </xf>
    <xf numFmtId="0" fontId="6" fillId="0" borderId="0" xfId="0" applyFont="1" applyFill="1" applyAlignment="1" applyProtection="1">
      <alignment vertical="center"/>
    </xf>
    <xf numFmtId="0" fontId="7" fillId="0" borderId="12" xfId="0" applyFont="1" applyFill="1" applyBorder="1" applyAlignment="1" applyProtection="1">
      <alignment horizontal="center" vertical="center"/>
    </xf>
    <xf numFmtId="0" fontId="7" fillId="0" borderId="0" xfId="0" applyFont="1" applyFill="1" applyAlignment="1" applyProtection="1">
      <alignment vertical="center"/>
    </xf>
    <xf numFmtId="0" fontId="6" fillId="0" borderId="13" xfId="0" applyFont="1" applyFill="1" applyBorder="1" applyAlignment="1" applyProtection="1">
      <alignment horizontal="centerContinuous" vertical="center"/>
    </xf>
    <xf numFmtId="176" fontId="6" fillId="2" borderId="14"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3"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6" fillId="0" borderId="0" xfId="0" applyFont="1" applyFill="1" applyBorder="1" applyAlignment="1" applyProtection="1">
      <alignment vertical="center" shrinkToFit="1"/>
    </xf>
    <xf numFmtId="176" fontId="6" fillId="2" borderId="19" xfId="0" applyNumberFormat="1" applyFont="1" applyFill="1" applyBorder="1" applyAlignment="1" applyProtection="1">
      <alignment horizontal="center" vertical="center"/>
    </xf>
    <xf numFmtId="0" fontId="6" fillId="0" borderId="0" xfId="0" applyFont="1" applyFill="1" applyBorder="1" applyAlignment="1" applyProtection="1">
      <alignment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center"/>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7" fontId="6" fillId="0" borderId="12" xfId="0" applyNumberFormat="1" applyFont="1" applyFill="1" applyBorder="1" applyAlignment="1" applyProtection="1">
      <alignment horizontal="center" vertical="center"/>
    </xf>
    <xf numFmtId="178" fontId="6" fillId="4" borderId="12" xfId="1" applyNumberFormat="1" applyFont="1" applyFill="1" applyBorder="1" applyAlignment="1" applyProtection="1">
      <alignment horizontal="right" vertical="center"/>
      <protection locked="0"/>
    </xf>
    <xf numFmtId="178" fontId="6" fillId="0" borderId="12" xfId="1" applyNumberFormat="1" applyFont="1" applyFill="1" applyBorder="1" applyAlignment="1" applyProtection="1">
      <alignment horizontal="right" vertical="center"/>
    </xf>
    <xf numFmtId="0" fontId="6" fillId="3" borderId="14" xfId="0" applyFont="1" applyFill="1" applyBorder="1" applyAlignment="1" applyProtection="1">
      <alignment horizontal="center" vertical="center"/>
      <protection locked="0"/>
    </xf>
    <xf numFmtId="0" fontId="3" fillId="3" borderId="24"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6" fillId="0" borderId="13" xfId="0" applyFont="1" applyFill="1" applyBorder="1" applyAlignment="1" applyProtection="1">
      <alignmen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6"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4"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horizontal="centerContinuous" vertical="center"/>
    </xf>
    <xf numFmtId="176" fontId="6" fillId="0" borderId="12" xfId="0" applyNumberFormat="1" applyFont="1" applyFill="1" applyBorder="1" applyAlignment="1" applyProtection="1">
      <alignment horizontal="center" vertical="center"/>
    </xf>
    <xf numFmtId="0" fontId="6" fillId="0" borderId="0" xfId="0" applyFont="1" applyFill="1" applyBorder="1" applyAlignment="1" applyProtection="1">
      <alignment horizontal="left"/>
    </xf>
    <xf numFmtId="179" fontId="6" fillId="2" borderId="14" xfId="0" applyNumberFormat="1" applyFont="1" applyFill="1" applyBorder="1" applyAlignment="1" applyProtection="1">
      <alignment horizontal="center" vertical="center"/>
    </xf>
    <xf numFmtId="0" fontId="3" fillId="4" borderId="26"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xf>
    <xf numFmtId="179" fontId="6" fillId="2" borderId="27" xfId="0" applyNumberFormat="1"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179" fontId="6" fillId="2" borderId="19"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31" xfId="0" applyFont="1" applyFill="1" applyBorder="1" applyAlignment="1" applyProtection="1">
      <alignment horizontal="center" vertical="center" wrapText="1"/>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3" fillId="4" borderId="34"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Fill="1" applyBorder="1" applyAlignment="1" applyProtection="1">
      <alignment horizontal="centerContinuous"/>
    </xf>
    <xf numFmtId="0" fontId="4" fillId="2" borderId="0" xfId="0" applyFont="1" applyFill="1" applyBorder="1" applyAlignment="1" applyProtection="1">
      <alignment horizontal="center" vertical="center"/>
    </xf>
    <xf numFmtId="176" fontId="3" fillId="2" borderId="0" xfId="0" applyNumberFormat="1" applyFont="1" applyFill="1" applyBorder="1" applyAlignment="1" applyProtection="1">
      <alignment vertical="center"/>
    </xf>
    <xf numFmtId="0" fontId="3" fillId="0" borderId="35"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wrapText="1"/>
    </xf>
    <xf numFmtId="180" fontId="3" fillId="4" borderId="38" xfId="0" applyNumberFormat="1" applyFont="1" applyFill="1" applyBorder="1" applyAlignment="1" applyProtection="1">
      <alignment horizontal="center" vertical="center" shrinkToFit="1"/>
      <protection locked="0"/>
    </xf>
    <xf numFmtId="180" fontId="3" fillId="4" borderId="39" xfId="0" applyNumberFormat="1" applyFont="1" applyFill="1" applyBorder="1" applyAlignment="1" applyProtection="1">
      <alignment horizontal="center" vertical="center" shrinkToFit="1"/>
      <protection locked="0"/>
    </xf>
    <xf numFmtId="180" fontId="3" fillId="4" borderId="37"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wrapText="1"/>
    </xf>
    <xf numFmtId="180" fontId="3" fillId="4" borderId="41" xfId="0" applyNumberFormat="1" applyFont="1" applyFill="1" applyBorder="1" applyAlignment="1" applyProtection="1">
      <alignment horizontal="center" vertical="center" shrinkToFit="1"/>
      <protection locked="0"/>
    </xf>
    <xf numFmtId="180" fontId="3" fillId="4" borderId="42" xfId="0" applyNumberFormat="1" applyFont="1" applyFill="1" applyBorder="1" applyAlignment="1" applyProtection="1">
      <alignment horizontal="center" vertical="center" shrinkToFit="1"/>
      <protection locked="0"/>
    </xf>
    <xf numFmtId="180"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6" fillId="0" borderId="1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178" fontId="6" fillId="0" borderId="14" xfId="0" applyNumberFormat="1" applyFont="1" applyFill="1" applyBorder="1" applyAlignment="1" applyProtection="1">
      <alignment horizontal="center"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6" fillId="0" borderId="19" xfId="0" applyFont="1" applyFill="1" applyBorder="1" applyAlignment="1" applyProtection="1">
      <alignment horizontal="center" vertical="center"/>
    </xf>
    <xf numFmtId="178" fontId="6" fillId="0" borderId="27" xfId="0" applyNumberFormat="1"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7" fillId="0" borderId="0" xfId="0" applyFont="1" applyFill="1" applyAlignment="1" applyProtection="1">
      <alignment horizontal="right" vertical="center"/>
    </xf>
    <xf numFmtId="178" fontId="6" fillId="0" borderId="14" xfId="0" applyNumberFormat="1" applyFont="1" applyFill="1" applyBorder="1" applyAlignment="1" applyProtection="1">
      <alignment horizontal="right" vertical="center"/>
    </xf>
    <xf numFmtId="0" fontId="4" fillId="4" borderId="0" xfId="0" applyFont="1" applyFill="1" applyAlignment="1" applyProtection="1">
      <alignment horizontal="center" vertical="center"/>
      <protection locked="0"/>
    </xf>
    <xf numFmtId="0" fontId="7" fillId="2" borderId="0" xfId="0" applyFont="1" applyFill="1" applyAlignment="1" applyProtection="1">
      <alignment horizontal="center" vertical="center"/>
    </xf>
    <xf numFmtId="178" fontId="6" fillId="0" borderId="19" xfId="0" applyNumberFormat="1" applyFont="1" applyFill="1" applyBorder="1" applyAlignment="1" applyProtection="1">
      <alignment horizontal="right" vertical="center"/>
    </xf>
    <xf numFmtId="178" fontId="6" fillId="0" borderId="19"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3" xfId="0" applyFont="1" applyFill="1" applyBorder="1" applyAlignment="1" applyProtection="1">
      <alignment horizontal="center" vertical="center"/>
    </xf>
    <xf numFmtId="0" fontId="6" fillId="0" borderId="43" xfId="0" applyFont="1" applyFill="1" applyBorder="1" applyAlignment="1" applyProtection="1">
      <alignment horizontal="center" vertical="center"/>
    </xf>
    <xf numFmtId="0" fontId="6" fillId="0" borderId="44" xfId="0" applyNumberFormat="1" applyFont="1" applyFill="1" applyBorder="1" applyAlignment="1" applyProtection="1">
      <alignment horizontal="center" vertical="center" wrapText="1"/>
    </xf>
    <xf numFmtId="180" fontId="3" fillId="4" borderId="45" xfId="0" applyNumberFormat="1" applyFont="1" applyFill="1" applyBorder="1" applyAlignment="1" applyProtection="1">
      <alignment horizontal="center" vertical="center" shrinkToFit="1"/>
      <protection locked="0"/>
    </xf>
    <xf numFmtId="180" fontId="3" fillId="4" borderId="46" xfId="0" applyNumberFormat="1" applyFont="1" applyFill="1" applyBorder="1" applyAlignment="1" applyProtection="1">
      <alignment horizontal="center" vertical="center" shrinkToFit="1"/>
      <protection locked="0"/>
    </xf>
    <xf numFmtId="180" fontId="3" fillId="4" borderId="44" xfId="0" applyNumberFormat="1" applyFont="1" applyFill="1" applyBorder="1" applyAlignment="1" applyProtection="1">
      <alignment horizontal="center" vertical="center" shrinkToFit="1"/>
      <protection locked="0"/>
    </xf>
    <xf numFmtId="0" fontId="7" fillId="2" borderId="0" xfId="0" applyFont="1" applyFill="1" applyAlignment="1" applyProtection="1">
      <alignment horizontal="right" vertical="center"/>
    </xf>
    <xf numFmtId="176" fontId="6" fillId="0" borderId="14"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xf>
    <xf numFmtId="178"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right" vertical="center"/>
    </xf>
    <xf numFmtId="176" fontId="6" fillId="0" borderId="27" xfId="0" applyNumberFormat="1"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178" fontId="6" fillId="4" borderId="14" xfId="0" applyNumberFormat="1" applyFont="1" applyFill="1" applyBorder="1" applyAlignment="1" applyProtection="1">
      <alignment horizontal="right" vertical="center"/>
      <protection locked="0"/>
    </xf>
    <xf numFmtId="0" fontId="6" fillId="4" borderId="14" xfId="0" applyFont="1" applyFill="1" applyBorder="1" applyAlignment="1" applyProtection="1">
      <alignment horizontal="center" vertical="center"/>
      <protection locked="0"/>
    </xf>
    <xf numFmtId="0" fontId="7" fillId="2" borderId="0" xfId="0" applyFont="1" applyFill="1" applyAlignment="1" applyProtection="1">
      <alignment vertical="center"/>
    </xf>
    <xf numFmtId="178" fontId="6" fillId="4" borderId="19" xfId="0" applyNumberFormat="1" applyFont="1" applyFill="1" applyBorder="1" applyAlignment="1" applyProtection="1">
      <alignment horizontal="right" vertical="center"/>
      <protection locked="0"/>
    </xf>
    <xf numFmtId="0" fontId="6" fillId="4" borderId="19" xfId="0" applyFont="1" applyFill="1" applyBorder="1" applyAlignment="1" applyProtection="1">
      <alignment horizontal="center" vertical="center"/>
      <protection locked="0"/>
    </xf>
    <xf numFmtId="176" fontId="6" fillId="0" borderId="19" xfId="0" applyNumberFormat="1" applyFont="1" applyFill="1" applyBorder="1" applyAlignment="1" applyProtection="1">
      <alignment horizontal="center" vertical="center"/>
    </xf>
    <xf numFmtId="0" fontId="11" fillId="0" borderId="0" xfId="0" applyFont="1" applyFill="1" applyBorder="1" applyAlignment="1" applyProtection="1">
      <alignment vertical="center"/>
    </xf>
    <xf numFmtId="181" fontId="6" fillId="2" borderId="14" xfId="0" applyNumberFormat="1"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178" fontId="6" fillId="0" borderId="0" xfId="0" applyNumberFormat="1" applyFont="1" applyFill="1" applyAlignment="1" applyProtection="1">
      <alignment vertical="center"/>
    </xf>
    <xf numFmtId="181" fontId="6" fillId="2" borderId="27" xfId="0" applyNumberFormat="1" applyFont="1" applyFill="1" applyBorder="1" applyAlignment="1" applyProtection="1">
      <alignment horizontal="center" vertical="center"/>
    </xf>
    <xf numFmtId="0" fontId="3" fillId="0" borderId="0" xfId="0" applyFont="1" applyProtection="1">
      <alignment vertical="center"/>
    </xf>
    <xf numFmtId="181" fontId="6" fillId="2" borderId="19" xfId="0" applyNumberFormat="1" applyFont="1" applyFill="1" applyBorder="1" applyAlignment="1" applyProtection="1">
      <alignment horizontal="center" vertical="center"/>
    </xf>
    <xf numFmtId="0" fontId="7" fillId="0" borderId="0" xfId="0" applyFont="1" applyFill="1" applyAlignment="1" applyProtection="1">
      <alignment horizontal="left"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0" xfId="0" applyFont="1" applyFill="1" applyBorder="1" applyAlignment="1" applyProtection="1">
      <alignment horizontal="left" vertical="center"/>
    </xf>
    <xf numFmtId="182" fontId="6" fillId="2"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2" borderId="0" xfId="0" applyFont="1" applyFill="1" applyBorder="1" applyAlignment="1" applyProtection="1">
      <alignment horizontal="right" vertical="center"/>
    </xf>
    <xf numFmtId="0" fontId="6" fillId="0" borderId="0" xfId="0" applyFont="1" applyFill="1" applyBorder="1" applyAlignment="1" applyProtection="1">
      <alignment horizontal="justify" vertical="center" wrapText="1"/>
    </xf>
    <xf numFmtId="0" fontId="4" fillId="3" borderId="0" xfId="0" applyFont="1" applyFill="1" applyAlignment="1" applyProtection="1">
      <alignment horizontal="center" vertical="center"/>
      <protection locked="0"/>
    </xf>
    <xf numFmtId="0" fontId="6" fillId="0" borderId="0" xfId="0" applyFont="1" applyFill="1" applyAlignment="1" applyProtection="1">
      <alignment horizontal="left" vertical="center"/>
    </xf>
    <xf numFmtId="182" fontId="6" fillId="2" borderId="0" xfId="1" applyNumberFormat="1" applyFont="1" applyFill="1" applyBorder="1" applyAlignment="1" applyProtection="1">
      <alignment horizontal="right" vertical="center"/>
    </xf>
    <xf numFmtId="176" fontId="6" fillId="2" borderId="0" xfId="0" applyNumberFormat="1" applyFont="1" applyFill="1" applyBorder="1" applyAlignment="1" applyProtection="1">
      <alignment horizontal="right" vertical="center"/>
    </xf>
    <xf numFmtId="0" fontId="3" fillId="0" borderId="0" xfId="0" applyFont="1" applyFill="1" applyAlignment="1" applyProtection="1">
      <alignment horizontal="right" vertical="center"/>
    </xf>
    <xf numFmtId="183" fontId="6" fillId="2" borderId="0" xfId="0" applyNumberFormat="1" applyFont="1" applyFill="1" applyBorder="1" applyAlignment="1" applyProtection="1">
      <alignment horizontal="center" vertical="center"/>
    </xf>
    <xf numFmtId="0" fontId="3" fillId="0" borderId="0" xfId="0" applyFont="1" applyFill="1" applyAlignment="1" applyProtection="1">
      <alignment horizontal="center" vertical="center"/>
    </xf>
    <xf numFmtId="0" fontId="6" fillId="2" borderId="0" xfId="0" applyFont="1" applyFill="1" applyBorder="1" applyAlignment="1" applyProtection="1">
      <alignment horizontal="center" vertical="center" wrapText="1"/>
    </xf>
    <xf numFmtId="176" fontId="6" fillId="2" borderId="0" xfId="0" applyNumberFormat="1" applyFont="1" applyFill="1" applyBorder="1" applyAlignment="1" applyProtection="1">
      <alignment horizontal="center" vertical="center"/>
    </xf>
    <xf numFmtId="0" fontId="6"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180" fontId="4" fillId="2" borderId="9" xfId="0" applyNumberFormat="1" applyFont="1" applyFill="1" applyBorder="1" applyAlignment="1" applyProtection="1">
      <alignment horizontal="center" vertical="center" wrapText="1"/>
    </xf>
    <xf numFmtId="180" fontId="4" fillId="2" borderId="10" xfId="0" applyNumberFormat="1" applyFont="1" applyFill="1" applyBorder="1" applyAlignment="1" applyProtection="1">
      <alignment horizontal="center" vertical="center" wrapText="1"/>
    </xf>
    <xf numFmtId="180" fontId="4" fillId="2" borderId="11" xfId="0" applyNumberFormat="1" applyFont="1" applyFill="1" applyBorder="1" applyAlignment="1" applyProtection="1">
      <alignment horizontal="center" vertical="center" wrapText="1"/>
    </xf>
    <xf numFmtId="0" fontId="3" fillId="4" borderId="14"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80" fontId="4" fillId="2" borderId="32" xfId="0" applyNumberFormat="1" applyFont="1" applyFill="1" applyBorder="1" applyAlignment="1" applyProtection="1">
      <alignment horizontal="center" vertical="center" wrapText="1"/>
    </xf>
    <xf numFmtId="180" fontId="4" fillId="2" borderId="33" xfId="0" applyNumberFormat="1" applyFont="1" applyFill="1" applyBorder="1" applyAlignment="1" applyProtection="1">
      <alignment horizontal="center" vertical="center" wrapText="1"/>
    </xf>
    <xf numFmtId="180" fontId="4" fillId="2" borderId="34" xfId="0" applyNumberFormat="1" applyFont="1" applyFill="1" applyBorder="1" applyAlignment="1" applyProtection="1">
      <alignment horizontal="center" vertical="center" wrapText="1"/>
    </xf>
    <xf numFmtId="0" fontId="3" fillId="4" borderId="19"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4"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28"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9" xfId="0" applyNumberFormat="1" applyFont="1" applyFill="1" applyBorder="1" applyAlignment="1" applyProtection="1">
      <alignment horizontal="center" vertical="center"/>
    </xf>
    <xf numFmtId="0" fontId="2" fillId="0" borderId="0" xfId="0" applyFont="1" applyFill="1" applyAlignment="1" applyProtection="1">
      <alignment horizontal="right" vertical="center"/>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3" fillId="4" borderId="34"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7" fillId="0" borderId="14" xfId="0" applyFont="1" applyFill="1" applyBorder="1" applyAlignment="1" applyProtection="1">
      <alignment horizontal="center" vertical="center"/>
    </xf>
    <xf numFmtId="178" fontId="6" fillId="2" borderId="14" xfId="0" applyNumberFormat="1" applyFont="1" applyFill="1" applyBorder="1" applyAlignment="1" applyProtection="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7" fillId="0" borderId="27" xfId="0" applyFont="1" applyFill="1" applyBorder="1" applyAlignment="1" applyProtection="1">
      <alignment horizontal="center" vertical="center"/>
    </xf>
    <xf numFmtId="178" fontId="6" fillId="2" borderId="19" xfId="0" applyNumberFormat="1" applyFont="1" applyFill="1" applyBorder="1" applyAlignment="1" applyProtection="1">
      <alignment horizontal="center" vertical="center"/>
    </xf>
    <xf numFmtId="0" fontId="7" fillId="0" borderId="19" xfId="0" applyFont="1" applyFill="1" applyBorder="1" applyAlignment="1" applyProtection="1">
      <alignment horizontal="center" vertical="center"/>
    </xf>
    <xf numFmtId="177" fontId="6" fillId="0" borderId="14" xfId="0" applyNumberFormat="1" applyFont="1" applyFill="1" applyBorder="1" applyAlignment="1" applyProtection="1">
      <alignment horizontal="center" vertical="center"/>
    </xf>
    <xf numFmtId="177" fontId="6" fillId="0" borderId="19" xfId="0" applyNumberFormat="1" applyFont="1" applyFill="1" applyBorder="1" applyAlignment="1" applyProtection="1">
      <alignment horizontal="center" vertical="center"/>
    </xf>
    <xf numFmtId="0" fontId="6" fillId="0" borderId="13" xfId="0" applyFont="1" applyFill="1" applyBorder="1" applyAlignment="1" applyProtection="1">
      <alignment horizontal="right" vertical="center"/>
    </xf>
    <xf numFmtId="178" fontId="6" fillId="0" borderId="12"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0" xfId="0" applyFont="1" applyFill="1" applyBorder="1" applyAlignment="1" applyProtection="1">
      <alignment horizontal="center"/>
    </xf>
    <xf numFmtId="0" fontId="6" fillId="0" borderId="14" xfId="0" applyFont="1" applyFill="1" applyBorder="1" applyAlignment="1" applyProtection="1">
      <alignment horizontal="right" vertical="center"/>
    </xf>
    <xf numFmtId="0" fontId="6" fillId="0" borderId="19" xfId="0" applyFont="1" applyFill="1" applyBorder="1" applyAlignment="1" applyProtection="1">
      <alignment horizontal="right" vertical="center"/>
    </xf>
    <xf numFmtId="0" fontId="2" fillId="0" borderId="0" xfId="0" applyFont="1" applyFill="1" applyBorder="1" applyAlignment="1">
      <alignment horizontal="justify" vertical="center" wrapText="1"/>
    </xf>
    <xf numFmtId="182" fontId="6" fillId="0" borderId="14" xfId="1" applyNumberFormat="1" applyFont="1" applyFill="1" applyBorder="1" applyAlignment="1" applyProtection="1">
      <alignment horizontal="right" vertical="center"/>
    </xf>
    <xf numFmtId="182" fontId="6" fillId="0" borderId="19" xfId="1" applyNumberFormat="1" applyFont="1" applyFill="1" applyBorder="1" applyAlignment="1" applyProtection="1">
      <alignment horizontal="right" vertical="center"/>
    </xf>
    <xf numFmtId="0" fontId="6" fillId="4" borderId="14" xfId="0" applyFont="1" applyFill="1" applyBorder="1" applyAlignment="1" applyProtection="1">
      <alignment horizontal="right" vertical="center"/>
      <protection locked="0"/>
    </xf>
    <xf numFmtId="0" fontId="6" fillId="4" borderId="19" xfId="0" applyFont="1" applyFill="1" applyBorder="1" applyAlignment="1" applyProtection="1">
      <alignment horizontal="right" vertical="center"/>
      <protection locked="0"/>
    </xf>
    <xf numFmtId="176" fontId="6" fillId="4" borderId="14" xfId="0" applyNumberFormat="1" applyFont="1" applyFill="1" applyBorder="1" applyAlignment="1" applyProtection="1">
      <alignment horizontal="right" vertical="center"/>
      <protection locked="0"/>
    </xf>
    <xf numFmtId="182" fontId="6" fillId="4" borderId="14" xfId="1" applyNumberFormat="1" applyFont="1" applyFill="1" applyBorder="1" applyAlignment="1" applyProtection="1">
      <alignment horizontal="right" vertical="center"/>
      <protection locked="0"/>
    </xf>
    <xf numFmtId="176" fontId="6" fillId="0" borderId="14" xfId="0" applyNumberFormat="1" applyFont="1" applyFill="1" applyBorder="1" applyAlignment="1" applyProtection="1">
      <alignment horizontal="right" vertical="center"/>
    </xf>
    <xf numFmtId="176" fontId="6" fillId="4" borderId="19" xfId="0" applyNumberFormat="1" applyFont="1" applyFill="1" applyBorder="1" applyAlignment="1" applyProtection="1">
      <alignment horizontal="right" vertical="center"/>
      <protection locked="0"/>
    </xf>
    <xf numFmtId="182" fontId="6" fillId="4" borderId="19" xfId="1" applyNumberFormat="1" applyFont="1" applyFill="1" applyBorder="1" applyAlignment="1" applyProtection="1">
      <alignment horizontal="right" vertical="center"/>
      <protection locked="0"/>
    </xf>
    <xf numFmtId="176" fontId="6" fillId="0" borderId="19" xfId="0" applyNumberFormat="1" applyFont="1" applyFill="1" applyBorder="1" applyAlignment="1" applyProtection="1">
      <alignment horizontal="righ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0" fillId="2" borderId="0" xfId="0" applyFill="1">
      <alignment vertical="center"/>
    </xf>
    <xf numFmtId="0" fontId="2" fillId="2" borderId="0" xfId="0" applyFont="1" applyFill="1" applyAlignment="1">
      <alignment vertical="center"/>
    </xf>
    <xf numFmtId="0" fontId="7" fillId="2" borderId="0" xfId="0" applyFont="1" applyFill="1" applyAlignment="1">
      <alignment horizontal="left" vertical="center"/>
    </xf>
    <xf numFmtId="0" fontId="2" fillId="2" borderId="0" xfId="0" applyFont="1" applyFill="1" applyAlignment="1">
      <alignment horizontal="left" vertical="center"/>
    </xf>
    <xf numFmtId="0" fontId="2" fillId="4" borderId="12" xfId="0" applyFont="1" applyFill="1" applyBorder="1" applyAlignment="1">
      <alignment horizontal="left" vertical="center"/>
    </xf>
    <xf numFmtId="0" fontId="2" fillId="5" borderId="12" xfId="0" applyFont="1" applyFill="1" applyBorder="1" applyAlignment="1">
      <alignment horizontal="left" vertical="center"/>
    </xf>
    <xf numFmtId="0" fontId="12" fillId="2" borderId="0" xfId="0" applyFont="1" applyFill="1" applyAlignment="1">
      <alignment horizontal="left" vertical="center"/>
    </xf>
    <xf numFmtId="0" fontId="5" fillId="2" borderId="0" xfId="0" applyFont="1" applyFill="1" applyAlignment="1">
      <alignment vertical="center"/>
    </xf>
    <xf numFmtId="0" fontId="13" fillId="2" borderId="0" xfId="0" applyFont="1" applyFill="1" applyAlignment="1">
      <alignment vertical="center"/>
    </xf>
    <xf numFmtId="0" fontId="2" fillId="2" borderId="0" xfId="0" applyFont="1" applyFill="1" applyAlignment="1">
      <alignment vertical="center" textRotation="90"/>
    </xf>
    <xf numFmtId="0" fontId="14" fillId="2" borderId="0" xfId="0" applyFont="1" applyFill="1" applyAlignment="1">
      <alignment horizontal="left" vertical="center"/>
    </xf>
    <xf numFmtId="0" fontId="14" fillId="0" borderId="0" xfId="0" applyFont="1" applyAlignment="1">
      <alignment horizontal="left" vertical="center"/>
    </xf>
    <xf numFmtId="0" fontId="2" fillId="2" borderId="12" xfId="0" applyFont="1" applyFill="1" applyBorder="1" applyAlignment="1">
      <alignment horizontal="center" vertical="center"/>
    </xf>
    <xf numFmtId="0" fontId="15" fillId="2" borderId="0" xfId="0" applyFont="1" applyFill="1" applyAlignment="1">
      <alignment horizontal="left" vertical="center"/>
    </xf>
    <xf numFmtId="0" fontId="2" fillId="2" borderId="12" xfId="0" applyFont="1" applyFill="1" applyBorder="1" applyAlignment="1">
      <alignment horizontal="left"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Border="1" applyAlignment="1">
      <alignment vertical="center"/>
    </xf>
    <xf numFmtId="0" fontId="16" fillId="2" borderId="0" xfId="0" applyFont="1" applyFill="1" applyBorder="1" applyAlignment="1">
      <alignment vertical="center" shrinkToFit="1"/>
    </xf>
    <xf numFmtId="0" fontId="17" fillId="2" borderId="0" xfId="0" applyFont="1" applyFill="1">
      <alignment vertical="center"/>
    </xf>
    <xf numFmtId="0" fontId="17" fillId="2" borderId="12"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12" xfId="0" applyFont="1" applyFill="1" applyBorder="1">
      <alignment vertical="center"/>
    </xf>
    <xf numFmtId="0" fontId="3" fillId="2" borderId="54" xfId="0" applyFont="1" applyFill="1" applyBorder="1" applyAlignment="1">
      <alignment horizontal="center" vertical="center"/>
    </xf>
    <xf numFmtId="0" fontId="3" fillId="2" borderId="47"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55" xfId="0" applyFont="1" applyFill="1" applyBorder="1" applyAlignment="1">
      <alignment horizontal="center" vertical="center"/>
    </xf>
    <xf numFmtId="0" fontId="3" fillId="2" borderId="24" xfId="0" applyFont="1" applyFill="1" applyBorder="1">
      <alignment vertical="center"/>
    </xf>
    <xf numFmtId="0" fontId="3" fillId="2" borderId="52" xfId="0" applyFont="1" applyFill="1" applyBorder="1">
      <alignment vertical="center"/>
    </xf>
    <xf numFmtId="0" fontId="3" fillId="2" borderId="14" xfId="0" applyFont="1" applyFill="1" applyBorder="1">
      <alignment vertical="center"/>
    </xf>
    <xf numFmtId="0" fontId="3" fillId="2" borderId="12" xfId="0" applyFont="1" applyFill="1" applyBorder="1">
      <alignment vertical="center"/>
    </xf>
    <xf numFmtId="0" fontId="17" fillId="2" borderId="40" xfId="0" applyFont="1" applyFill="1" applyBorder="1">
      <alignment vertical="center"/>
    </xf>
    <xf numFmtId="0" fontId="3" fillId="2" borderId="56" xfId="0" applyFont="1" applyFill="1" applyBorder="1" applyAlignment="1">
      <alignment horizontal="center" vertical="center"/>
    </xf>
    <xf numFmtId="0" fontId="3" fillId="2" borderId="57" xfId="0" applyFont="1" applyFill="1" applyBorder="1">
      <alignment vertical="center"/>
    </xf>
    <xf numFmtId="0" fontId="3" fillId="2" borderId="58" xfId="0" applyFont="1" applyFill="1" applyBorder="1">
      <alignment vertical="center"/>
    </xf>
    <xf numFmtId="0" fontId="3" fillId="2" borderId="40" xfId="0" applyFont="1" applyFill="1" applyBorder="1">
      <alignment vertical="center"/>
    </xf>
    <xf numFmtId="0" fontId="17" fillId="2" borderId="56" xfId="0" applyFont="1" applyFill="1" applyBorder="1" applyAlignment="1">
      <alignment horizontal="center" vertical="center"/>
    </xf>
    <xf numFmtId="0" fontId="17" fillId="2" borderId="57" xfId="0" applyFont="1" applyFill="1" applyBorder="1">
      <alignment vertical="center"/>
    </xf>
    <xf numFmtId="0" fontId="17" fillId="2" borderId="59" xfId="0" applyFont="1" applyFill="1" applyBorder="1" applyAlignment="1">
      <alignment horizontal="center" vertical="center"/>
    </xf>
    <xf numFmtId="0" fontId="17" fillId="2" borderId="49" xfId="0" applyFont="1" applyFill="1" applyBorder="1">
      <alignment vertical="center"/>
    </xf>
    <xf numFmtId="0" fontId="17" fillId="2" borderId="43" xfId="0" applyFont="1" applyFill="1" applyBorder="1">
      <alignment vertical="center"/>
    </xf>
    <xf numFmtId="0" fontId="17" fillId="2" borderId="44" xfId="0" applyFont="1" applyFill="1" applyBorder="1">
      <alignment vertical="center"/>
    </xf>
    <xf numFmtId="182" fontId="6" fillId="2" borderId="0" xfId="1" applyNumberFormat="1" applyFont="1" applyFill="1" applyBorder="1" applyAlignment="1" applyProtection="1">
      <alignment vertical="center"/>
    </xf>
    <xf numFmtId="176" fontId="6" fillId="2" borderId="0" xfId="0" applyNumberFormat="1" applyFont="1" applyFill="1" applyBorder="1" applyAlignment="1" applyProtection="1">
      <alignment vertical="center"/>
    </xf>
    <xf numFmtId="0" fontId="2" fillId="0" borderId="7" xfId="0" applyFont="1" applyFill="1" applyBorder="1" applyAlignment="1" applyProtection="1">
      <alignment vertical="center"/>
    </xf>
    <xf numFmtId="0" fontId="17" fillId="2" borderId="51" xfId="0" applyFont="1" applyFill="1" applyBorder="1" applyAlignment="1">
      <alignment horizontal="center" vertical="center" shrinkToFit="1"/>
    </xf>
    <xf numFmtId="0" fontId="17" fillId="2" borderId="12" xfId="0" applyFont="1" applyFill="1" applyBorder="1" applyAlignment="1">
      <alignment vertical="center" shrinkToFit="1"/>
    </xf>
  </cellXfs>
  <cellStyles count="2">
    <cellStyle name="標準" xfId="0" builtinId="0"/>
    <cellStyle name="桁区切り" xfId="1" builtinId="6"/>
  </cellStyles>
  <dxfs count="1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200025</xdr:colOff>
      <xdr:row>68</xdr:row>
      <xdr:rowOff>219075</xdr:rowOff>
    </xdr:from>
    <xdr:to xmlns:xdr="http://schemas.openxmlformats.org/drawingml/2006/spreadsheetDrawing">
      <xdr:col>14</xdr:col>
      <xdr:colOff>495300</xdr:colOff>
      <xdr:row>77</xdr:row>
      <xdr:rowOff>148590</xdr:rowOff>
    </xdr:to>
    <xdr:sp macro="" textlink="">
      <xdr:nvSpPr>
        <xdr:cNvPr id="2" name="正方形/長方形 1"/>
        <xdr:cNvSpPr/>
      </xdr:nvSpPr>
      <xdr:spPr>
        <a:xfrm>
          <a:off x="200025" y="17687925"/>
          <a:ext cx="12578080" cy="218694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323215</xdr:colOff>
      <xdr:row>3</xdr:row>
      <xdr:rowOff>0</xdr:rowOff>
    </xdr:from>
    <xdr:to xmlns:xdr="http://schemas.openxmlformats.org/drawingml/2006/spreadsheetDrawing">
      <xdr:col>6</xdr:col>
      <xdr:colOff>894715</xdr:colOff>
      <xdr:row>6</xdr:row>
      <xdr:rowOff>54610</xdr:rowOff>
    </xdr:to>
    <xdr:sp macro="" textlink="">
      <xdr:nvSpPr>
        <xdr:cNvPr id="2" name="正方形/長方形 1"/>
        <xdr:cNvSpPr/>
      </xdr:nvSpPr>
      <xdr:spPr>
        <a:xfrm>
          <a:off x="4223385" y="971550"/>
          <a:ext cx="9850755" cy="10261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2" name="右中かっこ 2"/>
        <xdr:cNvSpPr/>
      </xdr:nvSpPr>
      <xdr:spPr>
        <a:xfrm>
          <a:off x="5091430"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171450</xdr:colOff>
      <xdr:row>66</xdr:row>
      <xdr:rowOff>104775</xdr:rowOff>
    </xdr:from>
    <xdr:to xmlns:xdr="http://schemas.openxmlformats.org/drawingml/2006/spreadsheetDrawing">
      <xdr:col>14</xdr:col>
      <xdr:colOff>466725</xdr:colOff>
      <xdr:row>75</xdr:row>
      <xdr:rowOff>49530</xdr:rowOff>
    </xdr:to>
    <xdr:sp macro="" textlink="">
      <xdr:nvSpPr>
        <xdr:cNvPr id="3" name="正方形/長方形 1"/>
        <xdr:cNvSpPr/>
      </xdr:nvSpPr>
      <xdr:spPr>
        <a:xfrm>
          <a:off x="171450" y="17059275"/>
          <a:ext cx="12578080" cy="218313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4.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78B8B"/>
  </sheetPr>
  <dimension ref="A1:BF56"/>
  <sheetViews>
    <sheetView showGridLines="0" view="pageBreakPreview" zoomScale="85" zoomScaleNormal="55" zoomScaleSheetLayoutView="85" workbookViewId="0">
      <selection activeCell="G24" sqref="G24:K24"/>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144</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35</v>
      </c>
      <c r="AL1" s="66" t="s">
        <v>1</v>
      </c>
      <c r="AM1" s="170" t="s">
        <v>94</v>
      </c>
      <c r="AN1" s="170"/>
      <c r="AO1" s="170"/>
      <c r="AP1" s="170"/>
      <c r="AQ1" s="170"/>
      <c r="AR1" s="170"/>
      <c r="AS1" s="170"/>
      <c r="AT1" s="170"/>
      <c r="AU1" s="170"/>
      <c r="AV1" s="170"/>
      <c r="AW1" s="170"/>
      <c r="AX1" s="170"/>
      <c r="AY1" s="170"/>
      <c r="AZ1" s="170"/>
      <c r="BA1" s="170"/>
      <c r="BB1" s="162" t="s">
        <v>0</v>
      </c>
      <c r="BC1" s="4"/>
      <c r="BD1" s="4"/>
    </row>
    <row r="2" spans="1:57" s="3" customFormat="1" ht="20.25" customHeight="1">
      <c r="A2" s="5"/>
      <c r="B2" s="5"/>
      <c r="C2" s="5"/>
      <c r="D2" s="32"/>
      <c r="E2" s="5"/>
      <c r="F2" s="5"/>
      <c r="G2" s="5"/>
      <c r="H2" s="32"/>
      <c r="I2" s="66"/>
      <c r="J2" s="66"/>
      <c r="K2" s="66"/>
      <c r="L2" s="66"/>
      <c r="M2" s="66"/>
      <c r="N2" s="5"/>
      <c r="O2" s="5"/>
      <c r="P2" s="5"/>
      <c r="Q2" s="5"/>
      <c r="R2" s="5"/>
      <c r="S2" s="5"/>
      <c r="T2" s="66" t="s">
        <v>36</v>
      </c>
      <c r="U2" s="131">
        <v>7</v>
      </c>
      <c r="V2" s="131"/>
      <c r="W2" s="66" t="s">
        <v>1</v>
      </c>
      <c r="X2" s="144">
        <f>IF(U2=0,"",YEAR(DATE(2018+U2,1,1)))</f>
        <v>2025</v>
      </c>
      <c r="Y2" s="144"/>
      <c r="Z2" s="5" t="s">
        <v>37</v>
      </c>
      <c r="AA2" s="5" t="s">
        <v>38</v>
      </c>
      <c r="AB2" s="131">
        <v>4</v>
      </c>
      <c r="AC2" s="131"/>
      <c r="AD2" s="5" t="s">
        <v>39</v>
      </c>
      <c r="AE2" s="5"/>
      <c r="AF2" s="5"/>
      <c r="AG2" s="5"/>
      <c r="AH2" s="5"/>
      <c r="AI2" s="5"/>
      <c r="AJ2" s="162"/>
      <c r="AK2" s="66" t="s">
        <v>31</v>
      </c>
      <c r="AL2" s="66" t="s">
        <v>1</v>
      </c>
      <c r="AM2" s="131"/>
      <c r="AN2" s="131"/>
      <c r="AO2" s="131"/>
      <c r="AP2" s="131"/>
      <c r="AQ2" s="131"/>
      <c r="AR2" s="131"/>
      <c r="AS2" s="131"/>
      <c r="AT2" s="131"/>
      <c r="AU2" s="131"/>
      <c r="AV2" s="131"/>
      <c r="AW2" s="131"/>
      <c r="AX2" s="131"/>
      <c r="AY2" s="131"/>
      <c r="AZ2" s="131"/>
      <c r="BA2" s="131"/>
      <c r="BB2" s="162" t="s">
        <v>0</v>
      </c>
      <c r="BC2" s="66"/>
      <c r="BD2" s="66"/>
      <c r="BE2" s="214"/>
    </row>
    <row r="3" spans="1:57" s="3"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101</v>
      </c>
      <c r="AZ3" s="202" t="s">
        <v>145</v>
      </c>
      <c r="BA3" s="202"/>
      <c r="BB3" s="202"/>
      <c r="BC3" s="202"/>
      <c r="BD3" s="66"/>
      <c r="BE3" s="214"/>
    </row>
    <row r="4" spans="1:57" s="3"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135</v>
      </c>
      <c r="AZ4" s="202" t="s">
        <v>136</v>
      </c>
      <c r="BA4" s="202"/>
      <c r="BB4" s="202"/>
      <c r="BC4" s="202"/>
      <c r="BD4" s="66"/>
      <c r="BE4" s="214"/>
    </row>
    <row r="5" spans="1:57" s="3"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79</v>
      </c>
      <c r="AK5" s="160"/>
      <c r="AL5" s="160"/>
      <c r="AM5" s="160"/>
      <c r="AN5" s="160"/>
      <c r="AO5" s="160"/>
      <c r="AP5" s="160"/>
      <c r="AQ5" s="160"/>
      <c r="AR5" s="8"/>
      <c r="AS5" s="8"/>
      <c r="AT5" s="179"/>
      <c r="AU5" s="160"/>
      <c r="AV5" s="187">
        <v>40</v>
      </c>
      <c r="AW5" s="195"/>
      <c r="AX5" s="179" t="s">
        <v>42</v>
      </c>
      <c r="AY5" s="160"/>
      <c r="AZ5" s="203">
        <v>160</v>
      </c>
      <c r="BA5" s="208"/>
      <c r="BB5" s="179" t="s">
        <v>117</v>
      </c>
      <c r="BC5" s="160"/>
      <c r="BD5" s="5"/>
      <c r="BE5" s="214"/>
    </row>
    <row r="6" spans="1:57" s="3"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47</v>
      </c>
      <c r="AX6" s="160"/>
      <c r="AY6" s="160"/>
      <c r="AZ6" s="204">
        <f>DAY(EOMONTH(DATE(X2,AB2,1),0))</f>
        <v>30</v>
      </c>
      <c r="BA6" s="209"/>
      <c r="BB6" s="179" t="s">
        <v>27</v>
      </c>
      <c r="BC6" s="5"/>
      <c r="BD6" s="5"/>
      <c r="BE6" s="214"/>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15"/>
    </row>
    <row r="8" spans="1:57" ht="20.25" customHeight="1">
      <c r="A8" s="6"/>
      <c r="B8" s="10" t="s">
        <v>49</v>
      </c>
      <c r="C8" s="18" t="s">
        <v>87</v>
      </c>
      <c r="D8" s="33"/>
      <c r="E8" s="43" t="s">
        <v>88</v>
      </c>
      <c r="F8" s="33"/>
      <c r="G8" s="43" t="s">
        <v>89</v>
      </c>
      <c r="H8" s="18"/>
      <c r="I8" s="18"/>
      <c r="J8" s="18"/>
      <c r="K8" s="33"/>
      <c r="L8" s="43" t="s">
        <v>90</v>
      </c>
      <c r="M8" s="18"/>
      <c r="N8" s="18"/>
      <c r="O8" s="94"/>
      <c r="P8" s="105" t="s">
        <v>151</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91</v>
      </c>
      <c r="AX8" s="188"/>
      <c r="AY8" s="197" t="s">
        <v>150</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26</v>
      </c>
      <c r="AE9" s="114"/>
      <c r="AF9" s="114"/>
      <c r="AG9" s="114"/>
      <c r="AH9" s="114"/>
      <c r="AI9" s="114"/>
      <c r="AJ9" s="136"/>
      <c r="AK9" s="106" t="s">
        <v>20</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137"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3</v>
      </c>
      <c r="Q11" s="81">
        <f>WEEKDAY(DATE($X$2,$AB$2,2))</f>
        <v>4</v>
      </c>
      <c r="R11" s="81">
        <f>WEEKDAY(DATE($X$2,$AB$2,3))</f>
        <v>5</v>
      </c>
      <c r="S11" s="81">
        <f>WEEKDAY(DATE($X$2,$AB$2,4))</f>
        <v>6</v>
      </c>
      <c r="T11" s="81">
        <f>WEEKDAY(DATE($X$2,$AB$2,5))</f>
        <v>7</v>
      </c>
      <c r="U11" s="81">
        <f>WEEKDAY(DATE($X$2,$AB$2,6))</f>
        <v>1</v>
      </c>
      <c r="V11" s="137">
        <f>WEEKDAY(DATE($X$2,$AB$2,7))</f>
        <v>2</v>
      </c>
      <c r="W11" s="107">
        <f>WEEKDAY(DATE($X$2,$AB$2,8))</f>
        <v>3</v>
      </c>
      <c r="X11" s="81">
        <f>WEEKDAY(DATE($X$2,$AB$2,9))</f>
        <v>4</v>
      </c>
      <c r="Y11" s="81">
        <f>WEEKDAY(DATE($X$2,$AB$2,10))</f>
        <v>5</v>
      </c>
      <c r="Z11" s="81">
        <f>WEEKDAY(DATE($X$2,$AB$2,11))</f>
        <v>6</v>
      </c>
      <c r="AA11" s="81">
        <f>WEEKDAY(DATE($X$2,$AB$2,12))</f>
        <v>7</v>
      </c>
      <c r="AB11" s="81">
        <f>WEEKDAY(DATE($X$2,$AB$2,13))</f>
        <v>1</v>
      </c>
      <c r="AC11" s="137">
        <f>WEEKDAY(DATE($X$2,$AB$2,14))</f>
        <v>2</v>
      </c>
      <c r="AD11" s="107">
        <f>WEEKDAY(DATE($X$2,$AB$2,15))</f>
        <v>3</v>
      </c>
      <c r="AE11" s="81">
        <f>WEEKDAY(DATE($X$2,$AB$2,16))</f>
        <v>4</v>
      </c>
      <c r="AF11" s="81">
        <f>WEEKDAY(DATE($X$2,$AB$2,17))</f>
        <v>5</v>
      </c>
      <c r="AG11" s="81">
        <f>WEEKDAY(DATE($X$2,$AB$2,18))</f>
        <v>6</v>
      </c>
      <c r="AH11" s="81">
        <f>WEEKDAY(DATE($X$2,$AB$2,19))</f>
        <v>7</v>
      </c>
      <c r="AI11" s="81">
        <f>WEEKDAY(DATE($X$2,$AB$2,20))</f>
        <v>1</v>
      </c>
      <c r="AJ11" s="137">
        <f>WEEKDAY(DATE($X$2,$AB$2,21))</f>
        <v>2</v>
      </c>
      <c r="AK11" s="107">
        <f>WEEKDAY(DATE($X$2,$AB$2,22))</f>
        <v>3</v>
      </c>
      <c r="AL11" s="81">
        <f>WEEKDAY(DATE($X$2,$AB$2,23))</f>
        <v>4</v>
      </c>
      <c r="AM11" s="81">
        <f>WEEKDAY(DATE($X$2,$AB$2,24))</f>
        <v>5</v>
      </c>
      <c r="AN11" s="81">
        <f>WEEKDAY(DATE($X$2,$AB$2,25))</f>
        <v>6</v>
      </c>
      <c r="AO11" s="81">
        <f>WEEKDAY(DATE($X$2,$AB$2,26))</f>
        <v>7</v>
      </c>
      <c r="AP11" s="81">
        <f>WEEKDAY(DATE($X$2,$AB$2,27))</f>
        <v>1</v>
      </c>
      <c r="AQ11" s="137">
        <f>WEEKDAY(DATE($X$2,$AB$2,28))</f>
        <v>2</v>
      </c>
      <c r="AR11" s="107">
        <f>IF(AR10=29,WEEKDAY(DATE($X$2,$AB$2,29)),0)</f>
        <v>0</v>
      </c>
      <c r="AS11" s="81">
        <f>IF(AS10=30,WEEKDAY(DATE($X$2,$AB$2,30)),0)</f>
        <v>0</v>
      </c>
      <c r="AT11" s="137">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火</v>
      </c>
      <c r="Q12" s="115" t="str">
        <f t="shared" si="0"/>
        <v>水</v>
      </c>
      <c r="R12" s="115" t="str">
        <f t="shared" si="0"/>
        <v>木</v>
      </c>
      <c r="S12" s="115" t="str">
        <f t="shared" si="0"/>
        <v>金</v>
      </c>
      <c r="T12" s="115" t="str">
        <f t="shared" si="0"/>
        <v>土</v>
      </c>
      <c r="U12" s="115" t="str">
        <f t="shared" si="0"/>
        <v>日</v>
      </c>
      <c r="V12" s="138" t="str">
        <f t="shared" si="0"/>
        <v>月</v>
      </c>
      <c r="W12" s="108" t="str">
        <f t="shared" si="0"/>
        <v>火</v>
      </c>
      <c r="X12" s="115" t="str">
        <f t="shared" si="0"/>
        <v>水</v>
      </c>
      <c r="Y12" s="115" t="str">
        <f t="shared" si="0"/>
        <v>木</v>
      </c>
      <c r="Z12" s="115" t="str">
        <f t="shared" si="0"/>
        <v>金</v>
      </c>
      <c r="AA12" s="115" t="str">
        <f t="shared" si="0"/>
        <v>土</v>
      </c>
      <c r="AB12" s="115" t="str">
        <f t="shared" si="0"/>
        <v>日</v>
      </c>
      <c r="AC12" s="138" t="str">
        <f t="shared" si="0"/>
        <v>月</v>
      </c>
      <c r="AD12" s="108" t="str">
        <f t="shared" si="0"/>
        <v>火</v>
      </c>
      <c r="AE12" s="115" t="str">
        <f t="shared" si="0"/>
        <v>水</v>
      </c>
      <c r="AF12" s="115" t="str">
        <f t="shared" si="0"/>
        <v>木</v>
      </c>
      <c r="AG12" s="115" t="str">
        <f t="shared" si="0"/>
        <v>金</v>
      </c>
      <c r="AH12" s="115" t="str">
        <f t="shared" si="0"/>
        <v>土</v>
      </c>
      <c r="AI12" s="115" t="str">
        <f t="shared" si="0"/>
        <v>日</v>
      </c>
      <c r="AJ12" s="138" t="str">
        <f t="shared" si="0"/>
        <v>月</v>
      </c>
      <c r="AK12" s="108" t="str">
        <f t="shared" si="0"/>
        <v>火</v>
      </c>
      <c r="AL12" s="115" t="str">
        <f t="shared" si="0"/>
        <v>水</v>
      </c>
      <c r="AM12" s="115" t="str">
        <f t="shared" si="0"/>
        <v>木</v>
      </c>
      <c r="AN12" s="115" t="str">
        <f t="shared" si="0"/>
        <v>金</v>
      </c>
      <c r="AO12" s="115" t="str">
        <f t="shared" si="0"/>
        <v>土</v>
      </c>
      <c r="AP12" s="115" t="str">
        <f t="shared" si="0"/>
        <v>日</v>
      </c>
      <c r="AQ12" s="138" t="str">
        <f t="shared" si="0"/>
        <v>月</v>
      </c>
      <c r="AR12" s="115" t="str">
        <f>IF(AR11=1,"日",IF(AR11=2,"月",IF(AR11=3,"火",IF(AR11=4,"水",IF(AR11=5,"木",IF(AR11=6,"金",IF(AR11=0,"","土")))))))</f>
        <v/>
      </c>
      <c r="AS12" s="115" t="str">
        <f>IF(AS11=1,"日",IF(AS11=2,"月",IF(AS11=3,"火",IF(AS11=4,"水",IF(AS11=5,"木",IF(AS11=6,"金",IF(AS11=0,"","土")))))))</f>
        <v/>
      </c>
      <c r="AT12" s="115" t="str">
        <f>IF(AT11=1,"日",IF(AT11=2,"月",IF(AT11=3,"火",IF(AT11=4,"水",IF(AT11=5,"木",IF(AT11=6,"金",IF(AT11=0,"","土")))))))</f>
        <v/>
      </c>
      <c r="AU12" s="183"/>
      <c r="AV12" s="191"/>
      <c r="AW12" s="183"/>
      <c r="AX12" s="191"/>
      <c r="AY12" s="198"/>
      <c r="AZ12" s="198"/>
      <c r="BA12" s="198"/>
      <c r="BB12" s="198"/>
      <c r="BC12" s="198"/>
      <c r="BD12" s="198"/>
    </row>
    <row r="13" spans="1:57" ht="39.9" customHeight="1">
      <c r="A13" s="6"/>
      <c r="B13" s="13">
        <v>1</v>
      </c>
      <c r="C13" s="21" t="s">
        <v>6</v>
      </c>
      <c r="D13" s="36"/>
      <c r="E13" s="46" t="s">
        <v>15</v>
      </c>
      <c r="F13" s="51"/>
      <c r="G13" s="59" t="s">
        <v>23</v>
      </c>
      <c r="H13" s="63"/>
      <c r="I13" s="63"/>
      <c r="J13" s="63"/>
      <c r="K13" s="73"/>
      <c r="L13" s="77" t="s">
        <v>96</v>
      </c>
      <c r="M13" s="86"/>
      <c r="N13" s="86"/>
      <c r="O13" s="97"/>
      <c r="P13" s="109">
        <v>8</v>
      </c>
      <c r="Q13" s="116">
        <v>8</v>
      </c>
      <c r="R13" s="116">
        <v>8</v>
      </c>
      <c r="S13" s="116"/>
      <c r="T13" s="116"/>
      <c r="U13" s="116">
        <v>8</v>
      </c>
      <c r="V13" s="139">
        <v>8</v>
      </c>
      <c r="W13" s="109">
        <v>8</v>
      </c>
      <c r="X13" s="116">
        <v>8</v>
      </c>
      <c r="Y13" s="116">
        <v>8</v>
      </c>
      <c r="Z13" s="116"/>
      <c r="AA13" s="116"/>
      <c r="AB13" s="116">
        <v>8</v>
      </c>
      <c r="AC13" s="139">
        <v>8</v>
      </c>
      <c r="AD13" s="109">
        <v>8</v>
      </c>
      <c r="AE13" s="116">
        <v>8</v>
      </c>
      <c r="AF13" s="116">
        <v>8</v>
      </c>
      <c r="AG13" s="116"/>
      <c r="AH13" s="116"/>
      <c r="AI13" s="116">
        <v>8</v>
      </c>
      <c r="AJ13" s="139">
        <v>8</v>
      </c>
      <c r="AK13" s="109">
        <v>8</v>
      </c>
      <c r="AL13" s="116">
        <v>8</v>
      </c>
      <c r="AM13" s="116">
        <v>8</v>
      </c>
      <c r="AN13" s="116"/>
      <c r="AO13" s="116"/>
      <c r="AP13" s="116">
        <v>8</v>
      </c>
      <c r="AQ13" s="139">
        <v>8</v>
      </c>
      <c r="AR13" s="109"/>
      <c r="AS13" s="116"/>
      <c r="AT13" s="139"/>
      <c r="AU13" s="184">
        <f t="shared" ref="AU13:AU30" si="1">IF($AZ$3="４週",SUM(P13:AQ13),IF($AZ$3="暦月",SUM(P13:AT13),""))</f>
        <v>160</v>
      </c>
      <c r="AV13" s="192"/>
      <c r="AW13" s="184">
        <f t="shared" ref="AW13:AW30" si="2">IF($AZ$3="４週",AU13/4,IF($AZ$3="暦月",AU13/($AZ$6/7),""))</f>
        <v>40</v>
      </c>
      <c r="AX13" s="192"/>
      <c r="AY13" s="199"/>
      <c r="AZ13" s="205"/>
      <c r="BA13" s="205"/>
      <c r="BB13" s="205"/>
      <c r="BC13" s="205"/>
      <c r="BD13" s="211"/>
    </row>
    <row r="14" spans="1:57" ht="39.9" customHeight="1">
      <c r="A14" s="6"/>
      <c r="B14" s="14">
        <f t="shared" ref="B14:B30" si="3">B13+1</f>
        <v>2</v>
      </c>
      <c r="C14" s="22" t="s">
        <v>55</v>
      </c>
      <c r="D14" s="37"/>
      <c r="E14" s="47" t="s">
        <v>15</v>
      </c>
      <c r="F14" s="52"/>
      <c r="G14" s="60" t="s">
        <v>2</v>
      </c>
      <c r="H14" s="64"/>
      <c r="I14" s="64"/>
      <c r="J14" s="64"/>
      <c r="K14" s="74"/>
      <c r="L14" s="78" t="s">
        <v>130</v>
      </c>
      <c r="M14" s="87"/>
      <c r="N14" s="87"/>
      <c r="O14" s="98"/>
      <c r="P14" s="110">
        <v>8</v>
      </c>
      <c r="Q14" s="117">
        <v>8</v>
      </c>
      <c r="R14" s="117"/>
      <c r="S14" s="117">
        <v>8</v>
      </c>
      <c r="T14" s="117">
        <v>8</v>
      </c>
      <c r="U14" s="117">
        <v>8</v>
      </c>
      <c r="V14" s="140"/>
      <c r="W14" s="110">
        <v>8</v>
      </c>
      <c r="X14" s="117">
        <v>8</v>
      </c>
      <c r="Y14" s="117"/>
      <c r="Z14" s="117">
        <v>8</v>
      </c>
      <c r="AA14" s="117">
        <v>8</v>
      </c>
      <c r="AB14" s="117">
        <v>8</v>
      </c>
      <c r="AC14" s="140"/>
      <c r="AD14" s="110">
        <v>8</v>
      </c>
      <c r="AE14" s="117">
        <v>8</v>
      </c>
      <c r="AF14" s="117"/>
      <c r="AG14" s="117">
        <v>8</v>
      </c>
      <c r="AH14" s="117">
        <v>8</v>
      </c>
      <c r="AI14" s="117">
        <v>8</v>
      </c>
      <c r="AJ14" s="140"/>
      <c r="AK14" s="110">
        <v>8</v>
      </c>
      <c r="AL14" s="117">
        <v>8</v>
      </c>
      <c r="AM14" s="117"/>
      <c r="AN14" s="117">
        <v>8</v>
      </c>
      <c r="AO14" s="117">
        <v>8</v>
      </c>
      <c r="AP14" s="117">
        <v>8</v>
      </c>
      <c r="AQ14" s="140"/>
      <c r="AR14" s="110"/>
      <c r="AS14" s="117"/>
      <c r="AT14" s="140"/>
      <c r="AU14" s="185">
        <f t="shared" si="1"/>
        <v>160</v>
      </c>
      <c r="AV14" s="193"/>
      <c r="AW14" s="185">
        <f t="shared" si="2"/>
        <v>40</v>
      </c>
      <c r="AX14" s="193"/>
      <c r="AY14" s="200"/>
      <c r="AZ14" s="206"/>
      <c r="BA14" s="206"/>
      <c r="BB14" s="206"/>
      <c r="BC14" s="206"/>
      <c r="BD14" s="212"/>
    </row>
    <row r="15" spans="1:57" ht="39.9" customHeight="1">
      <c r="A15" s="6"/>
      <c r="B15" s="14">
        <f t="shared" si="3"/>
        <v>3</v>
      </c>
      <c r="C15" s="22" t="s">
        <v>44</v>
      </c>
      <c r="D15" s="37"/>
      <c r="E15" s="47" t="s">
        <v>15</v>
      </c>
      <c r="F15" s="52"/>
      <c r="G15" s="60" t="s">
        <v>109</v>
      </c>
      <c r="H15" s="64"/>
      <c r="I15" s="64"/>
      <c r="J15" s="64"/>
      <c r="K15" s="74"/>
      <c r="L15" s="78" t="s">
        <v>93</v>
      </c>
      <c r="M15" s="87"/>
      <c r="N15" s="87"/>
      <c r="O15" s="98"/>
      <c r="P15" s="110"/>
      <c r="Q15" s="117">
        <v>8</v>
      </c>
      <c r="R15" s="117">
        <v>8</v>
      </c>
      <c r="S15" s="117"/>
      <c r="T15" s="117">
        <v>8</v>
      </c>
      <c r="U15" s="117">
        <v>8</v>
      </c>
      <c r="V15" s="140">
        <v>8</v>
      </c>
      <c r="W15" s="110"/>
      <c r="X15" s="117">
        <v>8</v>
      </c>
      <c r="Y15" s="117">
        <v>8</v>
      </c>
      <c r="Z15" s="117"/>
      <c r="AA15" s="117">
        <v>8</v>
      </c>
      <c r="AB15" s="117">
        <v>8</v>
      </c>
      <c r="AC15" s="140">
        <v>8</v>
      </c>
      <c r="AD15" s="110"/>
      <c r="AE15" s="117">
        <v>8</v>
      </c>
      <c r="AF15" s="117">
        <v>8</v>
      </c>
      <c r="AG15" s="117"/>
      <c r="AH15" s="117">
        <v>8</v>
      </c>
      <c r="AI15" s="117">
        <v>8</v>
      </c>
      <c r="AJ15" s="140">
        <v>8</v>
      </c>
      <c r="AK15" s="110"/>
      <c r="AL15" s="117">
        <v>8</v>
      </c>
      <c r="AM15" s="117">
        <v>8</v>
      </c>
      <c r="AN15" s="117"/>
      <c r="AO15" s="117">
        <v>8</v>
      </c>
      <c r="AP15" s="117">
        <v>8</v>
      </c>
      <c r="AQ15" s="140">
        <v>8</v>
      </c>
      <c r="AR15" s="110"/>
      <c r="AS15" s="117"/>
      <c r="AT15" s="140"/>
      <c r="AU15" s="185">
        <f t="shared" si="1"/>
        <v>160</v>
      </c>
      <c r="AV15" s="193"/>
      <c r="AW15" s="185">
        <f t="shared" si="2"/>
        <v>40</v>
      </c>
      <c r="AX15" s="193"/>
      <c r="AY15" s="200"/>
      <c r="AZ15" s="206"/>
      <c r="BA15" s="206"/>
      <c r="BB15" s="206"/>
      <c r="BC15" s="206"/>
      <c r="BD15" s="212"/>
    </row>
    <row r="16" spans="1:57" ht="39.9" customHeight="1">
      <c r="A16" s="6"/>
      <c r="B16" s="14">
        <f t="shared" si="3"/>
        <v>4</v>
      </c>
      <c r="C16" s="22" t="s">
        <v>55</v>
      </c>
      <c r="D16" s="37"/>
      <c r="E16" s="47" t="s">
        <v>14</v>
      </c>
      <c r="F16" s="52"/>
      <c r="G16" s="60" t="s">
        <v>104</v>
      </c>
      <c r="H16" s="64"/>
      <c r="I16" s="64"/>
      <c r="J16" s="64"/>
      <c r="K16" s="74"/>
      <c r="L16" s="78" t="s">
        <v>111</v>
      </c>
      <c r="M16" s="87"/>
      <c r="N16" s="87"/>
      <c r="O16" s="98"/>
      <c r="P16" s="110">
        <v>4</v>
      </c>
      <c r="Q16" s="117">
        <v>4</v>
      </c>
      <c r="R16" s="117"/>
      <c r="S16" s="117"/>
      <c r="T16" s="117">
        <v>4</v>
      </c>
      <c r="U16" s="117">
        <v>4</v>
      </c>
      <c r="V16" s="140">
        <v>4</v>
      </c>
      <c r="W16" s="110">
        <v>4</v>
      </c>
      <c r="X16" s="117">
        <v>4</v>
      </c>
      <c r="Y16" s="117"/>
      <c r="Z16" s="117"/>
      <c r="AA16" s="117">
        <v>4</v>
      </c>
      <c r="AB16" s="117">
        <v>4</v>
      </c>
      <c r="AC16" s="140">
        <v>4</v>
      </c>
      <c r="AD16" s="110">
        <v>4</v>
      </c>
      <c r="AE16" s="117">
        <v>4</v>
      </c>
      <c r="AF16" s="117"/>
      <c r="AG16" s="117"/>
      <c r="AH16" s="117">
        <v>4</v>
      </c>
      <c r="AI16" s="117">
        <v>4</v>
      </c>
      <c r="AJ16" s="140">
        <v>4</v>
      </c>
      <c r="AK16" s="110">
        <v>4</v>
      </c>
      <c r="AL16" s="117">
        <v>4</v>
      </c>
      <c r="AM16" s="117"/>
      <c r="AN16" s="117"/>
      <c r="AO16" s="117">
        <v>4</v>
      </c>
      <c r="AP16" s="117">
        <v>4</v>
      </c>
      <c r="AQ16" s="140">
        <v>4</v>
      </c>
      <c r="AR16" s="110"/>
      <c r="AS16" s="117"/>
      <c r="AT16" s="140"/>
      <c r="AU16" s="185">
        <f t="shared" si="1"/>
        <v>80</v>
      </c>
      <c r="AV16" s="193"/>
      <c r="AW16" s="185">
        <f t="shared" si="2"/>
        <v>20</v>
      </c>
      <c r="AX16" s="193"/>
      <c r="AY16" s="200"/>
      <c r="AZ16" s="206"/>
      <c r="BA16" s="206"/>
      <c r="BB16" s="206"/>
      <c r="BC16" s="206"/>
      <c r="BD16" s="212"/>
    </row>
    <row r="17" spans="1:56" ht="39.9" customHeight="1">
      <c r="A17" s="6"/>
      <c r="B17" s="14">
        <f t="shared" si="3"/>
        <v>5</v>
      </c>
      <c r="C17" s="22" t="s">
        <v>55</v>
      </c>
      <c r="D17" s="37"/>
      <c r="E17" s="47" t="s">
        <v>14</v>
      </c>
      <c r="F17" s="52"/>
      <c r="G17" s="60" t="s">
        <v>104</v>
      </c>
      <c r="H17" s="64"/>
      <c r="I17" s="64"/>
      <c r="J17" s="64"/>
      <c r="K17" s="74"/>
      <c r="L17" s="78" t="s">
        <v>110</v>
      </c>
      <c r="M17" s="87"/>
      <c r="N17" s="87"/>
      <c r="O17" s="98"/>
      <c r="P17" s="110">
        <v>4</v>
      </c>
      <c r="Q17" s="117">
        <v>4</v>
      </c>
      <c r="R17" s="117"/>
      <c r="S17" s="117"/>
      <c r="T17" s="117">
        <v>4</v>
      </c>
      <c r="U17" s="117">
        <v>4</v>
      </c>
      <c r="V17" s="140">
        <v>4</v>
      </c>
      <c r="W17" s="110">
        <v>4</v>
      </c>
      <c r="X17" s="117">
        <v>4</v>
      </c>
      <c r="Y17" s="117"/>
      <c r="Z17" s="117"/>
      <c r="AA17" s="117">
        <v>4</v>
      </c>
      <c r="AB17" s="117">
        <v>4</v>
      </c>
      <c r="AC17" s="140">
        <v>4</v>
      </c>
      <c r="AD17" s="110">
        <v>4</v>
      </c>
      <c r="AE17" s="117">
        <v>4</v>
      </c>
      <c r="AF17" s="117"/>
      <c r="AG17" s="117"/>
      <c r="AH17" s="117">
        <v>4</v>
      </c>
      <c r="AI17" s="117">
        <v>4</v>
      </c>
      <c r="AJ17" s="140">
        <v>4</v>
      </c>
      <c r="AK17" s="110">
        <v>4</v>
      </c>
      <c r="AL17" s="117">
        <v>4</v>
      </c>
      <c r="AM17" s="117"/>
      <c r="AN17" s="117"/>
      <c r="AO17" s="117">
        <v>4</v>
      </c>
      <c r="AP17" s="117">
        <v>4</v>
      </c>
      <c r="AQ17" s="140">
        <v>4</v>
      </c>
      <c r="AR17" s="110"/>
      <c r="AS17" s="117"/>
      <c r="AT17" s="140"/>
      <c r="AU17" s="185">
        <f t="shared" si="1"/>
        <v>80</v>
      </c>
      <c r="AV17" s="193"/>
      <c r="AW17" s="185">
        <f t="shared" si="2"/>
        <v>20</v>
      </c>
      <c r="AX17" s="193"/>
      <c r="AY17" s="200"/>
      <c r="AZ17" s="206"/>
      <c r="BA17" s="206"/>
      <c r="BB17" s="206"/>
      <c r="BC17" s="206"/>
      <c r="BD17" s="212"/>
    </row>
    <row r="18" spans="1:56" ht="39.9" customHeight="1">
      <c r="A18" s="6"/>
      <c r="B18" s="14">
        <f t="shared" si="3"/>
        <v>6</v>
      </c>
      <c r="C18" s="22" t="s">
        <v>55</v>
      </c>
      <c r="D18" s="37"/>
      <c r="E18" s="47" t="s">
        <v>14</v>
      </c>
      <c r="F18" s="52"/>
      <c r="G18" s="60" t="s">
        <v>104</v>
      </c>
      <c r="H18" s="64"/>
      <c r="I18" s="64"/>
      <c r="J18" s="64"/>
      <c r="K18" s="74"/>
      <c r="L18" s="78" t="s">
        <v>147</v>
      </c>
      <c r="M18" s="87"/>
      <c r="N18" s="87"/>
      <c r="O18" s="98"/>
      <c r="P18" s="110"/>
      <c r="Q18" s="117">
        <v>4</v>
      </c>
      <c r="R18" s="117">
        <v>4</v>
      </c>
      <c r="S18" s="117">
        <v>4</v>
      </c>
      <c r="T18" s="117">
        <v>4</v>
      </c>
      <c r="U18" s="117"/>
      <c r="V18" s="140">
        <v>4</v>
      </c>
      <c r="W18" s="110"/>
      <c r="X18" s="117">
        <v>4</v>
      </c>
      <c r="Y18" s="117">
        <v>4</v>
      </c>
      <c r="Z18" s="117">
        <v>4</v>
      </c>
      <c r="AA18" s="117">
        <v>4</v>
      </c>
      <c r="AB18" s="117"/>
      <c r="AC18" s="140">
        <v>4</v>
      </c>
      <c r="AD18" s="110"/>
      <c r="AE18" s="117">
        <v>4</v>
      </c>
      <c r="AF18" s="117">
        <v>4</v>
      </c>
      <c r="AG18" s="117">
        <v>4</v>
      </c>
      <c r="AH18" s="117">
        <v>4</v>
      </c>
      <c r="AI18" s="117"/>
      <c r="AJ18" s="140">
        <v>4</v>
      </c>
      <c r="AK18" s="110"/>
      <c r="AL18" s="117">
        <v>4</v>
      </c>
      <c r="AM18" s="117">
        <v>4</v>
      </c>
      <c r="AN18" s="117">
        <v>4</v>
      </c>
      <c r="AO18" s="117">
        <v>4</v>
      </c>
      <c r="AP18" s="117"/>
      <c r="AQ18" s="140">
        <v>4</v>
      </c>
      <c r="AR18" s="110"/>
      <c r="AS18" s="117"/>
      <c r="AT18" s="140"/>
      <c r="AU18" s="185">
        <f t="shared" si="1"/>
        <v>80</v>
      </c>
      <c r="AV18" s="193"/>
      <c r="AW18" s="185">
        <f t="shared" si="2"/>
        <v>20</v>
      </c>
      <c r="AX18" s="193"/>
      <c r="AY18" s="200"/>
      <c r="AZ18" s="206"/>
      <c r="BA18" s="206"/>
      <c r="BB18" s="206"/>
      <c r="BC18" s="206"/>
      <c r="BD18" s="212"/>
    </row>
    <row r="19" spans="1:56" ht="39.9" customHeight="1">
      <c r="A19" s="6"/>
      <c r="B19" s="14">
        <f t="shared" si="3"/>
        <v>7</v>
      </c>
      <c r="C19" s="22" t="s">
        <v>55</v>
      </c>
      <c r="D19" s="37"/>
      <c r="E19" s="47" t="s">
        <v>14</v>
      </c>
      <c r="F19" s="52"/>
      <c r="G19" s="60" t="s">
        <v>104</v>
      </c>
      <c r="H19" s="64"/>
      <c r="I19" s="64"/>
      <c r="J19" s="64"/>
      <c r="K19" s="74"/>
      <c r="L19" s="78" t="s">
        <v>123</v>
      </c>
      <c r="M19" s="87"/>
      <c r="N19" s="87"/>
      <c r="O19" s="98"/>
      <c r="P19" s="110">
        <v>4</v>
      </c>
      <c r="Q19" s="117"/>
      <c r="R19" s="117">
        <v>4</v>
      </c>
      <c r="S19" s="117">
        <v>4</v>
      </c>
      <c r="T19" s="117"/>
      <c r="U19" s="117">
        <v>4</v>
      </c>
      <c r="V19" s="140">
        <v>4</v>
      </c>
      <c r="W19" s="110">
        <v>4</v>
      </c>
      <c r="X19" s="117"/>
      <c r="Y19" s="117">
        <v>4</v>
      </c>
      <c r="Z19" s="117">
        <v>4</v>
      </c>
      <c r="AA19" s="117"/>
      <c r="AB19" s="117"/>
      <c r="AC19" s="140">
        <v>4</v>
      </c>
      <c r="AD19" s="110">
        <v>4</v>
      </c>
      <c r="AE19" s="117"/>
      <c r="AF19" s="117">
        <v>4</v>
      </c>
      <c r="AG19" s="117">
        <v>4</v>
      </c>
      <c r="AH19" s="117"/>
      <c r="AI19" s="117"/>
      <c r="AJ19" s="140">
        <v>4</v>
      </c>
      <c r="AK19" s="110">
        <v>4</v>
      </c>
      <c r="AL19" s="117"/>
      <c r="AM19" s="117">
        <v>4</v>
      </c>
      <c r="AN19" s="117">
        <v>4</v>
      </c>
      <c r="AO19" s="117"/>
      <c r="AP19" s="117"/>
      <c r="AQ19" s="140">
        <v>4</v>
      </c>
      <c r="AR19" s="110"/>
      <c r="AS19" s="117"/>
      <c r="AT19" s="140"/>
      <c r="AU19" s="185">
        <f t="shared" si="1"/>
        <v>68</v>
      </c>
      <c r="AV19" s="193"/>
      <c r="AW19" s="185">
        <f t="shared" si="2"/>
        <v>17</v>
      </c>
      <c r="AX19" s="193"/>
      <c r="AY19" s="200"/>
      <c r="AZ19" s="206"/>
      <c r="BA19" s="206"/>
      <c r="BB19" s="206"/>
      <c r="BC19" s="206"/>
      <c r="BD19" s="212"/>
    </row>
    <row r="20" spans="1:56" ht="39.9" customHeight="1">
      <c r="A20" s="6"/>
      <c r="B20" s="14">
        <f t="shared" si="3"/>
        <v>8</v>
      </c>
      <c r="C20" s="22" t="s">
        <v>55</v>
      </c>
      <c r="D20" s="37"/>
      <c r="E20" s="47" t="s">
        <v>14</v>
      </c>
      <c r="F20" s="52"/>
      <c r="G20" s="60" t="s">
        <v>104</v>
      </c>
      <c r="H20" s="64"/>
      <c r="I20" s="64"/>
      <c r="J20" s="64"/>
      <c r="K20" s="74"/>
      <c r="L20" s="78" t="s">
        <v>124</v>
      </c>
      <c r="M20" s="87"/>
      <c r="N20" s="87"/>
      <c r="O20" s="98"/>
      <c r="P20" s="110">
        <v>4</v>
      </c>
      <c r="Q20" s="117"/>
      <c r="R20" s="117">
        <v>4</v>
      </c>
      <c r="S20" s="117">
        <v>4</v>
      </c>
      <c r="T20" s="117"/>
      <c r="U20" s="117"/>
      <c r="V20" s="140">
        <v>4</v>
      </c>
      <c r="W20" s="110">
        <v>4</v>
      </c>
      <c r="X20" s="117"/>
      <c r="Y20" s="117">
        <v>4</v>
      </c>
      <c r="Z20" s="117">
        <v>4</v>
      </c>
      <c r="AA20" s="117"/>
      <c r="AB20" s="117"/>
      <c r="AC20" s="140">
        <v>4</v>
      </c>
      <c r="AD20" s="110">
        <v>4</v>
      </c>
      <c r="AE20" s="117"/>
      <c r="AF20" s="117">
        <v>4</v>
      </c>
      <c r="AG20" s="117">
        <v>4</v>
      </c>
      <c r="AH20" s="117"/>
      <c r="AI20" s="117"/>
      <c r="AJ20" s="140">
        <v>4</v>
      </c>
      <c r="AK20" s="110">
        <v>4</v>
      </c>
      <c r="AL20" s="117"/>
      <c r="AM20" s="117">
        <v>4</v>
      </c>
      <c r="AN20" s="117">
        <v>4</v>
      </c>
      <c r="AO20" s="117"/>
      <c r="AP20" s="117"/>
      <c r="AQ20" s="140">
        <v>4</v>
      </c>
      <c r="AR20" s="110"/>
      <c r="AS20" s="117"/>
      <c r="AT20" s="140"/>
      <c r="AU20" s="185">
        <f t="shared" si="1"/>
        <v>64</v>
      </c>
      <c r="AV20" s="193"/>
      <c r="AW20" s="185">
        <f t="shared" si="2"/>
        <v>16</v>
      </c>
      <c r="AX20" s="193"/>
      <c r="AY20" s="200"/>
      <c r="AZ20" s="206"/>
      <c r="BA20" s="206"/>
      <c r="BB20" s="206"/>
      <c r="BC20" s="206"/>
      <c r="BD20" s="212"/>
    </row>
    <row r="21" spans="1:56" ht="39.9" customHeight="1">
      <c r="A21" s="6"/>
      <c r="B21" s="14">
        <f t="shared" si="3"/>
        <v>9</v>
      </c>
      <c r="C21" s="22" t="s">
        <v>55</v>
      </c>
      <c r="D21" s="37"/>
      <c r="E21" s="47" t="s">
        <v>14</v>
      </c>
      <c r="F21" s="52"/>
      <c r="G21" s="60" t="s">
        <v>104</v>
      </c>
      <c r="H21" s="64"/>
      <c r="I21" s="64"/>
      <c r="J21" s="64"/>
      <c r="K21" s="74"/>
      <c r="L21" s="78" t="s">
        <v>146</v>
      </c>
      <c r="M21" s="87"/>
      <c r="N21" s="87"/>
      <c r="O21" s="98"/>
      <c r="P21" s="110">
        <v>4</v>
      </c>
      <c r="Q21" s="117"/>
      <c r="R21" s="117">
        <v>4</v>
      </c>
      <c r="S21" s="117">
        <v>4</v>
      </c>
      <c r="T21" s="117"/>
      <c r="U21" s="117"/>
      <c r="V21" s="140"/>
      <c r="W21" s="110">
        <v>4</v>
      </c>
      <c r="X21" s="117"/>
      <c r="Y21" s="117">
        <v>4</v>
      </c>
      <c r="Z21" s="117">
        <v>4</v>
      </c>
      <c r="AA21" s="117"/>
      <c r="AB21" s="117">
        <v>4</v>
      </c>
      <c r="AC21" s="140"/>
      <c r="AD21" s="110">
        <v>4</v>
      </c>
      <c r="AE21" s="117"/>
      <c r="AF21" s="117">
        <v>4</v>
      </c>
      <c r="AG21" s="117">
        <v>4</v>
      </c>
      <c r="AH21" s="117"/>
      <c r="AI21" s="117">
        <v>4</v>
      </c>
      <c r="AJ21" s="140"/>
      <c r="AK21" s="110">
        <v>4</v>
      </c>
      <c r="AL21" s="117"/>
      <c r="AM21" s="117">
        <v>4</v>
      </c>
      <c r="AN21" s="117">
        <v>4</v>
      </c>
      <c r="AO21" s="117"/>
      <c r="AP21" s="117">
        <v>4</v>
      </c>
      <c r="AQ21" s="140"/>
      <c r="AR21" s="110"/>
      <c r="AS21" s="117"/>
      <c r="AT21" s="140"/>
      <c r="AU21" s="185">
        <f t="shared" si="1"/>
        <v>60</v>
      </c>
      <c r="AV21" s="193"/>
      <c r="AW21" s="185">
        <f t="shared" si="2"/>
        <v>15</v>
      </c>
      <c r="AX21" s="193"/>
      <c r="AY21" s="200"/>
      <c r="AZ21" s="206"/>
      <c r="BA21" s="206"/>
      <c r="BB21" s="206"/>
      <c r="BC21" s="206"/>
      <c r="BD21" s="212"/>
    </row>
    <row r="22" spans="1:56" ht="39.9"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54"/>
      <c r="AB31" s="54"/>
      <c r="AC31" s="157"/>
      <c r="AD31" s="54"/>
      <c r="AE31" s="54"/>
      <c r="AF31" s="54"/>
      <c r="AG31" s="54"/>
      <c r="AH31" s="54"/>
      <c r="AI31" s="54"/>
      <c r="AJ31" s="54"/>
      <c r="AK31" s="54"/>
      <c r="AL31" s="54"/>
      <c r="AM31" s="54"/>
      <c r="AN31" s="54"/>
      <c r="AO31" s="54"/>
      <c r="AP31" s="54"/>
      <c r="AQ31" s="54"/>
      <c r="AR31" s="54"/>
      <c r="AS31" s="54"/>
      <c r="AT31" s="54"/>
      <c r="AU31" s="54"/>
      <c r="AV31" s="6"/>
      <c r="AW31" s="6"/>
      <c r="AX31" s="6"/>
      <c r="AY31" s="6"/>
      <c r="AZ31" s="6"/>
      <c r="BA31" s="6"/>
      <c r="BB31" s="6"/>
      <c r="BC31" s="6"/>
      <c r="BD31" s="6"/>
    </row>
    <row r="32" spans="1:56" ht="20.25" customHeight="1">
      <c r="A32" s="6"/>
      <c r="B32" s="6"/>
      <c r="C32" s="25" t="s">
        <v>155</v>
      </c>
      <c r="D32" s="39"/>
      <c r="E32" s="49"/>
      <c r="F32" s="54"/>
      <c r="G32" s="54"/>
      <c r="H32" s="54"/>
      <c r="I32" s="54"/>
      <c r="J32" s="54"/>
      <c r="K32" s="54"/>
      <c r="L32" s="54"/>
      <c r="M32" s="54"/>
      <c r="N32" s="54"/>
      <c r="O32" s="54"/>
      <c r="P32" s="54"/>
      <c r="Q32" s="42" t="s">
        <v>142</v>
      </c>
      <c r="R32" s="42"/>
      <c r="S32" s="42"/>
      <c r="T32" s="42"/>
      <c r="U32" s="42"/>
      <c r="V32" s="42"/>
      <c r="W32" s="42"/>
      <c r="X32" s="42"/>
      <c r="Y32" s="42"/>
      <c r="Z32" s="42"/>
      <c r="AA32" s="89"/>
      <c r="AB32" s="42"/>
      <c r="AC32" s="42"/>
      <c r="AD32" s="42"/>
      <c r="AE32" s="42"/>
      <c r="AF32" s="42"/>
      <c r="AG32" s="42"/>
      <c r="AH32" s="42"/>
      <c r="AI32" s="42" t="s">
        <v>97</v>
      </c>
      <c r="AJ32" s="42"/>
      <c r="AK32" s="42"/>
      <c r="AL32" s="42"/>
      <c r="AM32" s="42"/>
      <c r="AN32" s="42"/>
      <c r="AO32" s="164"/>
      <c r="AP32" s="164"/>
      <c r="AQ32" s="164"/>
      <c r="AR32" s="164"/>
      <c r="AS32" s="165"/>
      <c r="AT32" s="164"/>
      <c r="AU32" s="164"/>
      <c r="AV32" s="164"/>
      <c r="AW32" s="164"/>
      <c r="AX32" s="6"/>
      <c r="AY32" s="6"/>
      <c r="AZ32" s="6"/>
      <c r="BA32" s="6"/>
      <c r="BB32" s="6"/>
      <c r="BC32" s="6"/>
      <c r="BD32" s="6"/>
    </row>
    <row r="33" spans="1:56" ht="20.25" customHeight="1">
      <c r="A33" s="6"/>
      <c r="B33" s="6"/>
      <c r="C33" s="25" t="s">
        <v>48</v>
      </c>
      <c r="D33" s="39"/>
      <c r="E33" s="49"/>
      <c r="F33" s="54"/>
      <c r="G33" s="54"/>
      <c r="H33" s="54"/>
      <c r="I33" s="54"/>
      <c r="J33" s="54"/>
      <c r="K33" s="54"/>
      <c r="L33" s="80" t="s">
        <v>50</v>
      </c>
      <c r="M33" s="80"/>
      <c r="N33" s="54"/>
      <c r="O33" s="54"/>
      <c r="P33" s="54"/>
      <c r="Q33" s="42"/>
      <c r="R33" s="50" t="s">
        <v>58</v>
      </c>
      <c r="S33" s="50"/>
      <c r="T33" s="50" t="s">
        <v>60</v>
      </c>
      <c r="U33" s="50"/>
      <c r="V33" s="50"/>
      <c r="W33" s="50"/>
      <c r="X33" s="42"/>
      <c r="Y33" s="148" t="s">
        <v>63</v>
      </c>
      <c r="Z33" s="148"/>
      <c r="AA33" s="148"/>
      <c r="AB33" s="148"/>
      <c r="AC33" s="25"/>
      <c r="AD33" s="25"/>
      <c r="AE33" s="82" t="s">
        <v>57</v>
      </c>
      <c r="AF33" s="82"/>
      <c r="AG33" s="42"/>
      <c r="AH33" s="42"/>
      <c r="AI33" s="121" t="s">
        <v>19</v>
      </c>
      <c r="AJ33" s="126"/>
      <c r="AK33" s="121" t="s">
        <v>22</v>
      </c>
      <c r="AL33" s="128"/>
      <c r="AM33" s="128"/>
      <c r="AN33" s="126"/>
      <c r="AO33" s="164"/>
      <c r="AP33" s="164"/>
      <c r="AQ33" s="164"/>
      <c r="AR33" s="164"/>
      <c r="AS33" s="178"/>
      <c r="AT33" s="178"/>
      <c r="AU33" s="164"/>
      <c r="AV33" s="164"/>
      <c r="AW33" s="164"/>
      <c r="AX33" s="6"/>
      <c r="AY33" s="6"/>
      <c r="AZ33" s="6"/>
      <c r="BA33" s="6"/>
      <c r="BB33" s="6"/>
      <c r="BC33" s="6"/>
      <c r="BD33" s="6"/>
    </row>
    <row r="34" spans="1:56" ht="20.25" customHeight="1">
      <c r="A34" s="6"/>
      <c r="B34" s="6"/>
      <c r="C34" s="26"/>
      <c r="D34" s="26"/>
      <c r="E34" s="26"/>
      <c r="F34" s="55">
        <f>IF(AB2=1,10,IF(AB2=2,11,IF(AB2=3,12,AB2-3)))</f>
        <v>1</v>
      </c>
      <c r="G34" s="55"/>
      <c r="H34" s="55">
        <f>IF(AB2=1,11,IF(AB2=2,12,AB2-2))</f>
        <v>2</v>
      </c>
      <c r="I34" s="55"/>
      <c r="J34" s="55">
        <f>IF(AB2=1,12,AB2-1)</f>
        <v>3</v>
      </c>
      <c r="K34" s="55"/>
      <c r="L34" s="81" t="s">
        <v>18</v>
      </c>
      <c r="M34" s="81"/>
      <c r="N34" s="54"/>
      <c r="O34" s="54"/>
      <c r="P34" s="54"/>
      <c r="Q34" s="42"/>
      <c r="R34" s="120"/>
      <c r="S34" s="120"/>
      <c r="T34" s="120" t="s">
        <v>40</v>
      </c>
      <c r="U34" s="120"/>
      <c r="V34" s="120" t="s">
        <v>61</v>
      </c>
      <c r="W34" s="120"/>
      <c r="X34" s="42"/>
      <c r="Y34" s="120" t="s">
        <v>40</v>
      </c>
      <c r="Z34" s="120"/>
      <c r="AA34" s="120" t="s">
        <v>61</v>
      </c>
      <c r="AB34" s="120"/>
      <c r="AC34" s="25"/>
      <c r="AD34" s="25"/>
      <c r="AE34" s="82" t="s">
        <v>16</v>
      </c>
      <c r="AF34" s="82"/>
      <c r="AG34" s="42"/>
      <c r="AH34" s="42"/>
      <c r="AI34" s="121" t="s">
        <v>15</v>
      </c>
      <c r="AJ34" s="126"/>
      <c r="AK34" s="121" t="s">
        <v>72</v>
      </c>
      <c r="AL34" s="128"/>
      <c r="AM34" s="128"/>
      <c r="AN34" s="126"/>
      <c r="AO34" s="175"/>
      <c r="AP34" s="175"/>
      <c r="AQ34" s="164"/>
      <c r="AR34" s="163"/>
      <c r="AS34" s="175"/>
      <c r="AT34" s="175"/>
      <c r="AU34" s="164"/>
      <c r="AV34" s="164"/>
      <c r="AW34" s="164"/>
      <c r="AX34" s="6"/>
      <c r="AY34" s="6"/>
      <c r="AZ34" s="6"/>
      <c r="BA34" s="6"/>
      <c r="BB34" s="6"/>
      <c r="BC34" s="6"/>
      <c r="BD34" s="6"/>
    </row>
    <row r="35" spans="1:56" ht="20.25" customHeight="1">
      <c r="A35" s="6"/>
      <c r="B35" s="6"/>
      <c r="C35" s="26" t="s">
        <v>10</v>
      </c>
      <c r="D35" s="26"/>
      <c r="E35" s="26"/>
      <c r="F35" s="56">
        <v>30</v>
      </c>
      <c r="G35" s="56"/>
      <c r="H35" s="56">
        <v>31</v>
      </c>
      <c r="I35" s="56"/>
      <c r="J35" s="56">
        <v>31</v>
      </c>
      <c r="K35" s="56"/>
      <c r="L35" s="57">
        <f>SUM(F35:K35)</f>
        <v>92</v>
      </c>
      <c r="M35" s="57"/>
      <c r="N35" s="54"/>
      <c r="O35" s="54"/>
      <c r="P35" s="54"/>
      <c r="Q35" s="42"/>
      <c r="R35" s="121" t="s">
        <v>15</v>
      </c>
      <c r="S35" s="126"/>
      <c r="T35" s="130">
        <f>SUMIFS($AU$13:$AV$30,$C$13:$D$30,"訪問介護員",$E$13:$F$30,"A")+SUMIFS($AU$13:$AV$30,$C$13:$D$30,"サービス提供責任者",$E$13:$F$30,"A")</f>
        <v>320</v>
      </c>
      <c r="U35" s="133"/>
      <c r="V35" s="130">
        <f>SUMIFS($AW$13:$AX$30,$C$13:$D$30,"訪問介護員",$E$13:$F$30,"A")+SUMIFS($AW$13:$AX$30,$C$13:$D$30,"サービス提供責任者",$E$13:$F$30,"A")</f>
        <v>80</v>
      </c>
      <c r="W35" s="133"/>
      <c r="X35" s="145"/>
      <c r="Y35" s="149">
        <v>0</v>
      </c>
      <c r="Z35" s="152"/>
      <c r="AA35" s="149">
        <v>0</v>
      </c>
      <c r="AB35" s="152"/>
      <c r="AC35" s="158"/>
      <c r="AD35" s="158"/>
      <c r="AE35" s="149">
        <v>2</v>
      </c>
      <c r="AF35" s="152"/>
      <c r="AG35" s="42"/>
      <c r="AH35" s="42"/>
      <c r="AI35" s="121" t="s">
        <v>7</v>
      </c>
      <c r="AJ35" s="126"/>
      <c r="AK35" s="121" t="s">
        <v>73</v>
      </c>
      <c r="AL35" s="128"/>
      <c r="AM35" s="128"/>
      <c r="AN35" s="126"/>
      <c r="AO35" s="163"/>
      <c r="AP35" s="164"/>
      <c r="AQ35" s="177"/>
      <c r="AR35" s="177"/>
      <c r="AS35" s="177"/>
      <c r="AT35" s="177"/>
      <c r="AU35" s="164"/>
      <c r="AV35" s="164"/>
      <c r="AW35" s="164"/>
      <c r="AX35" s="6"/>
      <c r="AY35" s="6"/>
      <c r="AZ35" s="6"/>
      <c r="BA35" s="6"/>
      <c r="BB35" s="6"/>
      <c r="BC35" s="6"/>
      <c r="BD35" s="6"/>
    </row>
    <row r="36" spans="1:56" ht="20.25" customHeight="1">
      <c r="A36" s="6"/>
      <c r="B36" s="6"/>
      <c r="C36" s="26" t="s">
        <v>113</v>
      </c>
      <c r="D36" s="26"/>
      <c r="E36" s="26"/>
      <c r="F36" s="56">
        <v>15</v>
      </c>
      <c r="G36" s="56"/>
      <c r="H36" s="56">
        <v>16</v>
      </c>
      <c r="I36" s="56"/>
      <c r="J36" s="56">
        <v>15</v>
      </c>
      <c r="K36" s="56"/>
      <c r="L36" s="57">
        <f>SUM(F36:K36)</f>
        <v>46</v>
      </c>
      <c r="M36" s="57"/>
      <c r="N36" s="54"/>
      <c r="O36" s="54"/>
      <c r="P36" s="54"/>
      <c r="Q36" s="42"/>
      <c r="R36" s="121" t="s">
        <v>7</v>
      </c>
      <c r="S36" s="126"/>
      <c r="T36" s="130">
        <f>SUMIFS($AU$13:$AV$30,$C$13:$D$30,"訪問介護員",$E$13:$F$30,"B")+SUMIFS($AU$13:$AV$30,$C$13:$D$30,"サービス提供責任者",$E$13:$F$30,"B")</f>
        <v>0</v>
      </c>
      <c r="U36" s="133"/>
      <c r="V36" s="130">
        <f>SUMIFS($AW$13:$AX$30,$C$13:$D$30,"訪問介護員",$E$13:$F$30,"B")+SUMIFS($AW$13:$AX$30,$C$13:$D$30,"サービス提供責任者",$E$13:$F$30,"B")</f>
        <v>0</v>
      </c>
      <c r="W36" s="133"/>
      <c r="X36" s="145"/>
      <c r="Y36" s="149">
        <v>0</v>
      </c>
      <c r="Z36" s="152"/>
      <c r="AA36" s="149">
        <v>0</v>
      </c>
      <c r="AB36" s="152"/>
      <c r="AC36" s="158"/>
      <c r="AD36" s="158"/>
      <c r="AE36" s="149">
        <v>0</v>
      </c>
      <c r="AF36" s="152"/>
      <c r="AG36" s="42"/>
      <c r="AH36" s="42"/>
      <c r="AI36" s="121" t="s">
        <v>14</v>
      </c>
      <c r="AJ36" s="126"/>
      <c r="AK36" s="121" t="s">
        <v>74</v>
      </c>
      <c r="AL36" s="128"/>
      <c r="AM36" s="128"/>
      <c r="AN36" s="126"/>
      <c r="AO36" s="163"/>
      <c r="AP36" s="164"/>
      <c r="AQ36" s="163"/>
      <c r="AR36" s="163"/>
      <c r="AS36" s="163"/>
      <c r="AT36" s="163"/>
      <c r="AU36" s="164"/>
      <c r="AV36" s="164"/>
      <c r="AW36" s="164"/>
      <c r="AX36" s="6"/>
      <c r="AY36" s="6"/>
      <c r="AZ36" s="6"/>
      <c r="BA36" s="6"/>
      <c r="BB36" s="6"/>
      <c r="BC36" s="6"/>
      <c r="BD36" s="6"/>
    </row>
    <row r="37" spans="1:56" ht="20.25" customHeight="1">
      <c r="A37" s="6"/>
      <c r="B37" s="6"/>
      <c r="C37" s="26" t="s">
        <v>43</v>
      </c>
      <c r="D37" s="26"/>
      <c r="E37" s="26"/>
      <c r="F37" s="56">
        <v>0.3</v>
      </c>
      <c r="G37" s="56"/>
      <c r="H37" s="56">
        <v>0.4</v>
      </c>
      <c r="I37" s="56"/>
      <c r="J37" s="56">
        <v>0.3</v>
      </c>
      <c r="K37" s="56"/>
      <c r="L37" s="57">
        <f>SUM(F37:K37)</f>
        <v>1</v>
      </c>
      <c r="M37" s="57"/>
      <c r="N37" s="54"/>
      <c r="O37" s="100"/>
      <c r="P37" s="54"/>
      <c r="Q37" s="42"/>
      <c r="R37" s="121" t="s">
        <v>14</v>
      </c>
      <c r="S37" s="126"/>
      <c r="T37" s="130">
        <f>SUMIFS($AU$13:$AV$30,$C$13:$D$30,"訪問介護員",$E$13:$F$30,"C")+SUMIFS($AU$13:$AV$30,$C$13:$D$30,"サービス提供責任者",$E$13:$F$30,"C")</f>
        <v>432</v>
      </c>
      <c r="U37" s="133"/>
      <c r="V37" s="130">
        <f>SUMIFS($AW$13:$AX$30,$C$13:$D$30,"訪問介護員",$E$13:$F$30,"C")+SUMIFS($AW$13:$AX$30,$C$13:$D$30,"サービス提供責任者",$E$13:$F$30,"C")</f>
        <v>108</v>
      </c>
      <c r="W37" s="133"/>
      <c r="X37" s="145"/>
      <c r="Y37" s="149">
        <v>432</v>
      </c>
      <c r="Z37" s="152"/>
      <c r="AA37" s="149">
        <v>108</v>
      </c>
      <c r="AB37" s="152"/>
      <c r="AC37" s="158"/>
      <c r="AD37" s="158"/>
      <c r="AE37" s="130" t="s">
        <v>53</v>
      </c>
      <c r="AF37" s="133"/>
      <c r="AG37" s="42"/>
      <c r="AH37" s="42"/>
      <c r="AI37" s="121" t="s">
        <v>17</v>
      </c>
      <c r="AJ37" s="126"/>
      <c r="AK37" s="121" t="s">
        <v>28</v>
      </c>
      <c r="AL37" s="128"/>
      <c r="AM37" s="128"/>
      <c r="AN37" s="126"/>
      <c r="AO37" s="172"/>
      <c r="AP37" s="164"/>
      <c r="AQ37" s="168"/>
      <c r="AR37" s="168"/>
      <c r="AS37" s="172"/>
      <c r="AT37" s="172"/>
      <c r="AU37" s="164"/>
      <c r="AV37" s="164"/>
      <c r="AW37" s="164"/>
      <c r="AX37" s="6"/>
      <c r="AY37" s="6"/>
      <c r="AZ37" s="6"/>
      <c r="BA37" s="6"/>
      <c r="BB37" s="6"/>
      <c r="BC37" s="6"/>
      <c r="BD37" s="6"/>
    </row>
    <row r="38" spans="1:56" ht="20.25" customHeight="1">
      <c r="A38" s="6"/>
      <c r="B38" s="6"/>
      <c r="C38" s="26" t="s">
        <v>18</v>
      </c>
      <c r="D38" s="26"/>
      <c r="E38" s="26"/>
      <c r="F38" s="57">
        <f>SUM(F35:G37)</f>
        <v>45.3</v>
      </c>
      <c r="G38" s="57"/>
      <c r="H38" s="57">
        <f>SUM(H35:I37)</f>
        <v>47.4</v>
      </c>
      <c r="I38" s="57"/>
      <c r="J38" s="57">
        <f>SUM(J35:K37)</f>
        <v>46.3</v>
      </c>
      <c r="K38" s="57"/>
      <c r="L38" s="57">
        <f>SUM(L35:M37)</f>
        <v>139</v>
      </c>
      <c r="M38" s="57"/>
      <c r="N38" s="91"/>
      <c r="O38" s="101"/>
      <c r="P38" s="54"/>
      <c r="Q38" s="42"/>
      <c r="R38" s="121" t="s">
        <v>17</v>
      </c>
      <c r="S38" s="126"/>
      <c r="T38" s="130">
        <f>SUMIFS($AU$13:$AV$30,$C$13:$D$30,"訪問介護員",$E$13:$F$30,"D")+SUMIFS($AU$13:$AV$30,$C$13:$D$30,"サービス提供責任者",$E$13:$F$30,"D")</f>
        <v>0</v>
      </c>
      <c r="U38" s="133"/>
      <c r="V38" s="130">
        <f>SUMIFS($AW$13:$AX$30,$C$13:$D$30,"訪問介護員",$E$13:$F$30,"D")+SUMIFS($AW$13:$AX$30,$C$13:$D$30,"サービス提供責任者",$E$13:$F$30,"D")</f>
        <v>0</v>
      </c>
      <c r="W38" s="133"/>
      <c r="X38" s="145"/>
      <c r="Y38" s="149">
        <v>0</v>
      </c>
      <c r="Z38" s="152"/>
      <c r="AA38" s="149">
        <v>0</v>
      </c>
      <c r="AB38" s="152"/>
      <c r="AC38" s="158"/>
      <c r="AD38" s="158"/>
      <c r="AE38" s="130" t="s">
        <v>53</v>
      </c>
      <c r="AF38" s="133"/>
      <c r="AG38" s="42"/>
      <c r="AH38" s="42"/>
      <c r="AI38" s="42"/>
      <c r="AJ38" s="163"/>
      <c r="AK38" s="163"/>
      <c r="AL38" s="168"/>
      <c r="AM38" s="168"/>
      <c r="AN38" s="172"/>
      <c r="AO38" s="172"/>
      <c r="AP38" s="164"/>
      <c r="AQ38" s="168"/>
      <c r="AR38" s="168"/>
      <c r="AS38" s="172"/>
      <c r="AT38" s="172"/>
      <c r="AU38" s="164"/>
      <c r="AV38" s="164"/>
      <c r="AW38" s="164"/>
      <c r="AX38" s="54"/>
      <c r="AY38" s="54"/>
      <c r="AZ38" s="6"/>
      <c r="BA38" s="6"/>
      <c r="BB38" s="6"/>
      <c r="BC38" s="6"/>
      <c r="BD38" s="6"/>
    </row>
    <row r="39" spans="1:56" ht="20.25" customHeight="1">
      <c r="A39" s="6"/>
      <c r="B39" s="6"/>
      <c r="C39" s="25"/>
      <c r="D39" s="25"/>
      <c r="E39" s="25"/>
      <c r="F39" s="25"/>
      <c r="G39" s="25"/>
      <c r="H39" s="25"/>
      <c r="I39" s="25"/>
      <c r="J39" s="25"/>
      <c r="K39" s="25"/>
      <c r="L39" s="82" t="s">
        <v>51</v>
      </c>
      <c r="M39" s="82"/>
      <c r="N39" s="6"/>
      <c r="O39" s="6"/>
      <c r="P39" s="54"/>
      <c r="Q39" s="42"/>
      <c r="R39" s="121" t="s">
        <v>18</v>
      </c>
      <c r="S39" s="126"/>
      <c r="T39" s="130">
        <f>SUM(T35:U38)</f>
        <v>752</v>
      </c>
      <c r="U39" s="133"/>
      <c r="V39" s="130">
        <f>SUM(V35:W38)</f>
        <v>188</v>
      </c>
      <c r="W39" s="133"/>
      <c r="X39" s="145"/>
      <c r="Y39" s="130">
        <f>SUM(Y35:Z38)</f>
        <v>432</v>
      </c>
      <c r="Z39" s="133"/>
      <c r="AA39" s="130">
        <f>SUM(AA35:AB38)</f>
        <v>108</v>
      </c>
      <c r="AB39" s="133"/>
      <c r="AC39" s="158"/>
      <c r="AD39" s="158"/>
      <c r="AE39" s="130">
        <f>SUM(AE35:AF36)</f>
        <v>2</v>
      </c>
      <c r="AF39" s="133"/>
      <c r="AG39" s="42"/>
      <c r="AH39" s="42"/>
      <c r="AI39" s="42"/>
      <c r="AJ39" s="163"/>
      <c r="AK39" s="163"/>
      <c r="AL39" s="168"/>
      <c r="AM39" s="168"/>
      <c r="AN39" s="173"/>
      <c r="AO39" s="173"/>
      <c r="AP39" s="164"/>
      <c r="AQ39" s="168"/>
      <c r="AR39" s="168"/>
      <c r="AS39" s="172"/>
      <c r="AT39" s="172"/>
      <c r="AU39" s="164"/>
      <c r="AV39" s="164"/>
      <c r="AW39" s="164"/>
      <c r="AX39" s="54"/>
      <c r="AY39" s="54"/>
      <c r="AZ39" s="6"/>
      <c r="BA39" s="6"/>
      <c r="BB39" s="6"/>
      <c r="BC39" s="6"/>
      <c r="BD39" s="6"/>
    </row>
    <row r="40" spans="1:56" ht="20.25" customHeight="1">
      <c r="A40" s="6"/>
      <c r="B40" s="6"/>
      <c r="C40" s="25"/>
      <c r="D40" s="25"/>
      <c r="E40" s="25"/>
      <c r="F40" s="25"/>
      <c r="G40" s="25"/>
      <c r="H40" s="25"/>
      <c r="I40" s="25"/>
      <c r="J40" s="25"/>
      <c r="K40" s="25"/>
      <c r="L40" s="83">
        <f>L38/3</f>
        <v>46.333333333333336</v>
      </c>
      <c r="M40" s="83"/>
      <c r="N40" s="6"/>
      <c r="O40" s="6"/>
      <c r="P40" s="54"/>
      <c r="Q40" s="42"/>
      <c r="R40" s="42"/>
      <c r="S40" s="42"/>
      <c r="T40" s="42"/>
      <c r="U40" s="42"/>
      <c r="V40" s="42"/>
      <c r="W40" s="42"/>
      <c r="X40" s="42"/>
      <c r="Y40" s="42"/>
      <c r="Z40" s="42"/>
      <c r="AA40" s="89"/>
      <c r="AB40" s="42"/>
      <c r="AC40" s="42"/>
      <c r="AD40" s="42"/>
      <c r="AE40" s="42"/>
      <c r="AF40" s="42"/>
      <c r="AG40" s="42"/>
      <c r="AH40" s="42"/>
      <c r="AI40" s="42"/>
      <c r="AJ40" s="164"/>
      <c r="AK40" s="164"/>
      <c r="AL40" s="164"/>
      <c r="AM40" s="164"/>
      <c r="AN40" s="164"/>
      <c r="AO40" s="164"/>
      <c r="AP40" s="164"/>
      <c r="AQ40" s="164"/>
      <c r="AR40" s="164"/>
      <c r="AS40" s="165"/>
      <c r="AT40" s="164"/>
      <c r="AU40" s="164"/>
      <c r="AV40" s="164"/>
      <c r="AW40" s="164"/>
      <c r="AX40" s="54"/>
      <c r="AY40" s="54"/>
      <c r="AZ40" s="6"/>
      <c r="BA40" s="6"/>
      <c r="BB40" s="6"/>
      <c r="BC40" s="6"/>
      <c r="BD40" s="6"/>
    </row>
    <row r="41" spans="1:56" ht="20.25" customHeight="1">
      <c r="A41" s="6"/>
      <c r="B41" s="6"/>
      <c r="C41" s="6"/>
      <c r="D41" s="6"/>
      <c r="E41" s="6"/>
      <c r="F41" s="6"/>
      <c r="G41" s="6"/>
      <c r="H41" s="6"/>
      <c r="I41" s="6"/>
      <c r="J41" s="6"/>
      <c r="K41" s="6"/>
      <c r="L41" s="6"/>
      <c r="M41" s="6"/>
      <c r="N41" s="6"/>
      <c r="O41" s="6"/>
      <c r="P41" s="54"/>
      <c r="Q41" s="42"/>
      <c r="R41" s="89" t="s">
        <v>65</v>
      </c>
      <c r="S41" s="42"/>
      <c r="T41" s="42"/>
      <c r="U41" s="42"/>
      <c r="V41" s="42"/>
      <c r="W41" s="42"/>
      <c r="X41" s="146" t="s">
        <v>125</v>
      </c>
      <c r="Y41" s="150" t="s">
        <v>126</v>
      </c>
      <c r="Z41" s="153"/>
      <c r="AA41" s="155"/>
      <c r="AB41" s="146"/>
      <c r="AC41" s="42"/>
      <c r="AD41" s="42"/>
      <c r="AE41" s="42"/>
      <c r="AF41" s="42"/>
      <c r="AG41" s="42"/>
      <c r="AH41" s="42"/>
      <c r="AI41" s="42"/>
      <c r="AJ41" s="165"/>
      <c r="AK41" s="164"/>
      <c r="AL41" s="164"/>
      <c r="AM41" s="164"/>
      <c r="AN41" s="164"/>
      <c r="AO41" s="164"/>
      <c r="AP41" s="164"/>
      <c r="AQ41" s="164"/>
      <c r="AR41" s="164"/>
      <c r="AS41" s="168"/>
      <c r="AT41" s="168"/>
      <c r="AU41" s="164"/>
      <c r="AV41" s="164"/>
      <c r="AW41" s="164"/>
      <c r="AX41" s="54"/>
      <c r="AY41" s="54"/>
      <c r="AZ41" s="6"/>
      <c r="BA41" s="6"/>
      <c r="BB41" s="6"/>
      <c r="BC41" s="6"/>
      <c r="BD41" s="6"/>
    </row>
    <row r="42" spans="1:56" ht="20.25" customHeight="1">
      <c r="A42" s="6"/>
      <c r="B42" s="6"/>
      <c r="C42" s="27"/>
      <c r="D42" s="40"/>
      <c r="E42" s="40"/>
      <c r="F42" s="42"/>
      <c r="G42" s="42"/>
      <c r="H42" s="42"/>
      <c r="I42" s="42"/>
      <c r="J42" s="42"/>
      <c r="K42" s="42"/>
      <c r="L42" s="84" t="s">
        <v>95</v>
      </c>
      <c r="M42" s="89"/>
      <c r="N42" s="89"/>
      <c r="O42" s="102"/>
      <c r="P42" s="54"/>
      <c r="Q42" s="42"/>
      <c r="R42" s="42" t="s">
        <v>56</v>
      </c>
      <c r="S42" s="42"/>
      <c r="T42" s="42"/>
      <c r="U42" s="42"/>
      <c r="V42" s="42"/>
      <c r="W42" s="42" t="s">
        <v>62</v>
      </c>
      <c r="X42" s="42"/>
      <c r="Y42" s="42"/>
      <c r="Z42" s="42"/>
      <c r="AA42" s="89"/>
      <c r="AB42" s="42"/>
      <c r="AC42" s="42"/>
      <c r="AD42" s="42"/>
      <c r="AE42" s="42"/>
      <c r="AF42" s="42"/>
      <c r="AG42" s="42"/>
      <c r="AH42" s="42"/>
      <c r="AI42" s="42"/>
      <c r="AJ42" s="164"/>
      <c r="AK42" s="164"/>
      <c r="AL42" s="164"/>
      <c r="AM42" s="164"/>
      <c r="AN42" s="164"/>
      <c r="AO42" s="164"/>
      <c r="AP42" s="164"/>
      <c r="AQ42" s="164"/>
      <c r="AR42" s="164"/>
      <c r="AS42" s="165"/>
      <c r="AT42" s="164"/>
      <c r="AU42" s="164"/>
      <c r="AV42" s="164"/>
      <c r="AW42" s="164"/>
      <c r="AX42" s="54"/>
      <c r="AY42" s="54"/>
      <c r="AZ42" s="6"/>
      <c r="BA42" s="6"/>
      <c r="BB42" s="6"/>
      <c r="BC42" s="6"/>
      <c r="BD42" s="6"/>
    </row>
    <row r="43" spans="1:56" ht="20.25" customHeight="1">
      <c r="A43" s="6"/>
      <c r="B43" s="6"/>
      <c r="C43" s="28" t="s">
        <v>21</v>
      </c>
      <c r="D43" s="28"/>
      <c r="E43" s="42"/>
      <c r="F43" s="28" t="s">
        <v>13</v>
      </c>
      <c r="G43" s="28"/>
      <c r="H43" s="42"/>
      <c r="I43" s="67"/>
      <c r="J43" s="67"/>
      <c r="K43" s="42"/>
      <c r="L43" s="82" t="s">
        <v>66</v>
      </c>
      <c r="M43" s="82"/>
      <c r="N43" s="82"/>
      <c r="O43" s="42"/>
      <c r="P43" s="54"/>
      <c r="Q43" s="42"/>
      <c r="R43" s="42" t="str">
        <f>IF($Y$41="週","対象時間数（週平均）","対象時間数（当月合計）")</f>
        <v>対象時間数（週平均）</v>
      </c>
      <c r="S43" s="42"/>
      <c r="T43" s="42"/>
      <c r="U43" s="42"/>
      <c r="V43" s="42"/>
      <c r="W43" s="42" t="str">
        <f>IF($Y$41="週","週に勤務すべき時間数","当月に勤務すべき時間数")</f>
        <v>週に勤務すべき時間数</v>
      </c>
      <c r="X43" s="42"/>
      <c r="Y43" s="42"/>
      <c r="Z43" s="42"/>
      <c r="AA43" s="89"/>
      <c r="AB43" s="120" t="s">
        <v>41</v>
      </c>
      <c r="AC43" s="120"/>
      <c r="AD43" s="120"/>
      <c r="AE43" s="120"/>
      <c r="AF43" s="42"/>
      <c r="AG43" s="42"/>
      <c r="AH43" s="42"/>
      <c r="AI43" s="42"/>
      <c r="AJ43" s="164"/>
      <c r="AK43" s="164"/>
      <c r="AL43" s="164"/>
      <c r="AM43" s="164"/>
      <c r="AN43" s="164"/>
      <c r="AO43" s="164"/>
      <c r="AP43" s="164"/>
      <c r="AQ43" s="164"/>
      <c r="AR43" s="164"/>
      <c r="AS43" s="165"/>
      <c r="AT43" s="164"/>
      <c r="AU43" s="164"/>
      <c r="AV43" s="164"/>
      <c r="AW43" s="164"/>
      <c r="AX43" s="54"/>
      <c r="AY43" s="54"/>
      <c r="AZ43" s="6"/>
      <c r="BA43" s="6"/>
      <c r="BB43" s="6"/>
      <c r="BC43" s="6"/>
      <c r="BD43" s="6"/>
    </row>
    <row r="44" spans="1:56" ht="20.25" customHeight="1">
      <c r="A44" s="6"/>
      <c r="B44" s="6"/>
      <c r="C44" s="29">
        <f>L40</f>
        <v>46.333333333333336</v>
      </c>
      <c r="D44" s="41"/>
      <c r="E44" s="50" t="s">
        <v>33</v>
      </c>
      <c r="F44" s="58">
        <v>40</v>
      </c>
      <c r="G44" s="62"/>
      <c r="H44" s="50" t="s">
        <v>4</v>
      </c>
      <c r="I44" s="29">
        <f>C44/F44</f>
        <v>1.1583333333333334</v>
      </c>
      <c r="J44" s="41"/>
      <c r="K44" s="50" t="s">
        <v>52</v>
      </c>
      <c r="L44" s="85">
        <f>IF(C44&lt;40,1,ROUNDUP(I44,1))</f>
        <v>1.2000000000000002</v>
      </c>
      <c r="M44" s="90"/>
      <c r="N44" s="92"/>
      <c r="O44" s="42"/>
      <c r="P44" s="54"/>
      <c r="Q44" s="42"/>
      <c r="R44" s="122">
        <f>IF($Y$41="週",AA39,Y39)</f>
        <v>108</v>
      </c>
      <c r="S44" s="127"/>
      <c r="T44" s="127"/>
      <c r="U44" s="134"/>
      <c r="V44" s="50" t="s">
        <v>33</v>
      </c>
      <c r="W44" s="121">
        <f>IF($Y$41="週",$AV$5,$AZ$5)</f>
        <v>40</v>
      </c>
      <c r="X44" s="128"/>
      <c r="Y44" s="128"/>
      <c r="Z44" s="126"/>
      <c r="AA44" s="50" t="s">
        <v>4</v>
      </c>
      <c r="AB44" s="143">
        <f>ROUNDDOWN(R44/W44,1)</f>
        <v>2.7</v>
      </c>
      <c r="AC44" s="147"/>
      <c r="AD44" s="147"/>
      <c r="AE44" s="154"/>
      <c r="AF44" s="42"/>
      <c r="AG44" s="42"/>
      <c r="AH44" s="42"/>
      <c r="AI44" s="42"/>
      <c r="AJ44" s="166"/>
      <c r="AK44" s="166"/>
      <c r="AL44" s="166"/>
      <c r="AM44" s="166"/>
      <c r="AN44" s="163"/>
      <c r="AO44" s="163"/>
      <c r="AP44" s="163"/>
      <c r="AQ44" s="163"/>
      <c r="AR44" s="163"/>
      <c r="AS44" s="163"/>
      <c r="AT44" s="178"/>
      <c r="AU44" s="178"/>
      <c r="AV44" s="178"/>
      <c r="AW44" s="178"/>
      <c r="AX44" s="54"/>
      <c r="AY44" s="54"/>
      <c r="AZ44" s="6"/>
      <c r="BA44" s="6"/>
      <c r="BB44" s="6"/>
      <c r="BC44" s="6"/>
      <c r="BD44" s="6"/>
    </row>
    <row r="45" spans="1:56" ht="20.25" customHeight="1">
      <c r="A45" s="6"/>
      <c r="B45" s="6"/>
      <c r="C45" s="25"/>
      <c r="D45" s="42"/>
      <c r="E45" s="42"/>
      <c r="F45" s="42"/>
      <c r="G45" s="42"/>
      <c r="H45" s="42"/>
      <c r="I45" s="42"/>
      <c r="J45" s="42"/>
      <c r="K45" s="42"/>
      <c r="L45" s="42" t="s">
        <v>99</v>
      </c>
      <c r="M45" s="42"/>
      <c r="N45" s="42"/>
      <c r="O45" s="42"/>
      <c r="P45" s="54"/>
      <c r="Q45" s="42"/>
      <c r="R45" s="42"/>
      <c r="S45" s="42"/>
      <c r="T45" s="42"/>
      <c r="U45" s="42"/>
      <c r="V45" s="42"/>
      <c r="W45" s="42"/>
      <c r="X45" s="42"/>
      <c r="Y45" s="42"/>
      <c r="Z45" s="42"/>
      <c r="AA45" s="89"/>
      <c r="AB45" s="42" t="s">
        <v>98</v>
      </c>
      <c r="AC45" s="42"/>
      <c r="AD45" s="42"/>
      <c r="AE45" s="42"/>
      <c r="AF45" s="42"/>
      <c r="AG45" s="42"/>
      <c r="AH45" s="42"/>
      <c r="AI45" s="42"/>
      <c r="AJ45" s="164"/>
      <c r="AK45" s="164"/>
      <c r="AL45" s="164"/>
      <c r="AM45" s="164"/>
      <c r="AN45" s="164"/>
      <c r="AO45" s="164"/>
      <c r="AP45" s="164"/>
      <c r="AQ45" s="164"/>
      <c r="AR45" s="164"/>
      <c r="AS45" s="165"/>
      <c r="AT45" s="164"/>
      <c r="AU45" s="164"/>
      <c r="AV45" s="164"/>
      <c r="AW45" s="164"/>
      <c r="AX45" s="54"/>
      <c r="AY45" s="54"/>
      <c r="AZ45" s="6"/>
      <c r="BA45" s="6"/>
      <c r="BB45" s="6"/>
      <c r="BC45" s="6"/>
      <c r="BD45" s="6"/>
    </row>
    <row r="46" spans="1:56" ht="20.25" customHeight="1">
      <c r="A46" s="6"/>
      <c r="B46" s="6"/>
      <c r="C46" s="25" t="s">
        <v>119</v>
      </c>
      <c r="D46" s="42"/>
      <c r="E46" s="42"/>
      <c r="F46" s="42"/>
      <c r="G46" s="42"/>
      <c r="H46" s="42"/>
      <c r="I46" s="42"/>
      <c r="J46" s="42"/>
      <c r="K46" s="42"/>
      <c r="L46" s="42"/>
      <c r="M46" s="42"/>
      <c r="N46" s="42"/>
      <c r="O46" s="42"/>
      <c r="P46" s="54"/>
      <c r="Q46" s="42"/>
      <c r="R46" s="42" t="s">
        <v>46</v>
      </c>
      <c r="S46" s="42"/>
      <c r="T46" s="42"/>
      <c r="U46" s="42"/>
      <c r="V46" s="42"/>
      <c r="W46" s="42"/>
      <c r="X46" s="42"/>
      <c r="Y46" s="42"/>
      <c r="Z46" s="42"/>
      <c r="AA46" s="89"/>
      <c r="AB46" s="42"/>
      <c r="AC46" s="42"/>
      <c r="AD46" s="42"/>
      <c r="AE46" s="42"/>
      <c r="AF46" s="42"/>
      <c r="AG46" s="42"/>
      <c r="AH46" s="42"/>
      <c r="AI46" s="42"/>
      <c r="AJ46" s="42"/>
      <c r="AK46" s="167"/>
      <c r="AL46" s="169"/>
      <c r="AM46" s="169"/>
      <c r="AN46" s="42"/>
      <c r="AO46" s="42"/>
      <c r="AP46" s="42"/>
      <c r="AQ46" s="42"/>
      <c r="AR46" s="42"/>
      <c r="AS46" s="42"/>
      <c r="AT46" s="42"/>
      <c r="AU46" s="42"/>
      <c r="AV46" s="25"/>
      <c r="AW46" s="25"/>
      <c r="AX46" s="54"/>
      <c r="AY46" s="54"/>
      <c r="AZ46" s="6"/>
      <c r="BA46" s="6"/>
      <c r="BB46" s="6"/>
      <c r="BC46" s="6"/>
      <c r="BD46" s="6"/>
    </row>
    <row r="47" spans="1:56" ht="20.25" customHeight="1">
      <c r="A47" s="6"/>
      <c r="B47" s="6"/>
      <c r="C47" s="25"/>
      <c r="D47" s="42" t="s">
        <v>134</v>
      </c>
      <c r="E47" s="42"/>
      <c r="F47" s="42"/>
      <c r="G47" s="42"/>
      <c r="H47" s="42"/>
      <c r="I47" s="42"/>
      <c r="J47" s="42"/>
      <c r="K47" s="42"/>
      <c r="L47" s="42"/>
      <c r="M47" s="42"/>
      <c r="N47" s="42"/>
      <c r="O47" s="42"/>
      <c r="P47" s="54"/>
      <c r="Q47" s="42"/>
      <c r="R47" s="42" t="s">
        <v>57</v>
      </c>
      <c r="S47" s="42"/>
      <c r="T47" s="42"/>
      <c r="U47" s="42"/>
      <c r="V47" s="42"/>
      <c r="W47" s="42"/>
      <c r="X47" s="42"/>
      <c r="Y47" s="42"/>
      <c r="Z47" s="42"/>
      <c r="AA47" s="89"/>
      <c r="AB47" s="50"/>
      <c r="AC47" s="50"/>
      <c r="AD47" s="50"/>
      <c r="AE47" s="50"/>
      <c r="AF47" s="42"/>
      <c r="AG47" s="42"/>
      <c r="AH47" s="42"/>
      <c r="AI47" s="42"/>
      <c r="AJ47" s="42"/>
      <c r="AK47" s="167"/>
      <c r="AL47" s="169"/>
      <c r="AM47" s="169"/>
      <c r="AN47" s="42"/>
      <c r="AO47" s="42"/>
      <c r="AP47" s="42"/>
      <c r="AQ47" s="42"/>
      <c r="AR47" s="42"/>
      <c r="AS47" s="42"/>
      <c r="AT47" s="42"/>
      <c r="AU47" s="42"/>
      <c r="AV47" s="25"/>
      <c r="AW47" s="25"/>
      <c r="AX47" s="54"/>
      <c r="AY47" s="54"/>
      <c r="AZ47" s="6"/>
      <c r="BA47" s="6"/>
      <c r="BB47" s="6"/>
      <c r="BC47" s="6"/>
      <c r="BD47" s="6"/>
    </row>
    <row r="48" spans="1:56" ht="20.25" customHeight="1">
      <c r="A48" s="6"/>
      <c r="B48" s="6"/>
      <c r="C48" s="25" t="s">
        <v>54</v>
      </c>
      <c r="D48" s="42"/>
      <c r="E48" s="42"/>
      <c r="F48" s="42"/>
      <c r="G48" s="42"/>
      <c r="H48" s="42"/>
      <c r="I48" s="42"/>
      <c r="J48" s="42"/>
      <c r="K48" s="42"/>
      <c r="L48" s="42"/>
      <c r="M48" s="42"/>
      <c r="N48" s="42"/>
      <c r="O48" s="42"/>
      <c r="P48" s="54"/>
      <c r="Q48" s="42"/>
      <c r="R48" s="25" t="s">
        <v>64</v>
      </c>
      <c r="S48" s="25"/>
      <c r="T48" s="25"/>
      <c r="U48" s="25"/>
      <c r="V48" s="25"/>
      <c r="W48" s="42" t="s">
        <v>69</v>
      </c>
      <c r="X48" s="25"/>
      <c r="Y48" s="25"/>
      <c r="Z48" s="25"/>
      <c r="AA48" s="25"/>
      <c r="AB48" s="120" t="s">
        <v>18</v>
      </c>
      <c r="AC48" s="120"/>
      <c r="AD48" s="120"/>
      <c r="AE48" s="120"/>
      <c r="AF48" s="42"/>
      <c r="AG48" s="42"/>
      <c r="AH48" s="42"/>
      <c r="AI48" s="42"/>
      <c r="AJ48" s="42"/>
      <c r="AK48" s="167"/>
      <c r="AL48" s="169"/>
      <c r="AM48" s="169"/>
      <c r="AN48" s="42"/>
      <c r="AO48" s="42"/>
      <c r="AP48" s="42"/>
      <c r="AQ48" s="42"/>
      <c r="AR48" s="42"/>
      <c r="AS48" s="42"/>
      <c r="AT48" s="42"/>
      <c r="AU48" s="42"/>
      <c r="AV48" s="25"/>
      <c r="AW48" s="25"/>
      <c r="AX48" s="54"/>
      <c r="AY48" s="54"/>
      <c r="AZ48" s="6"/>
      <c r="BA48" s="6"/>
      <c r="BB48" s="6"/>
      <c r="BC48" s="6"/>
      <c r="BD48" s="6"/>
    </row>
    <row r="49" spans="1:58" ht="20.25" customHeight="1">
      <c r="A49" s="6"/>
      <c r="B49" s="6"/>
      <c r="C49" s="25" t="s">
        <v>34</v>
      </c>
      <c r="D49" s="42"/>
      <c r="E49" s="42"/>
      <c r="F49" s="42"/>
      <c r="G49" s="42"/>
      <c r="H49" s="42"/>
      <c r="I49" s="42"/>
      <c r="J49" s="42"/>
      <c r="K49" s="42"/>
      <c r="L49" s="42"/>
      <c r="M49" s="42"/>
      <c r="N49" s="42"/>
      <c r="O49" s="42"/>
      <c r="P49" s="54"/>
      <c r="Q49" s="42"/>
      <c r="R49" s="121">
        <f>AE39</f>
        <v>2</v>
      </c>
      <c r="S49" s="128"/>
      <c r="T49" s="128"/>
      <c r="U49" s="126"/>
      <c r="V49" s="50" t="s">
        <v>112</v>
      </c>
      <c r="W49" s="143">
        <f>AB44</f>
        <v>2.7</v>
      </c>
      <c r="X49" s="147"/>
      <c r="Y49" s="147"/>
      <c r="Z49" s="154"/>
      <c r="AA49" s="50" t="s">
        <v>4</v>
      </c>
      <c r="AB49" s="156">
        <f>ROUNDDOWN(R49+W49,1)</f>
        <v>4.7</v>
      </c>
      <c r="AC49" s="159"/>
      <c r="AD49" s="159"/>
      <c r="AE49" s="161"/>
      <c r="AF49" s="42"/>
      <c r="AG49" s="42"/>
      <c r="AH49" s="42"/>
      <c r="AI49" s="42"/>
      <c r="AJ49" s="42"/>
      <c r="AK49" s="167"/>
      <c r="AL49" s="169"/>
      <c r="AM49" s="169"/>
      <c r="AN49" s="42"/>
      <c r="AO49" s="42"/>
      <c r="AP49" s="42"/>
      <c r="AQ49" s="42"/>
      <c r="AR49" s="42"/>
      <c r="AS49" s="42"/>
      <c r="AT49" s="42"/>
      <c r="AU49" s="42"/>
      <c r="AV49" s="25"/>
      <c r="AW49" s="25"/>
      <c r="AX49" s="54"/>
      <c r="AY49" s="54"/>
      <c r="AZ49" s="6"/>
      <c r="BA49" s="6"/>
      <c r="BB49" s="6"/>
      <c r="BC49" s="6"/>
      <c r="BD49" s="6"/>
    </row>
    <row r="50" spans="1:58" ht="20.25" customHeight="1">
      <c r="A50" s="6"/>
      <c r="B50" s="6"/>
      <c r="C50" s="25" t="s">
        <v>3</v>
      </c>
      <c r="D50" s="40"/>
      <c r="E50" s="40"/>
      <c r="F50" s="25"/>
      <c r="G50" s="42"/>
      <c r="H50" s="42"/>
      <c r="I50" s="42"/>
      <c r="J50" s="42"/>
      <c r="K50" s="42"/>
      <c r="L50" s="42"/>
      <c r="M50" s="42"/>
      <c r="N50" s="42"/>
      <c r="O50" s="42"/>
      <c r="P50" s="54"/>
      <c r="Q50" s="42"/>
      <c r="R50" s="42"/>
      <c r="S50" s="42"/>
      <c r="T50" s="42"/>
      <c r="U50" s="42"/>
      <c r="V50" s="42"/>
      <c r="W50" s="42"/>
      <c r="X50" s="42"/>
      <c r="Y50" s="42"/>
      <c r="Z50" s="42"/>
      <c r="AA50" s="42"/>
      <c r="AB50" s="42"/>
      <c r="AC50" s="89"/>
      <c r="AD50" s="42"/>
      <c r="AE50" s="42"/>
      <c r="AF50" s="42"/>
      <c r="AG50" s="42"/>
      <c r="AH50" s="42"/>
      <c r="AI50" s="42"/>
      <c r="AJ50" s="42"/>
      <c r="AK50" s="167"/>
      <c r="AL50" s="169"/>
      <c r="AM50" s="169"/>
      <c r="AN50" s="42"/>
      <c r="AO50" s="42"/>
      <c r="AP50" s="42"/>
      <c r="AQ50" s="42"/>
      <c r="AR50" s="42"/>
      <c r="AS50" s="42"/>
      <c r="AT50" s="42"/>
      <c r="AU50" s="42"/>
      <c r="AV50" s="25"/>
      <c r="AW50" s="25"/>
      <c r="AX50" s="6"/>
      <c r="AY50" s="6"/>
      <c r="AZ50" s="6"/>
      <c r="BA50" s="6"/>
      <c r="BB50" s="6"/>
      <c r="BC50" s="6"/>
      <c r="BD50" s="6"/>
    </row>
    <row r="51" spans="1:58" ht="20.25" customHeight="1">
      <c r="C51" s="30"/>
      <c r="D51" s="30"/>
      <c r="E51" s="7"/>
      <c r="F51" s="7"/>
      <c r="G51" s="7"/>
      <c r="H51" s="7"/>
      <c r="I51" s="7"/>
      <c r="J51" s="7"/>
      <c r="K51" s="7"/>
      <c r="L51" s="7"/>
      <c r="M51" s="7"/>
      <c r="N51" s="7"/>
      <c r="O51" s="7"/>
      <c r="P51" s="7"/>
      <c r="Q51" s="7"/>
      <c r="R51" s="7"/>
      <c r="S51" s="7"/>
      <c r="T51" s="30"/>
      <c r="U51" s="7"/>
      <c r="V51" s="7"/>
      <c r="W51" s="7"/>
      <c r="X51" s="7"/>
      <c r="Y51" s="7"/>
      <c r="Z51" s="7"/>
      <c r="AA51" s="7"/>
      <c r="AB51" s="7"/>
      <c r="AC51" s="7"/>
      <c r="AD51" s="7"/>
      <c r="AE51" s="7"/>
      <c r="AF51" s="7"/>
      <c r="AJ51" s="31"/>
      <c r="AK51" s="135"/>
      <c r="AL51" s="135"/>
      <c r="AM51" s="7"/>
      <c r="AN51" s="7"/>
      <c r="AO51" s="7"/>
      <c r="AP51" s="7"/>
      <c r="AQ51" s="7"/>
      <c r="AR51" s="7"/>
      <c r="AS51" s="7"/>
      <c r="AT51" s="7"/>
      <c r="AU51" s="7"/>
      <c r="AV51" s="7"/>
      <c r="AW51" s="7"/>
      <c r="AX51" s="7"/>
      <c r="AY51" s="7"/>
      <c r="AZ51" s="7"/>
      <c r="BA51" s="7"/>
      <c r="BB51" s="7"/>
      <c r="BC51" s="7"/>
      <c r="BD51" s="7"/>
      <c r="BE51" s="135"/>
    </row>
    <row r="52" spans="1:58" ht="20.25" customHeight="1">
      <c r="A52" s="7"/>
      <c r="B52" s="7"/>
      <c r="C52" s="30"/>
      <c r="D52" s="30"/>
      <c r="E52" s="7"/>
      <c r="F52" s="7"/>
      <c r="G52" s="7"/>
      <c r="H52" s="7"/>
      <c r="I52" s="7"/>
      <c r="J52" s="7"/>
      <c r="K52" s="7"/>
      <c r="L52" s="7"/>
      <c r="M52" s="7"/>
      <c r="N52" s="7"/>
      <c r="O52" s="7"/>
      <c r="P52" s="7"/>
      <c r="Q52" s="7"/>
      <c r="R52" s="7"/>
      <c r="S52" s="7"/>
      <c r="T52" s="7"/>
      <c r="U52" s="30"/>
      <c r="V52" s="7"/>
      <c r="W52" s="7"/>
      <c r="X52" s="7"/>
      <c r="Y52" s="7"/>
      <c r="Z52" s="7"/>
      <c r="AA52" s="7"/>
      <c r="AB52" s="7"/>
      <c r="AC52" s="7"/>
      <c r="AD52" s="7"/>
      <c r="AE52" s="7"/>
      <c r="AF52" s="7"/>
      <c r="AG52" s="7"/>
      <c r="AK52" s="31"/>
      <c r="AL52" s="135"/>
      <c r="AM52" s="135"/>
      <c r="AN52" s="7"/>
      <c r="AO52" s="7"/>
      <c r="AP52" s="7"/>
      <c r="AQ52" s="7"/>
      <c r="AR52" s="7"/>
      <c r="AS52" s="7"/>
      <c r="AT52" s="7"/>
      <c r="AU52" s="7"/>
      <c r="AV52" s="7"/>
      <c r="AW52" s="7"/>
      <c r="AX52" s="7"/>
      <c r="AY52" s="7"/>
      <c r="AZ52" s="7"/>
      <c r="BA52" s="7"/>
      <c r="BB52" s="7"/>
      <c r="BC52" s="7"/>
      <c r="BD52" s="7"/>
      <c r="BE52" s="7"/>
      <c r="BF52" s="135"/>
    </row>
    <row r="53" spans="1:58" ht="20.25" customHeight="1">
      <c r="A53" s="7"/>
      <c r="B53" s="7"/>
      <c r="C53" s="7"/>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5"/>
      <c r="AM53" s="135"/>
      <c r="AN53" s="7"/>
      <c r="AO53" s="7"/>
      <c r="AP53" s="7"/>
      <c r="AQ53" s="7"/>
      <c r="AR53" s="7"/>
      <c r="AS53" s="7"/>
      <c r="AT53" s="7"/>
      <c r="AU53" s="7"/>
      <c r="AV53" s="7"/>
      <c r="AW53" s="7"/>
      <c r="AX53" s="7"/>
      <c r="AY53" s="7"/>
      <c r="AZ53" s="7"/>
      <c r="BA53" s="7"/>
      <c r="BB53" s="7"/>
      <c r="BC53" s="7"/>
      <c r="BD53" s="7"/>
      <c r="BE53" s="7"/>
      <c r="BF53" s="135"/>
    </row>
    <row r="54" spans="1:58" ht="20.25" customHeight="1">
      <c r="A54" s="7"/>
      <c r="B54" s="7"/>
      <c r="C54" s="30"/>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5"/>
      <c r="AM54" s="135"/>
      <c r="AN54" s="7"/>
      <c r="AO54" s="7"/>
      <c r="AP54" s="7"/>
      <c r="AQ54" s="7"/>
      <c r="AR54" s="7"/>
      <c r="AS54" s="7"/>
      <c r="AT54" s="7"/>
      <c r="AU54" s="7"/>
      <c r="AV54" s="7"/>
      <c r="AW54" s="7"/>
      <c r="AX54" s="7"/>
      <c r="AY54" s="7"/>
      <c r="AZ54" s="7"/>
      <c r="BA54" s="7"/>
      <c r="BB54" s="7"/>
      <c r="BC54" s="7"/>
      <c r="BD54" s="7"/>
      <c r="BE54" s="7"/>
      <c r="BF54" s="135"/>
    </row>
    <row r="55" spans="1:58" ht="20.25" customHeight="1">
      <c r="C55" s="31"/>
      <c r="D55" s="31"/>
      <c r="E55" s="31"/>
      <c r="F55" s="31"/>
      <c r="G55" s="31"/>
      <c r="H55" s="31"/>
      <c r="I55" s="31"/>
      <c r="J55" s="31"/>
      <c r="K55" s="31"/>
      <c r="L55" s="31"/>
      <c r="M55" s="31"/>
      <c r="N55" s="31"/>
      <c r="O55" s="31"/>
      <c r="P55" s="31"/>
      <c r="Q55" s="31"/>
      <c r="R55" s="31"/>
      <c r="S55" s="31"/>
      <c r="T55" s="31"/>
      <c r="U55" s="135"/>
      <c r="V55" s="135"/>
      <c r="W55" s="31"/>
      <c r="X55" s="31"/>
      <c r="Y55" s="31"/>
      <c r="Z55" s="31"/>
      <c r="AA55" s="31"/>
      <c r="AB55" s="31"/>
      <c r="AC55" s="31"/>
      <c r="AD55" s="31"/>
      <c r="AE55" s="31"/>
      <c r="AF55" s="31"/>
      <c r="AG55" s="31"/>
      <c r="AH55" s="31"/>
      <c r="AI55" s="31"/>
      <c r="AJ55" s="31"/>
      <c r="AK55" s="31"/>
      <c r="AL55" s="135"/>
      <c r="AM55" s="135"/>
      <c r="AN55" s="7"/>
      <c r="AO55" s="7"/>
      <c r="AP55" s="7"/>
      <c r="AQ55" s="7"/>
      <c r="AR55" s="7"/>
      <c r="AS55" s="7"/>
      <c r="AT55" s="7"/>
      <c r="AU55" s="7"/>
      <c r="AV55" s="7"/>
      <c r="AW55" s="7"/>
      <c r="AX55" s="7"/>
      <c r="AY55" s="7"/>
      <c r="AZ55" s="7"/>
      <c r="BA55" s="7"/>
      <c r="BB55" s="7"/>
      <c r="BC55" s="7"/>
      <c r="BD55" s="7"/>
      <c r="BE55" s="7"/>
      <c r="BF55" s="135"/>
    </row>
    <row r="56" spans="1:58" ht="20.25" customHeight="1">
      <c r="C56" s="31"/>
      <c r="D56" s="31"/>
      <c r="E56" s="31"/>
      <c r="F56" s="31"/>
      <c r="G56" s="31"/>
      <c r="H56" s="31"/>
      <c r="I56" s="31"/>
      <c r="J56" s="31"/>
      <c r="K56" s="31"/>
      <c r="L56" s="31"/>
      <c r="M56" s="31"/>
      <c r="N56" s="31"/>
      <c r="O56" s="31"/>
      <c r="P56" s="31"/>
      <c r="Q56" s="31"/>
      <c r="R56" s="31"/>
      <c r="S56" s="31"/>
      <c r="T56" s="31"/>
      <c r="U56" s="135"/>
      <c r="V56" s="135"/>
      <c r="W56" s="31"/>
      <c r="X56" s="31"/>
      <c r="Y56" s="31"/>
      <c r="Z56" s="31"/>
      <c r="AA56" s="31"/>
      <c r="AB56" s="31"/>
      <c r="AC56" s="31"/>
      <c r="AD56" s="31"/>
      <c r="AE56" s="31"/>
      <c r="AF56" s="31"/>
      <c r="AG56" s="31"/>
      <c r="AH56" s="31"/>
      <c r="AI56" s="31"/>
      <c r="AJ56" s="31"/>
      <c r="AK56" s="31"/>
      <c r="AL56" s="135"/>
      <c r="AM56" s="135"/>
      <c r="AN56" s="7"/>
      <c r="AO56" s="7"/>
      <c r="AP56" s="7"/>
      <c r="AQ56" s="7"/>
      <c r="AR56" s="7"/>
      <c r="AS56" s="7"/>
      <c r="AT56" s="7"/>
      <c r="AU56" s="7"/>
      <c r="AV56" s="7"/>
      <c r="AW56" s="7"/>
      <c r="AX56" s="7"/>
      <c r="AY56" s="7"/>
      <c r="AZ56" s="7"/>
      <c r="BA56" s="7"/>
      <c r="BB56" s="7"/>
      <c r="BC56" s="7"/>
      <c r="BD56" s="7"/>
      <c r="BE56" s="7"/>
      <c r="BF56" s="135"/>
    </row>
  </sheetData>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P13:AX30">
    <cfRule type="expression" dxfId="15" priority="4">
      <formula>INDIRECT(ADDRESS(ROW(),COLUMN()))=TRUNC(INDIRECT(ADDRESS(ROW(),COLUMN())))</formula>
    </cfRule>
  </conditionalFormatting>
  <conditionalFormatting sqref="F35:M38">
    <cfRule type="expression" dxfId="14" priority="3">
      <formula>INDIRECT(ADDRESS(ROW(),COLUMN()))=TRUNC(INDIRECT(ADDRESS(ROW(),COLUMN())))</formula>
    </cfRule>
  </conditionalFormatting>
  <conditionalFormatting sqref="T35:AF39">
    <cfRule type="expression" dxfId="13" priority="2">
      <formula>INDIRECT(ADDRESS(ROW(),COLUMN()))=TRUNC(INDIRECT(ADDRESS(ROW(),COLUMN())))</formula>
    </cfRule>
  </conditionalFormatting>
  <conditionalFormatting sqref="R44:U44">
    <cfRule type="expression" dxfId="12" priority="1">
      <formula>INDIRECT(ADDRESS(ROW(),COLUMN()))=TRUNC(INDIRECT(ADDRESS(ROW(),COLUMN())))</formula>
    </cfRule>
  </conditionalFormatting>
  <dataValidations count="9">
    <dataValidation type="list" allowBlank="1" showDropDown="0" showInputMessage="1" showErrorMessage="1" sqref="AZ3">
      <formula1>"４週,暦月"</formula1>
    </dataValidation>
    <dataValidation type="list" allowBlank="1" showDropDown="0" showInputMessage="1" showErrorMessage="1" sqref="Y41:Z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F44">
      <formula1>"40,50"</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0" sqref="E13:F30">
      <formula1>"A, B, C, D"</formula1>
    </dataValidation>
    <dataValidation type="list" allowBlank="1" showDropDown="0" showInputMessage="1" showErrorMessage="1" sqref="AZ4">
      <formula1>"予定,実績,予定・実績"</formula1>
    </dataValidation>
    <dataValidation type="list" allowBlank="1" showDropDown="0" showInputMessage="1" showErrorMessage="0"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E78B8B"/>
  </sheetPr>
  <dimension ref="A1:BF56"/>
  <sheetViews>
    <sheetView showGridLines="0" view="pageBreakPreview" zoomScaleNormal="55" zoomScaleSheetLayoutView="100" workbookViewId="0">
      <selection activeCell="Q5" sqref="Q5"/>
    </sheetView>
  </sheetViews>
  <sheetFormatPr defaultColWidth="4.5" defaultRowHeight="20.25" customHeight="1"/>
  <cols>
    <col min="1" max="1" width="1.3984375" style="216" customWidth="1"/>
    <col min="2" max="56" width="5.59765625" style="216" customWidth="1"/>
    <col min="57" max="16384" width="4.5" style="216"/>
  </cols>
  <sheetData>
    <row r="1" spans="1:57" s="217" customFormat="1" ht="20.25" customHeight="1">
      <c r="A1" s="4"/>
      <c r="B1" s="4"/>
      <c r="C1" s="16" t="s">
        <v>144</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35</v>
      </c>
      <c r="AL1" s="66" t="s">
        <v>1</v>
      </c>
      <c r="AM1" s="170" t="s">
        <v>94</v>
      </c>
      <c r="AN1" s="170"/>
      <c r="AO1" s="170"/>
      <c r="AP1" s="170"/>
      <c r="AQ1" s="170"/>
      <c r="AR1" s="170"/>
      <c r="AS1" s="170"/>
      <c r="AT1" s="170"/>
      <c r="AU1" s="170"/>
      <c r="AV1" s="170"/>
      <c r="AW1" s="170"/>
      <c r="AX1" s="170"/>
      <c r="AY1" s="170"/>
      <c r="AZ1" s="170"/>
      <c r="BA1" s="170"/>
      <c r="BB1" s="162" t="s">
        <v>0</v>
      </c>
      <c r="BC1" s="4"/>
      <c r="BD1" s="4"/>
    </row>
    <row r="2" spans="1:57" s="218" customFormat="1" ht="20.25" customHeight="1">
      <c r="A2" s="5"/>
      <c r="B2" s="5"/>
      <c r="C2" s="5"/>
      <c r="D2" s="32"/>
      <c r="E2" s="5"/>
      <c r="F2" s="5"/>
      <c r="G2" s="5"/>
      <c r="H2" s="32"/>
      <c r="I2" s="66"/>
      <c r="J2" s="66"/>
      <c r="K2" s="66"/>
      <c r="L2" s="66"/>
      <c r="M2" s="66"/>
      <c r="N2" s="5"/>
      <c r="O2" s="5"/>
      <c r="P2" s="5"/>
      <c r="Q2" s="5"/>
      <c r="R2" s="5"/>
      <c r="S2" s="5"/>
      <c r="T2" s="66" t="s">
        <v>36</v>
      </c>
      <c r="U2" s="131">
        <v>7</v>
      </c>
      <c r="V2" s="131"/>
      <c r="W2" s="66" t="s">
        <v>1</v>
      </c>
      <c r="X2" s="144">
        <f>IF(U2=0,"",YEAR(DATE(2018+U2,1,1)))</f>
        <v>2025</v>
      </c>
      <c r="Y2" s="144"/>
      <c r="Z2" s="5" t="s">
        <v>37</v>
      </c>
      <c r="AA2" s="5" t="s">
        <v>38</v>
      </c>
      <c r="AB2" s="131"/>
      <c r="AC2" s="131"/>
      <c r="AD2" s="5" t="s">
        <v>39</v>
      </c>
      <c r="AE2" s="5"/>
      <c r="AF2" s="5"/>
      <c r="AG2" s="5"/>
      <c r="AH2" s="5"/>
      <c r="AI2" s="5"/>
      <c r="AJ2" s="162"/>
      <c r="AK2" s="66" t="s">
        <v>31</v>
      </c>
      <c r="AL2" s="66" t="s">
        <v>1</v>
      </c>
      <c r="AM2" s="131"/>
      <c r="AN2" s="131"/>
      <c r="AO2" s="131"/>
      <c r="AP2" s="131"/>
      <c r="AQ2" s="131"/>
      <c r="AR2" s="131"/>
      <c r="AS2" s="131"/>
      <c r="AT2" s="131"/>
      <c r="AU2" s="131"/>
      <c r="AV2" s="131"/>
      <c r="AW2" s="131"/>
      <c r="AX2" s="131"/>
      <c r="AY2" s="131"/>
      <c r="AZ2" s="131"/>
      <c r="BA2" s="131"/>
      <c r="BB2" s="162" t="s">
        <v>0</v>
      </c>
      <c r="BC2" s="66"/>
      <c r="BD2" s="66"/>
      <c r="BE2" s="248"/>
    </row>
    <row r="3" spans="1:57" s="218"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101</v>
      </c>
      <c r="AZ3" s="202" t="s">
        <v>145</v>
      </c>
      <c r="BA3" s="202"/>
      <c r="BB3" s="202"/>
      <c r="BC3" s="202"/>
      <c r="BD3" s="66"/>
      <c r="BE3" s="248"/>
    </row>
    <row r="4" spans="1:57" s="218"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135</v>
      </c>
      <c r="AZ4" s="202"/>
      <c r="BA4" s="202"/>
      <c r="BB4" s="202"/>
      <c r="BC4" s="202"/>
      <c r="BD4" s="66"/>
      <c r="BE4" s="248"/>
    </row>
    <row r="5" spans="1:57" s="218"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79</v>
      </c>
      <c r="AK5" s="160"/>
      <c r="AL5" s="160"/>
      <c r="AM5" s="160"/>
      <c r="AN5" s="160"/>
      <c r="AO5" s="160"/>
      <c r="AP5" s="160"/>
      <c r="AQ5" s="160"/>
      <c r="AR5" s="8"/>
      <c r="AS5" s="8"/>
      <c r="AT5" s="179"/>
      <c r="AU5" s="160"/>
      <c r="AV5" s="187"/>
      <c r="AW5" s="195"/>
      <c r="AX5" s="179" t="s">
        <v>42</v>
      </c>
      <c r="AY5" s="160"/>
      <c r="AZ5" s="187"/>
      <c r="BA5" s="195"/>
      <c r="BB5" s="179" t="s">
        <v>117</v>
      </c>
      <c r="BC5" s="160"/>
      <c r="BD5" s="5"/>
      <c r="BE5" s="248"/>
    </row>
    <row r="6" spans="1:57" s="218"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47</v>
      </c>
      <c r="AX6" s="160"/>
      <c r="AY6" s="160"/>
      <c r="AZ6" s="204"/>
      <c r="BA6" s="209"/>
      <c r="BB6" s="179" t="s">
        <v>27</v>
      </c>
      <c r="BC6" s="5"/>
      <c r="BD6" s="5"/>
      <c r="BE6" s="248"/>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49"/>
    </row>
    <row r="8" spans="1:57" ht="20.25" customHeight="1">
      <c r="A8" s="6"/>
      <c r="B8" s="10" t="s">
        <v>49</v>
      </c>
      <c r="C8" s="18" t="s">
        <v>87</v>
      </c>
      <c r="D8" s="33"/>
      <c r="E8" s="43" t="s">
        <v>88</v>
      </c>
      <c r="F8" s="33"/>
      <c r="G8" s="43" t="s">
        <v>89</v>
      </c>
      <c r="H8" s="18"/>
      <c r="I8" s="18"/>
      <c r="J8" s="18"/>
      <c r="K8" s="33"/>
      <c r="L8" s="43" t="s">
        <v>90</v>
      </c>
      <c r="M8" s="18"/>
      <c r="N8" s="18"/>
      <c r="O8" s="94"/>
      <c r="P8" s="105" t="s">
        <v>151</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91</v>
      </c>
      <c r="AX8" s="188"/>
      <c r="AY8" s="197" t="s">
        <v>150</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26</v>
      </c>
      <c r="AE9" s="114"/>
      <c r="AF9" s="114"/>
      <c r="AG9" s="114"/>
      <c r="AH9" s="114"/>
      <c r="AI9" s="114"/>
      <c r="AJ9" s="136"/>
      <c r="AK9" s="106" t="s">
        <v>20</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246"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1</v>
      </c>
      <c r="Q11" s="81">
        <f>WEEKDAY(DATE($X$2,$AB$2,2))</f>
        <v>2</v>
      </c>
      <c r="R11" s="81">
        <f>WEEKDAY(DATE($X$2,$AB$2,3))</f>
        <v>3</v>
      </c>
      <c r="S11" s="81">
        <f>WEEKDAY(DATE($X$2,$AB$2,4))</f>
        <v>4</v>
      </c>
      <c r="T11" s="81">
        <f>WEEKDAY(DATE($X$2,$AB$2,5))</f>
        <v>5</v>
      </c>
      <c r="U11" s="81">
        <f>WEEKDAY(DATE($X$2,$AB$2,6))</f>
        <v>6</v>
      </c>
      <c r="V11" s="137">
        <f>WEEKDAY(DATE($X$2,$AB$2,7))</f>
        <v>7</v>
      </c>
      <c r="W11" s="107">
        <f>WEEKDAY(DATE($X$2,$AB$2,8))</f>
        <v>1</v>
      </c>
      <c r="X11" s="81">
        <f>WEEKDAY(DATE($X$2,$AB$2,9))</f>
        <v>2</v>
      </c>
      <c r="Y11" s="81">
        <f>WEEKDAY(DATE($X$2,$AB$2,10))</f>
        <v>3</v>
      </c>
      <c r="Z11" s="81">
        <f>WEEKDAY(DATE($X$2,$AB$2,11))</f>
        <v>4</v>
      </c>
      <c r="AA11" s="81">
        <f>WEEKDAY(DATE($X$2,$AB$2,12))</f>
        <v>5</v>
      </c>
      <c r="AB11" s="81">
        <f>WEEKDAY(DATE($X$2,$AB$2,13))</f>
        <v>6</v>
      </c>
      <c r="AC11" s="137">
        <f>WEEKDAY(DATE($X$2,$AB$2,14))</f>
        <v>7</v>
      </c>
      <c r="AD11" s="107">
        <f>WEEKDAY(DATE($X$2,$AB$2,15))</f>
        <v>1</v>
      </c>
      <c r="AE11" s="81">
        <f>WEEKDAY(DATE($X$2,$AB$2,16))</f>
        <v>2</v>
      </c>
      <c r="AF11" s="81">
        <f>WEEKDAY(DATE($X$2,$AB$2,17))</f>
        <v>3</v>
      </c>
      <c r="AG11" s="81">
        <f>WEEKDAY(DATE($X$2,$AB$2,18))</f>
        <v>4</v>
      </c>
      <c r="AH11" s="81">
        <f>WEEKDAY(DATE($X$2,$AB$2,19))</f>
        <v>5</v>
      </c>
      <c r="AI11" s="81">
        <f>WEEKDAY(DATE($X$2,$AB$2,20))</f>
        <v>6</v>
      </c>
      <c r="AJ11" s="137">
        <f>WEEKDAY(DATE($X$2,$AB$2,21))</f>
        <v>7</v>
      </c>
      <c r="AK11" s="107">
        <f>WEEKDAY(DATE($X$2,$AB$2,22))</f>
        <v>1</v>
      </c>
      <c r="AL11" s="81">
        <f>WEEKDAY(DATE($X$2,$AB$2,23))</f>
        <v>2</v>
      </c>
      <c r="AM11" s="81">
        <f>WEEKDAY(DATE($X$2,$AB$2,24))</f>
        <v>3</v>
      </c>
      <c r="AN11" s="81">
        <f>WEEKDAY(DATE($X$2,$AB$2,25))</f>
        <v>4</v>
      </c>
      <c r="AO11" s="81">
        <f>WEEKDAY(DATE($X$2,$AB$2,26))</f>
        <v>5</v>
      </c>
      <c r="AP11" s="81">
        <f>WEEKDAY(DATE($X$2,$AB$2,27))</f>
        <v>6</v>
      </c>
      <c r="AQ11" s="137">
        <f>WEEKDAY(DATE($X$2,$AB$2,28))</f>
        <v>7</v>
      </c>
      <c r="AR11" s="107">
        <f>IF(AR10=29,WEEKDAY(DATE($X$2,$AB$2,29)),0)</f>
        <v>0</v>
      </c>
      <c r="AS11" s="81">
        <f>IF(AS10=30,WEEKDAY(DATE($X$2,$AB$2,30)),0)</f>
        <v>0</v>
      </c>
      <c r="AT11" s="246">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日</v>
      </c>
      <c r="Q12" s="115" t="str">
        <f t="shared" si="0"/>
        <v>月</v>
      </c>
      <c r="R12" s="115" t="str">
        <f t="shared" si="0"/>
        <v>火</v>
      </c>
      <c r="S12" s="115" t="str">
        <f t="shared" si="0"/>
        <v>水</v>
      </c>
      <c r="T12" s="115" t="str">
        <f t="shared" si="0"/>
        <v>木</v>
      </c>
      <c r="U12" s="115" t="str">
        <f t="shared" si="0"/>
        <v>金</v>
      </c>
      <c r="V12" s="138" t="str">
        <f t="shared" si="0"/>
        <v>土</v>
      </c>
      <c r="W12" s="108" t="str">
        <f t="shared" si="0"/>
        <v>日</v>
      </c>
      <c r="X12" s="115" t="str">
        <f t="shared" si="0"/>
        <v>月</v>
      </c>
      <c r="Y12" s="115" t="str">
        <f t="shared" si="0"/>
        <v>火</v>
      </c>
      <c r="Z12" s="115" t="str">
        <f t="shared" si="0"/>
        <v>水</v>
      </c>
      <c r="AA12" s="115" t="str">
        <f t="shared" si="0"/>
        <v>木</v>
      </c>
      <c r="AB12" s="115" t="str">
        <f t="shared" si="0"/>
        <v>金</v>
      </c>
      <c r="AC12" s="138" t="str">
        <f t="shared" si="0"/>
        <v>土</v>
      </c>
      <c r="AD12" s="108" t="str">
        <f t="shared" si="0"/>
        <v>日</v>
      </c>
      <c r="AE12" s="115" t="str">
        <f t="shared" si="0"/>
        <v>月</v>
      </c>
      <c r="AF12" s="115" t="str">
        <f t="shared" si="0"/>
        <v>火</v>
      </c>
      <c r="AG12" s="115" t="str">
        <f t="shared" si="0"/>
        <v>水</v>
      </c>
      <c r="AH12" s="115" t="str">
        <f t="shared" si="0"/>
        <v>木</v>
      </c>
      <c r="AI12" s="115" t="str">
        <f t="shared" si="0"/>
        <v>金</v>
      </c>
      <c r="AJ12" s="138" t="str">
        <f t="shared" si="0"/>
        <v>土</v>
      </c>
      <c r="AK12" s="108" t="str">
        <f t="shared" si="0"/>
        <v>日</v>
      </c>
      <c r="AL12" s="115" t="str">
        <f t="shared" si="0"/>
        <v>月</v>
      </c>
      <c r="AM12" s="115" t="str">
        <f t="shared" si="0"/>
        <v>火</v>
      </c>
      <c r="AN12" s="115" t="str">
        <f t="shared" si="0"/>
        <v>水</v>
      </c>
      <c r="AO12" s="115" t="str">
        <f t="shared" si="0"/>
        <v>木</v>
      </c>
      <c r="AP12" s="115" t="str">
        <f t="shared" si="0"/>
        <v>金</v>
      </c>
      <c r="AQ12" s="138" t="str">
        <f t="shared" si="0"/>
        <v>土</v>
      </c>
      <c r="AR12" s="115" t="str">
        <f>IF(AR11=1,"日",IF(AR11=2,"月",IF(AR11=3,"火",IF(AR11=4,"水",IF(AR11=5,"木",IF(AR11=6,"金",IF(AR11=0,"","土")))))))</f>
        <v/>
      </c>
      <c r="AS12" s="115" t="str">
        <f>IF(AS11=1,"日",IF(AS11=2,"月",IF(AS11=3,"火",IF(AS11=4,"水",IF(AS11=5,"木",IF(AS11=6,"金",IF(AS11=0,"","土")))))))</f>
        <v/>
      </c>
      <c r="AT12" s="247" t="str">
        <f>IF(AT11=1,"日",IF(AT11=2,"月",IF(AT11=3,"火",IF(AT11=4,"水",IF(AT11=5,"木",IF(AT11=6,"金",IF(AT11=0,"","土")))))))</f>
        <v/>
      </c>
      <c r="AU12" s="183"/>
      <c r="AV12" s="191"/>
      <c r="AW12" s="183"/>
      <c r="AX12" s="191"/>
      <c r="AY12" s="198"/>
      <c r="AZ12" s="198"/>
      <c r="BA12" s="198"/>
      <c r="BB12" s="198"/>
      <c r="BC12" s="198"/>
      <c r="BD12" s="198"/>
    </row>
    <row r="13" spans="1:57" ht="39.9" customHeight="1">
      <c r="A13" s="6"/>
      <c r="B13" s="13">
        <v>1</v>
      </c>
      <c r="C13" s="21"/>
      <c r="D13" s="36"/>
      <c r="E13" s="46"/>
      <c r="F13" s="51"/>
      <c r="G13" s="59"/>
      <c r="H13" s="63"/>
      <c r="I13" s="63"/>
      <c r="J13" s="63"/>
      <c r="K13" s="73"/>
      <c r="L13" s="77"/>
      <c r="M13" s="86"/>
      <c r="N13" s="86"/>
      <c r="O13" s="97"/>
      <c r="P13" s="109"/>
      <c r="Q13" s="116"/>
      <c r="R13" s="116"/>
      <c r="S13" s="116"/>
      <c r="T13" s="116"/>
      <c r="U13" s="116"/>
      <c r="V13" s="139"/>
      <c r="W13" s="109"/>
      <c r="X13" s="116"/>
      <c r="Y13" s="116"/>
      <c r="Z13" s="116"/>
      <c r="AA13" s="116"/>
      <c r="AB13" s="116"/>
      <c r="AC13" s="139"/>
      <c r="AD13" s="109"/>
      <c r="AE13" s="116"/>
      <c r="AF13" s="116"/>
      <c r="AG13" s="116"/>
      <c r="AH13" s="116"/>
      <c r="AI13" s="116"/>
      <c r="AJ13" s="139"/>
      <c r="AK13" s="109"/>
      <c r="AL13" s="116"/>
      <c r="AM13" s="116"/>
      <c r="AN13" s="116"/>
      <c r="AO13" s="116"/>
      <c r="AP13" s="116"/>
      <c r="AQ13" s="139"/>
      <c r="AR13" s="109"/>
      <c r="AS13" s="116"/>
      <c r="AT13" s="139"/>
      <c r="AU13" s="184">
        <f t="shared" ref="AU13:AU30" si="1">IF($AZ$3="４週",SUM(P13:AQ13),IF($AZ$3="暦月",SUM(P13:AT13),""))</f>
        <v>0</v>
      </c>
      <c r="AV13" s="192"/>
      <c r="AW13" s="184">
        <f t="shared" ref="AW13:AW30" si="2">IF($AZ$3="４週",AU13/4,IF($AZ$3="暦月",AU13/($AZ$6/7),""))</f>
        <v>0</v>
      </c>
      <c r="AX13" s="192"/>
      <c r="AY13" s="199"/>
      <c r="AZ13" s="205"/>
      <c r="BA13" s="205"/>
      <c r="BB13" s="205"/>
      <c r="BC13" s="205"/>
      <c r="BD13" s="211"/>
    </row>
    <row r="14" spans="1:57" ht="39.9" customHeight="1">
      <c r="A14" s="6"/>
      <c r="B14" s="14">
        <f t="shared" ref="B14:B30" si="3">B13+1</f>
        <v>2</v>
      </c>
      <c r="C14" s="22"/>
      <c r="D14" s="37"/>
      <c r="E14" s="47"/>
      <c r="F14" s="52"/>
      <c r="G14" s="60"/>
      <c r="H14" s="64"/>
      <c r="I14" s="64"/>
      <c r="J14" s="64"/>
      <c r="K14" s="74"/>
      <c r="L14" s="78"/>
      <c r="M14" s="87"/>
      <c r="N14" s="87"/>
      <c r="O14" s="98"/>
      <c r="P14" s="110"/>
      <c r="Q14" s="117"/>
      <c r="R14" s="117"/>
      <c r="S14" s="117"/>
      <c r="T14" s="117"/>
      <c r="U14" s="117"/>
      <c r="V14" s="140"/>
      <c r="W14" s="110"/>
      <c r="X14" s="117"/>
      <c r="Y14" s="117"/>
      <c r="Z14" s="117"/>
      <c r="AA14" s="117"/>
      <c r="AB14" s="117"/>
      <c r="AC14" s="140"/>
      <c r="AD14" s="110"/>
      <c r="AE14" s="117"/>
      <c r="AF14" s="117"/>
      <c r="AG14" s="117"/>
      <c r="AH14" s="117"/>
      <c r="AI14" s="117"/>
      <c r="AJ14" s="140"/>
      <c r="AK14" s="110"/>
      <c r="AL14" s="117"/>
      <c r="AM14" s="117"/>
      <c r="AN14" s="117"/>
      <c r="AO14" s="117"/>
      <c r="AP14" s="117"/>
      <c r="AQ14" s="140"/>
      <c r="AR14" s="110"/>
      <c r="AS14" s="117"/>
      <c r="AT14" s="140"/>
      <c r="AU14" s="185">
        <f t="shared" si="1"/>
        <v>0</v>
      </c>
      <c r="AV14" s="193"/>
      <c r="AW14" s="185">
        <f t="shared" si="2"/>
        <v>0</v>
      </c>
      <c r="AX14" s="193"/>
      <c r="AY14" s="200"/>
      <c r="AZ14" s="206"/>
      <c r="BA14" s="206"/>
      <c r="BB14" s="206"/>
      <c r="BC14" s="206"/>
      <c r="BD14" s="212"/>
    </row>
    <row r="15" spans="1:57" ht="39.9" customHeight="1">
      <c r="A15" s="6"/>
      <c r="B15" s="14">
        <f t="shared" si="3"/>
        <v>3</v>
      </c>
      <c r="C15" s="22"/>
      <c r="D15" s="37"/>
      <c r="E15" s="47"/>
      <c r="F15" s="52"/>
      <c r="G15" s="60"/>
      <c r="H15" s="64"/>
      <c r="I15" s="64"/>
      <c r="J15" s="64"/>
      <c r="K15" s="74"/>
      <c r="L15" s="78"/>
      <c r="M15" s="87"/>
      <c r="N15" s="87"/>
      <c r="O15" s="98"/>
      <c r="P15" s="110"/>
      <c r="Q15" s="117"/>
      <c r="R15" s="117"/>
      <c r="S15" s="117"/>
      <c r="T15" s="117"/>
      <c r="U15" s="117"/>
      <c r="V15" s="140"/>
      <c r="W15" s="110"/>
      <c r="X15" s="117"/>
      <c r="Y15" s="117"/>
      <c r="Z15" s="117"/>
      <c r="AA15" s="117"/>
      <c r="AB15" s="117"/>
      <c r="AC15" s="140"/>
      <c r="AD15" s="110"/>
      <c r="AE15" s="117"/>
      <c r="AF15" s="117"/>
      <c r="AG15" s="117"/>
      <c r="AH15" s="117"/>
      <c r="AI15" s="117"/>
      <c r="AJ15" s="140"/>
      <c r="AK15" s="110"/>
      <c r="AL15" s="117"/>
      <c r="AM15" s="117"/>
      <c r="AN15" s="117"/>
      <c r="AO15" s="117"/>
      <c r="AP15" s="117"/>
      <c r="AQ15" s="140"/>
      <c r="AR15" s="110"/>
      <c r="AS15" s="117"/>
      <c r="AT15" s="140"/>
      <c r="AU15" s="185">
        <f t="shared" si="1"/>
        <v>0</v>
      </c>
      <c r="AV15" s="193"/>
      <c r="AW15" s="185">
        <f t="shared" si="2"/>
        <v>0</v>
      </c>
      <c r="AX15" s="193"/>
      <c r="AY15" s="200"/>
      <c r="AZ15" s="206"/>
      <c r="BA15" s="206"/>
      <c r="BB15" s="206"/>
      <c r="BC15" s="206"/>
      <c r="BD15" s="212"/>
    </row>
    <row r="16" spans="1:57" ht="39.9" customHeight="1">
      <c r="A16" s="6"/>
      <c r="B16" s="14">
        <f t="shared" si="3"/>
        <v>4</v>
      </c>
      <c r="C16" s="22"/>
      <c r="D16" s="37"/>
      <c r="E16" s="47"/>
      <c r="F16" s="52"/>
      <c r="G16" s="60"/>
      <c r="H16" s="64"/>
      <c r="I16" s="64"/>
      <c r="J16" s="64"/>
      <c r="K16" s="74"/>
      <c r="L16" s="78"/>
      <c r="M16" s="87"/>
      <c r="N16" s="87"/>
      <c r="O16" s="98"/>
      <c r="P16" s="110"/>
      <c r="Q16" s="117"/>
      <c r="R16" s="117"/>
      <c r="S16" s="117"/>
      <c r="T16" s="117"/>
      <c r="U16" s="117"/>
      <c r="V16" s="140"/>
      <c r="W16" s="110"/>
      <c r="X16" s="117"/>
      <c r="Y16" s="117"/>
      <c r="Z16" s="117"/>
      <c r="AA16" s="117"/>
      <c r="AB16" s="117"/>
      <c r="AC16" s="140"/>
      <c r="AD16" s="110"/>
      <c r="AE16" s="117"/>
      <c r="AF16" s="117"/>
      <c r="AG16" s="117"/>
      <c r="AH16" s="117"/>
      <c r="AI16" s="117"/>
      <c r="AJ16" s="140"/>
      <c r="AK16" s="110"/>
      <c r="AL16" s="117"/>
      <c r="AM16" s="117"/>
      <c r="AN16" s="117"/>
      <c r="AO16" s="117"/>
      <c r="AP16" s="117"/>
      <c r="AQ16" s="140"/>
      <c r="AR16" s="110"/>
      <c r="AS16" s="117"/>
      <c r="AT16" s="140"/>
      <c r="AU16" s="185">
        <f t="shared" si="1"/>
        <v>0</v>
      </c>
      <c r="AV16" s="193"/>
      <c r="AW16" s="185">
        <f t="shared" si="2"/>
        <v>0</v>
      </c>
      <c r="AX16" s="193"/>
      <c r="AY16" s="200"/>
      <c r="AZ16" s="206"/>
      <c r="BA16" s="206"/>
      <c r="BB16" s="206"/>
      <c r="BC16" s="206"/>
      <c r="BD16" s="212"/>
    </row>
    <row r="17" spans="1:56" ht="39.9" customHeight="1">
      <c r="A17" s="6"/>
      <c r="B17" s="14">
        <f t="shared" si="3"/>
        <v>5</v>
      </c>
      <c r="C17" s="22"/>
      <c r="D17" s="37"/>
      <c r="E17" s="47"/>
      <c r="F17" s="52"/>
      <c r="G17" s="60"/>
      <c r="H17" s="64"/>
      <c r="I17" s="64"/>
      <c r="J17" s="64"/>
      <c r="K17" s="74"/>
      <c r="L17" s="78"/>
      <c r="M17" s="87"/>
      <c r="N17" s="87"/>
      <c r="O17" s="98"/>
      <c r="P17" s="110"/>
      <c r="Q17" s="117"/>
      <c r="R17" s="117"/>
      <c r="S17" s="117"/>
      <c r="T17" s="117"/>
      <c r="U17" s="117"/>
      <c r="V17" s="140"/>
      <c r="W17" s="110"/>
      <c r="X17" s="117"/>
      <c r="Y17" s="117"/>
      <c r="Z17" s="117"/>
      <c r="AA17" s="117"/>
      <c r="AB17" s="117"/>
      <c r="AC17" s="140"/>
      <c r="AD17" s="110"/>
      <c r="AE17" s="117"/>
      <c r="AF17" s="117"/>
      <c r="AG17" s="117"/>
      <c r="AH17" s="117"/>
      <c r="AI17" s="117"/>
      <c r="AJ17" s="140"/>
      <c r="AK17" s="110"/>
      <c r="AL17" s="117"/>
      <c r="AM17" s="117"/>
      <c r="AN17" s="117"/>
      <c r="AO17" s="117"/>
      <c r="AP17" s="117"/>
      <c r="AQ17" s="140"/>
      <c r="AR17" s="110"/>
      <c r="AS17" s="117"/>
      <c r="AT17" s="140"/>
      <c r="AU17" s="185">
        <f t="shared" si="1"/>
        <v>0</v>
      </c>
      <c r="AV17" s="193"/>
      <c r="AW17" s="185">
        <f t="shared" si="2"/>
        <v>0</v>
      </c>
      <c r="AX17" s="193"/>
      <c r="AY17" s="200"/>
      <c r="AZ17" s="206"/>
      <c r="BA17" s="206"/>
      <c r="BB17" s="206"/>
      <c r="BC17" s="206"/>
      <c r="BD17" s="212"/>
    </row>
    <row r="18" spans="1:56" ht="39.9" customHeight="1">
      <c r="A18" s="6"/>
      <c r="B18" s="14">
        <f t="shared" si="3"/>
        <v>6</v>
      </c>
      <c r="C18" s="22"/>
      <c r="D18" s="37"/>
      <c r="E18" s="47"/>
      <c r="F18" s="52"/>
      <c r="G18" s="60"/>
      <c r="H18" s="64"/>
      <c r="I18" s="64"/>
      <c r="J18" s="64"/>
      <c r="K18" s="74"/>
      <c r="L18" s="78"/>
      <c r="M18" s="87"/>
      <c r="N18" s="87"/>
      <c r="O18" s="98"/>
      <c r="P18" s="110"/>
      <c r="Q18" s="117"/>
      <c r="R18" s="117"/>
      <c r="S18" s="117"/>
      <c r="T18" s="117"/>
      <c r="U18" s="117"/>
      <c r="V18" s="140"/>
      <c r="W18" s="110"/>
      <c r="X18" s="117"/>
      <c r="Y18" s="117"/>
      <c r="Z18" s="117"/>
      <c r="AA18" s="117"/>
      <c r="AB18" s="117"/>
      <c r="AC18" s="140"/>
      <c r="AD18" s="110"/>
      <c r="AE18" s="117"/>
      <c r="AF18" s="117"/>
      <c r="AG18" s="117"/>
      <c r="AH18" s="117"/>
      <c r="AI18" s="117"/>
      <c r="AJ18" s="140"/>
      <c r="AK18" s="110"/>
      <c r="AL18" s="117"/>
      <c r="AM18" s="117"/>
      <c r="AN18" s="117"/>
      <c r="AO18" s="117"/>
      <c r="AP18" s="117"/>
      <c r="AQ18" s="140"/>
      <c r="AR18" s="110"/>
      <c r="AS18" s="117"/>
      <c r="AT18" s="140"/>
      <c r="AU18" s="185">
        <f t="shared" si="1"/>
        <v>0</v>
      </c>
      <c r="AV18" s="193"/>
      <c r="AW18" s="185">
        <f t="shared" si="2"/>
        <v>0</v>
      </c>
      <c r="AX18" s="193"/>
      <c r="AY18" s="200"/>
      <c r="AZ18" s="206"/>
      <c r="BA18" s="206"/>
      <c r="BB18" s="206"/>
      <c r="BC18" s="206"/>
      <c r="BD18" s="212"/>
    </row>
    <row r="19" spans="1:56" ht="39.9" customHeight="1">
      <c r="A19" s="6"/>
      <c r="B19" s="14">
        <f t="shared" si="3"/>
        <v>7</v>
      </c>
      <c r="C19" s="22"/>
      <c r="D19" s="37"/>
      <c r="E19" s="47"/>
      <c r="F19" s="52"/>
      <c r="G19" s="60"/>
      <c r="H19" s="64"/>
      <c r="I19" s="64"/>
      <c r="J19" s="64"/>
      <c r="K19" s="74"/>
      <c r="L19" s="78"/>
      <c r="M19" s="87"/>
      <c r="N19" s="87"/>
      <c r="O19" s="98"/>
      <c r="P19" s="110"/>
      <c r="Q19" s="117"/>
      <c r="R19" s="117"/>
      <c r="S19" s="117"/>
      <c r="T19" s="117"/>
      <c r="U19" s="117"/>
      <c r="V19" s="140"/>
      <c r="W19" s="110"/>
      <c r="X19" s="117"/>
      <c r="Y19" s="117"/>
      <c r="Z19" s="117"/>
      <c r="AA19" s="117"/>
      <c r="AB19" s="117"/>
      <c r="AC19" s="140"/>
      <c r="AD19" s="110"/>
      <c r="AE19" s="117"/>
      <c r="AF19" s="117"/>
      <c r="AG19" s="117"/>
      <c r="AH19" s="117"/>
      <c r="AI19" s="117"/>
      <c r="AJ19" s="140"/>
      <c r="AK19" s="110"/>
      <c r="AL19" s="117"/>
      <c r="AM19" s="117"/>
      <c r="AN19" s="117"/>
      <c r="AO19" s="117"/>
      <c r="AP19" s="117"/>
      <c r="AQ19" s="140"/>
      <c r="AR19" s="110"/>
      <c r="AS19" s="117"/>
      <c r="AT19" s="140"/>
      <c r="AU19" s="185">
        <f t="shared" si="1"/>
        <v>0</v>
      </c>
      <c r="AV19" s="193"/>
      <c r="AW19" s="185">
        <f t="shared" si="2"/>
        <v>0</v>
      </c>
      <c r="AX19" s="193"/>
      <c r="AY19" s="200"/>
      <c r="AZ19" s="206"/>
      <c r="BA19" s="206"/>
      <c r="BB19" s="206"/>
      <c r="BC19" s="206"/>
      <c r="BD19" s="212"/>
    </row>
    <row r="20" spans="1:56" ht="39.9" customHeight="1">
      <c r="A20" s="6"/>
      <c r="B20" s="14">
        <f t="shared" si="3"/>
        <v>8</v>
      </c>
      <c r="C20" s="22"/>
      <c r="D20" s="37"/>
      <c r="E20" s="47"/>
      <c r="F20" s="52"/>
      <c r="G20" s="60"/>
      <c r="H20" s="64"/>
      <c r="I20" s="64"/>
      <c r="J20" s="64"/>
      <c r="K20" s="74"/>
      <c r="L20" s="78"/>
      <c r="M20" s="87"/>
      <c r="N20" s="87"/>
      <c r="O20" s="98"/>
      <c r="P20" s="110"/>
      <c r="Q20" s="117"/>
      <c r="R20" s="117"/>
      <c r="S20" s="117"/>
      <c r="T20" s="117"/>
      <c r="U20" s="117"/>
      <c r="V20" s="140"/>
      <c r="W20" s="110"/>
      <c r="X20" s="117"/>
      <c r="Y20" s="117"/>
      <c r="Z20" s="117"/>
      <c r="AA20" s="117"/>
      <c r="AB20" s="117"/>
      <c r="AC20" s="140"/>
      <c r="AD20" s="110"/>
      <c r="AE20" s="117"/>
      <c r="AF20" s="117"/>
      <c r="AG20" s="117"/>
      <c r="AH20" s="117"/>
      <c r="AI20" s="117"/>
      <c r="AJ20" s="140"/>
      <c r="AK20" s="110"/>
      <c r="AL20" s="117"/>
      <c r="AM20" s="117"/>
      <c r="AN20" s="117"/>
      <c r="AO20" s="117"/>
      <c r="AP20" s="117"/>
      <c r="AQ20" s="140"/>
      <c r="AR20" s="110"/>
      <c r="AS20" s="117"/>
      <c r="AT20" s="140"/>
      <c r="AU20" s="185">
        <f t="shared" si="1"/>
        <v>0</v>
      </c>
      <c r="AV20" s="193"/>
      <c r="AW20" s="185">
        <f t="shared" si="2"/>
        <v>0</v>
      </c>
      <c r="AX20" s="193"/>
      <c r="AY20" s="200"/>
      <c r="AZ20" s="206"/>
      <c r="BA20" s="206"/>
      <c r="BB20" s="206"/>
      <c r="BC20" s="206"/>
      <c r="BD20" s="212"/>
    </row>
    <row r="21" spans="1:56" ht="39.9" customHeight="1">
      <c r="A21" s="6"/>
      <c r="B21" s="14">
        <f t="shared" si="3"/>
        <v>9</v>
      </c>
      <c r="C21" s="22"/>
      <c r="D21" s="37"/>
      <c r="E21" s="47"/>
      <c r="F21" s="52"/>
      <c r="G21" s="60"/>
      <c r="H21" s="64"/>
      <c r="I21" s="64"/>
      <c r="J21" s="64"/>
      <c r="K21" s="74"/>
      <c r="L21" s="78"/>
      <c r="M21" s="87"/>
      <c r="N21" s="87"/>
      <c r="O21" s="98"/>
      <c r="P21" s="110"/>
      <c r="Q21" s="117"/>
      <c r="R21" s="117"/>
      <c r="S21" s="117"/>
      <c r="T21" s="117"/>
      <c r="U21" s="117"/>
      <c r="V21" s="140"/>
      <c r="W21" s="110"/>
      <c r="X21" s="117"/>
      <c r="Y21" s="117"/>
      <c r="Z21" s="117"/>
      <c r="AA21" s="117"/>
      <c r="AB21" s="117"/>
      <c r="AC21" s="140"/>
      <c r="AD21" s="110"/>
      <c r="AE21" s="117"/>
      <c r="AF21" s="117"/>
      <c r="AG21" s="117"/>
      <c r="AH21" s="117"/>
      <c r="AI21" s="117"/>
      <c r="AJ21" s="140"/>
      <c r="AK21" s="110"/>
      <c r="AL21" s="117"/>
      <c r="AM21" s="117"/>
      <c r="AN21" s="117"/>
      <c r="AO21" s="117"/>
      <c r="AP21" s="117"/>
      <c r="AQ21" s="140"/>
      <c r="AR21" s="110"/>
      <c r="AS21" s="117"/>
      <c r="AT21" s="140"/>
      <c r="AU21" s="185">
        <f t="shared" si="1"/>
        <v>0</v>
      </c>
      <c r="AV21" s="193"/>
      <c r="AW21" s="185">
        <f t="shared" si="2"/>
        <v>0</v>
      </c>
      <c r="AX21" s="193"/>
      <c r="AY21" s="200"/>
      <c r="AZ21" s="206"/>
      <c r="BA21" s="206"/>
      <c r="BB21" s="206"/>
      <c r="BC21" s="206"/>
      <c r="BD21" s="212"/>
    </row>
    <row r="22" spans="1:56" ht="39.9"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54"/>
      <c r="AB31" s="54"/>
      <c r="AC31" s="157"/>
      <c r="AD31" s="54"/>
      <c r="AE31" s="54"/>
      <c r="AF31" s="54"/>
      <c r="AG31" s="54"/>
      <c r="AH31" s="54"/>
      <c r="AI31" s="54"/>
      <c r="AJ31" s="54"/>
      <c r="AK31" s="54"/>
      <c r="AL31" s="54"/>
      <c r="AM31" s="54"/>
      <c r="AN31" s="54"/>
      <c r="AO31" s="54"/>
      <c r="AP31" s="54"/>
      <c r="AQ31" s="54"/>
      <c r="AR31" s="54"/>
      <c r="AS31" s="54"/>
      <c r="AT31" s="54"/>
      <c r="AU31" s="54"/>
      <c r="AV31" s="6"/>
      <c r="AW31" s="6"/>
      <c r="AX31" s="6"/>
      <c r="AY31" s="6"/>
      <c r="AZ31" s="6"/>
      <c r="BA31" s="6"/>
      <c r="BB31" s="6"/>
      <c r="BC31" s="6"/>
      <c r="BD31" s="6"/>
    </row>
    <row r="32" spans="1:56" ht="20.25" customHeight="1">
      <c r="A32" s="6"/>
      <c r="B32" s="6"/>
      <c r="C32" s="25" t="s">
        <v>155</v>
      </c>
      <c r="D32" s="40"/>
      <c r="E32" s="40"/>
      <c r="F32" s="42"/>
      <c r="G32" s="42"/>
      <c r="H32" s="42"/>
      <c r="I32" s="42"/>
      <c r="J32" s="42"/>
      <c r="K32" s="42"/>
      <c r="L32" s="42"/>
      <c r="M32" s="42"/>
      <c r="N32" s="42"/>
      <c r="O32" s="42"/>
      <c r="P32" s="42"/>
      <c r="Q32" s="42" t="s">
        <v>142</v>
      </c>
      <c r="R32" s="42"/>
      <c r="S32" s="42"/>
      <c r="T32" s="42"/>
      <c r="U32" s="42"/>
      <c r="V32" s="42"/>
      <c r="W32" s="42"/>
      <c r="X32" s="42"/>
      <c r="Y32" s="42"/>
      <c r="Z32" s="42"/>
      <c r="AA32" s="89"/>
      <c r="AB32" s="42"/>
      <c r="AC32" s="42"/>
      <c r="AD32" s="42"/>
      <c r="AE32" s="42"/>
      <c r="AF32" s="42"/>
      <c r="AG32" s="42"/>
      <c r="AH32" s="42"/>
      <c r="AI32" s="42" t="s">
        <v>97</v>
      </c>
      <c r="AJ32" s="42"/>
      <c r="AK32" s="42"/>
      <c r="AL32" s="42"/>
      <c r="AM32" s="42"/>
      <c r="AN32" s="42"/>
      <c r="AO32" s="164"/>
      <c r="AP32" s="164"/>
      <c r="AQ32" s="164"/>
      <c r="AR32" s="164"/>
      <c r="AS32" s="165"/>
      <c r="AT32" s="164"/>
      <c r="AU32" s="164"/>
      <c r="AV32" s="164"/>
      <c r="AW32" s="164"/>
      <c r="AX32" s="6"/>
      <c r="AY32" s="6"/>
      <c r="AZ32" s="6"/>
      <c r="BA32" s="6"/>
      <c r="BB32" s="6"/>
      <c r="BC32" s="6"/>
      <c r="BD32" s="6"/>
    </row>
    <row r="33" spans="1:56" ht="20.25" customHeight="1">
      <c r="A33" s="6"/>
      <c r="B33" s="6"/>
      <c r="C33" s="25" t="s">
        <v>48</v>
      </c>
      <c r="D33" s="40"/>
      <c r="E33" s="40"/>
      <c r="F33" s="42"/>
      <c r="G33" s="42"/>
      <c r="H33" s="42"/>
      <c r="I33" s="42"/>
      <c r="J33" s="42"/>
      <c r="K33" s="42"/>
      <c r="L33" s="229" t="s">
        <v>50</v>
      </c>
      <c r="M33" s="229"/>
      <c r="N33" s="42"/>
      <c r="O33" s="42"/>
      <c r="P33" s="42"/>
      <c r="Q33" s="42"/>
      <c r="R33" s="50" t="s">
        <v>58</v>
      </c>
      <c r="S33" s="50"/>
      <c r="T33" s="50" t="s">
        <v>60</v>
      </c>
      <c r="U33" s="50"/>
      <c r="V33" s="50"/>
      <c r="W33" s="50"/>
      <c r="X33" s="42"/>
      <c r="Y33" s="148" t="s">
        <v>63</v>
      </c>
      <c r="Z33" s="148"/>
      <c r="AA33" s="148"/>
      <c r="AB33" s="148"/>
      <c r="AC33" s="25"/>
      <c r="AD33" s="25"/>
      <c r="AE33" s="50" t="s">
        <v>57</v>
      </c>
      <c r="AF33" s="50"/>
      <c r="AG33" s="42"/>
      <c r="AH33" s="42"/>
      <c r="AI33" s="121" t="s">
        <v>19</v>
      </c>
      <c r="AJ33" s="126"/>
      <c r="AK33" s="121" t="s">
        <v>22</v>
      </c>
      <c r="AL33" s="128"/>
      <c r="AM33" s="128"/>
      <c r="AN33" s="126"/>
      <c r="AO33" s="164"/>
      <c r="AP33" s="164"/>
      <c r="AQ33" s="164"/>
      <c r="AR33" s="164"/>
      <c r="AS33" s="178"/>
      <c r="AT33" s="178"/>
      <c r="AU33" s="164"/>
      <c r="AV33" s="164"/>
      <c r="AW33" s="164"/>
      <c r="AX33" s="6"/>
      <c r="AY33" s="6"/>
      <c r="AZ33" s="6"/>
      <c r="BA33" s="6"/>
      <c r="BB33" s="6"/>
      <c r="BC33" s="6"/>
      <c r="BD33" s="6"/>
    </row>
    <row r="34" spans="1:56" ht="20.25" customHeight="1">
      <c r="A34" s="6"/>
      <c r="B34" s="6"/>
      <c r="C34" s="220"/>
      <c r="D34" s="224"/>
      <c r="E34" s="226"/>
      <c r="F34" s="227">
        <f>IF(AB2=1,10,IF(AB2=2,11,IF(AB2=3,12,AB2-3)))</f>
        <v>-3</v>
      </c>
      <c r="G34" s="228"/>
      <c r="H34" s="227">
        <f>IF(AB2=1,11,IF(AB2=2,12,AB2-2))</f>
        <v>-2</v>
      </c>
      <c r="I34" s="228"/>
      <c r="J34" s="227">
        <f>IF(AB2=1,12,AB2-1)</f>
        <v>-1</v>
      </c>
      <c r="K34" s="228"/>
      <c r="L34" s="121" t="s">
        <v>18</v>
      </c>
      <c r="M34" s="126"/>
      <c r="N34" s="42"/>
      <c r="O34" s="42"/>
      <c r="P34" s="42"/>
      <c r="Q34" s="42"/>
      <c r="R34" s="120"/>
      <c r="S34" s="120"/>
      <c r="T34" s="120" t="s">
        <v>40</v>
      </c>
      <c r="U34" s="120"/>
      <c r="V34" s="120" t="s">
        <v>61</v>
      </c>
      <c r="W34" s="120"/>
      <c r="X34" s="42"/>
      <c r="Y34" s="120" t="s">
        <v>40</v>
      </c>
      <c r="Z34" s="120"/>
      <c r="AA34" s="120" t="s">
        <v>61</v>
      </c>
      <c r="AB34" s="120"/>
      <c r="AC34" s="25"/>
      <c r="AD34" s="25"/>
      <c r="AE34" s="50" t="s">
        <v>16</v>
      </c>
      <c r="AF34" s="50"/>
      <c r="AG34" s="42"/>
      <c r="AH34" s="42"/>
      <c r="AI34" s="121" t="s">
        <v>15</v>
      </c>
      <c r="AJ34" s="126"/>
      <c r="AK34" s="121" t="s">
        <v>72</v>
      </c>
      <c r="AL34" s="128"/>
      <c r="AM34" s="128"/>
      <c r="AN34" s="126"/>
      <c r="AO34" s="175"/>
      <c r="AP34" s="175"/>
      <c r="AQ34" s="164"/>
      <c r="AR34" s="163"/>
      <c r="AS34" s="175"/>
      <c r="AT34" s="175"/>
      <c r="AU34" s="164"/>
      <c r="AV34" s="164"/>
      <c r="AW34" s="164"/>
      <c r="AX34" s="6"/>
      <c r="AY34" s="6"/>
      <c r="AZ34" s="6"/>
      <c r="BA34" s="6"/>
      <c r="BB34" s="6"/>
      <c r="BC34" s="6"/>
      <c r="BD34" s="6"/>
    </row>
    <row r="35" spans="1:56" ht="20.25" customHeight="1">
      <c r="A35" s="6"/>
      <c r="B35" s="6"/>
      <c r="C35" s="220" t="s">
        <v>10</v>
      </c>
      <c r="D35" s="224"/>
      <c r="E35" s="226"/>
      <c r="F35" s="56"/>
      <c r="G35" s="56"/>
      <c r="H35" s="56"/>
      <c r="I35" s="56"/>
      <c r="J35" s="56"/>
      <c r="K35" s="56"/>
      <c r="L35" s="57">
        <f>SUM(F35:K35)</f>
        <v>0</v>
      </c>
      <c r="M35" s="57"/>
      <c r="N35" s="42"/>
      <c r="O35" s="42"/>
      <c r="P35" s="42"/>
      <c r="Q35" s="42"/>
      <c r="R35" s="121" t="s">
        <v>15</v>
      </c>
      <c r="S35" s="126"/>
      <c r="T35" s="233">
        <f>SUMIFS($AU$13:$AV$30,$C$13:$D$30,"訪問介護員",$E$13:$F$30,"A")+SUMIFS($AU$13:$AV$30,$C$13:$D$30,"サービス提供責任者",$E$13:$F$30,"A")</f>
        <v>0</v>
      </c>
      <c r="U35" s="234"/>
      <c r="V35" s="236">
        <f>SUMIFS($AW$13:$AX$30,$C$13:$D$30,"訪問介護員",$E$13:$F$30,"A")+SUMIFS($AW$13:$AX$30,$C$13:$D$30,"サービス提供責任者",$E$13:$F$30,"A")</f>
        <v>0</v>
      </c>
      <c r="W35" s="237"/>
      <c r="X35" s="42"/>
      <c r="Y35" s="238">
        <v>0</v>
      </c>
      <c r="Z35" s="239"/>
      <c r="AA35" s="240">
        <v>0</v>
      </c>
      <c r="AB35" s="243"/>
      <c r="AC35" s="25"/>
      <c r="AD35" s="25"/>
      <c r="AE35" s="238">
        <v>0</v>
      </c>
      <c r="AF35" s="239"/>
      <c r="AG35" s="42"/>
      <c r="AH35" s="42"/>
      <c r="AI35" s="121" t="s">
        <v>7</v>
      </c>
      <c r="AJ35" s="126"/>
      <c r="AK35" s="121" t="s">
        <v>73</v>
      </c>
      <c r="AL35" s="128"/>
      <c r="AM35" s="128"/>
      <c r="AN35" s="126"/>
      <c r="AO35" s="163"/>
      <c r="AP35" s="164"/>
      <c r="AQ35" s="177"/>
      <c r="AR35" s="177"/>
      <c r="AS35" s="177"/>
      <c r="AT35" s="177"/>
      <c r="AU35" s="164"/>
      <c r="AV35" s="164"/>
      <c r="AW35" s="164"/>
      <c r="AX35" s="6"/>
      <c r="AY35" s="6"/>
      <c r="AZ35" s="6"/>
      <c r="BA35" s="6"/>
      <c r="BB35" s="6"/>
      <c r="BC35" s="6"/>
      <c r="BD35" s="6"/>
    </row>
    <row r="36" spans="1:56" ht="20.25" customHeight="1">
      <c r="A36" s="6"/>
      <c r="B36" s="6"/>
      <c r="C36" s="220" t="s">
        <v>113</v>
      </c>
      <c r="D36" s="224"/>
      <c r="E36" s="226"/>
      <c r="F36" s="56"/>
      <c r="G36" s="56"/>
      <c r="H36" s="56"/>
      <c r="I36" s="56"/>
      <c r="J36" s="56"/>
      <c r="K36" s="56"/>
      <c r="L36" s="57">
        <f>SUM(F36:K36)</f>
        <v>0</v>
      </c>
      <c r="M36" s="57"/>
      <c r="N36" s="42"/>
      <c r="O36" s="42"/>
      <c r="P36" s="42"/>
      <c r="Q36" s="42"/>
      <c r="R36" s="121" t="s">
        <v>7</v>
      </c>
      <c r="S36" s="126"/>
      <c r="T36" s="233">
        <f>SUMIFS($AU$13:$AV$30,$C$13:$D$30,"訪問介護員",$E$13:$F$30,"B")+SUMIFS($AU$13:$AV$30,$C$13:$D$30,"サービス提供責任者",$E$13:$F$30,"B")</f>
        <v>0</v>
      </c>
      <c r="U36" s="234"/>
      <c r="V36" s="236">
        <f>SUMIFS($AW$13:$AX$30,$C$13:$D$30,"訪問介護員",$E$13:$F$30,"B")+SUMIFS($AW$13:$AX$30,$C$13:$D$30,"サービス提供責任者",$E$13:$F$30,"B")</f>
        <v>0</v>
      </c>
      <c r="W36" s="237"/>
      <c r="X36" s="42"/>
      <c r="Y36" s="238">
        <v>0</v>
      </c>
      <c r="Z36" s="239"/>
      <c r="AA36" s="240">
        <v>0</v>
      </c>
      <c r="AB36" s="243"/>
      <c r="AC36" s="25"/>
      <c r="AD36" s="25"/>
      <c r="AE36" s="238">
        <v>0</v>
      </c>
      <c r="AF36" s="239"/>
      <c r="AG36" s="42"/>
      <c r="AH36" s="42"/>
      <c r="AI36" s="121" t="s">
        <v>14</v>
      </c>
      <c r="AJ36" s="126"/>
      <c r="AK36" s="121" t="s">
        <v>74</v>
      </c>
      <c r="AL36" s="128"/>
      <c r="AM36" s="128"/>
      <c r="AN36" s="126"/>
      <c r="AO36" s="163"/>
      <c r="AP36" s="164"/>
      <c r="AQ36" s="163"/>
      <c r="AR36" s="163"/>
      <c r="AS36" s="163"/>
      <c r="AT36" s="163"/>
      <c r="AU36" s="164"/>
      <c r="AV36" s="164"/>
      <c r="AW36" s="164"/>
      <c r="AX36" s="6"/>
      <c r="AY36" s="6"/>
      <c r="AZ36" s="6"/>
      <c r="BA36" s="6"/>
      <c r="BB36" s="6"/>
      <c r="BC36" s="6"/>
      <c r="BD36" s="6"/>
    </row>
    <row r="37" spans="1:56" ht="20.25" customHeight="1">
      <c r="A37" s="6"/>
      <c r="B37" s="6"/>
      <c r="C37" s="220" t="s">
        <v>43</v>
      </c>
      <c r="D37" s="224"/>
      <c r="E37" s="226"/>
      <c r="F37" s="56"/>
      <c r="G37" s="56"/>
      <c r="H37" s="56"/>
      <c r="I37" s="56"/>
      <c r="J37" s="56"/>
      <c r="K37" s="56"/>
      <c r="L37" s="57">
        <f>SUM(F37:K37)</f>
        <v>0</v>
      </c>
      <c r="M37" s="57"/>
      <c r="N37" s="42"/>
      <c r="O37" s="42"/>
      <c r="P37" s="42"/>
      <c r="Q37" s="42"/>
      <c r="R37" s="121" t="s">
        <v>14</v>
      </c>
      <c r="S37" s="126"/>
      <c r="T37" s="233">
        <f>SUMIFS($AU$13:$AV$30,$C$13:$D$30,"訪問介護員",$E$13:$F$30,"C")+SUMIFS($AU$13:$AV$30,$C$13:$D$30,"サービス提供責任者",$E$13:$F$30,"C")</f>
        <v>0</v>
      </c>
      <c r="U37" s="234"/>
      <c r="V37" s="236">
        <f>SUMIFS($AW$13:$AX$30,$C$13:$D$30,"訪問介護員",$E$13:$F$30,"C")+SUMIFS($AW$13:$AX$30,$C$13:$D$30,"サービス提供責任者",$E$13:$F$30,"C")</f>
        <v>0</v>
      </c>
      <c r="W37" s="237"/>
      <c r="X37" s="42"/>
      <c r="Y37" s="238">
        <v>0</v>
      </c>
      <c r="Z37" s="239"/>
      <c r="AA37" s="241">
        <v>0</v>
      </c>
      <c r="AB37" s="244"/>
      <c r="AC37" s="25"/>
      <c r="AD37" s="25"/>
      <c r="AE37" s="233" t="s">
        <v>53</v>
      </c>
      <c r="AF37" s="234"/>
      <c r="AG37" s="42"/>
      <c r="AH37" s="42"/>
      <c r="AI37" s="121" t="s">
        <v>17</v>
      </c>
      <c r="AJ37" s="126"/>
      <c r="AK37" s="121" t="s">
        <v>28</v>
      </c>
      <c r="AL37" s="128"/>
      <c r="AM37" s="128"/>
      <c r="AN37" s="126"/>
      <c r="AO37" s="172"/>
      <c r="AP37" s="164"/>
      <c r="AQ37" s="168"/>
      <c r="AR37" s="168"/>
      <c r="AS37" s="172"/>
      <c r="AT37" s="172"/>
      <c r="AU37" s="164"/>
      <c r="AV37" s="164"/>
      <c r="AW37" s="164"/>
      <c r="AX37" s="6"/>
      <c r="AY37" s="6"/>
      <c r="AZ37" s="6"/>
      <c r="BA37" s="6"/>
      <c r="BB37" s="6"/>
      <c r="BC37" s="6"/>
      <c r="BD37" s="6"/>
    </row>
    <row r="38" spans="1:56" ht="20.25" customHeight="1">
      <c r="A38" s="6"/>
      <c r="B38" s="6"/>
      <c r="C38" s="220" t="s">
        <v>18</v>
      </c>
      <c r="D38" s="224"/>
      <c r="E38" s="226"/>
      <c r="F38" s="57">
        <f>SUM(F35:G37)</f>
        <v>0</v>
      </c>
      <c r="G38" s="57"/>
      <c r="H38" s="57">
        <f>SUM(H35:I37)</f>
        <v>0</v>
      </c>
      <c r="I38" s="57"/>
      <c r="J38" s="57">
        <f>SUM(J35:K37)</f>
        <v>0</v>
      </c>
      <c r="K38" s="57"/>
      <c r="L38" s="57">
        <f>SUM(L35:M37)</f>
        <v>0</v>
      </c>
      <c r="M38" s="57"/>
      <c r="N38" s="231"/>
      <c r="O38" s="50"/>
      <c r="P38" s="42"/>
      <c r="Q38" s="42"/>
      <c r="R38" s="121" t="s">
        <v>17</v>
      </c>
      <c r="S38" s="126"/>
      <c r="T38" s="233">
        <f>SUMIFS($AU$13:$AV$30,$C$13:$D$30,"訪問介護員",$E$13:$F$30,"D")+SUMIFS($AU$13:$AV$30,$C$13:$D$30,"サービス提供責任者",$E$13:$F$30,"D")</f>
        <v>0</v>
      </c>
      <c r="U38" s="234"/>
      <c r="V38" s="236">
        <f>SUMIFS($AW$13:$AX$30,$C$13:$D$30,"訪問介護員",$E$13:$F$30,"D")+SUMIFS($AW$13:$AX$30,$C$13:$D$30,"サービス提供責任者",$E$13:$F$30,"D")</f>
        <v>0</v>
      </c>
      <c r="W38" s="237"/>
      <c r="X38" s="42"/>
      <c r="Y38" s="238">
        <v>0</v>
      </c>
      <c r="Z38" s="239"/>
      <c r="AA38" s="241">
        <v>0</v>
      </c>
      <c r="AB38" s="244"/>
      <c r="AC38" s="25"/>
      <c r="AD38" s="25"/>
      <c r="AE38" s="233" t="s">
        <v>53</v>
      </c>
      <c r="AF38" s="234"/>
      <c r="AG38" s="42"/>
      <c r="AH38" s="42"/>
      <c r="AI38" s="42"/>
      <c r="AJ38" s="163"/>
      <c r="AK38" s="163"/>
      <c r="AL38" s="168"/>
      <c r="AM38" s="168"/>
      <c r="AN38" s="172"/>
      <c r="AO38" s="172"/>
      <c r="AP38" s="164"/>
      <c r="AQ38" s="168"/>
      <c r="AR38" s="168"/>
      <c r="AS38" s="172"/>
      <c r="AT38" s="172"/>
      <c r="AU38" s="164"/>
      <c r="AV38" s="164"/>
      <c r="AW38" s="164"/>
      <c r="AX38" s="54"/>
      <c r="AY38" s="54"/>
      <c r="AZ38" s="6"/>
      <c r="BA38" s="6"/>
      <c r="BB38" s="6"/>
      <c r="BC38" s="6"/>
      <c r="BD38" s="6"/>
    </row>
    <row r="39" spans="1:56" ht="20.25" customHeight="1">
      <c r="A39" s="6"/>
      <c r="B39" s="6"/>
      <c r="C39" s="25"/>
      <c r="D39" s="25"/>
      <c r="E39" s="25"/>
      <c r="F39" s="25"/>
      <c r="G39" s="25"/>
      <c r="H39" s="25"/>
      <c r="I39" s="25"/>
      <c r="J39" s="25"/>
      <c r="K39" s="25"/>
      <c r="L39" s="50" t="s">
        <v>51</v>
      </c>
      <c r="M39" s="50"/>
      <c r="N39" s="25"/>
      <c r="O39" s="25"/>
      <c r="P39" s="42"/>
      <c r="Q39" s="42"/>
      <c r="R39" s="121" t="s">
        <v>18</v>
      </c>
      <c r="S39" s="126"/>
      <c r="T39" s="233">
        <f>SUM(T35:U38)</f>
        <v>0</v>
      </c>
      <c r="U39" s="234"/>
      <c r="V39" s="236">
        <f>SUM(V35:W38)</f>
        <v>0</v>
      </c>
      <c r="W39" s="237"/>
      <c r="X39" s="42"/>
      <c r="Y39" s="233">
        <f>SUM(Y35:Z38)</f>
        <v>0</v>
      </c>
      <c r="Z39" s="234"/>
      <c r="AA39" s="242">
        <f>SUM(AA35:AB38)</f>
        <v>0</v>
      </c>
      <c r="AB39" s="245"/>
      <c r="AC39" s="25"/>
      <c r="AD39" s="25"/>
      <c r="AE39" s="233">
        <f>SUM(AE35:AF36)</f>
        <v>0</v>
      </c>
      <c r="AF39" s="234"/>
      <c r="AG39" s="42"/>
      <c r="AH39" s="42"/>
      <c r="AI39" s="42"/>
      <c r="AJ39" s="163"/>
      <c r="AK39" s="163"/>
      <c r="AL39" s="168"/>
      <c r="AM39" s="168"/>
      <c r="AN39" s="173"/>
      <c r="AO39" s="173"/>
      <c r="AP39" s="164"/>
      <c r="AQ39" s="168"/>
      <c r="AR39" s="168"/>
      <c r="AS39" s="172"/>
      <c r="AT39" s="172"/>
      <c r="AU39" s="164"/>
      <c r="AV39" s="164"/>
      <c r="AW39" s="164"/>
      <c r="AX39" s="54"/>
      <c r="AY39" s="54"/>
      <c r="AZ39" s="6"/>
      <c r="BA39" s="6"/>
      <c r="BB39" s="6"/>
      <c r="BC39" s="6"/>
      <c r="BD39" s="6"/>
    </row>
    <row r="40" spans="1:56" ht="20.25" customHeight="1">
      <c r="A40" s="6"/>
      <c r="B40" s="6"/>
      <c r="C40" s="25"/>
      <c r="D40" s="25"/>
      <c r="E40" s="25"/>
      <c r="F40" s="25"/>
      <c r="G40" s="25"/>
      <c r="H40" s="25"/>
      <c r="I40" s="25"/>
      <c r="J40" s="25"/>
      <c r="K40" s="25"/>
      <c r="L40" s="230">
        <f>L38/3</f>
        <v>0</v>
      </c>
      <c r="M40" s="230"/>
      <c r="N40" s="25"/>
      <c r="O40" s="25"/>
      <c r="P40" s="42"/>
      <c r="Q40" s="42"/>
      <c r="R40" s="42"/>
      <c r="S40" s="42"/>
      <c r="T40" s="42"/>
      <c r="U40" s="42"/>
      <c r="V40" s="42"/>
      <c r="W40" s="42"/>
      <c r="X40" s="42"/>
      <c r="Y40" s="42"/>
      <c r="Z40" s="42"/>
      <c r="AA40" s="89"/>
      <c r="AB40" s="42"/>
      <c r="AC40" s="42"/>
      <c r="AD40" s="42"/>
      <c r="AE40" s="42"/>
      <c r="AF40" s="42"/>
      <c r="AG40" s="42"/>
      <c r="AH40" s="42"/>
      <c r="AI40" s="42"/>
      <c r="AJ40" s="164"/>
      <c r="AK40" s="164"/>
      <c r="AL40" s="164"/>
      <c r="AM40" s="164"/>
      <c r="AN40" s="164"/>
      <c r="AO40" s="164"/>
      <c r="AP40" s="164"/>
      <c r="AQ40" s="164"/>
      <c r="AR40" s="164"/>
      <c r="AS40" s="165"/>
      <c r="AT40" s="164"/>
      <c r="AU40" s="164"/>
      <c r="AV40" s="164"/>
      <c r="AW40" s="164"/>
      <c r="AX40" s="54"/>
      <c r="AY40" s="54"/>
      <c r="AZ40" s="6"/>
      <c r="BA40" s="6"/>
      <c r="BB40" s="6"/>
      <c r="BC40" s="6"/>
      <c r="BD40" s="6"/>
    </row>
    <row r="41" spans="1:56" ht="20.25" customHeight="1">
      <c r="A41" s="6"/>
      <c r="B41" s="6"/>
      <c r="C41" s="25"/>
      <c r="D41" s="25"/>
      <c r="E41" s="25"/>
      <c r="F41" s="25"/>
      <c r="G41" s="25"/>
      <c r="H41" s="25"/>
      <c r="I41" s="25"/>
      <c r="J41" s="25"/>
      <c r="K41" s="25"/>
      <c r="L41" s="25"/>
      <c r="M41" s="25"/>
      <c r="N41" s="25"/>
      <c r="O41" s="25"/>
      <c r="P41" s="42"/>
      <c r="Q41" s="42"/>
      <c r="R41" s="89" t="s">
        <v>65</v>
      </c>
      <c r="S41" s="42"/>
      <c r="T41" s="42"/>
      <c r="U41" s="42"/>
      <c r="V41" s="42"/>
      <c r="W41" s="42"/>
      <c r="X41" s="146" t="s">
        <v>125</v>
      </c>
      <c r="Y41" s="150" t="s">
        <v>126</v>
      </c>
      <c r="Z41" s="153"/>
      <c r="AA41" s="155"/>
      <c r="AB41" s="146"/>
      <c r="AC41" s="42"/>
      <c r="AD41" s="42"/>
      <c r="AE41" s="42"/>
      <c r="AF41" s="42"/>
      <c r="AG41" s="42"/>
      <c r="AH41" s="42"/>
      <c r="AI41" s="42"/>
      <c r="AJ41" s="165"/>
      <c r="AK41" s="164"/>
      <c r="AL41" s="164"/>
      <c r="AM41" s="164"/>
      <c r="AN41" s="164"/>
      <c r="AO41" s="164"/>
      <c r="AP41" s="164"/>
      <c r="AQ41" s="164"/>
      <c r="AR41" s="164"/>
      <c r="AS41" s="168"/>
      <c r="AT41" s="168"/>
      <c r="AU41" s="164"/>
      <c r="AV41" s="164"/>
      <c r="AW41" s="164"/>
      <c r="AX41" s="54"/>
      <c r="AY41" s="54"/>
      <c r="AZ41" s="6"/>
      <c r="BA41" s="6"/>
      <c r="BB41" s="6"/>
      <c r="BC41" s="6"/>
      <c r="BD41" s="6"/>
    </row>
    <row r="42" spans="1:56" ht="20.25" customHeight="1">
      <c r="A42" s="6"/>
      <c r="B42" s="6"/>
      <c r="C42" s="27"/>
      <c r="D42" s="40"/>
      <c r="E42" s="40"/>
      <c r="F42" s="42"/>
      <c r="G42" s="42"/>
      <c r="H42" s="42"/>
      <c r="I42" s="42"/>
      <c r="J42" s="42"/>
      <c r="K42" s="42"/>
      <c r="L42" s="84" t="s">
        <v>95</v>
      </c>
      <c r="M42" s="89"/>
      <c r="N42" s="89"/>
      <c r="O42" s="232"/>
      <c r="P42" s="42"/>
      <c r="Q42" s="42"/>
      <c r="R42" s="42" t="s">
        <v>56</v>
      </c>
      <c r="S42" s="42"/>
      <c r="T42" s="42"/>
      <c r="U42" s="42"/>
      <c r="V42" s="42"/>
      <c r="W42" s="42" t="s">
        <v>62</v>
      </c>
      <c r="X42" s="42"/>
      <c r="Y42" s="42"/>
      <c r="Z42" s="42"/>
      <c r="AA42" s="89"/>
      <c r="AB42" s="42"/>
      <c r="AC42" s="42"/>
      <c r="AD42" s="42"/>
      <c r="AE42" s="42"/>
      <c r="AF42" s="42"/>
      <c r="AG42" s="42"/>
      <c r="AH42" s="42"/>
      <c r="AI42" s="42"/>
      <c r="AJ42" s="164"/>
      <c r="AK42" s="164"/>
      <c r="AL42" s="164"/>
      <c r="AM42" s="164"/>
      <c r="AN42" s="164"/>
      <c r="AO42" s="164"/>
      <c r="AP42" s="164"/>
      <c r="AQ42" s="164"/>
      <c r="AR42" s="164"/>
      <c r="AS42" s="165"/>
      <c r="AT42" s="164"/>
      <c r="AU42" s="164"/>
      <c r="AV42" s="164"/>
      <c r="AW42" s="164"/>
      <c r="AX42" s="54"/>
      <c r="AY42" s="54"/>
      <c r="AZ42" s="6"/>
      <c r="BA42" s="6"/>
      <c r="BB42" s="6"/>
      <c r="BC42" s="6"/>
      <c r="BD42" s="6"/>
    </row>
    <row r="43" spans="1:56" ht="20.25" customHeight="1">
      <c r="A43" s="6"/>
      <c r="B43" s="6"/>
      <c r="C43" s="120" t="s">
        <v>21</v>
      </c>
      <c r="D43" s="120"/>
      <c r="E43" s="42"/>
      <c r="F43" s="120" t="s">
        <v>13</v>
      </c>
      <c r="G43" s="120"/>
      <c r="H43" s="42"/>
      <c r="I43" s="67"/>
      <c r="J43" s="67"/>
      <c r="K43" s="42"/>
      <c r="L43" s="50" t="s">
        <v>66</v>
      </c>
      <c r="M43" s="50"/>
      <c r="N43" s="50"/>
      <c r="O43" s="42"/>
      <c r="P43" s="42"/>
      <c r="Q43" s="42"/>
      <c r="R43" s="42" t="str">
        <f>IF($Y$41="週","対象時間数（週平均）","対象時間数（当月合計）")</f>
        <v>対象時間数（週平均）</v>
      </c>
      <c r="S43" s="42"/>
      <c r="T43" s="42"/>
      <c r="U43" s="42"/>
      <c r="V43" s="42"/>
      <c r="W43" s="42" t="str">
        <f>IF($Y$41="週","週に勤務すべき時間数","当月に勤務すべき時間数")</f>
        <v>週に勤務すべき時間数</v>
      </c>
      <c r="X43" s="42"/>
      <c r="Y43" s="42"/>
      <c r="Z43" s="42"/>
      <c r="AA43" s="89"/>
      <c r="AB43" s="120" t="s">
        <v>41</v>
      </c>
      <c r="AC43" s="120"/>
      <c r="AD43" s="120"/>
      <c r="AE43" s="120"/>
      <c r="AF43" s="42"/>
      <c r="AG43" s="42"/>
      <c r="AH43" s="42"/>
      <c r="AI43" s="42"/>
      <c r="AJ43" s="164"/>
      <c r="AK43" s="164"/>
      <c r="AL43" s="164"/>
      <c r="AM43" s="164"/>
      <c r="AN43" s="164"/>
      <c r="AO43" s="164"/>
      <c r="AP43" s="164"/>
      <c r="AQ43" s="164"/>
      <c r="AR43" s="164"/>
      <c r="AS43" s="165"/>
      <c r="AT43" s="164"/>
      <c r="AU43" s="164"/>
      <c r="AV43" s="164"/>
      <c r="AW43" s="164"/>
      <c r="AX43" s="54"/>
      <c r="AY43" s="54"/>
      <c r="AZ43" s="6"/>
      <c r="BA43" s="6"/>
      <c r="BB43" s="6"/>
      <c r="BC43" s="6"/>
      <c r="BD43" s="6"/>
    </row>
    <row r="44" spans="1:56" ht="20.25" customHeight="1">
      <c r="A44" s="6"/>
      <c r="B44" s="6"/>
      <c r="C44" s="221">
        <f>L40</f>
        <v>0</v>
      </c>
      <c r="D44" s="225"/>
      <c r="E44" s="50" t="s">
        <v>33</v>
      </c>
      <c r="F44" s="58">
        <v>40</v>
      </c>
      <c r="G44" s="62"/>
      <c r="H44" s="50" t="s">
        <v>4</v>
      </c>
      <c r="I44" s="29">
        <f>C44/F44</f>
        <v>0</v>
      </c>
      <c r="J44" s="41"/>
      <c r="K44" s="50" t="s">
        <v>52</v>
      </c>
      <c r="L44" s="85">
        <f>IF(C44&lt;40,1,ROUNDUP(I44,1))</f>
        <v>1</v>
      </c>
      <c r="M44" s="90"/>
      <c r="N44" s="92"/>
      <c r="O44" s="42"/>
      <c r="P44" s="42"/>
      <c r="Q44" s="42"/>
      <c r="R44" s="122">
        <f>IF($Y$41="週",AA39,Y39)</f>
        <v>0</v>
      </c>
      <c r="S44" s="127"/>
      <c r="T44" s="127"/>
      <c r="U44" s="134"/>
      <c r="V44" s="50" t="s">
        <v>33</v>
      </c>
      <c r="W44" s="121">
        <f>IF($Y$41="週",$AV$5,$AZ$5)</f>
        <v>0</v>
      </c>
      <c r="X44" s="128"/>
      <c r="Y44" s="128"/>
      <c r="Z44" s="126"/>
      <c r="AA44" s="50" t="s">
        <v>4</v>
      </c>
      <c r="AB44" s="143" t="e">
        <f>ROUNDDOWN(R44/W44,1)</f>
        <v>#DIV/0!</v>
      </c>
      <c r="AC44" s="147"/>
      <c r="AD44" s="147"/>
      <c r="AE44" s="154"/>
      <c r="AF44" s="42"/>
      <c r="AG44" s="42"/>
      <c r="AH44" s="42"/>
      <c r="AI44" s="42"/>
      <c r="AJ44" s="166"/>
      <c r="AK44" s="166"/>
      <c r="AL44" s="166"/>
      <c r="AM44" s="166"/>
      <c r="AN44" s="163"/>
      <c r="AO44" s="163"/>
      <c r="AP44" s="163"/>
      <c r="AQ44" s="163"/>
      <c r="AR44" s="163"/>
      <c r="AS44" s="163"/>
      <c r="AT44" s="178"/>
      <c r="AU44" s="178"/>
      <c r="AV44" s="178"/>
      <c r="AW44" s="178"/>
      <c r="AX44" s="54"/>
      <c r="AY44" s="54"/>
      <c r="AZ44" s="6"/>
      <c r="BA44" s="6"/>
      <c r="BB44" s="6"/>
      <c r="BC44" s="6"/>
      <c r="BD44" s="6"/>
    </row>
    <row r="45" spans="1:56" ht="20.25" customHeight="1">
      <c r="A45" s="6"/>
      <c r="B45" s="6"/>
      <c r="C45" s="25"/>
      <c r="D45" s="42"/>
      <c r="E45" s="42"/>
      <c r="F45" s="42"/>
      <c r="G45" s="42"/>
      <c r="H45" s="42"/>
      <c r="I45" s="42"/>
      <c r="J45" s="42"/>
      <c r="K45" s="42"/>
      <c r="L45" s="42" t="s">
        <v>99</v>
      </c>
      <c r="M45" s="42"/>
      <c r="N45" s="42"/>
      <c r="O45" s="42"/>
      <c r="P45" s="42"/>
      <c r="Q45" s="42"/>
      <c r="R45" s="42"/>
      <c r="S45" s="42"/>
      <c r="T45" s="42"/>
      <c r="U45" s="42"/>
      <c r="V45" s="42"/>
      <c r="W45" s="42"/>
      <c r="X45" s="42"/>
      <c r="Y45" s="42"/>
      <c r="Z45" s="42"/>
      <c r="AA45" s="89"/>
      <c r="AB45" s="42" t="s">
        <v>98</v>
      </c>
      <c r="AC45" s="42"/>
      <c r="AD45" s="42"/>
      <c r="AE45" s="42"/>
      <c r="AF45" s="42"/>
      <c r="AG45" s="42"/>
      <c r="AH45" s="42"/>
      <c r="AI45" s="42"/>
      <c r="AJ45" s="164"/>
      <c r="AK45" s="164"/>
      <c r="AL45" s="164"/>
      <c r="AM45" s="164"/>
      <c r="AN45" s="164"/>
      <c r="AO45" s="164"/>
      <c r="AP45" s="164"/>
      <c r="AQ45" s="164"/>
      <c r="AR45" s="164"/>
      <c r="AS45" s="165"/>
      <c r="AT45" s="164"/>
      <c r="AU45" s="164"/>
      <c r="AV45" s="164"/>
      <c r="AW45" s="164"/>
      <c r="AX45" s="54"/>
      <c r="AY45" s="54"/>
      <c r="AZ45" s="6"/>
      <c r="BA45" s="6"/>
      <c r="BB45" s="6"/>
      <c r="BC45" s="6"/>
      <c r="BD45" s="6"/>
    </row>
    <row r="46" spans="1:56" ht="20.25" customHeight="1">
      <c r="A46" s="6"/>
      <c r="B46" s="6"/>
      <c r="C46" s="25" t="s">
        <v>119</v>
      </c>
      <c r="D46" s="42"/>
      <c r="E46" s="42"/>
      <c r="F46" s="42"/>
      <c r="G46" s="42"/>
      <c r="H46" s="42"/>
      <c r="I46" s="42"/>
      <c r="J46" s="42"/>
      <c r="K46" s="42"/>
      <c r="L46" s="42"/>
      <c r="M46" s="42"/>
      <c r="N46" s="42"/>
      <c r="O46" s="42"/>
      <c r="P46" s="42"/>
      <c r="Q46" s="42"/>
      <c r="R46" s="42" t="s">
        <v>46</v>
      </c>
      <c r="S46" s="42"/>
      <c r="T46" s="42"/>
      <c r="U46" s="42"/>
      <c r="V46" s="42"/>
      <c r="W46" s="42"/>
      <c r="X46" s="42"/>
      <c r="Y46" s="42"/>
      <c r="Z46" s="42"/>
      <c r="AA46" s="89"/>
      <c r="AB46" s="42"/>
      <c r="AC46" s="42"/>
      <c r="AD46" s="42"/>
      <c r="AE46" s="42"/>
      <c r="AF46" s="42"/>
      <c r="AG46" s="42"/>
      <c r="AH46" s="42"/>
      <c r="AI46" s="42"/>
      <c r="AJ46" s="42"/>
      <c r="AK46" s="167"/>
      <c r="AL46" s="169"/>
      <c r="AM46" s="169"/>
      <c r="AN46" s="42"/>
      <c r="AO46" s="42"/>
      <c r="AP46" s="42"/>
      <c r="AQ46" s="42"/>
      <c r="AR46" s="42"/>
      <c r="AS46" s="42"/>
      <c r="AT46" s="42"/>
      <c r="AU46" s="42"/>
      <c r="AV46" s="25"/>
      <c r="AW46" s="25"/>
      <c r="AX46" s="54"/>
      <c r="AY46" s="54"/>
      <c r="AZ46" s="6"/>
      <c r="BA46" s="6"/>
      <c r="BB46" s="6"/>
      <c r="BC46" s="6"/>
      <c r="BD46" s="6"/>
    </row>
    <row r="47" spans="1:56" ht="20.25" customHeight="1">
      <c r="A47" s="6"/>
      <c r="B47" s="6"/>
      <c r="C47" s="25"/>
      <c r="D47" s="42" t="s">
        <v>134</v>
      </c>
      <c r="E47" s="42"/>
      <c r="F47" s="42"/>
      <c r="G47" s="42"/>
      <c r="H47" s="42"/>
      <c r="I47" s="42"/>
      <c r="J47" s="42"/>
      <c r="K47" s="42"/>
      <c r="L47" s="42"/>
      <c r="M47" s="42"/>
      <c r="N47" s="42"/>
      <c r="O47" s="42"/>
      <c r="P47" s="42"/>
      <c r="Q47" s="42"/>
      <c r="R47" s="42" t="s">
        <v>57</v>
      </c>
      <c r="S47" s="42"/>
      <c r="T47" s="42"/>
      <c r="U47" s="42"/>
      <c r="V47" s="42"/>
      <c r="W47" s="42"/>
      <c r="X47" s="42"/>
      <c r="Y47" s="42"/>
      <c r="Z47" s="42"/>
      <c r="AA47" s="89"/>
      <c r="AB47" s="50"/>
      <c r="AC47" s="50"/>
      <c r="AD47" s="50"/>
      <c r="AE47" s="50"/>
      <c r="AF47" s="42"/>
      <c r="AG47" s="42"/>
      <c r="AH47" s="42"/>
      <c r="AI47" s="42"/>
      <c r="AJ47" s="42"/>
      <c r="AK47" s="167"/>
      <c r="AL47" s="169"/>
      <c r="AM47" s="169"/>
      <c r="AN47" s="42"/>
      <c r="AO47" s="42"/>
      <c r="AP47" s="42"/>
      <c r="AQ47" s="42"/>
      <c r="AR47" s="42"/>
      <c r="AS47" s="42"/>
      <c r="AT47" s="42"/>
      <c r="AU47" s="42"/>
      <c r="AV47" s="25"/>
      <c r="AW47" s="25"/>
      <c r="AX47" s="54"/>
      <c r="AY47" s="54"/>
      <c r="AZ47" s="6"/>
      <c r="BA47" s="6"/>
      <c r="BB47" s="6"/>
      <c r="BC47" s="6"/>
      <c r="BD47" s="6"/>
    </row>
    <row r="48" spans="1:56" ht="20.25" customHeight="1">
      <c r="A48" s="6"/>
      <c r="B48" s="6"/>
      <c r="C48" s="25" t="s">
        <v>54</v>
      </c>
      <c r="D48" s="42"/>
      <c r="E48" s="42"/>
      <c r="F48" s="42"/>
      <c r="G48" s="42"/>
      <c r="H48" s="42"/>
      <c r="I48" s="42"/>
      <c r="J48" s="42"/>
      <c r="K48" s="42"/>
      <c r="L48" s="42"/>
      <c r="M48" s="42"/>
      <c r="N48" s="42"/>
      <c r="O48" s="42"/>
      <c r="P48" s="42"/>
      <c r="Q48" s="42"/>
      <c r="R48" s="25" t="s">
        <v>64</v>
      </c>
      <c r="S48" s="25"/>
      <c r="T48" s="25"/>
      <c r="U48" s="25"/>
      <c r="V48" s="25"/>
      <c r="W48" s="42" t="s">
        <v>69</v>
      </c>
      <c r="X48" s="25"/>
      <c r="Y48" s="25"/>
      <c r="Z48" s="25"/>
      <c r="AA48" s="25"/>
      <c r="AB48" s="120" t="s">
        <v>18</v>
      </c>
      <c r="AC48" s="120"/>
      <c r="AD48" s="120"/>
      <c r="AE48" s="120"/>
      <c r="AF48" s="42"/>
      <c r="AG48" s="42"/>
      <c r="AH48" s="42"/>
      <c r="AI48" s="42"/>
      <c r="AJ48" s="42"/>
      <c r="AK48" s="167"/>
      <c r="AL48" s="169"/>
      <c r="AM48" s="169"/>
      <c r="AN48" s="42"/>
      <c r="AO48" s="42"/>
      <c r="AP48" s="42"/>
      <c r="AQ48" s="42"/>
      <c r="AR48" s="42"/>
      <c r="AS48" s="42"/>
      <c r="AT48" s="42"/>
      <c r="AU48" s="42"/>
      <c r="AV48" s="25"/>
      <c r="AW48" s="25"/>
      <c r="AX48" s="54"/>
      <c r="AY48" s="54"/>
      <c r="AZ48" s="6"/>
      <c r="BA48" s="6"/>
      <c r="BB48" s="6"/>
      <c r="BC48" s="6"/>
      <c r="BD48" s="6"/>
    </row>
    <row r="49" spans="1:58" ht="20.25" customHeight="1">
      <c r="A49" s="6"/>
      <c r="B49" s="6"/>
      <c r="C49" s="25" t="s">
        <v>34</v>
      </c>
      <c r="D49" s="42"/>
      <c r="E49" s="42"/>
      <c r="F49" s="42"/>
      <c r="G49" s="42"/>
      <c r="H49" s="42"/>
      <c r="I49" s="42"/>
      <c r="J49" s="42"/>
      <c r="K49" s="42"/>
      <c r="L49" s="42"/>
      <c r="M49" s="42"/>
      <c r="N49" s="42"/>
      <c r="O49" s="42"/>
      <c r="P49" s="42"/>
      <c r="Q49" s="42"/>
      <c r="R49" s="122">
        <f>AE39</f>
        <v>0</v>
      </c>
      <c r="S49" s="127"/>
      <c r="T49" s="127"/>
      <c r="U49" s="134"/>
      <c r="V49" s="50" t="s">
        <v>112</v>
      </c>
      <c r="W49" s="143" t="e">
        <f>AB44</f>
        <v>#DIV/0!</v>
      </c>
      <c r="X49" s="147"/>
      <c r="Y49" s="147"/>
      <c r="Z49" s="154"/>
      <c r="AA49" s="50" t="s">
        <v>4</v>
      </c>
      <c r="AB49" s="156" t="e">
        <f>ROUNDDOWN(R49+W49,1)</f>
        <v>#DIV/0!</v>
      </c>
      <c r="AC49" s="159"/>
      <c r="AD49" s="159"/>
      <c r="AE49" s="161"/>
      <c r="AF49" s="42"/>
      <c r="AG49" s="42"/>
      <c r="AH49" s="42"/>
      <c r="AI49" s="42"/>
      <c r="AJ49" s="42"/>
      <c r="AK49" s="167"/>
      <c r="AL49" s="169"/>
      <c r="AM49" s="169"/>
      <c r="AN49" s="42"/>
      <c r="AO49" s="42"/>
      <c r="AP49" s="42"/>
      <c r="AQ49" s="42"/>
      <c r="AR49" s="42"/>
      <c r="AS49" s="42"/>
      <c r="AT49" s="42"/>
      <c r="AU49" s="42"/>
      <c r="AV49" s="25"/>
      <c r="AW49" s="25"/>
      <c r="AX49" s="54"/>
      <c r="AY49" s="54"/>
      <c r="AZ49" s="6"/>
      <c r="BA49" s="6"/>
      <c r="BB49" s="6"/>
      <c r="BC49" s="6"/>
      <c r="BD49" s="6"/>
    </row>
    <row r="50" spans="1:58" ht="20.25" customHeight="1">
      <c r="A50" s="6"/>
      <c r="B50" s="6"/>
      <c r="C50" s="25" t="s">
        <v>3</v>
      </c>
      <c r="D50" s="40"/>
      <c r="E50" s="40"/>
      <c r="F50" s="25"/>
      <c r="G50" s="42"/>
      <c r="H50" s="42"/>
      <c r="I50" s="42"/>
      <c r="J50" s="42"/>
      <c r="K50" s="42"/>
      <c r="L50" s="42"/>
      <c r="M50" s="42"/>
      <c r="N50" s="42"/>
      <c r="O50" s="42"/>
      <c r="P50" s="42"/>
      <c r="Q50" s="42"/>
      <c r="R50" s="42"/>
      <c r="S50" s="42"/>
      <c r="T50" s="42"/>
      <c r="U50" s="42"/>
      <c r="V50" s="42"/>
      <c r="W50" s="42"/>
      <c r="X50" s="42"/>
      <c r="Y50" s="42"/>
      <c r="Z50" s="42"/>
      <c r="AA50" s="42"/>
      <c r="AB50" s="42"/>
      <c r="AC50" s="89"/>
      <c r="AD50" s="42"/>
      <c r="AE50" s="42"/>
      <c r="AF50" s="42"/>
      <c r="AG50" s="42"/>
      <c r="AH50" s="42"/>
      <c r="AI50" s="42"/>
      <c r="AJ50" s="42"/>
      <c r="AK50" s="167"/>
      <c r="AL50" s="169"/>
      <c r="AM50" s="169"/>
      <c r="AN50" s="42"/>
      <c r="AO50" s="42"/>
      <c r="AP50" s="42"/>
      <c r="AQ50" s="42"/>
      <c r="AR50" s="42"/>
      <c r="AS50" s="42"/>
      <c r="AT50" s="42"/>
      <c r="AU50" s="42"/>
      <c r="AV50" s="25"/>
      <c r="AW50" s="25"/>
      <c r="AX50" s="6"/>
      <c r="AY50" s="6"/>
      <c r="AZ50" s="6"/>
      <c r="BA50" s="6"/>
      <c r="BB50" s="6"/>
      <c r="BC50" s="6"/>
      <c r="BD50" s="6"/>
    </row>
    <row r="51" spans="1:58" ht="20.25" customHeight="1">
      <c r="C51" s="222"/>
      <c r="D51" s="222"/>
      <c r="E51" s="219"/>
      <c r="F51" s="219"/>
      <c r="G51" s="219"/>
      <c r="H51" s="219"/>
      <c r="I51" s="219"/>
      <c r="J51" s="219"/>
      <c r="K51" s="219"/>
      <c r="L51" s="219"/>
      <c r="M51" s="219"/>
      <c r="N51" s="219"/>
      <c r="O51" s="219"/>
      <c r="P51" s="219"/>
      <c r="Q51" s="219"/>
      <c r="R51" s="219"/>
      <c r="S51" s="219"/>
      <c r="T51" s="222"/>
      <c r="U51" s="219"/>
      <c r="V51" s="219"/>
      <c r="W51" s="219"/>
      <c r="X51" s="219"/>
      <c r="Y51" s="219"/>
      <c r="Z51" s="219"/>
      <c r="AA51" s="219"/>
      <c r="AB51" s="219"/>
      <c r="AC51" s="219"/>
      <c r="AD51" s="219"/>
      <c r="AE51" s="219"/>
      <c r="AF51" s="219"/>
      <c r="AJ51" s="223"/>
      <c r="AK51" s="235"/>
      <c r="AL51" s="235"/>
      <c r="AM51" s="219"/>
      <c r="AN51" s="219"/>
      <c r="AO51" s="219"/>
      <c r="AP51" s="219"/>
      <c r="AQ51" s="219"/>
      <c r="AR51" s="219"/>
      <c r="AS51" s="219"/>
      <c r="AT51" s="219"/>
      <c r="AU51" s="219"/>
      <c r="AV51" s="219"/>
      <c r="AW51" s="219"/>
      <c r="AX51" s="219"/>
      <c r="AY51" s="219"/>
      <c r="AZ51" s="219"/>
      <c r="BA51" s="219"/>
      <c r="BB51" s="219"/>
      <c r="BC51" s="219"/>
      <c r="BD51" s="219"/>
      <c r="BE51" s="235"/>
    </row>
    <row r="52" spans="1:58" ht="20.25" customHeight="1">
      <c r="A52" s="219"/>
      <c r="B52" s="219"/>
      <c r="C52" s="222"/>
      <c r="D52" s="222"/>
      <c r="E52" s="219"/>
      <c r="F52" s="219"/>
      <c r="G52" s="219"/>
      <c r="H52" s="219"/>
      <c r="I52" s="219"/>
      <c r="J52" s="219"/>
      <c r="K52" s="219"/>
      <c r="L52" s="219"/>
      <c r="M52" s="219"/>
      <c r="N52" s="219"/>
      <c r="O52" s="219"/>
      <c r="P52" s="219"/>
      <c r="Q52" s="219"/>
      <c r="R52" s="219"/>
      <c r="S52" s="219"/>
      <c r="T52" s="219"/>
      <c r="U52" s="222"/>
      <c r="V52" s="219"/>
      <c r="W52" s="219"/>
      <c r="X52" s="219"/>
      <c r="Y52" s="219"/>
      <c r="Z52" s="219"/>
      <c r="AA52" s="219"/>
      <c r="AB52" s="219"/>
      <c r="AC52" s="219"/>
      <c r="AD52" s="219"/>
      <c r="AE52" s="219"/>
      <c r="AF52" s="219"/>
      <c r="AG52" s="219"/>
      <c r="AK52" s="223"/>
      <c r="AL52" s="235"/>
      <c r="AM52" s="235"/>
      <c r="AN52" s="219"/>
      <c r="AO52" s="219"/>
      <c r="AP52" s="219"/>
      <c r="AQ52" s="219"/>
      <c r="AR52" s="219"/>
      <c r="AS52" s="219"/>
      <c r="AT52" s="219"/>
      <c r="AU52" s="219"/>
      <c r="AV52" s="219"/>
      <c r="AW52" s="219"/>
      <c r="AX52" s="219"/>
      <c r="AY52" s="219"/>
      <c r="AZ52" s="219"/>
      <c r="BA52" s="219"/>
      <c r="BB52" s="219"/>
      <c r="BC52" s="219"/>
      <c r="BD52" s="219"/>
      <c r="BE52" s="219"/>
      <c r="BF52" s="235"/>
    </row>
    <row r="53" spans="1:58" ht="20.25" customHeight="1">
      <c r="A53" s="219"/>
      <c r="B53" s="219"/>
      <c r="C53" s="219"/>
      <c r="D53" s="222"/>
      <c r="E53" s="219"/>
      <c r="F53" s="219"/>
      <c r="G53" s="219"/>
      <c r="H53" s="219"/>
      <c r="I53" s="219"/>
      <c r="J53" s="219"/>
      <c r="K53" s="219"/>
      <c r="L53" s="219"/>
      <c r="M53" s="219"/>
      <c r="N53" s="219"/>
      <c r="O53" s="219"/>
      <c r="P53" s="219"/>
      <c r="Q53" s="219"/>
      <c r="R53" s="219"/>
      <c r="S53" s="219"/>
      <c r="T53" s="219"/>
      <c r="U53" s="222"/>
      <c r="V53" s="219"/>
      <c r="W53" s="219"/>
      <c r="X53" s="219"/>
      <c r="Y53" s="219"/>
      <c r="Z53" s="219"/>
      <c r="AA53" s="219"/>
      <c r="AB53" s="219"/>
      <c r="AC53" s="219"/>
      <c r="AD53" s="219"/>
      <c r="AE53" s="219"/>
      <c r="AF53" s="219"/>
      <c r="AG53" s="219"/>
      <c r="AK53" s="223"/>
      <c r="AL53" s="235"/>
      <c r="AM53" s="235"/>
      <c r="AN53" s="219"/>
      <c r="AO53" s="219"/>
      <c r="AP53" s="219"/>
      <c r="AQ53" s="219"/>
      <c r="AR53" s="219"/>
      <c r="AS53" s="219"/>
      <c r="AT53" s="219"/>
      <c r="AU53" s="219"/>
      <c r="AV53" s="219"/>
      <c r="AW53" s="219"/>
      <c r="AX53" s="219"/>
      <c r="AY53" s="219"/>
      <c r="AZ53" s="219"/>
      <c r="BA53" s="219"/>
      <c r="BB53" s="219"/>
      <c r="BC53" s="219"/>
      <c r="BD53" s="219"/>
      <c r="BE53" s="219"/>
      <c r="BF53" s="235"/>
    </row>
    <row r="54" spans="1:58" ht="20.25" customHeight="1">
      <c r="A54" s="219"/>
      <c r="B54" s="219"/>
      <c r="C54" s="222"/>
      <c r="D54" s="222"/>
      <c r="E54" s="219"/>
      <c r="F54" s="219"/>
      <c r="G54" s="219"/>
      <c r="H54" s="219"/>
      <c r="I54" s="219"/>
      <c r="J54" s="219"/>
      <c r="K54" s="219"/>
      <c r="L54" s="219"/>
      <c r="M54" s="219"/>
      <c r="N54" s="219"/>
      <c r="O54" s="219"/>
      <c r="P54" s="219"/>
      <c r="Q54" s="219"/>
      <c r="R54" s="219"/>
      <c r="S54" s="219"/>
      <c r="T54" s="219"/>
      <c r="U54" s="222"/>
      <c r="V54" s="219"/>
      <c r="W54" s="219"/>
      <c r="X54" s="219"/>
      <c r="Y54" s="219"/>
      <c r="Z54" s="219"/>
      <c r="AA54" s="219"/>
      <c r="AB54" s="219"/>
      <c r="AC54" s="219"/>
      <c r="AD54" s="219"/>
      <c r="AE54" s="219"/>
      <c r="AF54" s="219"/>
      <c r="AG54" s="219"/>
      <c r="AK54" s="223"/>
      <c r="AL54" s="235"/>
      <c r="AM54" s="235"/>
      <c r="AN54" s="219"/>
      <c r="AO54" s="219"/>
      <c r="AP54" s="219"/>
      <c r="AQ54" s="219"/>
      <c r="AR54" s="219"/>
      <c r="AS54" s="219"/>
      <c r="AT54" s="219"/>
      <c r="AU54" s="219"/>
      <c r="AV54" s="219"/>
      <c r="AW54" s="219"/>
      <c r="AX54" s="219"/>
      <c r="AY54" s="219"/>
      <c r="AZ54" s="219"/>
      <c r="BA54" s="219"/>
      <c r="BB54" s="219"/>
      <c r="BC54" s="219"/>
      <c r="BD54" s="219"/>
      <c r="BE54" s="219"/>
      <c r="BF54" s="235"/>
    </row>
    <row r="55" spans="1:58" ht="20.25" customHeight="1">
      <c r="C55" s="223"/>
      <c r="D55" s="223"/>
      <c r="E55" s="223"/>
      <c r="F55" s="223"/>
      <c r="G55" s="223"/>
      <c r="H55" s="223"/>
      <c r="I55" s="223"/>
      <c r="J55" s="223"/>
      <c r="K55" s="223"/>
      <c r="L55" s="223"/>
      <c r="M55" s="223"/>
      <c r="N55" s="223"/>
      <c r="O55" s="223"/>
      <c r="P55" s="223"/>
      <c r="Q55" s="223"/>
      <c r="R55" s="223"/>
      <c r="S55" s="223"/>
      <c r="T55" s="223"/>
      <c r="U55" s="235"/>
      <c r="V55" s="235"/>
      <c r="W55" s="223"/>
      <c r="X55" s="223"/>
      <c r="Y55" s="223"/>
      <c r="Z55" s="223"/>
      <c r="AA55" s="223"/>
      <c r="AB55" s="223"/>
      <c r="AC55" s="223"/>
      <c r="AD55" s="223"/>
      <c r="AE55" s="223"/>
      <c r="AF55" s="223"/>
      <c r="AG55" s="223"/>
      <c r="AH55" s="223"/>
      <c r="AI55" s="223"/>
      <c r="AJ55" s="223"/>
      <c r="AK55" s="223"/>
      <c r="AL55" s="235"/>
      <c r="AM55" s="235"/>
      <c r="AN55" s="219"/>
      <c r="AO55" s="219"/>
      <c r="AP55" s="219"/>
      <c r="AQ55" s="219"/>
      <c r="AR55" s="219"/>
      <c r="AS55" s="219"/>
      <c r="AT55" s="219"/>
      <c r="AU55" s="219"/>
      <c r="AV55" s="219"/>
      <c r="AW55" s="219"/>
      <c r="AX55" s="219"/>
      <c r="AY55" s="219"/>
      <c r="AZ55" s="219"/>
      <c r="BA55" s="219"/>
      <c r="BB55" s="219"/>
      <c r="BC55" s="219"/>
      <c r="BD55" s="219"/>
      <c r="BE55" s="219"/>
      <c r="BF55" s="235"/>
    </row>
    <row r="56" spans="1:58" ht="20.25" customHeight="1">
      <c r="C56" s="223"/>
      <c r="D56" s="223"/>
      <c r="E56" s="223"/>
      <c r="F56" s="223"/>
      <c r="G56" s="223"/>
      <c r="H56" s="223"/>
      <c r="I56" s="223"/>
      <c r="J56" s="223"/>
      <c r="K56" s="223"/>
      <c r="L56" s="223"/>
      <c r="M56" s="223"/>
      <c r="N56" s="223"/>
      <c r="O56" s="223"/>
      <c r="P56" s="223"/>
      <c r="Q56" s="223"/>
      <c r="R56" s="223"/>
      <c r="S56" s="223"/>
      <c r="T56" s="223"/>
      <c r="U56" s="235"/>
      <c r="V56" s="235"/>
      <c r="W56" s="223"/>
      <c r="X56" s="223"/>
      <c r="Y56" s="223"/>
      <c r="Z56" s="223"/>
      <c r="AA56" s="223"/>
      <c r="AB56" s="223"/>
      <c r="AC56" s="223"/>
      <c r="AD56" s="223"/>
      <c r="AE56" s="223"/>
      <c r="AF56" s="223"/>
      <c r="AG56" s="223"/>
      <c r="AH56" s="223"/>
      <c r="AI56" s="223"/>
      <c r="AJ56" s="223"/>
      <c r="AK56" s="223"/>
      <c r="AL56" s="235"/>
      <c r="AM56" s="235"/>
      <c r="AN56" s="219"/>
      <c r="AO56" s="219"/>
      <c r="AP56" s="219"/>
      <c r="AQ56" s="219"/>
      <c r="AR56" s="219"/>
      <c r="AS56" s="219"/>
      <c r="AT56" s="219"/>
      <c r="AU56" s="219"/>
      <c r="AV56" s="219"/>
      <c r="AW56" s="219"/>
      <c r="AX56" s="219"/>
      <c r="AY56" s="219"/>
      <c r="AZ56" s="219"/>
      <c r="BA56" s="219"/>
      <c r="BB56" s="219"/>
      <c r="BC56" s="219"/>
      <c r="BD56" s="219"/>
      <c r="BE56" s="219"/>
      <c r="BF56" s="235"/>
    </row>
  </sheetData>
  <mergeCells count="258">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L33:M33"/>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C35:E35"/>
    <mergeCell ref="F35:G35"/>
    <mergeCell ref="H35:I35"/>
    <mergeCell ref="J35:K35"/>
    <mergeCell ref="L35:M35"/>
    <mergeCell ref="R35:S35"/>
    <mergeCell ref="T35:U35"/>
    <mergeCell ref="V35:W35"/>
    <mergeCell ref="Y35:Z35"/>
    <mergeCell ref="AA35:AB35"/>
    <mergeCell ref="AE35:AF35"/>
    <mergeCell ref="AI35:AJ35"/>
    <mergeCell ref="AK35:AN35"/>
    <mergeCell ref="AQ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R36"/>
    <mergeCell ref="AS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8:E38"/>
    <mergeCell ref="F38:G38"/>
    <mergeCell ref="H38:I38"/>
    <mergeCell ref="J38:K38"/>
    <mergeCell ref="L38:M38"/>
    <mergeCell ref="N38:O38"/>
    <mergeCell ref="R38:S38"/>
    <mergeCell ref="T38:U38"/>
    <mergeCell ref="V38:W38"/>
    <mergeCell ref="Y38:Z38"/>
    <mergeCell ref="AA38:AB38"/>
    <mergeCell ref="AE38:AF38"/>
    <mergeCell ref="AJ38:AK38"/>
    <mergeCell ref="AL38:AM38"/>
    <mergeCell ref="AN38:AO38"/>
    <mergeCell ref="AQ38:AR38"/>
    <mergeCell ref="AS38:AT38"/>
    <mergeCell ref="R39:S39"/>
    <mergeCell ref="T39:U39"/>
    <mergeCell ref="V39:W39"/>
    <mergeCell ref="Y39:Z39"/>
    <mergeCell ref="AA39:AB39"/>
    <mergeCell ref="AE39:AF39"/>
    <mergeCell ref="AJ39:AK39"/>
    <mergeCell ref="AL39:AM39"/>
    <mergeCell ref="AN39:AO39"/>
    <mergeCell ref="AQ39:AR39"/>
    <mergeCell ref="AS39:AT39"/>
    <mergeCell ref="L40:M40"/>
    <mergeCell ref="Y41:Z41"/>
    <mergeCell ref="AB43:AE43"/>
    <mergeCell ref="C44:D44"/>
    <mergeCell ref="F44:G44"/>
    <mergeCell ref="I44:J44"/>
    <mergeCell ref="L44:N44"/>
    <mergeCell ref="R44:U44"/>
    <mergeCell ref="W44:Z44"/>
    <mergeCell ref="AB44:AE44"/>
    <mergeCell ref="AJ44:AM44"/>
    <mergeCell ref="AO44:AR44"/>
    <mergeCell ref="AT44:AW44"/>
    <mergeCell ref="AB48:AE48"/>
    <mergeCell ref="R49:U49"/>
    <mergeCell ref="W49:Z49"/>
    <mergeCell ref="AB49:AE49"/>
    <mergeCell ref="B8:B12"/>
    <mergeCell ref="C8:D12"/>
    <mergeCell ref="E8:F12"/>
    <mergeCell ref="G8:K12"/>
    <mergeCell ref="L8:O12"/>
    <mergeCell ref="AU8:AV12"/>
    <mergeCell ref="AW8:AX12"/>
    <mergeCell ref="AY8:BD12"/>
    <mergeCell ref="R33:S34"/>
  </mergeCells>
  <phoneticPr fontId="1"/>
  <conditionalFormatting sqref="F35:M38">
    <cfRule type="expression" dxfId="11" priority="6">
      <formula>INDIRECT(ADDRESS(ROW(),COLUMN()))=TRUNC(INDIRECT(ADDRESS(ROW(),COLUMN())))</formula>
    </cfRule>
  </conditionalFormatting>
  <conditionalFormatting sqref="L40:M40">
    <cfRule type="expression" dxfId="10" priority="5">
      <formula>INDIRECT(ADDRESS(ROW(),COLUMN()))=TRUNC(INDIRECT(ADDRESS(ROW(),COLUMN())))</formula>
    </cfRule>
  </conditionalFormatting>
  <conditionalFormatting sqref="C44:D44">
    <cfRule type="expression" dxfId="9" priority="4">
      <formula>INDIRECT(ADDRESS(ROW(),COLUMN()))=TRUNC(INDIRECT(ADDRESS(ROW(),COLUMN())))</formula>
    </cfRule>
  </conditionalFormatting>
  <conditionalFormatting sqref="R44:U44">
    <cfRule type="expression" dxfId="8" priority="3">
      <formula>INDIRECT(ADDRESS(ROW(),COLUMN()))=TRUNC(INDIRECT(ADDRESS(ROW(),COLUMN())))</formula>
    </cfRule>
  </conditionalFormatting>
  <conditionalFormatting sqref="R49:U49">
    <cfRule type="expression" dxfId="7" priority="2">
      <formula>INDIRECT(ADDRESS(ROW(),COLUMN()))=TRUNC(INDIRECT(ADDRESS(ROW(),COLUMN())))</formula>
    </cfRule>
  </conditionalFormatting>
  <conditionalFormatting sqref="AU13:AX30">
    <cfRule type="expression" dxfId="6" priority="1">
      <formula>INDIRECT(ADDRESS(ROW(),COLUMN()))=TRUNC(INDIRECT(ADDRESS(ROW(),COLUMN())))</formula>
    </cfRule>
  </conditionalFormatting>
  <dataValidations count="9">
    <dataValidation type="list" allowBlank="1" showDropDown="0" showInputMessage="1" showErrorMessage="1" sqref="F44">
      <formula1>"40,50"</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1" sqref="Y41:Z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allowBlank="1" showDropDown="0" showInputMessage="1" showErrorMessage="0" sqref="E13:F30">
      <formula1>"A, B, C, D"</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
      <formula1>"予定,実績,予定・実績"</formula1>
    </dataValidation>
    <dataValidation type="list" allowBlank="1" showDropDown="0" showInputMessage="1" showErrorMessage="0"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tabColor rgb="FFE78B8B"/>
    <pageSetUpPr fitToPage="1"/>
  </sheetPr>
  <dimension ref="A1:BC72"/>
  <sheetViews>
    <sheetView zoomScale="85" zoomScaleNormal="85" workbookViewId="0"/>
  </sheetViews>
  <sheetFormatPr defaultColWidth="9" defaultRowHeight="18.75"/>
  <cols>
    <col min="1" max="2" width="9" style="250"/>
    <col min="3" max="3" width="44.19921875" style="250" customWidth="1"/>
    <col min="4" max="16384" width="9" style="250"/>
  </cols>
  <sheetData>
    <row r="1" spans="1:10">
      <c r="A1" s="250" t="s">
        <v>78</v>
      </c>
    </row>
    <row r="2" spans="1:10" s="251" customFormat="1" ht="20.25" customHeight="1">
      <c r="A2" s="252" t="s">
        <v>77</v>
      </c>
      <c r="B2" s="252"/>
      <c r="C2" s="253"/>
    </row>
    <row r="3" spans="1:10" s="251" customFormat="1" ht="20.25" customHeight="1">
      <c r="A3" s="253"/>
      <c r="B3" s="253"/>
      <c r="C3" s="253"/>
    </row>
    <row r="4" spans="1:10" s="251" customFormat="1" ht="20.25" customHeight="1">
      <c r="A4" s="254"/>
      <c r="B4" s="253" t="s">
        <v>118</v>
      </c>
      <c r="C4" s="253"/>
      <c r="E4" s="253" t="s">
        <v>121</v>
      </c>
      <c r="F4" s="253"/>
      <c r="G4" s="253"/>
      <c r="H4" s="253"/>
      <c r="I4" s="253"/>
      <c r="J4" s="253"/>
    </row>
    <row r="5" spans="1:10" s="251" customFormat="1" ht="20.25" customHeight="1">
      <c r="A5" s="255"/>
      <c r="B5" s="253" t="s">
        <v>120</v>
      </c>
      <c r="C5" s="253"/>
      <c r="E5" s="253"/>
      <c r="F5" s="253"/>
      <c r="G5" s="253"/>
      <c r="H5" s="253"/>
      <c r="I5" s="253"/>
      <c r="J5" s="253"/>
    </row>
    <row r="6" spans="1:10" s="251" customFormat="1" ht="20.25" customHeight="1">
      <c r="A6" s="256" t="s">
        <v>116</v>
      </c>
      <c r="B6" s="253"/>
      <c r="C6" s="253"/>
    </row>
    <row r="7" spans="1:10" s="251" customFormat="1" ht="20.25" customHeight="1">
      <c r="A7" s="256"/>
      <c r="B7" s="253"/>
      <c r="C7" s="253"/>
    </row>
    <row r="8" spans="1:10" s="251" customFormat="1" ht="20.25" customHeight="1">
      <c r="A8" s="253" t="s">
        <v>84</v>
      </c>
      <c r="B8" s="253"/>
      <c r="C8" s="253"/>
    </row>
    <row r="9" spans="1:10" s="251" customFormat="1" ht="20.25" customHeight="1">
      <c r="A9" s="256"/>
      <c r="B9" s="253"/>
      <c r="C9" s="253"/>
    </row>
    <row r="10" spans="1:10" s="251" customFormat="1" ht="20.25" customHeight="1">
      <c r="A10" s="253" t="s">
        <v>137</v>
      </c>
      <c r="B10" s="253"/>
      <c r="C10" s="253"/>
    </row>
    <row r="11" spans="1:10" s="251" customFormat="1" ht="20.25" customHeight="1">
      <c r="A11" s="253"/>
      <c r="B11" s="253"/>
      <c r="C11" s="253"/>
    </row>
    <row r="12" spans="1:10" s="251" customFormat="1" ht="20.25" customHeight="1">
      <c r="A12" s="253" t="s">
        <v>152</v>
      </c>
      <c r="B12" s="253"/>
      <c r="C12" s="253"/>
    </row>
    <row r="13" spans="1:10" s="251" customFormat="1" ht="20.25" customHeight="1">
      <c r="A13" s="253"/>
      <c r="B13" s="253"/>
      <c r="C13" s="253"/>
    </row>
    <row r="14" spans="1:10" s="251" customFormat="1" ht="20.25" customHeight="1">
      <c r="A14" s="253" t="s">
        <v>81</v>
      </c>
      <c r="B14" s="253"/>
      <c r="C14" s="253"/>
    </row>
    <row r="15" spans="1:10" s="251" customFormat="1" ht="20.25" customHeight="1">
      <c r="A15" s="253"/>
      <c r="B15" s="253"/>
      <c r="C15" s="253"/>
    </row>
    <row r="16" spans="1:10" s="251" customFormat="1" ht="20.25" customHeight="1">
      <c r="A16" s="253" t="s">
        <v>122</v>
      </c>
      <c r="B16" s="253"/>
      <c r="C16" s="253"/>
    </row>
    <row r="17" spans="1:3" s="251" customFormat="1" ht="20.25" customHeight="1">
      <c r="A17" s="253" t="s">
        <v>70</v>
      </c>
      <c r="B17" s="253"/>
      <c r="C17" s="253"/>
    </row>
    <row r="18" spans="1:3" s="251" customFormat="1" ht="20.25" customHeight="1">
      <c r="A18" s="253"/>
      <c r="B18" s="253"/>
      <c r="C18" s="253"/>
    </row>
    <row r="19" spans="1:3" s="251" customFormat="1" ht="20.25" customHeight="1">
      <c r="A19" s="253"/>
      <c r="B19" s="262" t="s">
        <v>49</v>
      </c>
      <c r="C19" s="262" t="s">
        <v>12</v>
      </c>
    </row>
    <row r="20" spans="1:3" s="251" customFormat="1" ht="20.25" customHeight="1">
      <c r="A20" s="253"/>
      <c r="B20" s="262">
        <v>1</v>
      </c>
      <c r="C20" s="264" t="s">
        <v>6</v>
      </c>
    </row>
    <row r="21" spans="1:3" s="251" customFormat="1" ht="20.25" customHeight="1">
      <c r="A21" s="253"/>
      <c r="B21" s="262">
        <v>2</v>
      </c>
      <c r="C21" s="264" t="s">
        <v>44</v>
      </c>
    </row>
    <row r="22" spans="1:3" s="251" customFormat="1" ht="20.25" customHeight="1">
      <c r="A22" s="253"/>
      <c r="B22" s="262">
        <v>3</v>
      </c>
      <c r="C22" s="264" t="s">
        <v>107</v>
      </c>
    </row>
    <row r="23" spans="1:3" s="251" customFormat="1" ht="20.25" customHeight="1">
      <c r="A23" s="253"/>
      <c r="B23" s="253"/>
      <c r="C23" s="253"/>
    </row>
    <row r="24" spans="1:3" s="251" customFormat="1" ht="20.25" customHeight="1">
      <c r="A24" s="253"/>
      <c r="B24" s="253" t="s">
        <v>100</v>
      </c>
      <c r="C24" s="253"/>
    </row>
    <row r="25" spans="1:3" s="251" customFormat="1" ht="20.25" customHeight="1">
      <c r="A25" s="253"/>
      <c r="B25" s="253"/>
      <c r="C25" s="253"/>
    </row>
    <row r="26" spans="1:3" s="251" customFormat="1" ht="20.25" customHeight="1">
      <c r="A26" s="253" t="s">
        <v>82</v>
      </c>
      <c r="B26" s="253"/>
      <c r="C26" s="253"/>
    </row>
    <row r="27" spans="1:3" s="251" customFormat="1" ht="20.25" customHeight="1">
      <c r="A27" s="253" t="s">
        <v>9</v>
      </c>
      <c r="B27" s="253"/>
      <c r="C27" s="253"/>
    </row>
    <row r="28" spans="1:3" s="251" customFormat="1" ht="20.25" customHeight="1">
      <c r="A28" s="253"/>
      <c r="B28" s="253"/>
      <c r="C28" s="253"/>
    </row>
    <row r="29" spans="1:3" s="251" customFormat="1" ht="20.25" customHeight="1">
      <c r="A29" s="253"/>
      <c r="B29" s="262" t="s">
        <v>19</v>
      </c>
      <c r="C29" s="262" t="s">
        <v>22</v>
      </c>
    </row>
    <row r="30" spans="1:3" s="251" customFormat="1" ht="20.25" customHeight="1">
      <c r="A30" s="253"/>
      <c r="B30" s="262" t="s">
        <v>15</v>
      </c>
      <c r="C30" s="264" t="s">
        <v>72</v>
      </c>
    </row>
    <row r="31" spans="1:3" s="251" customFormat="1" ht="20.25" customHeight="1">
      <c r="A31" s="253"/>
      <c r="B31" s="262" t="s">
        <v>7</v>
      </c>
      <c r="C31" s="264" t="s">
        <v>73</v>
      </c>
    </row>
    <row r="32" spans="1:3" s="251" customFormat="1" ht="20.25" customHeight="1">
      <c r="A32" s="253"/>
      <c r="B32" s="262" t="s">
        <v>14</v>
      </c>
      <c r="C32" s="264" t="s">
        <v>74</v>
      </c>
    </row>
    <row r="33" spans="1:55" s="251" customFormat="1" ht="20.25" customHeight="1">
      <c r="A33" s="253"/>
      <c r="B33" s="262" t="s">
        <v>17</v>
      </c>
      <c r="C33" s="264" t="s">
        <v>28</v>
      </c>
    </row>
    <row r="34" spans="1:55" s="251" customFormat="1" ht="20.25" customHeight="1">
      <c r="A34" s="253"/>
      <c r="B34" s="253"/>
      <c r="C34" s="253"/>
    </row>
    <row r="35" spans="1:55" s="251" customFormat="1" ht="20.25" customHeight="1">
      <c r="A35" s="253"/>
      <c r="B35" s="263" t="s">
        <v>24</v>
      </c>
      <c r="C35" s="253"/>
    </row>
    <row r="36" spans="1:55" s="251" customFormat="1" ht="20.25" customHeight="1">
      <c r="B36" s="253" t="s">
        <v>75</v>
      </c>
      <c r="E36" s="263"/>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row>
    <row r="37" spans="1:55" s="251" customFormat="1" ht="20.25" customHeight="1">
      <c r="B37" s="253" t="s">
        <v>115</v>
      </c>
      <c r="E37" s="253"/>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row>
    <row r="38" spans="1:55" s="251" customFormat="1" ht="20.25" customHeight="1">
      <c r="E38" s="253"/>
    </row>
    <row r="39" spans="1:55" s="251" customFormat="1" ht="20.25" customHeight="1">
      <c r="A39" s="253"/>
      <c r="B39" s="253"/>
      <c r="C39" s="253"/>
      <c r="D39" s="265"/>
      <c r="E39" s="269"/>
      <c r="F39" s="269"/>
      <c r="G39" s="269"/>
      <c r="J39" s="269"/>
      <c r="K39" s="269"/>
      <c r="L39" s="269"/>
      <c r="R39" s="269"/>
      <c r="S39" s="269"/>
      <c r="T39" s="269"/>
      <c r="W39" s="269"/>
      <c r="X39" s="269"/>
      <c r="Y39" s="269"/>
    </row>
    <row r="40" spans="1:55" s="251" customFormat="1" ht="20.25" customHeight="1">
      <c r="A40" s="253" t="s">
        <v>154</v>
      </c>
      <c r="B40" s="253"/>
      <c r="C40" s="253"/>
    </row>
    <row r="41" spans="1:55" s="251" customFormat="1" ht="20.25" customHeight="1">
      <c r="A41" s="253" t="s">
        <v>76</v>
      </c>
      <c r="B41" s="253"/>
      <c r="C41" s="253"/>
    </row>
    <row r="42" spans="1:55" s="251" customFormat="1" ht="20.25" customHeight="1">
      <c r="A42" s="257" t="s">
        <v>138</v>
      </c>
      <c r="D42" s="266"/>
      <c r="E42" s="270"/>
      <c r="F42" s="269"/>
      <c r="G42" s="269"/>
      <c r="H42" s="269"/>
      <c r="I42" s="269"/>
      <c r="K42" s="269"/>
      <c r="M42" s="269"/>
      <c r="N42" s="269"/>
      <c r="O42" s="269"/>
      <c r="P42" s="269"/>
      <c r="Q42" s="269"/>
      <c r="S42" s="269"/>
      <c r="U42" s="269"/>
      <c r="V42" s="269"/>
      <c r="X42" s="269"/>
      <c r="Z42" s="269"/>
      <c r="AA42" s="269"/>
      <c r="AB42" s="269"/>
      <c r="AC42" s="269"/>
      <c r="AD42" s="269"/>
      <c r="AF42" s="265"/>
      <c r="AH42" s="269"/>
      <c r="AM42" s="269"/>
    </row>
    <row r="43" spans="1:55" s="251" customFormat="1" ht="20.25" customHeight="1">
      <c r="C43" s="257"/>
      <c r="D43" s="266"/>
      <c r="E43" s="270"/>
      <c r="F43" s="269"/>
      <c r="G43" s="269"/>
      <c r="H43" s="269"/>
      <c r="I43" s="269"/>
      <c r="K43" s="269"/>
      <c r="M43" s="269"/>
      <c r="N43" s="269"/>
      <c r="O43" s="269"/>
      <c r="P43" s="269"/>
      <c r="Q43" s="269"/>
      <c r="S43" s="269"/>
      <c r="U43" s="269"/>
      <c r="V43" s="269"/>
      <c r="X43" s="269"/>
      <c r="Z43" s="269"/>
      <c r="AA43" s="269"/>
      <c r="AB43" s="269"/>
      <c r="AC43" s="269"/>
      <c r="AD43" s="269"/>
      <c r="AF43" s="265"/>
      <c r="AH43" s="269"/>
      <c r="AM43" s="269"/>
    </row>
    <row r="44" spans="1:55" s="251" customFormat="1" ht="20.25" customHeight="1">
      <c r="A44" s="253" t="s">
        <v>83</v>
      </c>
      <c r="B44" s="253"/>
    </row>
    <row r="45" spans="1:55" s="251" customFormat="1" ht="20.25" customHeight="1"/>
    <row r="46" spans="1:55" s="251" customFormat="1" ht="20.25" customHeight="1">
      <c r="A46" s="253" t="s">
        <v>153</v>
      </c>
      <c r="B46" s="253"/>
      <c r="C46" s="253"/>
    </row>
    <row r="47" spans="1:55" s="251" customFormat="1" ht="20.25" customHeight="1">
      <c r="A47" s="253" t="s">
        <v>139</v>
      </c>
      <c r="B47" s="253"/>
      <c r="C47" s="253"/>
    </row>
    <row r="48" spans="1:55" s="251" customFormat="1" ht="20.25" customHeight="1"/>
    <row r="49" spans="1:55" s="251" customFormat="1" ht="20.25" customHeight="1">
      <c r="A49" s="253" t="s">
        <v>85</v>
      </c>
      <c r="B49" s="253"/>
      <c r="C49" s="253"/>
    </row>
    <row r="50" spans="1:55" s="251" customFormat="1" ht="20.25" customHeight="1">
      <c r="A50" s="253" t="s">
        <v>140</v>
      </c>
      <c r="B50" s="253"/>
      <c r="C50" s="253"/>
    </row>
    <row r="51" spans="1:55" s="251" customFormat="1" ht="20.25" customHeight="1">
      <c r="A51" s="253"/>
      <c r="B51" s="253"/>
      <c r="C51" s="253"/>
    </row>
    <row r="52" spans="1:55" s="251" customFormat="1" ht="20.25" customHeight="1">
      <c r="A52" s="253" t="s">
        <v>86</v>
      </c>
      <c r="B52" s="253"/>
      <c r="C52" s="253"/>
    </row>
    <row r="53" spans="1:55" s="251" customFormat="1" ht="20.25" customHeight="1">
      <c r="A53" s="253"/>
      <c r="B53" s="253"/>
      <c r="C53" s="253"/>
    </row>
    <row r="54" spans="1:55" s="251" customFormat="1" ht="20.25" customHeight="1">
      <c r="A54" s="251" t="s">
        <v>141</v>
      </c>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row>
    <row r="55" spans="1:55" s="251" customFormat="1" ht="20.25" customHeight="1">
      <c r="A55" s="251" t="s">
        <v>108</v>
      </c>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row>
    <row r="56" spans="1:55" s="251" customFormat="1" ht="20.25" customHeight="1">
      <c r="A56" s="251" t="s">
        <v>45</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row>
    <row r="57" spans="1:55" s="251" customFormat="1" ht="20.25" customHeight="1">
      <c r="A57" s="253"/>
      <c r="B57" s="253"/>
      <c r="C57" s="253"/>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row>
    <row r="58" spans="1:55" s="251" customFormat="1" ht="20.25" customHeight="1">
      <c r="A58" s="251" t="s">
        <v>128</v>
      </c>
      <c r="C58" s="259"/>
      <c r="D58" s="263"/>
      <c r="E58" s="263"/>
    </row>
    <row r="59" spans="1:55" s="251" customFormat="1" ht="20.25" customHeight="1">
      <c r="A59" s="258" t="s">
        <v>132</v>
      </c>
      <c r="C59" s="259"/>
      <c r="D59" s="263"/>
      <c r="E59" s="263"/>
    </row>
    <row r="60" spans="1:55" s="251" customFormat="1" ht="20.25" customHeight="1">
      <c r="A60" s="259"/>
      <c r="B60" s="259"/>
      <c r="C60" s="259"/>
      <c r="D60" s="253"/>
      <c r="E60" s="253"/>
    </row>
    <row r="61" spans="1:55" s="251" customFormat="1" ht="20.25" customHeight="1">
      <c r="A61" s="251" t="s">
        <v>143</v>
      </c>
      <c r="C61" s="259"/>
      <c r="D61" s="263"/>
      <c r="E61" s="263"/>
    </row>
    <row r="62" spans="1:55" s="251" customFormat="1" ht="20.25" customHeight="1">
      <c r="A62" s="260" t="s">
        <v>148</v>
      </c>
      <c r="B62" s="259"/>
      <c r="C62" s="259"/>
      <c r="D62" s="253"/>
      <c r="E62" s="253"/>
    </row>
    <row r="63" spans="1:55" s="251" customFormat="1" ht="20.25" customHeight="1">
      <c r="A63" s="261" t="s">
        <v>133</v>
      </c>
      <c r="B63" s="259"/>
      <c r="C63" s="259"/>
      <c r="D63" s="253"/>
      <c r="E63" s="253"/>
    </row>
    <row r="64" spans="1:55" s="251" customFormat="1" ht="20.25" customHeight="1">
      <c r="A64" s="260" t="s">
        <v>149</v>
      </c>
      <c r="B64" s="259"/>
      <c r="C64" s="259"/>
      <c r="D64" s="253"/>
      <c r="E64" s="253"/>
    </row>
    <row r="65" spans="1:5" s="251" customFormat="1" ht="20.25" customHeight="1">
      <c r="A65" s="261" t="s">
        <v>131</v>
      </c>
      <c r="B65" s="259"/>
      <c r="C65" s="259"/>
      <c r="D65" s="253"/>
      <c r="E65" s="253"/>
    </row>
    <row r="66" spans="1:5" s="251" customFormat="1" ht="20.25" customHeight="1">
      <c r="A66" s="260" t="s">
        <v>156</v>
      </c>
      <c r="B66" s="259"/>
      <c r="C66" s="259"/>
      <c r="D66" s="253"/>
      <c r="E66" s="253"/>
    </row>
    <row r="67" spans="1:5" s="251" customFormat="1" ht="20.25" customHeight="1">
      <c r="A67" s="260" t="s">
        <v>103</v>
      </c>
      <c r="B67" s="259"/>
      <c r="C67" s="259"/>
      <c r="D67" s="253"/>
      <c r="E67" s="253"/>
    </row>
    <row r="68" spans="1:5" s="251" customFormat="1" ht="20.25" customHeight="1">
      <c r="A68" s="260" t="s">
        <v>8</v>
      </c>
      <c r="B68" s="259"/>
      <c r="C68" s="259"/>
      <c r="D68" s="253"/>
      <c r="E68" s="253"/>
    </row>
    <row r="69" spans="1:5" s="251" customFormat="1" ht="20.25" customHeight="1">
      <c r="A69" s="259"/>
      <c r="B69" s="259"/>
      <c r="C69" s="259"/>
      <c r="D69" s="253"/>
      <c r="E69" s="253"/>
    </row>
    <row r="70" spans="1:5" s="251" customFormat="1" ht="20.25" customHeight="1">
      <c r="A70" s="259"/>
      <c r="B70" s="259"/>
      <c r="C70" s="259"/>
      <c r="D70" s="253"/>
      <c r="E70" s="253"/>
    </row>
    <row r="71" spans="1:5" s="251" customFormat="1" ht="20.25" customHeight="1">
      <c r="A71" s="259"/>
      <c r="B71" s="259"/>
      <c r="C71" s="259"/>
      <c r="D71" s="253"/>
      <c r="E71" s="253"/>
    </row>
    <row r="72" spans="1:5" s="251" customFormat="1" ht="20.25" customHeight="1">
      <c r="A72" s="259"/>
      <c r="B72" s="259"/>
      <c r="C72" s="259"/>
      <c r="D72" s="253"/>
      <c r="E72" s="253"/>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fitToWidth="1" fitToHeight="1" orientation="portrait" usePrinterDefaults="1"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tabColor rgb="FFE78B8B"/>
    <pageSetUpPr fitToPage="1"/>
  </sheetPr>
  <dimension ref="B1:K42"/>
  <sheetViews>
    <sheetView zoomScale="85" zoomScaleNormal="85" workbookViewId="0"/>
  </sheetViews>
  <sheetFormatPr defaultColWidth="9" defaultRowHeight="25.5"/>
  <cols>
    <col min="1" max="1" width="2" style="271" customWidth="1"/>
    <col min="2" max="2" width="7.09765625" style="271" bestFit="1" customWidth="1"/>
    <col min="3" max="11" width="40.59765625" style="271" customWidth="1"/>
    <col min="12" max="16384" width="9" style="271"/>
  </cols>
  <sheetData>
    <row r="1" spans="2:11">
      <c r="B1" s="271" t="s">
        <v>157</v>
      </c>
    </row>
    <row r="3" spans="2:11">
      <c r="B3" s="272" t="s">
        <v>49</v>
      </c>
      <c r="C3" s="272" t="s">
        <v>160</v>
      </c>
    </row>
    <row r="4" spans="2:11">
      <c r="B4" s="272">
        <v>1</v>
      </c>
      <c r="C4" s="276" t="s">
        <v>94</v>
      </c>
    </row>
    <row r="5" spans="2:11">
      <c r="B5" s="272">
        <v>2</v>
      </c>
      <c r="C5" s="276"/>
    </row>
    <row r="6" spans="2:11">
      <c r="B6" s="272">
        <v>3</v>
      </c>
      <c r="C6" s="276"/>
    </row>
    <row r="7" spans="2:11">
      <c r="B7" s="272">
        <v>4</v>
      </c>
      <c r="C7" s="276"/>
    </row>
    <row r="8" spans="2:11">
      <c r="B8" s="272">
        <v>5</v>
      </c>
      <c r="C8" s="276"/>
    </row>
    <row r="10" spans="2:11">
      <c r="B10" s="271" t="s">
        <v>158</v>
      </c>
    </row>
    <row r="11" spans="2:11" ht="26.25"/>
    <row r="12" spans="2:11" ht="26.25">
      <c r="B12" s="273" t="s">
        <v>12</v>
      </c>
      <c r="C12" s="277" t="s">
        <v>6</v>
      </c>
      <c r="D12" s="281" t="s">
        <v>44</v>
      </c>
      <c r="E12" s="287" t="s">
        <v>55</v>
      </c>
      <c r="F12" s="281" t="s">
        <v>23</v>
      </c>
      <c r="G12" s="291" t="s">
        <v>23</v>
      </c>
      <c r="H12" s="291" t="s">
        <v>23</v>
      </c>
      <c r="I12" s="291" t="s">
        <v>23</v>
      </c>
      <c r="J12" s="291" t="s">
        <v>23</v>
      </c>
      <c r="K12" s="293" t="s">
        <v>23</v>
      </c>
    </row>
    <row r="13" spans="2:11">
      <c r="B13" s="274" t="s">
        <v>92</v>
      </c>
      <c r="C13" s="278" t="s">
        <v>23</v>
      </c>
      <c r="D13" s="282" t="s">
        <v>2</v>
      </c>
      <c r="E13" s="288" t="s">
        <v>2</v>
      </c>
      <c r="F13" s="288"/>
      <c r="G13" s="292"/>
      <c r="H13" s="292"/>
      <c r="I13" s="292"/>
      <c r="J13" s="292"/>
      <c r="K13" s="294"/>
    </row>
    <row r="14" spans="2:11">
      <c r="B14" s="274"/>
      <c r="C14" s="279" t="s">
        <v>23</v>
      </c>
      <c r="D14" s="283" t="s">
        <v>170</v>
      </c>
      <c r="E14" s="289" t="s">
        <v>175</v>
      </c>
      <c r="F14" s="289"/>
      <c r="G14" s="276"/>
      <c r="H14" s="276"/>
      <c r="I14" s="276"/>
      <c r="J14" s="276"/>
      <c r="K14" s="295"/>
    </row>
    <row r="15" spans="2:11">
      <c r="B15" s="274"/>
      <c r="C15" s="279" t="s">
        <v>23</v>
      </c>
      <c r="D15" s="284" t="s">
        <v>172</v>
      </c>
      <c r="E15" s="285" t="s">
        <v>176</v>
      </c>
      <c r="F15" s="285"/>
      <c r="G15" s="276"/>
      <c r="H15" s="276"/>
      <c r="I15" s="276"/>
      <c r="J15" s="276"/>
      <c r="K15" s="295"/>
    </row>
    <row r="16" spans="2:11">
      <c r="B16" s="274"/>
      <c r="C16" s="279" t="s">
        <v>23</v>
      </c>
      <c r="D16" s="284" t="s">
        <v>109</v>
      </c>
      <c r="E16" s="285" t="s">
        <v>102</v>
      </c>
      <c r="F16" s="285"/>
      <c r="G16" s="276"/>
      <c r="H16" s="276"/>
      <c r="I16" s="276"/>
      <c r="J16" s="276"/>
      <c r="K16" s="295"/>
    </row>
    <row r="17" spans="2:11">
      <c r="B17" s="274"/>
      <c r="C17" s="279" t="s">
        <v>23</v>
      </c>
      <c r="D17" s="284" t="s">
        <v>173</v>
      </c>
      <c r="E17" s="285" t="s">
        <v>104</v>
      </c>
      <c r="F17" s="285"/>
      <c r="G17" s="276"/>
      <c r="H17" s="276"/>
      <c r="I17" s="276"/>
      <c r="J17" s="276"/>
      <c r="K17" s="295"/>
    </row>
    <row r="18" spans="2:11">
      <c r="B18" s="274"/>
      <c r="C18" s="279" t="s">
        <v>23</v>
      </c>
      <c r="D18" s="284" t="s">
        <v>159</v>
      </c>
      <c r="E18" s="285" t="s">
        <v>177</v>
      </c>
      <c r="F18" s="285"/>
      <c r="G18" s="276"/>
      <c r="H18" s="276"/>
      <c r="I18" s="276"/>
      <c r="J18" s="276"/>
      <c r="K18" s="295"/>
    </row>
    <row r="19" spans="2:11">
      <c r="B19" s="274"/>
      <c r="C19" s="279" t="s">
        <v>23</v>
      </c>
      <c r="D19" s="284" t="s">
        <v>174</v>
      </c>
      <c r="E19" s="285" t="s">
        <v>178</v>
      </c>
      <c r="F19" s="285"/>
      <c r="G19" s="276"/>
      <c r="H19" s="276"/>
      <c r="I19" s="276"/>
      <c r="J19" s="276"/>
      <c r="K19" s="295"/>
    </row>
    <row r="20" spans="2:11">
      <c r="B20" s="274"/>
      <c r="C20" s="279" t="s">
        <v>23</v>
      </c>
      <c r="D20" s="284" t="s">
        <v>23</v>
      </c>
      <c r="E20" s="285" t="s">
        <v>159</v>
      </c>
      <c r="F20" s="285"/>
      <c r="G20" s="276"/>
      <c r="H20" s="276"/>
      <c r="I20" s="276"/>
      <c r="J20" s="276"/>
      <c r="K20" s="295"/>
    </row>
    <row r="21" spans="2:11">
      <c r="B21" s="274"/>
      <c r="C21" s="279" t="s">
        <v>23</v>
      </c>
      <c r="D21" s="284" t="s">
        <v>23</v>
      </c>
      <c r="E21" s="285" t="s">
        <v>180</v>
      </c>
      <c r="F21" s="285"/>
      <c r="G21" s="276"/>
      <c r="H21" s="276"/>
      <c r="I21" s="276"/>
      <c r="J21" s="276"/>
      <c r="K21" s="295"/>
    </row>
    <row r="22" spans="2:11">
      <c r="B22" s="274"/>
      <c r="C22" s="279" t="s">
        <v>23</v>
      </c>
      <c r="D22" s="285" t="s">
        <v>23</v>
      </c>
      <c r="E22" s="285" t="s">
        <v>23</v>
      </c>
      <c r="F22" s="285"/>
      <c r="G22" s="276"/>
      <c r="H22" s="276"/>
      <c r="I22" s="276"/>
      <c r="J22" s="276"/>
      <c r="K22" s="295"/>
    </row>
    <row r="23" spans="2:11">
      <c r="B23" s="274"/>
      <c r="C23" s="279" t="s">
        <v>23</v>
      </c>
      <c r="D23" s="285" t="s">
        <v>23</v>
      </c>
      <c r="E23" s="285" t="s">
        <v>23</v>
      </c>
      <c r="F23" s="285"/>
      <c r="G23" s="276"/>
      <c r="H23" s="276"/>
      <c r="I23" s="276"/>
      <c r="J23" s="276"/>
      <c r="K23" s="295"/>
    </row>
    <row r="24" spans="2:11">
      <c r="B24" s="274"/>
      <c r="C24" s="279" t="s">
        <v>23</v>
      </c>
      <c r="D24" s="285" t="s">
        <v>23</v>
      </c>
      <c r="E24" s="285" t="s">
        <v>23</v>
      </c>
      <c r="F24" s="285"/>
      <c r="G24" s="276"/>
      <c r="H24" s="276"/>
      <c r="I24" s="276"/>
      <c r="J24" s="276"/>
      <c r="K24" s="295"/>
    </row>
    <row r="25" spans="2:11" ht="26.25">
      <c r="B25" s="275"/>
      <c r="C25" s="280" t="s">
        <v>23</v>
      </c>
      <c r="D25" s="286" t="s">
        <v>23</v>
      </c>
      <c r="E25" s="290" t="s">
        <v>23</v>
      </c>
      <c r="F25" s="290"/>
      <c r="G25" s="286"/>
      <c r="H25" s="286"/>
      <c r="I25" s="286"/>
      <c r="J25" s="286"/>
      <c r="K25" s="296"/>
    </row>
    <row r="28" spans="2:11">
      <c r="C28" s="271" t="s">
        <v>161</v>
      </c>
    </row>
    <row r="29" spans="2:11">
      <c r="C29" s="271" t="s">
        <v>162</v>
      </c>
    </row>
    <row r="30" spans="2:11">
      <c r="C30" s="271" t="s">
        <v>127</v>
      </c>
    </row>
    <row r="31" spans="2:11">
      <c r="C31" s="271" t="s">
        <v>163</v>
      </c>
    </row>
    <row r="32" spans="2:11">
      <c r="C32" s="271" t="s">
        <v>67</v>
      </c>
    </row>
    <row r="33" spans="3:3">
      <c r="C33" s="271" t="s">
        <v>164</v>
      </c>
    </row>
    <row r="34" spans="3:3">
      <c r="C34" s="271" t="s">
        <v>165</v>
      </c>
    </row>
    <row r="35" spans="3:3">
      <c r="C35" s="271" t="s">
        <v>166</v>
      </c>
    </row>
    <row r="37" spans="3:3">
      <c r="C37" s="271" t="s">
        <v>129</v>
      </c>
    </row>
    <row r="38" spans="3:3">
      <c r="C38" s="271" t="s">
        <v>80</v>
      </c>
    </row>
    <row r="39" spans="3:3">
      <c r="C39" s="271" t="s">
        <v>68</v>
      </c>
    </row>
    <row r="40" spans="3:3">
      <c r="C40" s="271" t="s">
        <v>167</v>
      </c>
    </row>
    <row r="41" spans="3:3">
      <c r="C41" s="271" t="s">
        <v>168</v>
      </c>
    </row>
    <row r="42" spans="3:3">
      <c r="C42" s="271" t="s">
        <v>169</v>
      </c>
    </row>
  </sheetData>
  <mergeCells count="1">
    <mergeCell ref="B13:B25"/>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70C0"/>
  </sheetPr>
  <dimension ref="A1:BF56"/>
  <sheetViews>
    <sheetView showGridLines="0" tabSelected="1" view="pageBreakPreview" zoomScale="85" zoomScaleNormal="55" zoomScaleSheetLayoutView="85" workbookViewId="0">
      <selection activeCell="T4" sqref="T4"/>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6" t="s">
        <v>144</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35</v>
      </c>
      <c r="AL1" s="66" t="s">
        <v>1</v>
      </c>
      <c r="AM1" s="170" t="s">
        <v>106</v>
      </c>
      <c r="AN1" s="170"/>
      <c r="AO1" s="170"/>
      <c r="AP1" s="170"/>
      <c r="AQ1" s="170"/>
      <c r="AR1" s="170"/>
      <c r="AS1" s="170"/>
      <c r="AT1" s="170"/>
      <c r="AU1" s="170"/>
      <c r="AV1" s="170"/>
      <c r="AW1" s="170"/>
      <c r="AX1" s="170"/>
      <c r="AY1" s="170"/>
      <c r="AZ1" s="170"/>
      <c r="BA1" s="170"/>
      <c r="BB1" s="162" t="s">
        <v>0</v>
      </c>
      <c r="BC1" s="4"/>
      <c r="BD1" s="4"/>
    </row>
    <row r="2" spans="1:57" s="3" customFormat="1" ht="20.25" customHeight="1">
      <c r="A2" s="5"/>
      <c r="B2" s="5"/>
      <c r="C2" s="5"/>
      <c r="D2" s="32"/>
      <c r="E2" s="5"/>
      <c r="F2" s="5"/>
      <c r="G2" s="5"/>
      <c r="H2" s="32"/>
      <c r="I2" s="66"/>
      <c r="J2" s="66"/>
      <c r="K2" s="66"/>
      <c r="L2" s="66"/>
      <c r="M2" s="66"/>
      <c r="N2" s="5"/>
      <c r="O2" s="5"/>
      <c r="P2" s="5"/>
      <c r="Q2" s="5"/>
      <c r="R2" s="5"/>
      <c r="S2" s="5"/>
      <c r="T2" s="66" t="s">
        <v>36</v>
      </c>
      <c r="U2" s="131">
        <v>7</v>
      </c>
      <c r="V2" s="131"/>
      <c r="W2" s="66" t="s">
        <v>1</v>
      </c>
      <c r="X2" s="144">
        <f>IF(U2=0,"",YEAR(DATE(2018+U2,1,1)))</f>
        <v>2025</v>
      </c>
      <c r="Y2" s="144"/>
      <c r="Z2" s="5" t="s">
        <v>37</v>
      </c>
      <c r="AA2" s="5" t="s">
        <v>38</v>
      </c>
      <c r="AB2" s="131">
        <v>4</v>
      </c>
      <c r="AC2" s="131"/>
      <c r="AD2" s="5" t="s">
        <v>39</v>
      </c>
      <c r="AE2" s="5"/>
      <c r="AF2" s="5"/>
      <c r="AG2" s="5"/>
      <c r="AH2" s="5"/>
      <c r="AI2" s="5"/>
      <c r="AJ2" s="162"/>
      <c r="AK2" s="66" t="s">
        <v>31</v>
      </c>
      <c r="AL2" s="66" t="s">
        <v>1</v>
      </c>
      <c r="AM2" s="131" t="s">
        <v>182</v>
      </c>
      <c r="AN2" s="131"/>
      <c r="AO2" s="131"/>
      <c r="AP2" s="131"/>
      <c r="AQ2" s="131"/>
      <c r="AR2" s="131"/>
      <c r="AS2" s="131"/>
      <c r="AT2" s="131"/>
      <c r="AU2" s="131"/>
      <c r="AV2" s="131"/>
      <c r="AW2" s="131"/>
      <c r="AX2" s="131"/>
      <c r="AY2" s="131"/>
      <c r="AZ2" s="131"/>
      <c r="BA2" s="131"/>
      <c r="BB2" s="162" t="s">
        <v>0</v>
      </c>
      <c r="BC2" s="66"/>
      <c r="BD2" s="66"/>
      <c r="BE2" s="214"/>
    </row>
    <row r="3" spans="1:57" s="3"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101</v>
      </c>
      <c r="AZ3" s="202" t="s">
        <v>145</v>
      </c>
      <c r="BA3" s="202"/>
      <c r="BB3" s="202"/>
      <c r="BC3" s="202"/>
      <c r="BD3" s="66"/>
      <c r="BE3" s="214"/>
    </row>
    <row r="4" spans="1:57" s="3"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135</v>
      </c>
      <c r="AZ4" s="202" t="s">
        <v>136</v>
      </c>
      <c r="BA4" s="202"/>
      <c r="BB4" s="202"/>
      <c r="BC4" s="202"/>
      <c r="BD4" s="66"/>
      <c r="BE4" s="214"/>
    </row>
    <row r="5" spans="1:57" s="3"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79</v>
      </c>
      <c r="AK5" s="160"/>
      <c r="AL5" s="160"/>
      <c r="AM5" s="160"/>
      <c r="AN5" s="160"/>
      <c r="AO5" s="160"/>
      <c r="AP5" s="160"/>
      <c r="AQ5" s="160"/>
      <c r="AR5" s="8"/>
      <c r="AS5" s="8"/>
      <c r="AT5" s="179"/>
      <c r="AU5" s="160"/>
      <c r="AV5" s="187">
        <v>40</v>
      </c>
      <c r="AW5" s="195"/>
      <c r="AX5" s="179" t="s">
        <v>42</v>
      </c>
      <c r="AY5" s="160"/>
      <c r="AZ5" s="203">
        <v>160</v>
      </c>
      <c r="BA5" s="208"/>
      <c r="BB5" s="179" t="s">
        <v>117</v>
      </c>
      <c r="BC5" s="160"/>
      <c r="BD5" s="5"/>
      <c r="BE5" s="214"/>
    </row>
    <row r="6" spans="1:57" s="3"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47</v>
      </c>
      <c r="AX6" s="160"/>
      <c r="AY6" s="160"/>
      <c r="AZ6" s="204">
        <f>DAY(EOMONTH(DATE(X2,AB2,1),0))</f>
        <v>30</v>
      </c>
      <c r="BA6" s="209"/>
      <c r="BB6" s="179" t="s">
        <v>27</v>
      </c>
      <c r="BC6" s="5"/>
      <c r="BD6" s="5"/>
      <c r="BE6" s="214"/>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15"/>
    </row>
    <row r="8" spans="1:57" ht="20.25" customHeight="1">
      <c r="A8" s="6"/>
      <c r="B8" s="10" t="s">
        <v>49</v>
      </c>
      <c r="C8" s="18" t="s">
        <v>87</v>
      </c>
      <c r="D8" s="33"/>
      <c r="E8" s="43" t="s">
        <v>88</v>
      </c>
      <c r="F8" s="33"/>
      <c r="G8" s="43" t="s">
        <v>89</v>
      </c>
      <c r="H8" s="18"/>
      <c r="I8" s="18"/>
      <c r="J8" s="18"/>
      <c r="K8" s="33"/>
      <c r="L8" s="43" t="s">
        <v>90</v>
      </c>
      <c r="M8" s="18"/>
      <c r="N8" s="18"/>
      <c r="O8" s="94"/>
      <c r="P8" s="105" t="s">
        <v>151</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91</v>
      </c>
      <c r="AX8" s="188"/>
      <c r="AY8" s="197" t="s">
        <v>150</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26</v>
      </c>
      <c r="AE9" s="114"/>
      <c r="AF9" s="114"/>
      <c r="AG9" s="114"/>
      <c r="AH9" s="114"/>
      <c r="AI9" s="114"/>
      <c r="AJ9" s="136"/>
      <c r="AK9" s="106" t="s">
        <v>20</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137"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3</v>
      </c>
      <c r="Q11" s="81">
        <f>WEEKDAY(DATE($X$2,$AB$2,2))</f>
        <v>4</v>
      </c>
      <c r="R11" s="81">
        <f>WEEKDAY(DATE($X$2,$AB$2,3))</f>
        <v>5</v>
      </c>
      <c r="S11" s="81">
        <f>WEEKDAY(DATE($X$2,$AB$2,4))</f>
        <v>6</v>
      </c>
      <c r="T11" s="81">
        <f>WEEKDAY(DATE($X$2,$AB$2,5))</f>
        <v>7</v>
      </c>
      <c r="U11" s="81">
        <f>WEEKDAY(DATE($X$2,$AB$2,6))</f>
        <v>1</v>
      </c>
      <c r="V11" s="137">
        <f>WEEKDAY(DATE($X$2,$AB$2,7))</f>
        <v>2</v>
      </c>
      <c r="W11" s="107">
        <f>WEEKDAY(DATE($X$2,$AB$2,8))</f>
        <v>3</v>
      </c>
      <c r="X11" s="81">
        <f>WEEKDAY(DATE($X$2,$AB$2,9))</f>
        <v>4</v>
      </c>
      <c r="Y11" s="81">
        <f>WEEKDAY(DATE($X$2,$AB$2,10))</f>
        <v>5</v>
      </c>
      <c r="Z11" s="81">
        <f>WEEKDAY(DATE($X$2,$AB$2,11))</f>
        <v>6</v>
      </c>
      <c r="AA11" s="81">
        <f>WEEKDAY(DATE($X$2,$AB$2,12))</f>
        <v>7</v>
      </c>
      <c r="AB11" s="81">
        <f>WEEKDAY(DATE($X$2,$AB$2,13))</f>
        <v>1</v>
      </c>
      <c r="AC11" s="137">
        <f>WEEKDAY(DATE($X$2,$AB$2,14))</f>
        <v>2</v>
      </c>
      <c r="AD11" s="107">
        <f>WEEKDAY(DATE($X$2,$AB$2,15))</f>
        <v>3</v>
      </c>
      <c r="AE11" s="81">
        <f>WEEKDAY(DATE($X$2,$AB$2,16))</f>
        <v>4</v>
      </c>
      <c r="AF11" s="81">
        <f>WEEKDAY(DATE($X$2,$AB$2,17))</f>
        <v>5</v>
      </c>
      <c r="AG11" s="81">
        <f>WEEKDAY(DATE($X$2,$AB$2,18))</f>
        <v>6</v>
      </c>
      <c r="AH11" s="81">
        <f>WEEKDAY(DATE($X$2,$AB$2,19))</f>
        <v>7</v>
      </c>
      <c r="AI11" s="81">
        <f>WEEKDAY(DATE($X$2,$AB$2,20))</f>
        <v>1</v>
      </c>
      <c r="AJ11" s="137">
        <f>WEEKDAY(DATE($X$2,$AB$2,21))</f>
        <v>2</v>
      </c>
      <c r="AK11" s="107">
        <f>WEEKDAY(DATE($X$2,$AB$2,22))</f>
        <v>3</v>
      </c>
      <c r="AL11" s="81">
        <f>WEEKDAY(DATE($X$2,$AB$2,23))</f>
        <v>4</v>
      </c>
      <c r="AM11" s="81">
        <f>WEEKDAY(DATE($X$2,$AB$2,24))</f>
        <v>5</v>
      </c>
      <c r="AN11" s="81">
        <f>WEEKDAY(DATE($X$2,$AB$2,25))</f>
        <v>6</v>
      </c>
      <c r="AO11" s="81">
        <f>WEEKDAY(DATE($X$2,$AB$2,26))</f>
        <v>7</v>
      </c>
      <c r="AP11" s="81">
        <f>WEEKDAY(DATE($X$2,$AB$2,27))</f>
        <v>1</v>
      </c>
      <c r="AQ11" s="137">
        <f>WEEKDAY(DATE($X$2,$AB$2,28))</f>
        <v>2</v>
      </c>
      <c r="AR11" s="107">
        <f>IF(AR10=29,WEEKDAY(DATE($X$2,$AB$2,29)),0)</f>
        <v>0</v>
      </c>
      <c r="AS11" s="81">
        <f>IF(AS10=30,WEEKDAY(DATE($X$2,$AB$2,30)),0)</f>
        <v>0</v>
      </c>
      <c r="AT11" s="137">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火</v>
      </c>
      <c r="Q12" s="115" t="str">
        <f t="shared" si="0"/>
        <v>水</v>
      </c>
      <c r="R12" s="115" t="str">
        <f t="shared" si="0"/>
        <v>木</v>
      </c>
      <c r="S12" s="115" t="str">
        <f t="shared" si="0"/>
        <v>金</v>
      </c>
      <c r="T12" s="115" t="str">
        <f t="shared" si="0"/>
        <v>土</v>
      </c>
      <c r="U12" s="115" t="str">
        <f t="shared" si="0"/>
        <v>日</v>
      </c>
      <c r="V12" s="138" t="str">
        <f t="shared" si="0"/>
        <v>月</v>
      </c>
      <c r="W12" s="108" t="str">
        <f t="shared" si="0"/>
        <v>火</v>
      </c>
      <c r="X12" s="115" t="str">
        <f t="shared" si="0"/>
        <v>水</v>
      </c>
      <c r="Y12" s="115" t="str">
        <f t="shared" si="0"/>
        <v>木</v>
      </c>
      <c r="Z12" s="115" t="str">
        <f t="shared" si="0"/>
        <v>金</v>
      </c>
      <c r="AA12" s="115" t="str">
        <f t="shared" si="0"/>
        <v>土</v>
      </c>
      <c r="AB12" s="115" t="str">
        <f t="shared" si="0"/>
        <v>日</v>
      </c>
      <c r="AC12" s="138" t="str">
        <f t="shared" si="0"/>
        <v>月</v>
      </c>
      <c r="AD12" s="108" t="str">
        <f t="shared" si="0"/>
        <v>火</v>
      </c>
      <c r="AE12" s="115" t="str">
        <f t="shared" si="0"/>
        <v>水</v>
      </c>
      <c r="AF12" s="115" t="str">
        <f t="shared" si="0"/>
        <v>木</v>
      </c>
      <c r="AG12" s="115" t="str">
        <f t="shared" si="0"/>
        <v>金</v>
      </c>
      <c r="AH12" s="115" t="str">
        <f t="shared" si="0"/>
        <v>土</v>
      </c>
      <c r="AI12" s="115" t="str">
        <f t="shared" si="0"/>
        <v>日</v>
      </c>
      <c r="AJ12" s="138" t="str">
        <f t="shared" si="0"/>
        <v>月</v>
      </c>
      <c r="AK12" s="108" t="str">
        <f t="shared" si="0"/>
        <v>火</v>
      </c>
      <c r="AL12" s="115" t="str">
        <f t="shared" si="0"/>
        <v>水</v>
      </c>
      <c r="AM12" s="115" t="str">
        <f t="shared" si="0"/>
        <v>木</v>
      </c>
      <c r="AN12" s="115" t="str">
        <f t="shared" si="0"/>
        <v>金</v>
      </c>
      <c r="AO12" s="115" t="str">
        <f t="shared" si="0"/>
        <v>土</v>
      </c>
      <c r="AP12" s="115" t="str">
        <f t="shared" si="0"/>
        <v>日</v>
      </c>
      <c r="AQ12" s="138" t="str">
        <f t="shared" si="0"/>
        <v>月</v>
      </c>
      <c r="AR12" s="115" t="str">
        <f>IF(AR11=1,"日",IF(AR11=2,"月",IF(AR11=3,"火",IF(AR11=4,"水",IF(AR11=5,"木",IF(AR11=6,"金",IF(AR11=0,"","土")))))))</f>
        <v/>
      </c>
      <c r="AS12" s="115" t="str">
        <f>IF(AS11=1,"日",IF(AS11=2,"月",IF(AS11=3,"火",IF(AS11=4,"水",IF(AS11=5,"木",IF(AS11=6,"金",IF(AS11=0,"","土")))))))</f>
        <v/>
      </c>
      <c r="AT12" s="115" t="str">
        <f>IF(AT11=1,"日",IF(AT11=2,"月",IF(AT11=3,"火",IF(AT11=4,"水",IF(AT11=5,"木",IF(AT11=6,"金",IF(AT11=0,"","土")))))))</f>
        <v/>
      </c>
      <c r="AU12" s="183"/>
      <c r="AV12" s="191"/>
      <c r="AW12" s="183"/>
      <c r="AX12" s="191"/>
      <c r="AY12" s="198"/>
      <c r="AZ12" s="198"/>
      <c r="BA12" s="198"/>
      <c r="BB12" s="198"/>
      <c r="BC12" s="198"/>
      <c r="BD12" s="198"/>
    </row>
    <row r="13" spans="1:57" ht="39.9" customHeight="1">
      <c r="A13" s="6"/>
      <c r="B13" s="13">
        <v>1</v>
      </c>
      <c r="C13" s="21" t="s">
        <v>6</v>
      </c>
      <c r="D13" s="36"/>
      <c r="E13" s="46" t="s">
        <v>15</v>
      </c>
      <c r="F13" s="51"/>
      <c r="G13" s="59" t="s">
        <v>59</v>
      </c>
      <c r="H13" s="63"/>
      <c r="I13" s="63"/>
      <c r="J13" s="63"/>
      <c r="K13" s="73"/>
      <c r="L13" s="77" t="s">
        <v>96</v>
      </c>
      <c r="M13" s="86"/>
      <c r="N13" s="86"/>
      <c r="O13" s="97"/>
      <c r="P13" s="109">
        <v>8</v>
      </c>
      <c r="Q13" s="116">
        <v>8</v>
      </c>
      <c r="R13" s="116"/>
      <c r="S13" s="116"/>
      <c r="T13" s="116">
        <v>8</v>
      </c>
      <c r="U13" s="116">
        <v>8</v>
      </c>
      <c r="V13" s="139">
        <v>8</v>
      </c>
      <c r="W13" s="109">
        <v>8</v>
      </c>
      <c r="X13" s="116">
        <v>8</v>
      </c>
      <c r="Y13" s="116"/>
      <c r="Z13" s="116"/>
      <c r="AA13" s="116">
        <v>8</v>
      </c>
      <c r="AB13" s="116">
        <v>8</v>
      </c>
      <c r="AC13" s="139">
        <v>8</v>
      </c>
      <c r="AD13" s="109">
        <v>8</v>
      </c>
      <c r="AE13" s="116">
        <v>8</v>
      </c>
      <c r="AF13" s="116"/>
      <c r="AG13" s="116"/>
      <c r="AH13" s="116">
        <v>8</v>
      </c>
      <c r="AI13" s="116">
        <v>8</v>
      </c>
      <c r="AJ13" s="139">
        <v>8</v>
      </c>
      <c r="AK13" s="109">
        <v>8</v>
      </c>
      <c r="AL13" s="116">
        <v>8</v>
      </c>
      <c r="AM13" s="116"/>
      <c r="AN13" s="116"/>
      <c r="AO13" s="116">
        <v>8</v>
      </c>
      <c r="AP13" s="116">
        <v>8</v>
      </c>
      <c r="AQ13" s="139">
        <v>8</v>
      </c>
      <c r="AR13" s="109"/>
      <c r="AS13" s="116"/>
      <c r="AT13" s="139"/>
      <c r="AU13" s="184">
        <f t="shared" ref="AU13:AU30" si="1">IF($AZ$3="４週",SUM(P13:AQ13),IF($AZ$3="暦月",SUM(P13:AT13),""))</f>
        <v>160</v>
      </c>
      <c r="AV13" s="192"/>
      <c r="AW13" s="184">
        <f t="shared" ref="AW13:AW30" si="2">IF($AZ$3="４週",AU13/4,IF($AZ$3="暦月",AU13/($AZ$6/7),""))</f>
        <v>40</v>
      </c>
      <c r="AX13" s="192"/>
      <c r="AY13" s="199"/>
      <c r="AZ13" s="205"/>
      <c r="BA13" s="205"/>
      <c r="BB13" s="205"/>
      <c r="BC13" s="205"/>
      <c r="BD13" s="211"/>
    </row>
    <row r="14" spans="1:57" ht="39.9" customHeight="1">
      <c r="A14" s="6"/>
      <c r="B14" s="14">
        <f t="shared" ref="B14:B30" si="3">B13+1</f>
        <v>2</v>
      </c>
      <c r="C14" s="22" t="s">
        <v>32</v>
      </c>
      <c r="D14" s="37"/>
      <c r="E14" s="47" t="s">
        <v>15</v>
      </c>
      <c r="F14" s="52"/>
      <c r="G14" s="60" t="s">
        <v>175</v>
      </c>
      <c r="H14" s="64"/>
      <c r="I14" s="64"/>
      <c r="J14" s="64"/>
      <c r="K14" s="74"/>
      <c r="L14" s="78" t="s">
        <v>130</v>
      </c>
      <c r="M14" s="87"/>
      <c r="N14" s="87"/>
      <c r="O14" s="98"/>
      <c r="P14" s="110">
        <v>8</v>
      </c>
      <c r="Q14" s="117">
        <v>8</v>
      </c>
      <c r="R14" s="117"/>
      <c r="S14" s="117"/>
      <c r="T14" s="117">
        <v>8</v>
      </c>
      <c r="U14" s="117">
        <v>8</v>
      </c>
      <c r="V14" s="140">
        <v>8</v>
      </c>
      <c r="W14" s="110">
        <v>8</v>
      </c>
      <c r="X14" s="117">
        <v>8</v>
      </c>
      <c r="Y14" s="117"/>
      <c r="Z14" s="117"/>
      <c r="AA14" s="117">
        <v>8</v>
      </c>
      <c r="AB14" s="117">
        <v>8</v>
      </c>
      <c r="AC14" s="140">
        <v>8</v>
      </c>
      <c r="AD14" s="110">
        <v>8</v>
      </c>
      <c r="AE14" s="117">
        <v>8</v>
      </c>
      <c r="AF14" s="117"/>
      <c r="AG14" s="117"/>
      <c r="AH14" s="117">
        <v>8</v>
      </c>
      <c r="AI14" s="117">
        <v>8</v>
      </c>
      <c r="AJ14" s="140">
        <v>8</v>
      </c>
      <c r="AK14" s="110">
        <v>8</v>
      </c>
      <c r="AL14" s="117">
        <v>8</v>
      </c>
      <c r="AM14" s="117"/>
      <c r="AN14" s="117"/>
      <c r="AO14" s="117">
        <v>8</v>
      </c>
      <c r="AP14" s="117">
        <v>8</v>
      </c>
      <c r="AQ14" s="140">
        <v>8</v>
      </c>
      <c r="AR14" s="110"/>
      <c r="AS14" s="117"/>
      <c r="AT14" s="140"/>
      <c r="AU14" s="185">
        <f t="shared" si="1"/>
        <v>160</v>
      </c>
      <c r="AV14" s="193"/>
      <c r="AW14" s="185">
        <f t="shared" si="2"/>
        <v>40</v>
      </c>
      <c r="AX14" s="193"/>
      <c r="AY14" s="200"/>
      <c r="AZ14" s="206"/>
      <c r="BA14" s="206"/>
      <c r="BB14" s="206"/>
      <c r="BC14" s="206"/>
      <c r="BD14" s="212"/>
    </row>
    <row r="15" spans="1:57" ht="39.9" customHeight="1">
      <c r="A15" s="6"/>
      <c r="B15" s="14">
        <f t="shared" si="3"/>
        <v>3</v>
      </c>
      <c r="C15" s="22" t="s">
        <v>32</v>
      </c>
      <c r="D15" s="37"/>
      <c r="E15" s="47" t="s">
        <v>15</v>
      </c>
      <c r="F15" s="52"/>
      <c r="G15" s="60" t="s">
        <v>175</v>
      </c>
      <c r="H15" s="64"/>
      <c r="I15" s="64"/>
      <c r="J15" s="64"/>
      <c r="K15" s="74"/>
      <c r="L15" s="78" t="s">
        <v>93</v>
      </c>
      <c r="M15" s="87"/>
      <c r="N15" s="87"/>
      <c r="O15" s="98"/>
      <c r="P15" s="110">
        <v>8</v>
      </c>
      <c r="Q15" s="117">
        <v>8</v>
      </c>
      <c r="R15" s="117"/>
      <c r="S15" s="117"/>
      <c r="T15" s="117">
        <v>8</v>
      </c>
      <c r="U15" s="117">
        <v>8</v>
      </c>
      <c r="V15" s="140">
        <v>8</v>
      </c>
      <c r="W15" s="110">
        <v>8</v>
      </c>
      <c r="X15" s="117">
        <v>8</v>
      </c>
      <c r="Y15" s="117"/>
      <c r="Z15" s="117"/>
      <c r="AA15" s="117">
        <v>8</v>
      </c>
      <c r="AB15" s="117">
        <v>8</v>
      </c>
      <c r="AC15" s="140">
        <v>8</v>
      </c>
      <c r="AD15" s="110">
        <v>8</v>
      </c>
      <c r="AE15" s="117">
        <v>8</v>
      </c>
      <c r="AF15" s="117"/>
      <c r="AG15" s="117"/>
      <c r="AH15" s="117">
        <v>8</v>
      </c>
      <c r="AI15" s="117">
        <v>8</v>
      </c>
      <c r="AJ15" s="140">
        <v>8</v>
      </c>
      <c r="AK15" s="110">
        <v>8</v>
      </c>
      <c r="AL15" s="117">
        <v>8</v>
      </c>
      <c r="AM15" s="117"/>
      <c r="AN15" s="117"/>
      <c r="AO15" s="117">
        <v>8</v>
      </c>
      <c r="AP15" s="117">
        <v>8</v>
      </c>
      <c r="AQ15" s="140">
        <v>8</v>
      </c>
      <c r="AR15" s="110"/>
      <c r="AS15" s="117"/>
      <c r="AT15" s="140"/>
      <c r="AU15" s="185">
        <f t="shared" si="1"/>
        <v>160</v>
      </c>
      <c r="AV15" s="193"/>
      <c r="AW15" s="185">
        <f t="shared" si="2"/>
        <v>40</v>
      </c>
      <c r="AX15" s="193"/>
      <c r="AY15" s="200"/>
      <c r="AZ15" s="206"/>
      <c r="BA15" s="206"/>
      <c r="BB15" s="206"/>
      <c r="BC15" s="206"/>
      <c r="BD15" s="212"/>
    </row>
    <row r="16" spans="1:57" ht="39.9" customHeight="1">
      <c r="A16" s="6"/>
      <c r="B16" s="14">
        <f t="shared" si="3"/>
        <v>4</v>
      </c>
      <c r="C16" s="22" t="s">
        <v>32</v>
      </c>
      <c r="D16" s="37"/>
      <c r="E16" s="47" t="s">
        <v>17</v>
      </c>
      <c r="F16" s="52"/>
      <c r="G16" s="60" t="s">
        <v>176</v>
      </c>
      <c r="H16" s="64"/>
      <c r="I16" s="64"/>
      <c r="J16" s="64"/>
      <c r="K16" s="74"/>
      <c r="L16" s="78" t="s">
        <v>111</v>
      </c>
      <c r="M16" s="87"/>
      <c r="N16" s="87"/>
      <c r="O16" s="98"/>
      <c r="P16" s="110">
        <v>4</v>
      </c>
      <c r="Q16" s="117">
        <v>4</v>
      </c>
      <c r="R16" s="117"/>
      <c r="S16" s="117"/>
      <c r="T16" s="117">
        <v>4</v>
      </c>
      <c r="U16" s="117">
        <v>4</v>
      </c>
      <c r="V16" s="140">
        <v>4</v>
      </c>
      <c r="W16" s="110">
        <v>4</v>
      </c>
      <c r="X16" s="117">
        <v>4</v>
      </c>
      <c r="Y16" s="117"/>
      <c r="Z16" s="117"/>
      <c r="AA16" s="117">
        <v>4</v>
      </c>
      <c r="AB16" s="117">
        <v>4</v>
      </c>
      <c r="AC16" s="140">
        <v>4</v>
      </c>
      <c r="AD16" s="110">
        <v>4</v>
      </c>
      <c r="AE16" s="117">
        <v>4</v>
      </c>
      <c r="AF16" s="117"/>
      <c r="AG16" s="117"/>
      <c r="AH16" s="117">
        <v>4</v>
      </c>
      <c r="AI16" s="117">
        <v>4</v>
      </c>
      <c r="AJ16" s="140">
        <v>4</v>
      </c>
      <c r="AK16" s="110">
        <v>4</v>
      </c>
      <c r="AL16" s="117">
        <v>4</v>
      </c>
      <c r="AM16" s="117"/>
      <c r="AN16" s="117"/>
      <c r="AO16" s="117">
        <v>4</v>
      </c>
      <c r="AP16" s="117">
        <v>4</v>
      </c>
      <c r="AQ16" s="140">
        <v>4</v>
      </c>
      <c r="AR16" s="110"/>
      <c r="AS16" s="117"/>
      <c r="AT16" s="140"/>
      <c r="AU16" s="185">
        <f t="shared" si="1"/>
        <v>80</v>
      </c>
      <c r="AV16" s="193"/>
      <c r="AW16" s="185">
        <f t="shared" si="2"/>
        <v>20</v>
      </c>
      <c r="AX16" s="193"/>
      <c r="AY16" s="200"/>
      <c r="AZ16" s="206"/>
      <c r="BA16" s="206"/>
      <c r="BB16" s="206"/>
      <c r="BC16" s="206"/>
      <c r="BD16" s="212"/>
    </row>
    <row r="17" spans="1:56" ht="39.9" customHeight="1">
      <c r="A17" s="6"/>
      <c r="B17" s="14">
        <f t="shared" si="3"/>
        <v>5</v>
      </c>
      <c r="C17" s="22" t="s">
        <v>181</v>
      </c>
      <c r="D17" s="37"/>
      <c r="E17" s="47" t="s">
        <v>15</v>
      </c>
      <c r="F17" s="52"/>
      <c r="G17" s="60" t="s">
        <v>181</v>
      </c>
      <c r="H17" s="64"/>
      <c r="I17" s="64"/>
      <c r="J17" s="64"/>
      <c r="K17" s="74"/>
      <c r="L17" s="78" t="s">
        <v>110</v>
      </c>
      <c r="M17" s="87"/>
      <c r="N17" s="87"/>
      <c r="O17" s="98"/>
      <c r="P17" s="110">
        <v>8</v>
      </c>
      <c r="Q17" s="117">
        <v>8</v>
      </c>
      <c r="R17" s="117"/>
      <c r="S17" s="117"/>
      <c r="T17" s="117">
        <v>8</v>
      </c>
      <c r="U17" s="117">
        <v>8</v>
      </c>
      <c r="V17" s="140">
        <v>8</v>
      </c>
      <c r="W17" s="110">
        <v>8</v>
      </c>
      <c r="X17" s="117">
        <v>8</v>
      </c>
      <c r="Y17" s="117"/>
      <c r="Z17" s="117"/>
      <c r="AA17" s="117">
        <v>8</v>
      </c>
      <c r="AB17" s="117">
        <v>8</v>
      </c>
      <c r="AC17" s="140">
        <v>8</v>
      </c>
      <c r="AD17" s="110">
        <v>8</v>
      </c>
      <c r="AE17" s="117">
        <v>8</v>
      </c>
      <c r="AF17" s="117"/>
      <c r="AG17" s="117"/>
      <c r="AH17" s="117">
        <v>8</v>
      </c>
      <c r="AI17" s="117">
        <v>8</v>
      </c>
      <c r="AJ17" s="140">
        <v>8</v>
      </c>
      <c r="AK17" s="110">
        <v>8</v>
      </c>
      <c r="AL17" s="117">
        <v>8</v>
      </c>
      <c r="AM17" s="117"/>
      <c r="AN17" s="117"/>
      <c r="AO17" s="117">
        <v>8</v>
      </c>
      <c r="AP17" s="117">
        <v>8</v>
      </c>
      <c r="AQ17" s="140">
        <v>8</v>
      </c>
      <c r="AR17" s="110"/>
      <c r="AS17" s="117"/>
      <c r="AT17" s="140"/>
      <c r="AU17" s="185">
        <f t="shared" si="1"/>
        <v>160</v>
      </c>
      <c r="AV17" s="193"/>
      <c r="AW17" s="185">
        <f t="shared" si="2"/>
        <v>40</v>
      </c>
      <c r="AX17" s="193"/>
      <c r="AY17" s="200"/>
      <c r="AZ17" s="206"/>
      <c r="BA17" s="206"/>
      <c r="BB17" s="206"/>
      <c r="BC17" s="206"/>
      <c r="BD17" s="212"/>
    </row>
    <row r="18" spans="1:56" ht="39.9" customHeight="1">
      <c r="A18" s="6"/>
      <c r="B18" s="14">
        <f t="shared" si="3"/>
        <v>6</v>
      </c>
      <c r="C18" s="22"/>
      <c r="D18" s="37"/>
      <c r="E18" s="47"/>
      <c r="F18" s="52"/>
      <c r="G18" s="60"/>
      <c r="H18" s="64"/>
      <c r="I18" s="64"/>
      <c r="J18" s="64"/>
      <c r="K18" s="74"/>
      <c r="L18" s="78"/>
      <c r="M18" s="87"/>
      <c r="N18" s="87"/>
      <c r="O18" s="98"/>
      <c r="P18" s="110"/>
      <c r="Q18" s="117"/>
      <c r="R18" s="117"/>
      <c r="S18" s="117"/>
      <c r="T18" s="117"/>
      <c r="U18" s="117"/>
      <c r="V18" s="140"/>
      <c r="W18" s="110"/>
      <c r="X18" s="117"/>
      <c r="Y18" s="117"/>
      <c r="Z18" s="117"/>
      <c r="AA18" s="117"/>
      <c r="AB18" s="117"/>
      <c r="AC18" s="140"/>
      <c r="AD18" s="110"/>
      <c r="AE18" s="117"/>
      <c r="AF18" s="117"/>
      <c r="AG18" s="117"/>
      <c r="AH18" s="117"/>
      <c r="AI18" s="117"/>
      <c r="AJ18" s="140"/>
      <c r="AK18" s="110"/>
      <c r="AL18" s="117"/>
      <c r="AM18" s="117"/>
      <c r="AN18" s="117"/>
      <c r="AO18" s="117"/>
      <c r="AP18" s="117"/>
      <c r="AQ18" s="140"/>
      <c r="AR18" s="110"/>
      <c r="AS18" s="117"/>
      <c r="AT18" s="140"/>
      <c r="AU18" s="185">
        <f t="shared" si="1"/>
        <v>0</v>
      </c>
      <c r="AV18" s="193"/>
      <c r="AW18" s="185">
        <f t="shared" si="2"/>
        <v>0</v>
      </c>
      <c r="AX18" s="193"/>
      <c r="AY18" s="200"/>
      <c r="AZ18" s="206"/>
      <c r="BA18" s="206"/>
      <c r="BB18" s="206"/>
      <c r="BC18" s="206"/>
      <c r="BD18" s="212"/>
    </row>
    <row r="19" spans="1:56" ht="39.9" customHeight="1">
      <c r="A19" s="6"/>
      <c r="B19" s="14">
        <f t="shared" si="3"/>
        <v>7</v>
      </c>
      <c r="C19" s="22"/>
      <c r="D19" s="37"/>
      <c r="E19" s="47"/>
      <c r="F19" s="52"/>
      <c r="G19" s="60"/>
      <c r="H19" s="64"/>
      <c r="I19" s="64"/>
      <c r="J19" s="64"/>
      <c r="K19" s="74"/>
      <c r="L19" s="78"/>
      <c r="M19" s="87"/>
      <c r="N19" s="87"/>
      <c r="O19" s="98"/>
      <c r="P19" s="110"/>
      <c r="Q19" s="117"/>
      <c r="R19" s="117"/>
      <c r="S19" s="117"/>
      <c r="T19" s="117"/>
      <c r="U19" s="117"/>
      <c r="V19" s="140"/>
      <c r="W19" s="110"/>
      <c r="X19" s="117"/>
      <c r="Y19" s="117"/>
      <c r="Z19" s="117"/>
      <c r="AA19" s="117"/>
      <c r="AB19" s="117"/>
      <c r="AC19" s="140"/>
      <c r="AD19" s="110"/>
      <c r="AE19" s="117"/>
      <c r="AF19" s="117"/>
      <c r="AG19" s="117"/>
      <c r="AH19" s="117"/>
      <c r="AI19" s="117"/>
      <c r="AJ19" s="140"/>
      <c r="AK19" s="110"/>
      <c r="AL19" s="117"/>
      <c r="AM19" s="117"/>
      <c r="AN19" s="117"/>
      <c r="AO19" s="117"/>
      <c r="AP19" s="117"/>
      <c r="AQ19" s="140"/>
      <c r="AR19" s="110"/>
      <c r="AS19" s="117"/>
      <c r="AT19" s="140"/>
      <c r="AU19" s="185">
        <f t="shared" si="1"/>
        <v>0</v>
      </c>
      <c r="AV19" s="193"/>
      <c r="AW19" s="185">
        <f t="shared" si="2"/>
        <v>0</v>
      </c>
      <c r="AX19" s="193"/>
      <c r="AY19" s="200"/>
      <c r="AZ19" s="206"/>
      <c r="BA19" s="206"/>
      <c r="BB19" s="206"/>
      <c r="BC19" s="206"/>
      <c r="BD19" s="212"/>
    </row>
    <row r="20" spans="1:56" ht="39.9" customHeight="1">
      <c r="A20" s="6"/>
      <c r="B20" s="14">
        <f t="shared" si="3"/>
        <v>8</v>
      </c>
      <c r="C20" s="22"/>
      <c r="D20" s="37"/>
      <c r="E20" s="47"/>
      <c r="F20" s="52"/>
      <c r="G20" s="60"/>
      <c r="H20" s="64"/>
      <c r="I20" s="64"/>
      <c r="J20" s="64"/>
      <c r="K20" s="74"/>
      <c r="L20" s="78"/>
      <c r="M20" s="87"/>
      <c r="N20" s="87"/>
      <c r="O20" s="98"/>
      <c r="P20" s="110"/>
      <c r="Q20" s="117"/>
      <c r="R20" s="117"/>
      <c r="S20" s="117"/>
      <c r="T20" s="117"/>
      <c r="U20" s="117"/>
      <c r="V20" s="140"/>
      <c r="W20" s="110"/>
      <c r="X20" s="117"/>
      <c r="Y20" s="117"/>
      <c r="Z20" s="117"/>
      <c r="AA20" s="117"/>
      <c r="AB20" s="117"/>
      <c r="AC20" s="140"/>
      <c r="AD20" s="110"/>
      <c r="AE20" s="117"/>
      <c r="AF20" s="117"/>
      <c r="AG20" s="117"/>
      <c r="AH20" s="117"/>
      <c r="AI20" s="117"/>
      <c r="AJ20" s="140"/>
      <c r="AK20" s="110"/>
      <c r="AL20" s="117"/>
      <c r="AM20" s="117"/>
      <c r="AN20" s="117"/>
      <c r="AO20" s="117"/>
      <c r="AP20" s="117"/>
      <c r="AQ20" s="140"/>
      <c r="AR20" s="110"/>
      <c r="AS20" s="117"/>
      <c r="AT20" s="140"/>
      <c r="AU20" s="185">
        <f t="shared" si="1"/>
        <v>0</v>
      </c>
      <c r="AV20" s="193"/>
      <c r="AW20" s="185">
        <f t="shared" si="2"/>
        <v>0</v>
      </c>
      <c r="AX20" s="193"/>
      <c r="AY20" s="200"/>
      <c r="AZ20" s="206"/>
      <c r="BA20" s="206"/>
      <c r="BB20" s="206"/>
      <c r="BC20" s="206"/>
      <c r="BD20" s="212"/>
    </row>
    <row r="21" spans="1:56" ht="39.9" customHeight="1">
      <c r="A21" s="6"/>
      <c r="B21" s="14">
        <f t="shared" si="3"/>
        <v>9</v>
      </c>
      <c r="C21" s="22"/>
      <c r="D21" s="37"/>
      <c r="E21" s="47"/>
      <c r="F21" s="52"/>
      <c r="G21" s="60"/>
      <c r="H21" s="64"/>
      <c r="I21" s="64"/>
      <c r="J21" s="64"/>
      <c r="K21" s="74"/>
      <c r="L21" s="78"/>
      <c r="M21" s="87"/>
      <c r="N21" s="87"/>
      <c r="O21" s="98"/>
      <c r="P21" s="110"/>
      <c r="Q21" s="117"/>
      <c r="R21" s="117"/>
      <c r="S21" s="117"/>
      <c r="T21" s="117"/>
      <c r="U21" s="117"/>
      <c r="V21" s="140"/>
      <c r="W21" s="110"/>
      <c r="X21" s="117"/>
      <c r="Y21" s="117"/>
      <c r="Z21" s="117"/>
      <c r="AA21" s="117"/>
      <c r="AB21" s="117"/>
      <c r="AC21" s="140"/>
      <c r="AD21" s="110"/>
      <c r="AE21" s="117"/>
      <c r="AF21" s="117"/>
      <c r="AG21" s="117"/>
      <c r="AH21" s="117"/>
      <c r="AI21" s="117"/>
      <c r="AJ21" s="140"/>
      <c r="AK21" s="110"/>
      <c r="AL21" s="117"/>
      <c r="AM21" s="117"/>
      <c r="AN21" s="117"/>
      <c r="AO21" s="117"/>
      <c r="AP21" s="117"/>
      <c r="AQ21" s="140"/>
      <c r="AR21" s="110"/>
      <c r="AS21" s="117"/>
      <c r="AT21" s="140"/>
      <c r="AU21" s="185">
        <f t="shared" si="1"/>
        <v>0</v>
      </c>
      <c r="AV21" s="193"/>
      <c r="AW21" s="185">
        <f t="shared" si="2"/>
        <v>0</v>
      </c>
      <c r="AX21" s="193"/>
      <c r="AY21" s="200"/>
      <c r="AZ21" s="206"/>
      <c r="BA21" s="206"/>
      <c r="BB21" s="206"/>
      <c r="BC21" s="206"/>
      <c r="BD21" s="212"/>
    </row>
    <row r="22" spans="1:56" ht="39.9"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row>
    <row r="32" spans="1:56" ht="20.25" customHeight="1">
      <c r="A32" s="6"/>
      <c r="B32" s="42" t="s">
        <v>105</v>
      </c>
      <c r="C32" s="42"/>
      <c r="D32" s="42"/>
      <c r="E32" s="42"/>
      <c r="F32" s="42"/>
      <c r="G32" s="42"/>
      <c r="H32" s="42"/>
      <c r="I32" s="42"/>
      <c r="J32" s="42"/>
      <c r="K32" s="42"/>
      <c r="L32" s="89"/>
      <c r="M32" s="42"/>
      <c r="N32" s="42"/>
      <c r="O32" s="42"/>
      <c r="P32" s="42"/>
      <c r="Q32" s="42"/>
      <c r="R32" s="42"/>
      <c r="S32" s="42"/>
      <c r="T32" s="42" t="s">
        <v>97</v>
      </c>
      <c r="U32" s="42"/>
      <c r="V32" s="42"/>
      <c r="W32" s="42"/>
      <c r="X32" s="42"/>
      <c r="Y32" s="42"/>
      <c r="Z32" s="16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c r="A33" s="6"/>
      <c r="B33" s="42"/>
      <c r="C33" s="50" t="s">
        <v>58</v>
      </c>
      <c r="D33" s="50"/>
      <c r="E33" s="50" t="s">
        <v>60</v>
      </c>
      <c r="F33" s="50"/>
      <c r="G33" s="50"/>
      <c r="H33" s="50"/>
      <c r="I33" s="42"/>
      <c r="J33" s="148" t="s">
        <v>63</v>
      </c>
      <c r="K33" s="148"/>
      <c r="L33" s="148"/>
      <c r="M33" s="148"/>
      <c r="N33" s="25"/>
      <c r="O33" s="25"/>
      <c r="P33" s="82" t="s">
        <v>57</v>
      </c>
      <c r="Q33" s="82"/>
      <c r="R33" s="42"/>
      <c r="S33" s="42"/>
      <c r="T33" s="121" t="s">
        <v>19</v>
      </c>
      <c r="U33" s="126"/>
      <c r="V33" s="121" t="s">
        <v>22</v>
      </c>
      <c r="W33" s="128"/>
      <c r="X33" s="128"/>
      <c r="Y33" s="126"/>
      <c r="Z33" s="16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c r="A34" s="6"/>
      <c r="B34" s="42"/>
      <c r="C34" s="120"/>
      <c r="D34" s="120"/>
      <c r="E34" s="120" t="s">
        <v>40</v>
      </c>
      <c r="F34" s="120"/>
      <c r="G34" s="120" t="s">
        <v>61</v>
      </c>
      <c r="H34" s="120"/>
      <c r="I34" s="42"/>
      <c r="J34" s="120" t="s">
        <v>40</v>
      </c>
      <c r="K34" s="120"/>
      <c r="L34" s="120" t="s">
        <v>61</v>
      </c>
      <c r="M34" s="120"/>
      <c r="N34" s="25"/>
      <c r="O34" s="25"/>
      <c r="P34" s="82" t="s">
        <v>16</v>
      </c>
      <c r="Q34" s="82"/>
      <c r="R34" s="42"/>
      <c r="S34" s="42"/>
      <c r="T34" s="121" t="s">
        <v>15</v>
      </c>
      <c r="U34" s="126"/>
      <c r="V34" s="121" t="s">
        <v>72</v>
      </c>
      <c r="W34" s="128"/>
      <c r="X34" s="128"/>
      <c r="Y34" s="126"/>
      <c r="Z34" s="175"/>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c r="A35" s="6"/>
      <c r="B35" s="42"/>
      <c r="C35" s="121" t="s">
        <v>15</v>
      </c>
      <c r="D35" s="126"/>
      <c r="E35" s="130">
        <f>SUMIFS($AU$13:$AV$30,$C$13:$D$30,"看護職員",$E$13:$F$30,"A")</f>
        <v>320</v>
      </c>
      <c r="F35" s="133"/>
      <c r="G35" s="130">
        <f>SUMIFS($AW$13:$AX$30,$C$13:$D$30,"看護職員",$E$13:$F$30,"A")</f>
        <v>80</v>
      </c>
      <c r="H35" s="133"/>
      <c r="I35" s="145"/>
      <c r="J35" s="149">
        <v>0</v>
      </c>
      <c r="K35" s="152"/>
      <c r="L35" s="149">
        <v>0</v>
      </c>
      <c r="M35" s="152"/>
      <c r="N35" s="158"/>
      <c r="O35" s="158"/>
      <c r="P35" s="149">
        <v>2</v>
      </c>
      <c r="Q35" s="152"/>
      <c r="R35" s="42"/>
      <c r="S35" s="42"/>
      <c r="T35" s="121" t="s">
        <v>7</v>
      </c>
      <c r="U35" s="126"/>
      <c r="V35" s="121" t="s">
        <v>73</v>
      </c>
      <c r="W35" s="128"/>
      <c r="X35" s="128"/>
      <c r="Y35" s="126"/>
      <c r="Z35" s="163"/>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c r="A36" s="6"/>
      <c r="B36" s="42"/>
      <c r="C36" s="121" t="s">
        <v>7</v>
      </c>
      <c r="D36" s="126"/>
      <c r="E36" s="130">
        <f>SUMIFS($AU$13:$AV$30,$C$13:$D$30,"看護職員",$E$13:$F$30,"B")</f>
        <v>0</v>
      </c>
      <c r="F36" s="133"/>
      <c r="G36" s="130">
        <f>SUMIFS($AW$13:$AX$30,$C$13:$D$30,"看護職員",$E$13:$F$30,"B")</f>
        <v>0</v>
      </c>
      <c r="H36" s="133"/>
      <c r="I36" s="145"/>
      <c r="J36" s="149">
        <v>0</v>
      </c>
      <c r="K36" s="152"/>
      <c r="L36" s="149">
        <v>0</v>
      </c>
      <c r="M36" s="152"/>
      <c r="N36" s="158"/>
      <c r="O36" s="158"/>
      <c r="P36" s="149">
        <v>0</v>
      </c>
      <c r="Q36" s="152"/>
      <c r="R36" s="42"/>
      <c r="S36" s="42"/>
      <c r="T36" s="121" t="s">
        <v>14</v>
      </c>
      <c r="U36" s="126"/>
      <c r="V36" s="121" t="s">
        <v>74</v>
      </c>
      <c r="W36" s="128"/>
      <c r="X36" s="128"/>
      <c r="Y36" s="126"/>
      <c r="Z36" s="163"/>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c r="A37" s="6"/>
      <c r="B37" s="42"/>
      <c r="C37" s="121" t="s">
        <v>14</v>
      </c>
      <c r="D37" s="126"/>
      <c r="E37" s="130">
        <f>SUMIFS($AU$13:$AV$30,$C$13:$D$30,"看護職員",$E$13:$F$30,"C")</f>
        <v>0</v>
      </c>
      <c r="F37" s="133"/>
      <c r="G37" s="130">
        <f>SUMIFS($AW$13:$AX$30,$C$13:$D$30,"看護職員",$E$13:$F$30,"C")</f>
        <v>0</v>
      </c>
      <c r="H37" s="133"/>
      <c r="I37" s="145"/>
      <c r="J37" s="149">
        <v>0</v>
      </c>
      <c r="K37" s="152"/>
      <c r="L37" s="149">
        <v>0</v>
      </c>
      <c r="M37" s="152"/>
      <c r="N37" s="158"/>
      <c r="O37" s="158"/>
      <c r="P37" s="130" t="s">
        <v>53</v>
      </c>
      <c r="Q37" s="133"/>
      <c r="R37" s="42"/>
      <c r="S37" s="42"/>
      <c r="T37" s="121" t="s">
        <v>17</v>
      </c>
      <c r="U37" s="126"/>
      <c r="V37" s="121" t="s">
        <v>28</v>
      </c>
      <c r="W37" s="128"/>
      <c r="X37" s="128"/>
      <c r="Y37" s="126"/>
      <c r="Z37" s="172"/>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c r="A38" s="6"/>
      <c r="B38" s="42"/>
      <c r="C38" s="121" t="s">
        <v>17</v>
      </c>
      <c r="D38" s="126"/>
      <c r="E38" s="130">
        <f>SUMIFS($AU$13:$AV$30,$C$13:$D$30,"看護職員",$E$13:$F$30,"D")</f>
        <v>80</v>
      </c>
      <c r="F38" s="133"/>
      <c r="G38" s="130">
        <f>SUMIFS($AW$13:$AX$30,$C$13:$D$30,"看護職員",$E$13:$F$30,"D")</f>
        <v>20</v>
      </c>
      <c r="H38" s="133"/>
      <c r="I38" s="145"/>
      <c r="J38" s="149">
        <v>80</v>
      </c>
      <c r="K38" s="152"/>
      <c r="L38" s="149">
        <v>20</v>
      </c>
      <c r="M38" s="152"/>
      <c r="N38" s="158"/>
      <c r="O38" s="158"/>
      <c r="P38" s="130" t="s">
        <v>53</v>
      </c>
      <c r="Q38" s="133"/>
      <c r="R38" s="42"/>
      <c r="S38" s="42"/>
      <c r="T38" s="42"/>
      <c r="U38" s="163"/>
      <c r="V38" s="163"/>
      <c r="W38" s="168"/>
      <c r="X38" s="168"/>
      <c r="Y38" s="297"/>
      <c r="Z38" s="29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c r="A39" s="6"/>
      <c r="B39" s="42"/>
      <c r="C39" s="121" t="s">
        <v>18</v>
      </c>
      <c r="D39" s="126"/>
      <c r="E39" s="130">
        <f>SUM(E35:F38)</f>
        <v>400</v>
      </c>
      <c r="F39" s="133"/>
      <c r="G39" s="130">
        <f>SUM(G35:H38)</f>
        <v>100</v>
      </c>
      <c r="H39" s="133"/>
      <c r="I39" s="145"/>
      <c r="J39" s="130">
        <f>SUM(J35:K38)</f>
        <v>80</v>
      </c>
      <c r="K39" s="133"/>
      <c r="L39" s="130">
        <f>SUM(L35:M38)</f>
        <v>20</v>
      </c>
      <c r="M39" s="133"/>
      <c r="N39" s="158"/>
      <c r="O39" s="158"/>
      <c r="P39" s="130">
        <f>SUM(P35:Q36)</f>
        <v>2</v>
      </c>
      <c r="Q39" s="133"/>
      <c r="R39" s="42"/>
      <c r="S39" s="42"/>
      <c r="T39" s="42"/>
      <c r="U39" s="163"/>
      <c r="V39" s="163"/>
      <c r="W39" s="168"/>
      <c r="X39" s="168"/>
      <c r="Y39" s="298"/>
      <c r="Z39" s="29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c r="A40" s="6"/>
      <c r="B40" s="42"/>
      <c r="C40" s="42"/>
      <c r="D40" s="42"/>
      <c r="E40" s="42"/>
      <c r="F40" s="42"/>
      <c r="G40" s="42"/>
      <c r="H40" s="42"/>
      <c r="I40" s="42"/>
      <c r="J40" s="42"/>
      <c r="K40" s="42"/>
      <c r="L40" s="89"/>
      <c r="M40" s="42"/>
      <c r="N40" s="42"/>
      <c r="O40" s="42"/>
      <c r="P40" s="42"/>
      <c r="Q40" s="42"/>
      <c r="R40" s="42"/>
      <c r="S40" s="42"/>
      <c r="T40" s="42"/>
      <c r="U40" s="164"/>
      <c r="V40" s="164"/>
      <c r="W40" s="164"/>
      <c r="X40" s="164"/>
      <c r="Y40" s="164"/>
      <c r="Z40" s="16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c r="A41" s="6"/>
      <c r="B41" s="42"/>
      <c r="C41" s="89" t="s">
        <v>65</v>
      </c>
      <c r="D41" s="42"/>
      <c r="E41" s="42"/>
      <c r="F41" s="42"/>
      <c r="G41" s="42"/>
      <c r="H41" s="42"/>
      <c r="I41" s="146" t="s">
        <v>125</v>
      </c>
      <c r="J41" s="150" t="s">
        <v>126</v>
      </c>
      <c r="K41" s="153"/>
      <c r="L41" s="155"/>
      <c r="M41" s="146"/>
      <c r="N41" s="42"/>
      <c r="O41" s="42"/>
      <c r="P41" s="42"/>
      <c r="Q41" s="42"/>
      <c r="R41" s="42"/>
      <c r="S41" s="42"/>
      <c r="T41" s="42"/>
      <c r="U41" s="165"/>
      <c r="V41" s="164"/>
      <c r="W41" s="164"/>
      <c r="X41" s="164"/>
      <c r="Y41" s="164"/>
      <c r="Z41" s="16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c r="A42" s="6"/>
      <c r="B42" s="42"/>
      <c r="C42" s="42" t="s">
        <v>56</v>
      </c>
      <c r="D42" s="42"/>
      <c r="E42" s="42"/>
      <c r="F42" s="42"/>
      <c r="G42" s="42"/>
      <c r="H42" s="42" t="s">
        <v>62</v>
      </c>
      <c r="I42" s="42"/>
      <c r="J42" s="42"/>
      <c r="K42" s="42"/>
      <c r="L42" s="89"/>
      <c r="M42" s="42"/>
      <c r="N42" s="42"/>
      <c r="O42" s="42"/>
      <c r="P42" s="42"/>
      <c r="Q42" s="42"/>
      <c r="R42" s="42"/>
      <c r="S42" s="42"/>
      <c r="T42" s="42"/>
      <c r="U42" s="164"/>
      <c r="V42" s="164"/>
      <c r="W42" s="164"/>
      <c r="X42" s="164"/>
      <c r="Y42" s="164"/>
      <c r="Z42" s="16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c r="A43" s="6"/>
      <c r="B43" s="42"/>
      <c r="C43" s="42" t="str">
        <f>IF($J$41="週","対象時間数（週平均）","対象時間数（当月合計）")</f>
        <v>対象時間数（週平均）</v>
      </c>
      <c r="D43" s="42"/>
      <c r="E43" s="42"/>
      <c r="F43" s="42"/>
      <c r="G43" s="42"/>
      <c r="H43" s="42" t="str">
        <f>IF($J$41="週","週に勤務すべき時間数","当月に勤務すべき時間数")</f>
        <v>週に勤務すべき時間数</v>
      </c>
      <c r="I43" s="42"/>
      <c r="J43" s="42"/>
      <c r="K43" s="42"/>
      <c r="L43" s="89"/>
      <c r="M43" s="120" t="s">
        <v>41</v>
      </c>
      <c r="N43" s="120"/>
      <c r="O43" s="120"/>
      <c r="P43" s="120"/>
      <c r="Q43" s="42"/>
      <c r="R43" s="42"/>
      <c r="S43" s="42"/>
      <c r="T43" s="42"/>
      <c r="U43" s="164"/>
      <c r="V43" s="164"/>
      <c r="W43" s="164"/>
      <c r="X43" s="164"/>
      <c r="Y43" s="164"/>
      <c r="Z43" s="16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c r="A44" s="6"/>
      <c r="B44" s="42"/>
      <c r="C44" s="122">
        <f>IF($J$41="週",L39,J39)</f>
        <v>20</v>
      </c>
      <c r="D44" s="127"/>
      <c r="E44" s="127"/>
      <c r="F44" s="134"/>
      <c r="G44" s="50" t="s">
        <v>33</v>
      </c>
      <c r="H44" s="121">
        <f>IF($J$41="週",$AV$5,$AZ$5)</f>
        <v>40</v>
      </c>
      <c r="I44" s="128"/>
      <c r="J44" s="128"/>
      <c r="K44" s="126"/>
      <c r="L44" s="50" t="s">
        <v>4</v>
      </c>
      <c r="M44" s="143">
        <f>ROUNDDOWN(C44/H44,1)</f>
        <v>0.5</v>
      </c>
      <c r="N44" s="147"/>
      <c r="O44" s="147"/>
      <c r="P44" s="154"/>
      <c r="Q44" s="42"/>
      <c r="R44" s="42"/>
      <c r="S44" s="42"/>
      <c r="T44" s="42"/>
      <c r="U44" s="166"/>
      <c r="V44" s="166"/>
      <c r="W44" s="166"/>
      <c r="X44" s="166"/>
      <c r="Y44" s="163"/>
      <c r="Z44" s="16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c r="A45" s="6"/>
      <c r="B45" s="42"/>
      <c r="C45" s="42"/>
      <c r="D45" s="42"/>
      <c r="E45" s="42"/>
      <c r="F45" s="42"/>
      <c r="G45" s="42"/>
      <c r="H45" s="42"/>
      <c r="I45" s="42"/>
      <c r="J45" s="42"/>
      <c r="K45" s="42"/>
      <c r="L45" s="89"/>
      <c r="M45" s="42" t="s">
        <v>98</v>
      </c>
      <c r="N45" s="42"/>
      <c r="O45" s="42"/>
      <c r="P45" s="42"/>
      <c r="Q45" s="42"/>
      <c r="R45" s="42"/>
      <c r="S45" s="42"/>
      <c r="T45" s="42"/>
      <c r="U45" s="164"/>
      <c r="V45" s="164"/>
      <c r="W45" s="164"/>
      <c r="X45" s="164"/>
      <c r="Y45" s="164"/>
      <c r="Z45" s="16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c r="A46" s="6"/>
      <c r="B46" s="42"/>
      <c r="C46" s="42" t="s">
        <v>71</v>
      </c>
      <c r="D46" s="42"/>
      <c r="E46" s="42"/>
      <c r="F46" s="42"/>
      <c r="G46" s="42"/>
      <c r="H46" s="42"/>
      <c r="I46" s="42"/>
      <c r="J46" s="42"/>
      <c r="K46" s="42"/>
      <c r="L46" s="89"/>
      <c r="M46" s="42"/>
      <c r="N46" s="42"/>
      <c r="O46" s="42"/>
      <c r="P46" s="42"/>
      <c r="Q46" s="42"/>
      <c r="R46" s="42"/>
      <c r="S46" s="42"/>
      <c r="T46" s="42"/>
      <c r="U46" s="42"/>
      <c r="V46" s="167"/>
      <c r="W46" s="169"/>
      <c r="X46" s="169"/>
      <c r="Y46" s="42"/>
      <c r="Z46" s="42"/>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c r="A47" s="6"/>
      <c r="B47" s="42"/>
      <c r="C47" s="42" t="s">
        <v>57</v>
      </c>
      <c r="D47" s="42"/>
      <c r="E47" s="42"/>
      <c r="F47" s="42"/>
      <c r="G47" s="42"/>
      <c r="H47" s="42"/>
      <c r="I47" s="42"/>
      <c r="J47" s="42"/>
      <c r="K47" s="42"/>
      <c r="L47" s="89"/>
      <c r="M47" s="50"/>
      <c r="N47" s="50"/>
      <c r="O47" s="50"/>
      <c r="P47" s="50"/>
      <c r="Q47" s="42"/>
      <c r="R47" s="42"/>
      <c r="S47" s="42"/>
      <c r="T47" s="42"/>
      <c r="U47" s="42"/>
      <c r="V47" s="167"/>
      <c r="W47" s="169"/>
      <c r="X47" s="169"/>
      <c r="Y47" s="42"/>
      <c r="Z47" s="42"/>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c r="A48" s="6"/>
      <c r="B48" s="42"/>
      <c r="C48" s="25" t="s">
        <v>64</v>
      </c>
      <c r="D48" s="25"/>
      <c r="E48" s="25"/>
      <c r="F48" s="25"/>
      <c r="G48" s="25"/>
      <c r="H48" s="42" t="s">
        <v>69</v>
      </c>
      <c r="I48" s="25"/>
      <c r="J48" s="25"/>
      <c r="K48" s="25"/>
      <c r="L48" s="25"/>
      <c r="M48" s="120" t="s">
        <v>18</v>
      </c>
      <c r="N48" s="120"/>
      <c r="O48" s="120"/>
      <c r="P48" s="120"/>
      <c r="Q48" s="42"/>
      <c r="R48" s="42"/>
      <c r="S48" s="42"/>
      <c r="T48" s="42"/>
      <c r="U48" s="42"/>
      <c r="V48" s="167"/>
      <c r="W48" s="169"/>
      <c r="X48" s="169"/>
      <c r="Y48" s="42"/>
      <c r="Z48" s="42"/>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c r="A49" s="6"/>
      <c r="B49" s="42"/>
      <c r="C49" s="121">
        <f>P39</f>
        <v>2</v>
      </c>
      <c r="D49" s="128"/>
      <c r="E49" s="128"/>
      <c r="F49" s="126"/>
      <c r="G49" s="50" t="s">
        <v>112</v>
      </c>
      <c r="H49" s="143">
        <f>M44</f>
        <v>0.5</v>
      </c>
      <c r="I49" s="147"/>
      <c r="J49" s="147"/>
      <c r="K49" s="154"/>
      <c r="L49" s="50" t="s">
        <v>4</v>
      </c>
      <c r="M49" s="156">
        <f>ROUNDDOWN(C49+H49,1)</f>
        <v>2.5</v>
      </c>
      <c r="N49" s="159"/>
      <c r="O49" s="159"/>
      <c r="P49" s="161"/>
      <c r="Q49" s="42"/>
      <c r="R49" s="42"/>
      <c r="S49" s="42"/>
      <c r="T49" s="42"/>
      <c r="U49" s="42"/>
      <c r="V49" s="167"/>
      <c r="W49" s="169"/>
      <c r="X49" s="169"/>
      <c r="Y49" s="42"/>
      <c r="Z49" s="42"/>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c r="A50" s="6"/>
      <c r="B50" s="42"/>
      <c r="C50" s="42"/>
      <c r="D50" s="42"/>
      <c r="E50" s="42"/>
      <c r="F50" s="42"/>
      <c r="G50" s="42"/>
      <c r="H50" s="42"/>
      <c r="I50" s="42"/>
      <c r="J50" s="42"/>
      <c r="K50" s="42"/>
      <c r="L50" s="42"/>
      <c r="M50" s="42"/>
      <c r="N50" s="89"/>
      <c r="O50" s="42"/>
      <c r="P50" s="42"/>
      <c r="Q50" s="42"/>
      <c r="R50" s="42"/>
      <c r="S50" s="42"/>
      <c r="T50" s="42"/>
      <c r="U50" s="42"/>
      <c r="V50" s="167"/>
      <c r="W50" s="169"/>
      <c r="X50" s="169"/>
      <c r="Y50" s="42"/>
      <c r="Z50" s="42"/>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c r="C51" s="30"/>
      <c r="D51" s="30"/>
      <c r="E51" s="7"/>
      <c r="F51" s="7"/>
      <c r="G51" s="7"/>
      <c r="H51" s="7"/>
      <c r="I51" s="7"/>
      <c r="J51" s="7"/>
      <c r="K51" s="7"/>
      <c r="L51" s="7"/>
      <c r="M51" s="7"/>
      <c r="N51" s="7"/>
      <c r="O51" s="7"/>
      <c r="P51" s="7"/>
      <c r="Q51" s="7"/>
      <c r="R51" s="7"/>
      <c r="S51" s="7"/>
      <c r="T51" s="30"/>
      <c r="U51" s="7"/>
      <c r="V51" s="7"/>
      <c r="W51" s="7"/>
      <c r="X51" s="7"/>
      <c r="Y51" s="7"/>
      <c r="Z51" s="7"/>
      <c r="AA51" s="7"/>
      <c r="AB51" s="7"/>
      <c r="AC51" s="7"/>
      <c r="AD51" s="7"/>
      <c r="AE51" s="7"/>
      <c r="AF51" s="7"/>
      <c r="AJ51" s="31"/>
      <c r="AK51" s="135"/>
      <c r="AL51" s="135"/>
      <c r="AM51" s="7"/>
      <c r="AN51" s="7"/>
      <c r="AO51" s="7"/>
      <c r="AP51" s="7"/>
      <c r="AQ51" s="7"/>
      <c r="AR51" s="7"/>
      <c r="AS51" s="7"/>
      <c r="AT51" s="7"/>
      <c r="AU51" s="7"/>
      <c r="AV51" s="7"/>
      <c r="AW51" s="7"/>
      <c r="AX51" s="7"/>
      <c r="AY51" s="7"/>
      <c r="AZ51" s="7"/>
      <c r="BA51" s="7"/>
      <c r="BB51" s="7"/>
      <c r="BC51" s="7"/>
      <c r="BD51" s="7"/>
      <c r="BE51" s="135"/>
    </row>
    <row r="52" spans="1:58" ht="20.25" customHeight="1">
      <c r="A52" s="7"/>
      <c r="B52" s="7"/>
      <c r="C52" s="30"/>
      <c r="D52" s="30"/>
      <c r="E52" s="7"/>
      <c r="F52" s="7"/>
      <c r="G52" s="7"/>
      <c r="H52" s="7"/>
      <c r="I52" s="7"/>
      <c r="J52" s="7"/>
      <c r="K52" s="7"/>
      <c r="L52" s="7"/>
      <c r="M52" s="7"/>
      <c r="N52" s="7"/>
      <c r="O52" s="7"/>
      <c r="P52" s="7"/>
      <c r="Q52" s="7"/>
      <c r="R52" s="7"/>
      <c r="S52" s="7"/>
      <c r="T52" s="7"/>
      <c r="U52" s="30"/>
      <c r="V52" s="7"/>
      <c r="W52" s="7"/>
      <c r="X52" s="7"/>
      <c r="Y52" s="7"/>
      <c r="Z52" s="7"/>
      <c r="AA52" s="7"/>
      <c r="AB52" s="7"/>
      <c r="AC52" s="7"/>
      <c r="AD52" s="7"/>
      <c r="AE52" s="7"/>
      <c r="AF52" s="7"/>
      <c r="AG52" s="7"/>
      <c r="AK52" s="31"/>
      <c r="AL52" s="135"/>
      <c r="AM52" s="135"/>
      <c r="AN52" s="7"/>
      <c r="AO52" s="7"/>
      <c r="AP52" s="7"/>
      <c r="AQ52" s="7"/>
      <c r="AR52" s="7"/>
      <c r="AS52" s="7"/>
      <c r="AT52" s="7"/>
      <c r="AU52" s="7"/>
      <c r="AV52" s="7"/>
      <c r="AW52" s="7"/>
      <c r="AX52" s="7"/>
      <c r="AY52" s="7"/>
      <c r="AZ52" s="7"/>
      <c r="BA52" s="7"/>
      <c r="BB52" s="7"/>
      <c r="BC52" s="7"/>
      <c r="BD52" s="7"/>
      <c r="BE52" s="7"/>
      <c r="BF52" s="135"/>
    </row>
    <row r="53" spans="1:58" ht="20.25" customHeight="1">
      <c r="A53" s="7"/>
      <c r="B53" s="7"/>
      <c r="C53" s="7"/>
      <c r="D53" s="30"/>
      <c r="E53" s="7"/>
      <c r="F53" s="7"/>
      <c r="G53" s="7"/>
      <c r="H53" s="7"/>
      <c r="I53" s="7"/>
      <c r="J53" s="7"/>
      <c r="K53" s="7"/>
      <c r="L53" s="7"/>
      <c r="M53" s="7"/>
      <c r="N53" s="7"/>
      <c r="O53" s="7"/>
      <c r="P53" s="7"/>
      <c r="Q53" s="7"/>
      <c r="R53" s="7"/>
      <c r="S53" s="7"/>
      <c r="T53" s="7"/>
      <c r="U53" s="30"/>
      <c r="V53" s="7"/>
      <c r="W53" s="7"/>
      <c r="X53" s="7"/>
      <c r="Y53" s="7"/>
      <c r="Z53" s="7"/>
      <c r="AA53" s="7"/>
      <c r="AB53" s="7"/>
      <c r="AC53" s="7"/>
      <c r="AD53" s="7"/>
      <c r="AE53" s="7"/>
      <c r="AF53" s="7"/>
      <c r="AG53" s="7"/>
      <c r="AK53" s="31"/>
      <c r="AL53" s="135"/>
      <c r="AM53" s="135"/>
      <c r="AN53" s="7"/>
      <c r="AO53" s="7"/>
      <c r="AP53" s="7"/>
      <c r="AQ53" s="7"/>
      <c r="AR53" s="7"/>
      <c r="AS53" s="7"/>
      <c r="AT53" s="7"/>
      <c r="AU53" s="7"/>
      <c r="AV53" s="7"/>
      <c r="AW53" s="7"/>
      <c r="AX53" s="7"/>
      <c r="AY53" s="7"/>
      <c r="AZ53" s="7"/>
      <c r="BA53" s="7"/>
      <c r="BB53" s="7"/>
      <c r="BC53" s="7"/>
      <c r="BD53" s="7"/>
      <c r="BE53" s="7"/>
      <c r="BF53" s="135"/>
    </row>
    <row r="54" spans="1:58" ht="20.25" customHeight="1">
      <c r="A54" s="7"/>
      <c r="B54" s="7"/>
      <c r="C54" s="30"/>
      <c r="D54" s="30"/>
      <c r="E54" s="7"/>
      <c r="F54" s="7"/>
      <c r="G54" s="7"/>
      <c r="H54" s="7"/>
      <c r="I54" s="7"/>
      <c r="J54" s="7"/>
      <c r="K54" s="7"/>
      <c r="L54" s="7"/>
      <c r="M54" s="7"/>
      <c r="N54" s="7"/>
      <c r="O54" s="7"/>
      <c r="P54" s="7"/>
      <c r="Q54" s="7"/>
      <c r="R54" s="7"/>
      <c r="S54" s="7"/>
      <c r="T54" s="7"/>
      <c r="U54" s="30"/>
      <c r="V54" s="7"/>
      <c r="W54" s="7"/>
      <c r="X54" s="7"/>
      <c r="Y54" s="7"/>
      <c r="Z54" s="7"/>
      <c r="AA54" s="7"/>
      <c r="AB54" s="7"/>
      <c r="AC54" s="7"/>
      <c r="AD54" s="7"/>
      <c r="AE54" s="7"/>
      <c r="AF54" s="7"/>
      <c r="AG54" s="7"/>
      <c r="AK54" s="31"/>
      <c r="AL54" s="135"/>
      <c r="AM54" s="135"/>
      <c r="AN54" s="7"/>
      <c r="AO54" s="7"/>
      <c r="AP54" s="7"/>
      <c r="AQ54" s="7"/>
      <c r="AR54" s="7"/>
      <c r="AS54" s="7"/>
      <c r="AT54" s="7"/>
      <c r="AU54" s="7"/>
      <c r="AV54" s="7"/>
      <c r="AW54" s="7"/>
      <c r="AX54" s="7"/>
      <c r="AY54" s="7"/>
      <c r="AZ54" s="7"/>
      <c r="BA54" s="7"/>
      <c r="BB54" s="7"/>
      <c r="BC54" s="7"/>
      <c r="BD54" s="7"/>
      <c r="BE54" s="7"/>
      <c r="BF54" s="135"/>
    </row>
    <row r="55" spans="1:58" ht="20.25" customHeight="1">
      <c r="C55" s="31"/>
      <c r="D55" s="31"/>
      <c r="E55" s="31"/>
      <c r="F55" s="31"/>
      <c r="G55" s="31"/>
      <c r="H55" s="31"/>
      <c r="I55" s="31"/>
      <c r="J55" s="31"/>
      <c r="K55" s="31"/>
      <c r="L55" s="31"/>
      <c r="M55" s="31"/>
      <c r="N55" s="31"/>
      <c r="O55" s="31"/>
      <c r="P55" s="31"/>
      <c r="Q55" s="31"/>
      <c r="R55" s="31"/>
      <c r="S55" s="31"/>
      <c r="T55" s="31"/>
      <c r="U55" s="135"/>
      <c r="V55" s="135"/>
      <c r="W55" s="31"/>
      <c r="X55" s="31"/>
      <c r="Y55" s="31"/>
      <c r="Z55" s="31"/>
      <c r="AA55" s="31"/>
      <c r="AB55" s="31"/>
      <c r="AC55" s="31"/>
      <c r="AD55" s="31"/>
      <c r="AE55" s="31"/>
      <c r="AF55" s="31"/>
      <c r="AG55" s="31"/>
      <c r="AH55" s="31"/>
      <c r="AI55" s="31"/>
      <c r="AJ55" s="31"/>
      <c r="AK55" s="31"/>
      <c r="AL55" s="135"/>
      <c r="AM55" s="135"/>
      <c r="AN55" s="7"/>
      <c r="AO55" s="7"/>
      <c r="AP55" s="7"/>
      <c r="AQ55" s="7"/>
      <c r="AR55" s="7"/>
      <c r="AS55" s="7"/>
      <c r="AT55" s="7"/>
      <c r="AU55" s="7"/>
      <c r="AV55" s="7"/>
      <c r="AW55" s="7"/>
      <c r="AX55" s="7"/>
      <c r="AY55" s="7"/>
      <c r="AZ55" s="7"/>
      <c r="BA55" s="7"/>
      <c r="BB55" s="7"/>
      <c r="BC55" s="7"/>
      <c r="BD55" s="7"/>
      <c r="BE55" s="7"/>
      <c r="BF55" s="135"/>
    </row>
    <row r="56" spans="1:58" ht="20.25" customHeight="1">
      <c r="C56" s="31"/>
      <c r="D56" s="31"/>
      <c r="E56" s="31"/>
      <c r="F56" s="31"/>
      <c r="G56" s="31"/>
      <c r="H56" s="31"/>
      <c r="I56" s="31"/>
      <c r="J56" s="31"/>
      <c r="K56" s="31"/>
      <c r="L56" s="31"/>
      <c r="M56" s="31"/>
      <c r="N56" s="31"/>
      <c r="O56" s="31"/>
      <c r="P56" s="31"/>
      <c r="Q56" s="31"/>
      <c r="R56" s="31"/>
      <c r="S56" s="31"/>
      <c r="T56" s="31"/>
      <c r="U56" s="135"/>
      <c r="V56" s="135"/>
      <c r="W56" s="31"/>
      <c r="X56" s="31"/>
      <c r="Y56" s="31"/>
      <c r="Z56" s="31"/>
      <c r="AA56" s="31"/>
      <c r="AB56" s="31"/>
      <c r="AC56" s="31"/>
      <c r="AD56" s="31"/>
      <c r="AE56" s="31"/>
      <c r="AF56" s="31"/>
      <c r="AG56" s="31"/>
      <c r="AH56" s="31"/>
      <c r="AI56" s="31"/>
      <c r="AJ56" s="31"/>
      <c r="AK56" s="31"/>
      <c r="AL56" s="135"/>
      <c r="AM56" s="135"/>
      <c r="AN56" s="7"/>
      <c r="AO56" s="7"/>
      <c r="AP56" s="7"/>
      <c r="AQ56" s="7"/>
      <c r="AR56" s="7"/>
      <c r="AS56" s="7"/>
      <c r="AT56" s="7"/>
      <c r="AU56" s="7"/>
      <c r="AV56" s="7"/>
      <c r="AW56" s="7"/>
      <c r="AX56" s="7"/>
      <c r="AY56" s="7"/>
      <c r="AZ56" s="7"/>
      <c r="BA56" s="7"/>
      <c r="BB56" s="7"/>
      <c r="BC56" s="7"/>
      <c r="BD56" s="7"/>
      <c r="BE56" s="7"/>
      <c r="BF56" s="135"/>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P13:AX30">
    <cfRule type="expression" dxfId="5" priority="4">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1:K41">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3:D30">
      <formula1>_xlnm.Print_Area</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 type="list" allowBlank="1" showDropDown="0" showInputMessage="1" showErrorMessage="0"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
    <tabColor rgb="FF0070C0"/>
  </sheetPr>
  <dimension ref="A1:BF56"/>
  <sheetViews>
    <sheetView showGridLines="0" tabSelected="1" view="pageBreakPreview" zoomScaleNormal="55" zoomScaleSheetLayoutView="100" workbookViewId="0">
      <selection activeCell="T4" sqref="T4"/>
    </sheetView>
  </sheetViews>
  <sheetFormatPr defaultColWidth="4.5" defaultRowHeight="20.25" customHeight="1"/>
  <cols>
    <col min="1" max="1" width="1.3984375" style="216" customWidth="1"/>
    <col min="2" max="56" width="5.59765625" style="216" customWidth="1"/>
    <col min="57" max="16384" width="4.5" style="216"/>
  </cols>
  <sheetData>
    <row r="1" spans="1:57" s="217" customFormat="1" ht="20.25" customHeight="1">
      <c r="A1" s="4"/>
      <c r="B1" s="4"/>
      <c r="C1" s="16" t="s">
        <v>144</v>
      </c>
      <c r="D1" s="16"/>
      <c r="E1" s="4"/>
      <c r="F1" s="4"/>
      <c r="G1" s="32" t="s">
        <v>30</v>
      </c>
      <c r="H1" s="4"/>
      <c r="I1" s="4"/>
      <c r="J1" s="16"/>
      <c r="K1" s="16"/>
      <c r="L1" s="16"/>
      <c r="M1" s="16"/>
      <c r="N1" s="4"/>
      <c r="O1" s="4"/>
      <c r="P1" s="4"/>
      <c r="Q1" s="4"/>
      <c r="R1" s="4"/>
      <c r="S1" s="4"/>
      <c r="T1" s="4"/>
      <c r="U1" s="4"/>
      <c r="V1" s="4"/>
      <c r="W1" s="4"/>
      <c r="X1" s="4"/>
      <c r="Y1" s="4"/>
      <c r="Z1" s="4"/>
      <c r="AA1" s="4"/>
      <c r="AB1" s="4"/>
      <c r="AC1" s="4"/>
      <c r="AD1" s="4"/>
      <c r="AE1" s="4"/>
      <c r="AF1" s="4"/>
      <c r="AG1" s="4"/>
      <c r="AH1" s="4"/>
      <c r="AI1" s="4"/>
      <c r="AJ1" s="4"/>
      <c r="AK1" s="66" t="s">
        <v>35</v>
      </c>
      <c r="AL1" s="66" t="s">
        <v>1</v>
      </c>
      <c r="AM1" s="170" t="s">
        <v>106</v>
      </c>
      <c r="AN1" s="170"/>
      <c r="AO1" s="170"/>
      <c r="AP1" s="170"/>
      <c r="AQ1" s="170"/>
      <c r="AR1" s="170"/>
      <c r="AS1" s="170"/>
      <c r="AT1" s="170"/>
      <c r="AU1" s="170"/>
      <c r="AV1" s="170"/>
      <c r="AW1" s="170"/>
      <c r="AX1" s="170"/>
      <c r="AY1" s="170"/>
      <c r="AZ1" s="170"/>
      <c r="BA1" s="170"/>
      <c r="BB1" s="162" t="s">
        <v>0</v>
      </c>
      <c r="BC1" s="4"/>
      <c r="BD1" s="4"/>
    </row>
    <row r="2" spans="1:57" s="218" customFormat="1" ht="20.25" customHeight="1">
      <c r="A2" s="5"/>
      <c r="B2" s="5"/>
      <c r="C2" s="5"/>
      <c r="D2" s="32"/>
      <c r="E2" s="5"/>
      <c r="F2" s="5"/>
      <c r="G2" s="5"/>
      <c r="H2" s="32"/>
      <c r="I2" s="66"/>
      <c r="J2" s="66"/>
      <c r="K2" s="66"/>
      <c r="L2" s="66"/>
      <c r="M2" s="66"/>
      <c r="N2" s="5"/>
      <c r="O2" s="5"/>
      <c r="P2" s="5"/>
      <c r="Q2" s="5"/>
      <c r="R2" s="5"/>
      <c r="S2" s="5"/>
      <c r="T2" s="66" t="s">
        <v>36</v>
      </c>
      <c r="U2" s="131">
        <v>7</v>
      </c>
      <c r="V2" s="131"/>
      <c r="W2" s="66" t="s">
        <v>1</v>
      </c>
      <c r="X2" s="144">
        <f>IF(U2=0,"",YEAR(DATE(2018+U2,1,1)))</f>
        <v>2025</v>
      </c>
      <c r="Y2" s="144"/>
      <c r="Z2" s="5" t="s">
        <v>37</v>
      </c>
      <c r="AA2" s="5" t="s">
        <v>38</v>
      </c>
      <c r="AB2" s="131"/>
      <c r="AC2" s="131"/>
      <c r="AD2" s="5" t="s">
        <v>39</v>
      </c>
      <c r="AE2" s="5"/>
      <c r="AF2" s="5"/>
      <c r="AG2" s="5"/>
      <c r="AH2" s="5"/>
      <c r="AI2" s="5"/>
      <c r="AJ2" s="162"/>
      <c r="AK2" s="66" t="s">
        <v>31</v>
      </c>
      <c r="AL2" s="66" t="s">
        <v>1</v>
      </c>
      <c r="AM2" s="131"/>
      <c r="AN2" s="131"/>
      <c r="AO2" s="131"/>
      <c r="AP2" s="131"/>
      <c r="AQ2" s="131"/>
      <c r="AR2" s="131"/>
      <c r="AS2" s="131"/>
      <c r="AT2" s="131"/>
      <c r="AU2" s="131"/>
      <c r="AV2" s="131"/>
      <c r="AW2" s="131"/>
      <c r="AX2" s="131"/>
      <c r="AY2" s="131"/>
      <c r="AZ2" s="131"/>
      <c r="BA2" s="131"/>
      <c r="BB2" s="162" t="s">
        <v>0</v>
      </c>
      <c r="BC2" s="66"/>
      <c r="BD2" s="66"/>
      <c r="BE2" s="248"/>
    </row>
    <row r="3" spans="1:57" s="218" customFormat="1" ht="20.25" customHeight="1">
      <c r="A3" s="5"/>
      <c r="B3" s="5"/>
      <c r="C3" s="5"/>
      <c r="D3" s="32"/>
      <c r="E3" s="5"/>
      <c r="F3" s="5"/>
      <c r="G3" s="5"/>
      <c r="H3" s="32"/>
      <c r="I3" s="66"/>
      <c r="J3" s="66"/>
      <c r="K3" s="66"/>
      <c r="L3" s="66"/>
      <c r="M3" s="66"/>
      <c r="N3" s="5"/>
      <c r="O3" s="5"/>
      <c r="P3" s="5"/>
      <c r="Q3" s="5"/>
      <c r="R3" s="5"/>
      <c r="S3" s="5"/>
      <c r="T3" s="129"/>
      <c r="U3" s="132"/>
      <c r="V3" s="132"/>
      <c r="W3" s="142"/>
      <c r="X3" s="132"/>
      <c r="Y3" s="132"/>
      <c r="Z3" s="151"/>
      <c r="AA3" s="151"/>
      <c r="AB3" s="132"/>
      <c r="AC3" s="132"/>
      <c r="AD3" s="27"/>
      <c r="AE3" s="5"/>
      <c r="AF3" s="5"/>
      <c r="AG3" s="5"/>
      <c r="AH3" s="5"/>
      <c r="AI3" s="5"/>
      <c r="AJ3" s="162"/>
      <c r="AK3" s="66"/>
      <c r="AL3" s="66"/>
      <c r="AM3" s="144"/>
      <c r="AN3" s="144"/>
      <c r="AO3" s="144"/>
      <c r="AP3" s="144"/>
      <c r="AQ3" s="144"/>
      <c r="AR3" s="144"/>
      <c r="AS3" s="144"/>
      <c r="AT3" s="144"/>
      <c r="AU3" s="144"/>
      <c r="AV3" s="144"/>
      <c r="AW3" s="144"/>
      <c r="AX3" s="144"/>
      <c r="AY3" s="196" t="s">
        <v>101</v>
      </c>
      <c r="AZ3" s="202" t="s">
        <v>145</v>
      </c>
      <c r="BA3" s="202"/>
      <c r="BB3" s="202"/>
      <c r="BC3" s="202"/>
      <c r="BD3" s="66"/>
      <c r="BE3" s="248"/>
    </row>
    <row r="4" spans="1:57" s="218" customFormat="1" ht="20.25" customHeight="1">
      <c r="A4" s="5"/>
      <c r="B4" s="8"/>
      <c r="C4" s="8"/>
      <c r="D4" s="8"/>
      <c r="E4" s="8"/>
      <c r="F4" s="8"/>
      <c r="G4" s="8"/>
      <c r="H4" s="8"/>
      <c r="I4" s="8"/>
      <c r="J4" s="68"/>
      <c r="K4" s="70"/>
      <c r="L4" s="70"/>
      <c r="M4" s="70"/>
      <c r="N4" s="70"/>
      <c r="O4" s="70"/>
      <c r="P4" s="103"/>
      <c r="Q4" s="70"/>
      <c r="R4" s="70"/>
      <c r="S4" s="123"/>
      <c r="T4" s="5"/>
      <c r="U4" s="5"/>
      <c r="V4" s="5"/>
      <c r="W4" s="5"/>
      <c r="X4" s="5"/>
      <c r="Y4" s="5"/>
      <c r="Z4" s="151"/>
      <c r="AA4" s="151"/>
      <c r="AB4" s="132"/>
      <c r="AC4" s="132"/>
      <c r="AD4" s="27"/>
      <c r="AE4" s="5"/>
      <c r="AF4" s="5"/>
      <c r="AG4" s="5"/>
      <c r="AH4" s="5"/>
      <c r="AI4" s="5"/>
      <c r="AJ4" s="162"/>
      <c r="AK4" s="66"/>
      <c r="AL4" s="66"/>
      <c r="AM4" s="144"/>
      <c r="AN4" s="144"/>
      <c r="AO4" s="144"/>
      <c r="AP4" s="144"/>
      <c r="AQ4" s="144"/>
      <c r="AR4" s="144"/>
      <c r="AS4" s="144"/>
      <c r="AT4" s="144"/>
      <c r="AU4" s="144"/>
      <c r="AV4" s="144"/>
      <c r="AW4" s="144"/>
      <c r="AX4" s="144"/>
      <c r="AY4" s="196" t="s">
        <v>135</v>
      </c>
      <c r="AZ4" s="202"/>
      <c r="BA4" s="202"/>
      <c r="BB4" s="202"/>
      <c r="BC4" s="202"/>
      <c r="BD4" s="66"/>
      <c r="BE4" s="248"/>
    </row>
    <row r="5" spans="1:57" s="218" customFormat="1" ht="20.25" customHeight="1">
      <c r="A5" s="5"/>
      <c r="B5" s="9"/>
      <c r="C5" s="9"/>
      <c r="D5" s="9"/>
      <c r="E5" s="9"/>
      <c r="F5" s="9"/>
      <c r="G5" s="9"/>
      <c r="H5" s="9"/>
      <c r="I5" s="9"/>
      <c r="J5" s="69"/>
      <c r="K5" s="71"/>
      <c r="L5" s="76"/>
      <c r="M5" s="76"/>
      <c r="N5" s="76"/>
      <c r="O5" s="76"/>
      <c r="P5" s="9"/>
      <c r="Q5" s="112"/>
      <c r="R5" s="112"/>
      <c r="S5" s="124"/>
      <c r="T5" s="5"/>
      <c r="U5" s="5"/>
      <c r="V5" s="5"/>
      <c r="W5" s="5"/>
      <c r="X5" s="5"/>
      <c r="Y5" s="5"/>
      <c r="Z5" s="151"/>
      <c r="AA5" s="151"/>
      <c r="AB5" s="132"/>
      <c r="AC5" s="132"/>
      <c r="AD5" s="160"/>
      <c r="AE5" s="160"/>
      <c r="AF5" s="160"/>
      <c r="AG5" s="160"/>
      <c r="AH5" s="5"/>
      <c r="AI5" s="5"/>
      <c r="AJ5" s="160" t="s">
        <v>79</v>
      </c>
      <c r="AK5" s="160"/>
      <c r="AL5" s="160"/>
      <c r="AM5" s="160"/>
      <c r="AN5" s="160"/>
      <c r="AO5" s="160"/>
      <c r="AP5" s="160"/>
      <c r="AQ5" s="160"/>
      <c r="AR5" s="8"/>
      <c r="AS5" s="8"/>
      <c r="AT5" s="179"/>
      <c r="AU5" s="160"/>
      <c r="AV5" s="187"/>
      <c r="AW5" s="195"/>
      <c r="AX5" s="179" t="s">
        <v>42</v>
      </c>
      <c r="AY5" s="160"/>
      <c r="AZ5" s="187"/>
      <c r="BA5" s="195"/>
      <c r="BB5" s="179" t="s">
        <v>117</v>
      </c>
      <c r="BC5" s="160"/>
      <c r="BD5" s="5"/>
      <c r="BE5" s="248"/>
    </row>
    <row r="6" spans="1:57" s="218" customFormat="1" ht="20.25" customHeight="1">
      <c r="A6" s="5"/>
      <c r="B6" s="9"/>
      <c r="C6" s="9"/>
      <c r="D6" s="9"/>
      <c r="E6" s="9"/>
      <c r="F6" s="9"/>
      <c r="G6" s="9"/>
      <c r="H6" s="9"/>
      <c r="I6" s="9"/>
      <c r="J6" s="9"/>
      <c r="K6" s="72"/>
      <c r="L6" s="72"/>
      <c r="M6" s="72"/>
      <c r="N6" s="9"/>
      <c r="O6" s="93"/>
      <c r="P6" s="104"/>
      <c r="Q6" s="104"/>
      <c r="R6" s="119"/>
      <c r="S6" s="125"/>
      <c r="T6" s="5"/>
      <c r="U6" s="5"/>
      <c r="V6" s="5"/>
      <c r="W6" s="5"/>
      <c r="X6" s="5"/>
      <c r="Y6" s="5"/>
      <c r="Z6" s="151"/>
      <c r="AA6" s="151"/>
      <c r="AB6" s="132"/>
      <c r="AC6" s="132"/>
      <c r="AD6" s="25"/>
      <c r="AE6" s="4"/>
      <c r="AF6" s="4"/>
      <c r="AG6" s="4"/>
      <c r="AH6" s="5"/>
      <c r="AI6" s="5"/>
      <c r="AJ6" s="5"/>
      <c r="AK6" s="5"/>
      <c r="AL6" s="4"/>
      <c r="AM6" s="4"/>
      <c r="AN6" s="171"/>
      <c r="AO6" s="174"/>
      <c r="AP6" s="174"/>
      <c r="AQ6" s="176"/>
      <c r="AR6" s="176"/>
      <c r="AS6" s="176"/>
      <c r="AT6" s="176"/>
      <c r="AU6" s="176"/>
      <c r="AV6" s="176"/>
      <c r="AW6" s="160" t="s">
        <v>47</v>
      </c>
      <c r="AX6" s="160"/>
      <c r="AY6" s="160"/>
      <c r="AZ6" s="204"/>
      <c r="BA6" s="209"/>
      <c r="BB6" s="179" t="s">
        <v>27</v>
      </c>
      <c r="BC6" s="5"/>
      <c r="BD6" s="5"/>
      <c r="BE6" s="248"/>
    </row>
    <row r="7" spans="1:57" ht="20.25" customHeight="1">
      <c r="A7" s="6"/>
      <c r="B7" s="6"/>
      <c r="C7" s="17"/>
      <c r="D7" s="17"/>
      <c r="E7" s="6"/>
      <c r="F7" s="6"/>
      <c r="G7" s="54"/>
      <c r="H7" s="6"/>
      <c r="I7" s="6"/>
      <c r="J7" s="6"/>
      <c r="K7" s="6"/>
      <c r="L7" s="6"/>
      <c r="M7" s="6"/>
      <c r="N7" s="6"/>
      <c r="O7" s="6"/>
      <c r="P7" s="6"/>
      <c r="Q7" s="6"/>
      <c r="R7" s="6"/>
      <c r="S7" s="17"/>
      <c r="T7" s="6"/>
      <c r="U7" s="6"/>
      <c r="V7" s="6"/>
      <c r="W7" s="6"/>
      <c r="X7" s="6"/>
      <c r="Y7" s="6"/>
      <c r="Z7" s="6"/>
      <c r="AA7" s="6"/>
      <c r="AB7" s="6"/>
      <c r="AC7" s="6"/>
      <c r="AD7" s="6"/>
      <c r="AE7" s="6"/>
      <c r="AF7" s="6"/>
      <c r="AG7" s="6"/>
      <c r="AH7" s="6"/>
      <c r="AI7" s="6"/>
      <c r="AJ7" s="17"/>
      <c r="AK7" s="6"/>
      <c r="AL7" s="6"/>
      <c r="AM7" s="6"/>
      <c r="AN7" s="6"/>
      <c r="AO7" s="6"/>
      <c r="AP7" s="6"/>
      <c r="AQ7" s="6"/>
      <c r="AR7" s="6"/>
      <c r="AS7" s="6"/>
      <c r="AT7" s="6"/>
      <c r="AU7" s="6"/>
      <c r="AV7" s="6"/>
      <c r="AW7" s="6"/>
      <c r="AX7" s="6"/>
      <c r="AY7" s="6"/>
      <c r="AZ7" s="6"/>
      <c r="BA7" s="6"/>
      <c r="BB7" s="6"/>
      <c r="BC7" s="210"/>
      <c r="BD7" s="210"/>
      <c r="BE7" s="249"/>
    </row>
    <row r="8" spans="1:57" ht="20.25" customHeight="1">
      <c r="A8" s="6"/>
      <c r="B8" s="10" t="s">
        <v>49</v>
      </c>
      <c r="C8" s="18" t="s">
        <v>87</v>
      </c>
      <c r="D8" s="33"/>
      <c r="E8" s="43" t="s">
        <v>88</v>
      </c>
      <c r="F8" s="33"/>
      <c r="G8" s="43" t="s">
        <v>89</v>
      </c>
      <c r="H8" s="18"/>
      <c r="I8" s="18"/>
      <c r="J8" s="18"/>
      <c r="K8" s="33"/>
      <c r="L8" s="43" t="s">
        <v>90</v>
      </c>
      <c r="M8" s="18"/>
      <c r="N8" s="18"/>
      <c r="O8" s="94"/>
      <c r="P8" s="105" t="s">
        <v>151</v>
      </c>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80" t="str">
        <f>IF(AZ3="４週","(9)1～4週目の勤務時間数合計","(9)1か月の勤務時間数合計")</f>
        <v>(9)1～4週目の勤務時間数合計</v>
      </c>
      <c r="AV8" s="188"/>
      <c r="AW8" s="180" t="s">
        <v>91</v>
      </c>
      <c r="AX8" s="188"/>
      <c r="AY8" s="197" t="s">
        <v>150</v>
      </c>
      <c r="AZ8" s="197"/>
      <c r="BA8" s="197"/>
      <c r="BB8" s="197"/>
      <c r="BC8" s="197"/>
      <c r="BD8" s="197"/>
    </row>
    <row r="9" spans="1:57" ht="20.25" customHeight="1">
      <c r="A9" s="6"/>
      <c r="B9" s="11"/>
      <c r="C9" s="19"/>
      <c r="D9" s="34"/>
      <c r="E9" s="44"/>
      <c r="F9" s="34"/>
      <c r="G9" s="44"/>
      <c r="H9" s="19"/>
      <c r="I9" s="19"/>
      <c r="J9" s="19"/>
      <c r="K9" s="34"/>
      <c r="L9" s="44"/>
      <c r="M9" s="19"/>
      <c r="N9" s="19"/>
      <c r="O9" s="95"/>
      <c r="P9" s="106" t="s">
        <v>11</v>
      </c>
      <c r="Q9" s="114"/>
      <c r="R9" s="114"/>
      <c r="S9" s="114"/>
      <c r="T9" s="114"/>
      <c r="U9" s="114"/>
      <c r="V9" s="136"/>
      <c r="W9" s="106" t="s">
        <v>25</v>
      </c>
      <c r="X9" s="114"/>
      <c r="Y9" s="114"/>
      <c r="Z9" s="114"/>
      <c r="AA9" s="114"/>
      <c r="AB9" s="114"/>
      <c r="AC9" s="136"/>
      <c r="AD9" s="106" t="s">
        <v>26</v>
      </c>
      <c r="AE9" s="114"/>
      <c r="AF9" s="114"/>
      <c r="AG9" s="114"/>
      <c r="AH9" s="114"/>
      <c r="AI9" s="114"/>
      <c r="AJ9" s="136"/>
      <c r="AK9" s="106" t="s">
        <v>20</v>
      </c>
      <c r="AL9" s="114"/>
      <c r="AM9" s="114"/>
      <c r="AN9" s="114"/>
      <c r="AO9" s="114"/>
      <c r="AP9" s="114"/>
      <c r="AQ9" s="136"/>
      <c r="AR9" s="106" t="s">
        <v>29</v>
      </c>
      <c r="AS9" s="114"/>
      <c r="AT9" s="136"/>
      <c r="AU9" s="181"/>
      <c r="AV9" s="189"/>
      <c r="AW9" s="181"/>
      <c r="AX9" s="189"/>
      <c r="AY9" s="197"/>
      <c r="AZ9" s="197"/>
      <c r="BA9" s="197"/>
      <c r="BB9" s="197"/>
      <c r="BC9" s="197"/>
      <c r="BD9" s="197"/>
    </row>
    <row r="10" spans="1:57" ht="20.25" customHeight="1">
      <c r="A10" s="6"/>
      <c r="B10" s="11"/>
      <c r="C10" s="19"/>
      <c r="D10" s="34"/>
      <c r="E10" s="44"/>
      <c r="F10" s="34"/>
      <c r="G10" s="44"/>
      <c r="H10" s="19"/>
      <c r="I10" s="19"/>
      <c r="J10" s="19"/>
      <c r="K10" s="34"/>
      <c r="L10" s="44"/>
      <c r="M10" s="19"/>
      <c r="N10" s="19"/>
      <c r="O10" s="95"/>
      <c r="P10" s="107">
        <f>DAY(DATE($X$2,$AB$2,1))</f>
        <v>1</v>
      </c>
      <c r="Q10" s="81">
        <f>DAY(DATE($X$2,$AB$2,2))</f>
        <v>2</v>
      </c>
      <c r="R10" s="81">
        <f>DAY(DATE($X$2,$AB$2,3))</f>
        <v>3</v>
      </c>
      <c r="S10" s="81">
        <f>DAY(DATE($X$2,$AB$2,4))</f>
        <v>4</v>
      </c>
      <c r="T10" s="81">
        <f>DAY(DATE($X$2,$AB$2,5))</f>
        <v>5</v>
      </c>
      <c r="U10" s="81">
        <f>DAY(DATE($X$2,$AB$2,6))</f>
        <v>6</v>
      </c>
      <c r="V10" s="137">
        <f>DAY(DATE($X$2,$AB$2,7))</f>
        <v>7</v>
      </c>
      <c r="W10" s="107">
        <f>DAY(DATE($X$2,$AB$2,8))</f>
        <v>8</v>
      </c>
      <c r="X10" s="81">
        <f>DAY(DATE($X$2,$AB$2,9))</f>
        <v>9</v>
      </c>
      <c r="Y10" s="81">
        <f>DAY(DATE($X$2,$AB$2,10))</f>
        <v>10</v>
      </c>
      <c r="Z10" s="81">
        <f>DAY(DATE($X$2,$AB$2,11))</f>
        <v>11</v>
      </c>
      <c r="AA10" s="81">
        <f>DAY(DATE($X$2,$AB$2,12))</f>
        <v>12</v>
      </c>
      <c r="AB10" s="81">
        <f>DAY(DATE($X$2,$AB$2,13))</f>
        <v>13</v>
      </c>
      <c r="AC10" s="137">
        <f>DAY(DATE($X$2,$AB$2,14))</f>
        <v>14</v>
      </c>
      <c r="AD10" s="107">
        <f>DAY(DATE($X$2,$AB$2,15))</f>
        <v>15</v>
      </c>
      <c r="AE10" s="81">
        <f>DAY(DATE($X$2,$AB$2,16))</f>
        <v>16</v>
      </c>
      <c r="AF10" s="81">
        <f>DAY(DATE($X$2,$AB$2,17))</f>
        <v>17</v>
      </c>
      <c r="AG10" s="81">
        <f>DAY(DATE($X$2,$AB$2,18))</f>
        <v>18</v>
      </c>
      <c r="AH10" s="81">
        <f>DAY(DATE($X$2,$AB$2,19))</f>
        <v>19</v>
      </c>
      <c r="AI10" s="81">
        <f>DAY(DATE($X$2,$AB$2,20))</f>
        <v>20</v>
      </c>
      <c r="AJ10" s="137">
        <f>DAY(DATE($X$2,$AB$2,21))</f>
        <v>21</v>
      </c>
      <c r="AK10" s="107">
        <f>DAY(DATE($X$2,$AB$2,22))</f>
        <v>22</v>
      </c>
      <c r="AL10" s="81">
        <f>DAY(DATE($X$2,$AB$2,23))</f>
        <v>23</v>
      </c>
      <c r="AM10" s="81">
        <f>DAY(DATE($X$2,$AB$2,24))</f>
        <v>24</v>
      </c>
      <c r="AN10" s="81">
        <f>DAY(DATE($X$2,$AB$2,25))</f>
        <v>25</v>
      </c>
      <c r="AO10" s="81">
        <f>DAY(DATE($X$2,$AB$2,26))</f>
        <v>26</v>
      </c>
      <c r="AP10" s="81">
        <f>DAY(DATE($X$2,$AB$2,27))</f>
        <v>27</v>
      </c>
      <c r="AQ10" s="137">
        <f>DAY(DATE($X$2,$AB$2,28))</f>
        <v>28</v>
      </c>
      <c r="AR10" s="107" t="str">
        <f>IF(AZ3="暦月",IF(DAY(DATE($X$2,$AB$2,29))=29,29,""),"")</f>
        <v/>
      </c>
      <c r="AS10" s="81" t="str">
        <f>IF(AZ3="暦月",IF(DAY(DATE($X$2,$AB$2,30))=30,30,""),"")</f>
        <v/>
      </c>
      <c r="AT10" s="246" t="str">
        <f>IF(AZ3="暦月",IF(DAY(DATE($X$2,$AB$2,31))=31,31,""),"")</f>
        <v/>
      </c>
      <c r="AU10" s="181"/>
      <c r="AV10" s="189"/>
      <c r="AW10" s="181"/>
      <c r="AX10" s="189"/>
      <c r="AY10" s="197"/>
      <c r="AZ10" s="197"/>
      <c r="BA10" s="197"/>
      <c r="BB10" s="197"/>
      <c r="BC10" s="197"/>
      <c r="BD10" s="197"/>
    </row>
    <row r="11" spans="1:57" ht="20.25" hidden="1" customHeight="1">
      <c r="A11" s="6"/>
      <c r="B11" s="11"/>
      <c r="C11" s="19"/>
      <c r="D11" s="34"/>
      <c r="E11" s="44"/>
      <c r="F11" s="34"/>
      <c r="G11" s="44"/>
      <c r="H11" s="19"/>
      <c r="I11" s="19"/>
      <c r="J11" s="19"/>
      <c r="K11" s="34"/>
      <c r="L11" s="44"/>
      <c r="M11" s="19"/>
      <c r="N11" s="19"/>
      <c r="O11" s="95"/>
      <c r="P11" s="107">
        <f>WEEKDAY(DATE($X$2,$AB$2,1))</f>
        <v>1</v>
      </c>
      <c r="Q11" s="81">
        <f>WEEKDAY(DATE($X$2,$AB$2,2))</f>
        <v>2</v>
      </c>
      <c r="R11" s="81">
        <f>WEEKDAY(DATE($X$2,$AB$2,3))</f>
        <v>3</v>
      </c>
      <c r="S11" s="81">
        <f>WEEKDAY(DATE($X$2,$AB$2,4))</f>
        <v>4</v>
      </c>
      <c r="T11" s="81">
        <f>WEEKDAY(DATE($X$2,$AB$2,5))</f>
        <v>5</v>
      </c>
      <c r="U11" s="81">
        <f>WEEKDAY(DATE($X$2,$AB$2,6))</f>
        <v>6</v>
      </c>
      <c r="V11" s="137">
        <f>WEEKDAY(DATE($X$2,$AB$2,7))</f>
        <v>7</v>
      </c>
      <c r="W11" s="107">
        <f>WEEKDAY(DATE($X$2,$AB$2,8))</f>
        <v>1</v>
      </c>
      <c r="X11" s="81">
        <f>WEEKDAY(DATE($X$2,$AB$2,9))</f>
        <v>2</v>
      </c>
      <c r="Y11" s="81">
        <f>WEEKDAY(DATE($X$2,$AB$2,10))</f>
        <v>3</v>
      </c>
      <c r="Z11" s="81">
        <f>WEEKDAY(DATE($X$2,$AB$2,11))</f>
        <v>4</v>
      </c>
      <c r="AA11" s="81">
        <f>WEEKDAY(DATE($X$2,$AB$2,12))</f>
        <v>5</v>
      </c>
      <c r="AB11" s="81">
        <f>WEEKDAY(DATE($X$2,$AB$2,13))</f>
        <v>6</v>
      </c>
      <c r="AC11" s="137">
        <f>WEEKDAY(DATE($X$2,$AB$2,14))</f>
        <v>7</v>
      </c>
      <c r="AD11" s="107">
        <f>WEEKDAY(DATE($X$2,$AB$2,15))</f>
        <v>1</v>
      </c>
      <c r="AE11" s="81">
        <f>WEEKDAY(DATE($X$2,$AB$2,16))</f>
        <v>2</v>
      </c>
      <c r="AF11" s="81">
        <f>WEEKDAY(DATE($X$2,$AB$2,17))</f>
        <v>3</v>
      </c>
      <c r="AG11" s="81">
        <f>WEEKDAY(DATE($X$2,$AB$2,18))</f>
        <v>4</v>
      </c>
      <c r="AH11" s="81">
        <f>WEEKDAY(DATE($X$2,$AB$2,19))</f>
        <v>5</v>
      </c>
      <c r="AI11" s="81">
        <f>WEEKDAY(DATE($X$2,$AB$2,20))</f>
        <v>6</v>
      </c>
      <c r="AJ11" s="137">
        <f>WEEKDAY(DATE($X$2,$AB$2,21))</f>
        <v>7</v>
      </c>
      <c r="AK11" s="107">
        <f>WEEKDAY(DATE($X$2,$AB$2,22))</f>
        <v>1</v>
      </c>
      <c r="AL11" s="81">
        <f>WEEKDAY(DATE($X$2,$AB$2,23))</f>
        <v>2</v>
      </c>
      <c r="AM11" s="81">
        <f>WEEKDAY(DATE($X$2,$AB$2,24))</f>
        <v>3</v>
      </c>
      <c r="AN11" s="81">
        <f>WEEKDAY(DATE($X$2,$AB$2,25))</f>
        <v>4</v>
      </c>
      <c r="AO11" s="81">
        <f>WEEKDAY(DATE($X$2,$AB$2,26))</f>
        <v>5</v>
      </c>
      <c r="AP11" s="81">
        <f>WEEKDAY(DATE($X$2,$AB$2,27))</f>
        <v>6</v>
      </c>
      <c r="AQ11" s="137">
        <f>WEEKDAY(DATE($X$2,$AB$2,28))</f>
        <v>7</v>
      </c>
      <c r="AR11" s="107">
        <f>IF(AR10=29,WEEKDAY(DATE($X$2,$AB$2,29)),0)</f>
        <v>0</v>
      </c>
      <c r="AS11" s="81">
        <f>IF(AS10=30,WEEKDAY(DATE($X$2,$AB$2,30)),0)</f>
        <v>0</v>
      </c>
      <c r="AT11" s="246">
        <f>IF(AT10=31,WEEKDAY(DATE($X$2,$AB$2,31)),0)</f>
        <v>0</v>
      </c>
      <c r="AU11" s="182"/>
      <c r="AV11" s="190"/>
      <c r="AW11" s="182"/>
      <c r="AX11" s="190"/>
      <c r="AY11" s="198"/>
      <c r="AZ11" s="198"/>
      <c r="BA11" s="198"/>
      <c r="BB11" s="198"/>
      <c r="BC11" s="198"/>
      <c r="BD11" s="198"/>
    </row>
    <row r="12" spans="1:57" ht="20.25" customHeight="1">
      <c r="A12" s="6"/>
      <c r="B12" s="12"/>
      <c r="C12" s="20"/>
      <c r="D12" s="35"/>
      <c r="E12" s="45"/>
      <c r="F12" s="35"/>
      <c r="G12" s="45"/>
      <c r="H12" s="20"/>
      <c r="I12" s="20"/>
      <c r="J12" s="20"/>
      <c r="K12" s="35"/>
      <c r="L12" s="45"/>
      <c r="M12" s="20"/>
      <c r="N12" s="20"/>
      <c r="O12" s="96"/>
      <c r="P12" s="108" t="str">
        <f t="shared" ref="P12:AQ12" si="0">IF(P11=1,"日",IF(P11=2,"月",IF(P11=3,"火",IF(P11=4,"水",IF(P11=5,"木",IF(P11=6,"金","土"))))))</f>
        <v>日</v>
      </c>
      <c r="Q12" s="115" t="str">
        <f t="shared" si="0"/>
        <v>月</v>
      </c>
      <c r="R12" s="115" t="str">
        <f t="shared" si="0"/>
        <v>火</v>
      </c>
      <c r="S12" s="115" t="str">
        <f t="shared" si="0"/>
        <v>水</v>
      </c>
      <c r="T12" s="115" t="str">
        <f t="shared" si="0"/>
        <v>木</v>
      </c>
      <c r="U12" s="115" t="str">
        <f t="shared" si="0"/>
        <v>金</v>
      </c>
      <c r="V12" s="138" t="str">
        <f t="shared" si="0"/>
        <v>土</v>
      </c>
      <c r="W12" s="108" t="str">
        <f t="shared" si="0"/>
        <v>日</v>
      </c>
      <c r="X12" s="115" t="str">
        <f t="shared" si="0"/>
        <v>月</v>
      </c>
      <c r="Y12" s="115" t="str">
        <f t="shared" si="0"/>
        <v>火</v>
      </c>
      <c r="Z12" s="115" t="str">
        <f t="shared" si="0"/>
        <v>水</v>
      </c>
      <c r="AA12" s="115" t="str">
        <f t="shared" si="0"/>
        <v>木</v>
      </c>
      <c r="AB12" s="115" t="str">
        <f t="shared" si="0"/>
        <v>金</v>
      </c>
      <c r="AC12" s="138" t="str">
        <f t="shared" si="0"/>
        <v>土</v>
      </c>
      <c r="AD12" s="108" t="str">
        <f t="shared" si="0"/>
        <v>日</v>
      </c>
      <c r="AE12" s="115" t="str">
        <f t="shared" si="0"/>
        <v>月</v>
      </c>
      <c r="AF12" s="115" t="str">
        <f t="shared" si="0"/>
        <v>火</v>
      </c>
      <c r="AG12" s="115" t="str">
        <f t="shared" si="0"/>
        <v>水</v>
      </c>
      <c r="AH12" s="115" t="str">
        <f t="shared" si="0"/>
        <v>木</v>
      </c>
      <c r="AI12" s="115" t="str">
        <f t="shared" si="0"/>
        <v>金</v>
      </c>
      <c r="AJ12" s="138" t="str">
        <f t="shared" si="0"/>
        <v>土</v>
      </c>
      <c r="AK12" s="108" t="str">
        <f t="shared" si="0"/>
        <v>日</v>
      </c>
      <c r="AL12" s="115" t="str">
        <f t="shared" si="0"/>
        <v>月</v>
      </c>
      <c r="AM12" s="115" t="str">
        <f t="shared" si="0"/>
        <v>火</v>
      </c>
      <c r="AN12" s="115" t="str">
        <f t="shared" si="0"/>
        <v>水</v>
      </c>
      <c r="AO12" s="115" t="str">
        <f t="shared" si="0"/>
        <v>木</v>
      </c>
      <c r="AP12" s="115" t="str">
        <f t="shared" si="0"/>
        <v>金</v>
      </c>
      <c r="AQ12" s="138" t="str">
        <f t="shared" si="0"/>
        <v>土</v>
      </c>
      <c r="AR12" s="115" t="str">
        <f>IF(AR11=1,"日",IF(AR11=2,"月",IF(AR11=3,"火",IF(AR11=4,"水",IF(AR11=5,"木",IF(AR11=6,"金",IF(AR11=0,"","土")))))))</f>
        <v/>
      </c>
      <c r="AS12" s="115" t="str">
        <f>IF(AS11=1,"日",IF(AS11=2,"月",IF(AS11=3,"火",IF(AS11=4,"水",IF(AS11=5,"木",IF(AS11=6,"金",IF(AS11=0,"","土")))))))</f>
        <v/>
      </c>
      <c r="AT12" s="247" t="str">
        <f>IF(AT11=1,"日",IF(AT11=2,"月",IF(AT11=3,"火",IF(AT11=4,"水",IF(AT11=5,"木",IF(AT11=6,"金",IF(AT11=0,"","土")))))))</f>
        <v/>
      </c>
      <c r="AU12" s="183"/>
      <c r="AV12" s="191"/>
      <c r="AW12" s="183"/>
      <c r="AX12" s="191"/>
      <c r="AY12" s="198"/>
      <c r="AZ12" s="198"/>
      <c r="BA12" s="198"/>
      <c r="BB12" s="198"/>
      <c r="BC12" s="198"/>
      <c r="BD12" s="198"/>
    </row>
    <row r="13" spans="1:57" ht="39.9" customHeight="1">
      <c r="A13" s="6"/>
      <c r="B13" s="13">
        <v>1</v>
      </c>
      <c r="C13" s="21"/>
      <c r="D13" s="36"/>
      <c r="E13" s="46"/>
      <c r="F13" s="51"/>
      <c r="G13" s="59"/>
      <c r="H13" s="63"/>
      <c r="I13" s="63"/>
      <c r="J13" s="63"/>
      <c r="K13" s="73"/>
      <c r="L13" s="77"/>
      <c r="M13" s="86"/>
      <c r="N13" s="86"/>
      <c r="O13" s="97"/>
      <c r="P13" s="109"/>
      <c r="Q13" s="116"/>
      <c r="R13" s="116"/>
      <c r="S13" s="116"/>
      <c r="T13" s="116"/>
      <c r="U13" s="116"/>
      <c r="V13" s="139"/>
      <c r="W13" s="109"/>
      <c r="X13" s="116"/>
      <c r="Y13" s="116"/>
      <c r="Z13" s="116"/>
      <c r="AA13" s="116"/>
      <c r="AB13" s="116"/>
      <c r="AC13" s="139"/>
      <c r="AD13" s="109"/>
      <c r="AE13" s="116"/>
      <c r="AF13" s="116"/>
      <c r="AG13" s="116"/>
      <c r="AH13" s="116"/>
      <c r="AI13" s="116"/>
      <c r="AJ13" s="139"/>
      <c r="AK13" s="109"/>
      <c r="AL13" s="116"/>
      <c r="AM13" s="116"/>
      <c r="AN13" s="116"/>
      <c r="AO13" s="116"/>
      <c r="AP13" s="116"/>
      <c r="AQ13" s="139"/>
      <c r="AR13" s="109"/>
      <c r="AS13" s="116"/>
      <c r="AT13" s="139"/>
      <c r="AU13" s="184">
        <f t="shared" ref="AU13:AU30" si="1">IF($AZ$3="４週",SUM(P13:AQ13),IF($AZ$3="暦月",SUM(P13:AT13),""))</f>
        <v>0</v>
      </c>
      <c r="AV13" s="192"/>
      <c r="AW13" s="184">
        <f t="shared" ref="AW13:AW30" si="2">IF($AZ$3="４週",AU13/4,IF($AZ$3="暦月",AU13/($AZ$6/7),""))</f>
        <v>0</v>
      </c>
      <c r="AX13" s="192"/>
      <c r="AY13" s="199"/>
      <c r="AZ13" s="205"/>
      <c r="BA13" s="205"/>
      <c r="BB13" s="205"/>
      <c r="BC13" s="205"/>
      <c r="BD13" s="211"/>
    </row>
    <row r="14" spans="1:57" ht="39.9" customHeight="1">
      <c r="A14" s="6"/>
      <c r="B14" s="14">
        <f t="shared" ref="B14:B30" si="3">B13+1</f>
        <v>2</v>
      </c>
      <c r="C14" s="22"/>
      <c r="D14" s="37"/>
      <c r="E14" s="47"/>
      <c r="F14" s="52"/>
      <c r="G14" s="60"/>
      <c r="H14" s="64"/>
      <c r="I14" s="64"/>
      <c r="J14" s="64"/>
      <c r="K14" s="74"/>
      <c r="L14" s="78"/>
      <c r="M14" s="87"/>
      <c r="N14" s="87"/>
      <c r="O14" s="98"/>
      <c r="P14" s="110"/>
      <c r="Q14" s="117"/>
      <c r="R14" s="117"/>
      <c r="S14" s="117"/>
      <c r="T14" s="117"/>
      <c r="U14" s="117"/>
      <c r="V14" s="140"/>
      <c r="W14" s="110"/>
      <c r="X14" s="117"/>
      <c r="Y14" s="117"/>
      <c r="Z14" s="117"/>
      <c r="AA14" s="117"/>
      <c r="AB14" s="117"/>
      <c r="AC14" s="140"/>
      <c r="AD14" s="110"/>
      <c r="AE14" s="117"/>
      <c r="AF14" s="117"/>
      <c r="AG14" s="117"/>
      <c r="AH14" s="117"/>
      <c r="AI14" s="117"/>
      <c r="AJ14" s="140"/>
      <c r="AK14" s="110"/>
      <c r="AL14" s="117"/>
      <c r="AM14" s="117"/>
      <c r="AN14" s="117"/>
      <c r="AO14" s="117"/>
      <c r="AP14" s="117"/>
      <c r="AQ14" s="140"/>
      <c r="AR14" s="110"/>
      <c r="AS14" s="117"/>
      <c r="AT14" s="140"/>
      <c r="AU14" s="185">
        <f t="shared" si="1"/>
        <v>0</v>
      </c>
      <c r="AV14" s="193"/>
      <c r="AW14" s="185">
        <f t="shared" si="2"/>
        <v>0</v>
      </c>
      <c r="AX14" s="193"/>
      <c r="AY14" s="200"/>
      <c r="AZ14" s="206"/>
      <c r="BA14" s="206"/>
      <c r="BB14" s="206"/>
      <c r="BC14" s="206"/>
      <c r="BD14" s="212"/>
    </row>
    <row r="15" spans="1:57" ht="39.9" customHeight="1">
      <c r="A15" s="6"/>
      <c r="B15" s="14">
        <f t="shared" si="3"/>
        <v>3</v>
      </c>
      <c r="C15" s="22"/>
      <c r="D15" s="37"/>
      <c r="E15" s="47"/>
      <c r="F15" s="52"/>
      <c r="G15" s="60"/>
      <c r="H15" s="64"/>
      <c r="I15" s="64"/>
      <c r="J15" s="64"/>
      <c r="K15" s="74"/>
      <c r="L15" s="78"/>
      <c r="M15" s="87"/>
      <c r="N15" s="87"/>
      <c r="O15" s="98"/>
      <c r="P15" s="110"/>
      <c r="Q15" s="117"/>
      <c r="R15" s="117"/>
      <c r="S15" s="117"/>
      <c r="T15" s="117"/>
      <c r="U15" s="117"/>
      <c r="V15" s="140"/>
      <c r="W15" s="110"/>
      <c r="X15" s="117"/>
      <c r="Y15" s="117"/>
      <c r="Z15" s="117"/>
      <c r="AA15" s="117"/>
      <c r="AB15" s="117"/>
      <c r="AC15" s="140"/>
      <c r="AD15" s="110"/>
      <c r="AE15" s="117"/>
      <c r="AF15" s="117"/>
      <c r="AG15" s="117"/>
      <c r="AH15" s="117"/>
      <c r="AI15" s="117"/>
      <c r="AJ15" s="140"/>
      <c r="AK15" s="110"/>
      <c r="AL15" s="117"/>
      <c r="AM15" s="117"/>
      <c r="AN15" s="117"/>
      <c r="AO15" s="117"/>
      <c r="AP15" s="117"/>
      <c r="AQ15" s="140"/>
      <c r="AR15" s="110"/>
      <c r="AS15" s="117"/>
      <c r="AT15" s="140"/>
      <c r="AU15" s="185">
        <f t="shared" si="1"/>
        <v>0</v>
      </c>
      <c r="AV15" s="193"/>
      <c r="AW15" s="185">
        <f t="shared" si="2"/>
        <v>0</v>
      </c>
      <c r="AX15" s="193"/>
      <c r="AY15" s="200"/>
      <c r="AZ15" s="206"/>
      <c r="BA15" s="206"/>
      <c r="BB15" s="206"/>
      <c r="BC15" s="206"/>
      <c r="BD15" s="212"/>
    </row>
    <row r="16" spans="1:57" ht="39.9" customHeight="1">
      <c r="A16" s="6"/>
      <c r="B16" s="14">
        <f t="shared" si="3"/>
        <v>4</v>
      </c>
      <c r="C16" s="22"/>
      <c r="D16" s="37"/>
      <c r="E16" s="47"/>
      <c r="F16" s="52"/>
      <c r="G16" s="60"/>
      <c r="H16" s="64"/>
      <c r="I16" s="64"/>
      <c r="J16" s="64"/>
      <c r="K16" s="74"/>
      <c r="L16" s="78"/>
      <c r="M16" s="87"/>
      <c r="N16" s="87"/>
      <c r="O16" s="98"/>
      <c r="P16" s="110"/>
      <c r="Q16" s="117"/>
      <c r="R16" s="117"/>
      <c r="S16" s="117"/>
      <c r="T16" s="117"/>
      <c r="U16" s="117"/>
      <c r="V16" s="140"/>
      <c r="W16" s="110"/>
      <c r="X16" s="117"/>
      <c r="Y16" s="117"/>
      <c r="Z16" s="117"/>
      <c r="AA16" s="117"/>
      <c r="AB16" s="117"/>
      <c r="AC16" s="140"/>
      <c r="AD16" s="110"/>
      <c r="AE16" s="117"/>
      <c r="AF16" s="117"/>
      <c r="AG16" s="117"/>
      <c r="AH16" s="117"/>
      <c r="AI16" s="117"/>
      <c r="AJ16" s="140"/>
      <c r="AK16" s="110"/>
      <c r="AL16" s="117"/>
      <c r="AM16" s="117"/>
      <c r="AN16" s="117"/>
      <c r="AO16" s="117"/>
      <c r="AP16" s="117"/>
      <c r="AQ16" s="140"/>
      <c r="AR16" s="110"/>
      <c r="AS16" s="117"/>
      <c r="AT16" s="140"/>
      <c r="AU16" s="185">
        <f t="shared" si="1"/>
        <v>0</v>
      </c>
      <c r="AV16" s="193"/>
      <c r="AW16" s="185">
        <f t="shared" si="2"/>
        <v>0</v>
      </c>
      <c r="AX16" s="193"/>
      <c r="AY16" s="200"/>
      <c r="AZ16" s="206"/>
      <c r="BA16" s="206"/>
      <c r="BB16" s="206"/>
      <c r="BC16" s="206"/>
      <c r="BD16" s="212"/>
    </row>
    <row r="17" spans="1:56" ht="39.9" customHeight="1">
      <c r="A17" s="6"/>
      <c r="B17" s="14">
        <f t="shared" si="3"/>
        <v>5</v>
      </c>
      <c r="C17" s="22"/>
      <c r="D17" s="37"/>
      <c r="E17" s="47"/>
      <c r="F17" s="52"/>
      <c r="G17" s="60"/>
      <c r="H17" s="64"/>
      <c r="I17" s="64"/>
      <c r="J17" s="64"/>
      <c r="K17" s="74"/>
      <c r="L17" s="78"/>
      <c r="M17" s="87"/>
      <c r="N17" s="87"/>
      <c r="O17" s="98"/>
      <c r="P17" s="110"/>
      <c r="Q17" s="117"/>
      <c r="R17" s="117"/>
      <c r="S17" s="117"/>
      <c r="T17" s="117"/>
      <c r="U17" s="117"/>
      <c r="V17" s="140"/>
      <c r="W17" s="110"/>
      <c r="X17" s="117"/>
      <c r="Y17" s="117"/>
      <c r="Z17" s="117"/>
      <c r="AA17" s="117"/>
      <c r="AB17" s="117"/>
      <c r="AC17" s="140"/>
      <c r="AD17" s="110"/>
      <c r="AE17" s="117"/>
      <c r="AF17" s="117"/>
      <c r="AG17" s="117"/>
      <c r="AH17" s="117"/>
      <c r="AI17" s="117"/>
      <c r="AJ17" s="140"/>
      <c r="AK17" s="110"/>
      <c r="AL17" s="117"/>
      <c r="AM17" s="117"/>
      <c r="AN17" s="117"/>
      <c r="AO17" s="117"/>
      <c r="AP17" s="117"/>
      <c r="AQ17" s="140"/>
      <c r="AR17" s="110"/>
      <c r="AS17" s="117"/>
      <c r="AT17" s="140"/>
      <c r="AU17" s="185">
        <f t="shared" si="1"/>
        <v>0</v>
      </c>
      <c r="AV17" s="193"/>
      <c r="AW17" s="185">
        <f t="shared" si="2"/>
        <v>0</v>
      </c>
      <c r="AX17" s="193"/>
      <c r="AY17" s="200"/>
      <c r="AZ17" s="206"/>
      <c r="BA17" s="206"/>
      <c r="BB17" s="206"/>
      <c r="BC17" s="206"/>
      <c r="BD17" s="212"/>
    </row>
    <row r="18" spans="1:56" ht="39.9" customHeight="1">
      <c r="A18" s="6"/>
      <c r="B18" s="14">
        <f t="shared" si="3"/>
        <v>6</v>
      </c>
      <c r="C18" s="22"/>
      <c r="D18" s="37"/>
      <c r="E18" s="47"/>
      <c r="F18" s="52"/>
      <c r="G18" s="60"/>
      <c r="H18" s="64"/>
      <c r="I18" s="64"/>
      <c r="J18" s="64"/>
      <c r="K18" s="74"/>
      <c r="L18" s="78"/>
      <c r="M18" s="87"/>
      <c r="N18" s="87"/>
      <c r="O18" s="98"/>
      <c r="P18" s="110"/>
      <c r="Q18" s="117"/>
      <c r="R18" s="117"/>
      <c r="S18" s="117"/>
      <c r="T18" s="117"/>
      <c r="U18" s="117"/>
      <c r="V18" s="140"/>
      <c r="W18" s="110"/>
      <c r="X18" s="117"/>
      <c r="Y18" s="117"/>
      <c r="Z18" s="117"/>
      <c r="AA18" s="117"/>
      <c r="AB18" s="117"/>
      <c r="AC18" s="140"/>
      <c r="AD18" s="110"/>
      <c r="AE18" s="117"/>
      <c r="AF18" s="117"/>
      <c r="AG18" s="117"/>
      <c r="AH18" s="117"/>
      <c r="AI18" s="117"/>
      <c r="AJ18" s="140"/>
      <c r="AK18" s="110"/>
      <c r="AL18" s="117"/>
      <c r="AM18" s="117"/>
      <c r="AN18" s="117"/>
      <c r="AO18" s="117"/>
      <c r="AP18" s="117"/>
      <c r="AQ18" s="140"/>
      <c r="AR18" s="110"/>
      <c r="AS18" s="117"/>
      <c r="AT18" s="140"/>
      <c r="AU18" s="185">
        <f t="shared" si="1"/>
        <v>0</v>
      </c>
      <c r="AV18" s="193"/>
      <c r="AW18" s="185">
        <f t="shared" si="2"/>
        <v>0</v>
      </c>
      <c r="AX18" s="193"/>
      <c r="AY18" s="200"/>
      <c r="AZ18" s="206"/>
      <c r="BA18" s="206"/>
      <c r="BB18" s="206"/>
      <c r="BC18" s="206"/>
      <c r="BD18" s="212"/>
    </row>
    <row r="19" spans="1:56" ht="39.9" customHeight="1">
      <c r="A19" s="6"/>
      <c r="B19" s="14">
        <f t="shared" si="3"/>
        <v>7</v>
      </c>
      <c r="C19" s="22"/>
      <c r="D19" s="37"/>
      <c r="E19" s="47"/>
      <c r="F19" s="52"/>
      <c r="G19" s="60"/>
      <c r="H19" s="64"/>
      <c r="I19" s="64"/>
      <c r="J19" s="64"/>
      <c r="K19" s="74"/>
      <c r="L19" s="78"/>
      <c r="M19" s="87"/>
      <c r="N19" s="87"/>
      <c r="O19" s="98"/>
      <c r="P19" s="110"/>
      <c r="Q19" s="117"/>
      <c r="R19" s="117"/>
      <c r="S19" s="117"/>
      <c r="T19" s="117"/>
      <c r="U19" s="117"/>
      <c r="V19" s="140"/>
      <c r="W19" s="110"/>
      <c r="X19" s="117"/>
      <c r="Y19" s="117"/>
      <c r="Z19" s="117"/>
      <c r="AA19" s="117"/>
      <c r="AB19" s="117"/>
      <c r="AC19" s="140"/>
      <c r="AD19" s="110"/>
      <c r="AE19" s="117"/>
      <c r="AF19" s="117"/>
      <c r="AG19" s="117"/>
      <c r="AH19" s="117"/>
      <c r="AI19" s="117"/>
      <c r="AJ19" s="140"/>
      <c r="AK19" s="110"/>
      <c r="AL19" s="117"/>
      <c r="AM19" s="117"/>
      <c r="AN19" s="117"/>
      <c r="AO19" s="117"/>
      <c r="AP19" s="117"/>
      <c r="AQ19" s="140"/>
      <c r="AR19" s="110"/>
      <c r="AS19" s="117"/>
      <c r="AT19" s="140"/>
      <c r="AU19" s="185">
        <f t="shared" si="1"/>
        <v>0</v>
      </c>
      <c r="AV19" s="193"/>
      <c r="AW19" s="185">
        <f t="shared" si="2"/>
        <v>0</v>
      </c>
      <c r="AX19" s="193"/>
      <c r="AY19" s="200"/>
      <c r="AZ19" s="206"/>
      <c r="BA19" s="206"/>
      <c r="BB19" s="206"/>
      <c r="BC19" s="206"/>
      <c r="BD19" s="212"/>
    </row>
    <row r="20" spans="1:56" ht="39.9" customHeight="1">
      <c r="A20" s="6"/>
      <c r="B20" s="14">
        <f t="shared" si="3"/>
        <v>8</v>
      </c>
      <c r="C20" s="22"/>
      <c r="D20" s="37"/>
      <c r="E20" s="47"/>
      <c r="F20" s="52"/>
      <c r="G20" s="60"/>
      <c r="H20" s="64"/>
      <c r="I20" s="64"/>
      <c r="J20" s="64"/>
      <c r="K20" s="74"/>
      <c r="L20" s="78"/>
      <c r="M20" s="87"/>
      <c r="N20" s="87"/>
      <c r="O20" s="98"/>
      <c r="P20" s="110"/>
      <c r="Q20" s="117"/>
      <c r="R20" s="117"/>
      <c r="S20" s="117"/>
      <c r="T20" s="117"/>
      <c r="U20" s="117"/>
      <c r="V20" s="140"/>
      <c r="W20" s="110"/>
      <c r="X20" s="117"/>
      <c r="Y20" s="117"/>
      <c r="Z20" s="117"/>
      <c r="AA20" s="117"/>
      <c r="AB20" s="117"/>
      <c r="AC20" s="140"/>
      <c r="AD20" s="110"/>
      <c r="AE20" s="117"/>
      <c r="AF20" s="117"/>
      <c r="AG20" s="117"/>
      <c r="AH20" s="117"/>
      <c r="AI20" s="117"/>
      <c r="AJ20" s="140"/>
      <c r="AK20" s="110"/>
      <c r="AL20" s="117"/>
      <c r="AM20" s="117"/>
      <c r="AN20" s="117"/>
      <c r="AO20" s="117"/>
      <c r="AP20" s="117"/>
      <c r="AQ20" s="140"/>
      <c r="AR20" s="110"/>
      <c r="AS20" s="117"/>
      <c r="AT20" s="140"/>
      <c r="AU20" s="185">
        <f t="shared" si="1"/>
        <v>0</v>
      </c>
      <c r="AV20" s="193"/>
      <c r="AW20" s="185">
        <f t="shared" si="2"/>
        <v>0</v>
      </c>
      <c r="AX20" s="193"/>
      <c r="AY20" s="200"/>
      <c r="AZ20" s="206"/>
      <c r="BA20" s="206"/>
      <c r="BB20" s="206"/>
      <c r="BC20" s="206"/>
      <c r="BD20" s="212"/>
    </row>
    <row r="21" spans="1:56" ht="39.9" customHeight="1">
      <c r="A21" s="6"/>
      <c r="B21" s="14">
        <f t="shared" si="3"/>
        <v>9</v>
      </c>
      <c r="C21" s="22"/>
      <c r="D21" s="37"/>
      <c r="E21" s="47"/>
      <c r="F21" s="52"/>
      <c r="G21" s="60"/>
      <c r="H21" s="64"/>
      <c r="I21" s="64"/>
      <c r="J21" s="64"/>
      <c r="K21" s="74"/>
      <c r="L21" s="78"/>
      <c r="M21" s="87"/>
      <c r="N21" s="87"/>
      <c r="O21" s="98"/>
      <c r="P21" s="110"/>
      <c r="Q21" s="117"/>
      <c r="R21" s="117"/>
      <c r="S21" s="117"/>
      <c r="T21" s="117"/>
      <c r="U21" s="117"/>
      <c r="V21" s="140"/>
      <c r="W21" s="110"/>
      <c r="X21" s="117"/>
      <c r="Y21" s="117"/>
      <c r="Z21" s="117"/>
      <c r="AA21" s="117"/>
      <c r="AB21" s="117"/>
      <c r="AC21" s="140"/>
      <c r="AD21" s="110"/>
      <c r="AE21" s="117"/>
      <c r="AF21" s="117"/>
      <c r="AG21" s="117"/>
      <c r="AH21" s="117"/>
      <c r="AI21" s="117"/>
      <c r="AJ21" s="140"/>
      <c r="AK21" s="110"/>
      <c r="AL21" s="117"/>
      <c r="AM21" s="117"/>
      <c r="AN21" s="117"/>
      <c r="AO21" s="117"/>
      <c r="AP21" s="117"/>
      <c r="AQ21" s="140"/>
      <c r="AR21" s="110"/>
      <c r="AS21" s="117"/>
      <c r="AT21" s="140"/>
      <c r="AU21" s="185">
        <f t="shared" si="1"/>
        <v>0</v>
      </c>
      <c r="AV21" s="193"/>
      <c r="AW21" s="185">
        <f t="shared" si="2"/>
        <v>0</v>
      </c>
      <c r="AX21" s="193"/>
      <c r="AY21" s="200"/>
      <c r="AZ21" s="206"/>
      <c r="BA21" s="206"/>
      <c r="BB21" s="206"/>
      <c r="BC21" s="206"/>
      <c r="BD21" s="212"/>
    </row>
    <row r="22" spans="1:56" ht="39.9" customHeight="1">
      <c r="A22" s="6"/>
      <c r="B22" s="14">
        <f t="shared" si="3"/>
        <v>10</v>
      </c>
      <c r="C22" s="22"/>
      <c r="D22" s="37"/>
      <c r="E22" s="47"/>
      <c r="F22" s="52"/>
      <c r="G22" s="60"/>
      <c r="H22" s="64"/>
      <c r="I22" s="64"/>
      <c r="J22" s="64"/>
      <c r="K22" s="74"/>
      <c r="L22" s="78"/>
      <c r="M22" s="87"/>
      <c r="N22" s="87"/>
      <c r="O22" s="98"/>
      <c r="P22" s="110"/>
      <c r="Q22" s="117"/>
      <c r="R22" s="117"/>
      <c r="S22" s="117"/>
      <c r="T22" s="117"/>
      <c r="U22" s="117"/>
      <c r="V22" s="140"/>
      <c r="W22" s="110"/>
      <c r="X22" s="117"/>
      <c r="Y22" s="117"/>
      <c r="Z22" s="117"/>
      <c r="AA22" s="117"/>
      <c r="AB22" s="117"/>
      <c r="AC22" s="140"/>
      <c r="AD22" s="110"/>
      <c r="AE22" s="117"/>
      <c r="AF22" s="117"/>
      <c r="AG22" s="117"/>
      <c r="AH22" s="117"/>
      <c r="AI22" s="117"/>
      <c r="AJ22" s="140"/>
      <c r="AK22" s="110"/>
      <c r="AL22" s="117"/>
      <c r="AM22" s="117"/>
      <c r="AN22" s="117"/>
      <c r="AO22" s="117"/>
      <c r="AP22" s="117"/>
      <c r="AQ22" s="140"/>
      <c r="AR22" s="110"/>
      <c r="AS22" s="117"/>
      <c r="AT22" s="140"/>
      <c r="AU22" s="185">
        <f t="shared" si="1"/>
        <v>0</v>
      </c>
      <c r="AV22" s="193"/>
      <c r="AW22" s="185">
        <f t="shared" si="2"/>
        <v>0</v>
      </c>
      <c r="AX22" s="193"/>
      <c r="AY22" s="200"/>
      <c r="AZ22" s="206"/>
      <c r="BA22" s="206"/>
      <c r="BB22" s="206"/>
      <c r="BC22" s="206"/>
      <c r="BD22" s="212"/>
    </row>
    <row r="23" spans="1:56" ht="39.9" customHeight="1">
      <c r="A23" s="6"/>
      <c r="B23" s="14">
        <f t="shared" si="3"/>
        <v>11</v>
      </c>
      <c r="C23" s="22"/>
      <c r="D23" s="37"/>
      <c r="E23" s="47"/>
      <c r="F23" s="52"/>
      <c r="G23" s="60"/>
      <c r="H23" s="64"/>
      <c r="I23" s="64"/>
      <c r="J23" s="64"/>
      <c r="K23" s="74"/>
      <c r="L23" s="78"/>
      <c r="M23" s="87"/>
      <c r="N23" s="87"/>
      <c r="O23" s="98"/>
      <c r="P23" s="110"/>
      <c r="Q23" s="117"/>
      <c r="R23" s="117"/>
      <c r="S23" s="117"/>
      <c r="T23" s="117"/>
      <c r="U23" s="117"/>
      <c r="V23" s="140"/>
      <c r="W23" s="110"/>
      <c r="X23" s="117"/>
      <c r="Y23" s="117"/>
      <c r="Z23" s="117"/>
      <c r="AA23" s="117"/>
      <c r="AB23" s="117"/>
      <c r="AC23" s="140"/>
      <c r="AD23" s="110"/>
      <c r="AE23" s="117"/>
      <c r="AF23" s="117"/>
      <c r="AG23" s="117"/>
      <c r="AH23" s="117"/>
      <c r="AI23" s="117"/>
      <c r="AJ23" s="140"/>
      <c r="AK23" s="110"/>
      <c r="AL23" s="117"/>
      <c r="AM23" s="117"/>
      <c r="AN23" s="117"/>
      <c r="AO23" s="117"/>
      <c r="AP23" s="117"/>
      <c r="AQ23" s="140"/>
      <c r="AR23" s="110"/>
      <c r="AS23" s="117"/>
      <c r="AT23" s="140"/>
      <c r="AU23" s="185">
        <f t="shared" si="1"/>
        <v>0</v>
      </c>
      <c r="AV23" s="193"/>
      <c r="AW23" s="185">
        <f t="shared" si="2"/>
        <v>0</v>
      </c>
      <c r="AX23" s="193"/>
      <c r="AY23" s="200"/>
      <c r="AZ23" s="206"/>
      <c r="BA23" s="206"/>
      <c r="BB23" s="206"/>
      <c r="BC23" s="206"/>
      <c r="BD23" s="212"/>
    </row>
    <row r="24" spans="1:56" ht="39.9" customHeight="1">
      <c r="A24" s="6"/>
      <c r="B24" s="14">
        <f t="shared" si="3"/>
        <v>12</v>
      </c>
      <c r="C24" s="22"/>
      <c r="D24" s="37"/>
      <c r="E24" s="47"/>
      <c r="F24" s="52"/>
      <c r="G24" s="60"/>
      <c r="H24" s="64"/>
      <c r="I24" s="64"/>
      <c r="J24" s="64"/>
      <c r="K24" s="74"/>
      <c r="L24" s="78"/>
      <c r="M24" s="87"/>
      <c r="N24" s="87"/>
      <c r="O24" s="98"/>
      <c r="P24" s="110"/>
      <c r="Q24" s="117"/>
      <c r="R24" s="117"/>
      <c r="S24" s="117"/>
      <c r="T24" s="117"/>
      <c r="U24" s="117"/>
      <c r="V24" s="140"/>
      <c r="W24" s="110"/>
      <c r="X24" s="117"/>
      <c r="Y24" s="117"/>
      <c r="Z24" s="117"/>
      <c r="AA24" s="117"/>
      <c r="AB24" s="117"/>
      <c r="AC24" s="140"/>
      <c r="AD24" s="110"/>
      <c r="AE24" s="117"/>
      <c r="AF24" s="117"/>
      <c r="AG24" s="117"/>
      <c r="AH24" s="117"/>
      <c r="AI24" s="117"/>
      <c r="AJ24" s="140"/>
      <c r="AK24" s="110"/>
      <c r="AL24" s="117"/>
      <c r="AM24" s="117"/>
      <c r="AN24" s="117"/>
      <c r="AO24" s="117"/>
      <c r="AP24" s="117"/>
      <c r="AQ24" s="140"/>
      <c r="AR24" s="110"/>
      <c r="AS24" s="117"/>
      <c r="AT24" s="140"/>
      <c r="AU24" s="185">
        <f t="shared" si="1"/>
        <v>0</v>
      </c>
      <c r="AV24" s="193"/>
      <c r="AW24" s="185">
        <f t="shared" si="2"/>
        <v>0</v>
      </c>
      <c r="AX24" s="193"/>
      <c r="AY24" s="200"/>
      <c r="AZ24" s="206"/>
      <c r="BA24" s="206"/>
      <c r="BB24" s="206"/>
      <c r="BC24" s="206"/>
      <c r="BD24" s="212"/>
    </row>
    <row r="25" spans="1:56" ht="39.9" customHeight="1">
      <c r="A25" s="6"/>
      <c r="B25" s="14">
        <f t="shared" si="3"/>
        <v>13</v>
      </c>
      <c r="C25" s="22"/>
      <c r="D25" s="37"/>
      <c r="E25" s="47"/>
      <c r="F25" s="52"/>
      <c r="G25" s="60"/>
      <c r="H25" s="64"/>
      <c r="I25" s="64"/>
      <c r="J25" s="64"/>
      <c r="K25" s="74"/>
      <c r="L25" s="78"/>
      <c r="M25" s="87"/>
      <c r="N25" s="87"/>
      <c r="O25" s="98"/>
      <c r="P25" s="110"/>
      <c r="Q25" s="117"/>
      <c r="R25" s="117"/>
      <c r="S25" s="117"/>
      <c r="T25" s="117"/>
      <c r="U25" s="117"/>
      <c r="V25" s="140"/>
      <c r="W25" s="110"/>
      <c r="X25" s="117"/>
      <c r="Y25" s="117"/>
      <c r="Z25" s="117"/>
      <c r="AA25" s="117"/>
      <c r="AB25" s="117"/>
      <c r="AC25" s="140"/>
      <c r="AD25" s="110"/>
      <c r="AE25" s="117"/>
      <c r="AF25" s="117"/>
      <c r="AG25" s="117"/>
      <c r="AH25" s="117"/>
      <c r="AI25" s="117"/>
      <c r="AJ25" s="140"/>
      <c r="AK25" s="110"/>
      <c r="AL25" s="117"/>
      <c r="AM25" s="117"/>
      <c r="AN25" s="117"/>
      <c r="AO25" s="117"/>
      <c r="AP25" s="117"/>
      <c r="AQ25" s="140"/>
      <c r="AR25" s="110"/>
      <c r="AS25" s="117"/>
      <c r="AT25" s="140"/>
      <c r="AU25" s="185">
        <f t="shared" si="1"/>
        <v>0</v>
      </c>
      <c r="AV25" s="193"/>
      <c r="AW25" s="185">
        <f t="shared" si="2"/>
        <v>0</v>
      </c>
      <c r="AX25" s="193"/>
      <c r="AY25" s="200"/>
      <c r="AZ25" s="206"/>
      <c r="BA25" s="206"/>
      <c r="BB25" s="206"/>
      <c r="BC25" s="206"/>
      <c r="BD25" s="212"/>
    </row>
    <row r="26" spans="1:56" ht="39.9" customHeight="1">
      <c r="A26" s="6"/>
      <c r="B26" s="14">
        <f t="shared" si="3"/>
        <v>14</v>
      </c>
      <c r="C26" s="22"/>
      <c r="D26" s="37"/>
      <c r="E26" s="47"/>
      <c r="F26" s="52"/>
      <c r="G26" s="60"/>
      <c r="H26" s="64"/>
      <c r="I26" s="64"/>
      <c r="J26" s="64"/>
      <c r="K26" s="74"/>
      <c r="L26" s="78"/>
      <c r="M26" s="87"/>
      <c r="N26" s="87"/>
      <c r="O26" s="98"/>
      <c r="P26" s="110"/>
      <c r="Q26" s="117"/>
      <c r="R26" s="117"/>
      <c r="S26" s="117"/>
      <c r="T26" s="117"/>
      <c r="U26" s="117"/>
      <c r="V26" s="140"/>
      <c r="W26" s="110"/>
      <c r="X26" s="117"/>
      <c r="Y26" s="117"/>
      <c r="Z26" s="117"/>
      <c r="AA26" s="117"/>
      <c r="AB26" s="117"/>
      <c r="AC26" s="140"/>
      <c r="AD26" s="110"/>
      <c r="AE26" s="117"/>
      <c r="AF26" s="117"/>
      <c r="AG26" s="117"/>
      <c r="AH26" s="117"/>
      <c r="AI26" s="117"/>
      <c r="AJ26" s="140"/>
      <c r="AK26" s="110"/>
      <c r="AL26" s="117"/>
      <c r="AM26" s="117"/>
      <c r="AN26" s="117"/>
      <c r="AO26" s="117"/>
      <c r="AP26" s="117"/>
      <c r="AQ26" s="140"/>
      <c r="AR26" s="110"/>
      <c r="AS26" s="117"/>
      <c r="AT26" s="140"/>
      <c r="AU26" s="185">
        <f t="shared" si="1"/>
        <v>0</v>
      </c>
      <c r="AV26" s="193"/>
      <c r="AW26" s="185">
        <f t="shared" si="2"/>
        <v>0</v>
      </c>
      <c r="AX26" s="193"/>
      <c r="AY26" s="200"/>
      <c r="AZ26" s="206"/>
      <c r="BA26" s="206"/>
      <c r="BB26" s="206"/>
      <c r="BC26" s="206"/>
      <c r="BD26" s="212"/>
    </row>
    <row r="27" spans="1:56" ht="39.9" customHeight="1">
      <c r="A27" s="6"/>
      <c r="B27" s="14">
        <f t="shared" si="3"/>
        <v>15</v>
      </c>
      <c r="C27" s="22"/>
      <c r="D27" s="37"/>
      <c r="E27" s="47"/>
      <c r="F27" s="52"/>
      <c r="G27" s="60"/>
      <c r="H27" s="64"/>
      <c r="I27" s="64"/>
      <c r="J27" s="64"/>
      <c r="K27" s="74"/>
      <c r="L27" s="78"/>
      <c r="M27" s="87"/>
      <c r="N27" s="87"/>
      <c r="O27" s="98"/>
      <c r="P27" s="110"/>
      <c r="Q27" s="117"/>
      <c r="R27" s="117"/>
      <c r="S27" s="117"/>
      <c r="T27" s="117"/>
      <c r="U27" s="117"/>
      <c r="V27" s="140"/>
      <c r="W27" s="110"/>
      <c r="X27" s="117"/>
      <c r="Y27" s="117"/>
      <c r="Z27" s="117"/>
      <c r="AA27" s="117"/>
      <c r="AB27" s="117"/>
      <c r="AC27" s="140"/>
      <c r="AD27" s="110"/>
      <c r="AE27" s="117"/>
      <c r="AF27" s="117"/>
      <c r="AG27" s="117"/>
      <c r="AH27" s="117"/>
      <c r="AI27" s="117"/>
      <c r="AJ27" s="140"/>
      <c r="AK27" s="110"/>
      <c r="AL27" s="117"/>
      <c r="AM27" s="117"/>
      <c r="AN27" s="117"/>
      <c r="AO27" s="117"/>
      <c r="AP27" s="117"/>
      <c r="AQ27" s="140"/>
      <c r="AR27" s="110"/>
      <c r="AS27" s="117"/>
      <c r="AT27" s="140"/>
      <c r="AU27" s="185">
        <f t="shared" si="1"/>
        <v>0</v>
      </c>
      <c r="AV27" s="193"/>
      <c r="AW27" s="185">
        <f t="shared" si="2"/>
        <v>0</v>
      </c>
      <c r="AX27" s="193"/>
      <c r="AY27" s="200"/>
      <c r="AZ27" s="206"/>
      <c r="BA27" s="206"/>
      <c r="BB27" s="206"/>
      <c r="BC27" s="206"/>
      <c r="BD27" s="212"/>
    </row>
    <row r="28" spans="1:56" ht="39.9" customHeight="1">
      <c r="A28" s="6"/>
      <c r="B28" s="14">
        <f t="shared" si="3"/>
        <v>16</v>
      </c>
      <c r="C28" s="22"/>
      <c r="D28" s="37"/>
      <c r="E28" s="47"/>
      <c r="F28" s="52"/>
      <c r="G28" s="60"/>
      <c r="H28" s="64"/>
      <c r="I28" s="64"/>
      <c r="J28" s="64"/>
      <c r="K28" s="74"/>
      <c r="L28" s="78"/>
      <c r="M28" s="87"/>
      <c r="N28" s="87"/>
      <c r="O28" s="98"/>
      <c r="P28" s="110"/>
      <c r="Q28" s="117"/>
      <c r="R28" s="117"/>
      <c r="S28" s="117"/>
      <c r="T28" s="117"/>
      <c r="U28" s="117"/>
      <c r="V28" s="140"/>
      <c r="W28" s="110"/>
      <c r="X28" s="117"/>
      <c r="Y28" s="117"/>
      <c r="Z28" s="117"/>
      <c r="AA28" s="117"/>
      <c r="AB28" s="117"/>
      <c r="AC28" s="140"/>
      <c r="AD28" s="110"/>
      <c r="AE28" s="117"/>
      <c r="AF28" s="117"/>
      <c r="AG28" s="117"/>
      <c r="AH28" s="117"/>
      <c r="AI28" s="117"/>
      <c r="AJ28" s="140"/>
      <c r="AK28" s="110"/>
      <c r="AL28" s="117"/>
      <c r="AM28" s="117"/>
      <c r="AN28" s="117"/>
      <c r="AO28" s="117"/>
      <c r="AP28" s="117"/>
      <c r="AQ28" s="140"/>
      <c r="AR28" s="110"/>
      <c r="AS28" s="117"/>
      <c r="AT28" s="140"/>
      <c r="AU28" s="185">
        <f t="shared" si="1"/>
        <v>0</v>
      </c>
      <c r="AV28" s="193"/>
      <c r="AW28" s="185">
        <f t="shared" si="2"/>
        <v>0</v>
      </c>
      <c r="AX28" s="193"/>
      <c r="AY28" s="200"/>
      <c r="AZ28" s="206"/>
      <c r="BA28" s="206"/>
      <c r="BB28" s="206"/>
      <c r="BC28" s="206"/>
      <c r="BD28" s="212"/>
    </row>
    <row r="29" spans="1:56" ht="39.9" customHeight="1">
      <c r="A29" s="6"/>
      <c r="B29" s="14">
        <f t="shared" si="3"/>
        <v>17</v>
      </c>
      <c r="C29" s="22"/>
      <c r="D29" s="37"/>
      <c r="E29" s="47"/>
      <c r="F29" s="52"/>
      <c r="G29" s="60"/>
      <c r="H29" s="64"/>
      <c r="I29" s="64"/>
      <c r="J29" s="64"/>
      <c r="K29" s="74"/>
      <c r="L29" s="78"/>
      <c r="M29" s="87"/>
      <c r="N29" s="87"/>
      <c r="O29" s="98"/>
      <c r="P29" s="110"/>
      <c r="Q29" s="117"/>
      <c r="R29" s="117"/>
      <c r="S29" s="117"/>
      <c r="T29" s="117"/>
      <c r="U29" s="117"/>
      <c r="V29" s="140"/>
      <c r="W29" s="110"/>
      <c r="X29" s="117"/>
      <c r="Y29" s="117"/>
      <c r="Z29" s="117"/>
      <c r="AA29" s="117"/>
      <c r="AB29" s="117"/>
      <c r="AC29" s="140"/>
      <c r="AD29" s="110"/>
      <c r="AE29" s="117"/>
      <c r="AF29" s="117"/>
      <c r="AG29" s="117"/>
      <c r="AH29" s="117"/>
      <c r="AI29" s="117"/>
      <c r="AJ29" s="140"/>
      <c r="AK29" s="110"/>
      <c r="AL29" s="117"/>
      <c r="AM29" s="117"/>
      <c r="AN29" s="117"/>
      <c r="AO29" s="117"/>
      <c r="AP29" s="117"/>
      <c r="AQ29" s="140"/>
      <c r="AR29" s="110"/>
      <c r="AS29" s="117"/>
      <c r="AT29" s="140"/>
      <c r="AU29" s="185">
        <f t="shared" si="1"/>
        <v>0</v>
      </c>
      <c r="AV29" s="193"/>
      <c r="AW29" s="185">
        <f t="shared" si="2"/>
        <v>0</v>
      </c>
      <c r="AX29" s="193"/>
      <c r="AY29" s="200"/>
      <c r="AZ29" s="206"/>
      <c r="BA29" s="206"/>
      <c r="BB29" s="206"/>
      <c r="BC29" s="206"/>
      <c r="BD29" s="212"/>
    </row>
    <row r="30" spans="1:56" ht="39.9" customHeight="1">
      <c r="A30" s="6"/>
      <c r="B30" s="15">
        <f t="shared" si="3"/>
        <v>18</v>
      </c>
      <c r="C30" s="23"/>
      <c r="D30" s="38"/>
      <c r="E30" s="48"/>
      <c r="F30" s="53"/>
      <c r="G30" s="61"/>
      <c r="H30" s="65"/>
      <c r="I30" s="65"/>
      <c r="J30" s="65"/>
      <c r="K30" s="75"/>
      <c r="L30" s="79"/>
      <c r="M30" s="88"/>
      <c r="N30" s="88"/>
      <c r="O30" s="99"/>
      <c r="P30" s="111"/>
      <c r="Q30" s="118"/>
      <c r="R30" s="118"/>
      <c r="S30" s="118"/>
      <c r="T30" s="118"/>
      <c r="U30" s="118"/>
      <c r="V30" s="141"/>
      <c r="W30" s="111"/>
      <c r="X30" s="118"/>
      <c r="Y30" s="118"/>
      <c r="Z30" s="118"/>
      <c r="AA30" s="118"/>
      <c r="AB30" s="118"/>
      <c r="AC30" s="141"/>
      <c r="AD30" s="111"/>
      <c r="AE30" s="118"/>
      <c r="AF30" s="118"/>
      <c r="AG30" s="118"/>
      <c r="AH30" s="118"/>
      <c r="AI30" s="118"/>
      <c r="AJ30" s="141"/>
      <c r="AK30" s="111"/>
      <c r="AL30" s="118"/>
      <c r="AM30" s="118"/>
      <c r="AN30" s="118"/>
      <c r="AO30" s="118"/>
      <c r="AP30" s="118"/>
      <c r="AQ30" s="141"/>
      <c r="AR30" s="111"/>
      <c r="AS30" s="118"/>
      <c r="AT30" s="141"/>
      <c r="AU30" s="186">
        <f t="shared" si="1"/>
        <v>0</v>
      </c>
      <c r="AV30" s="194"/>
      <c r="AW30" s="186">
        <f t="shared" si="2"/>
        <v>0</v>
      </c>
      <c r="AX30" s="194"/>
      <c r="AY30" s="201"/>
      <c r="AZ30" s="207"/>
      <c r="BA30" s="207"/>
      <c r="BB30" s="207"/>
      <c r="BC30" s="207"/>
      <c r="BD30" s="213"/>
    </row>
    <row r="31" spans="1:56" ht="20.25" customHeight="1">
      <c r="A31" s="6"/>
      <c r="B31" s="6"/>
      <c r="C31" s="24"/>
      <c r="D31" s="39"/>
      <c r="E31" s="49"/>
      <c r="F31" s="54"/>
      <c r="G31" s="54"/>
      <c r="H31" s="54"/>
      <c r="I31" s="54"/>
      <c r="J31" s="54"/>
      <c r="K31" s="54"/>
      <c r="L31" s="54"/>
      <c r="M31" s="54"/>
      <c r="N31" s="54"/>
      <c r="O31" s="54"/>
      <c r="P31" s="54"/>
      <c r="Q31" s="54"/>
      <c r="R31" s="54"/>
      <c r="S31" s="54"/>
      <c r="T31" s="54"/>
      <c r="U31" s="54"/>
      <c r="V31" s="54"/>
      <c r="W31" s="54"/>
      <c r="X31" s="54"/>
      <c r="Y31" s="54"/>
      <c r="Z31" s="54"/>
      <c r="AA31" s="54"/>
      <c r="AB31" s="54"/>
      <c r="AC31" s="157"/>
      <c r="AD31" s="54"/>
      <c r="AE31" s="54"/>
      <c r="AF31" s="54"/>
      <c r="AG31" s="54"/>
      <c r="AH31" s="54"/>
      <c r="AI31" s="54"/>
      <c r="AJ31" s="54"/>
      <c r="AK31" s="54"/>
      <c r="AL31" s="54"/>
      <c r="AM31" s="54"/>
      <c r="AN31" s="54"/>
      <c r="AO31" s="54"/>
      <c r="AP31" s="54"/>
      <c r="AQ31" s="54"/>
      <c r="AR31" s="54"/>
      <c r="AS31" s="54"/>
      <c r="AT31" s="54"/>
      <c r="AU31" s="54"/>
      <c r="AV31" s="6"/>
      <c r="AW31" s="6"/>
      <c r="AX31" s="6"/>
      <c r="AY31" s="6"/>
      <c r="AZ31" s="6"/>
      <c r="BA31" s="6"/>
      <c r="BB31" s="6"/>
      <c r="BC31" s="6"/>
      <c r="BD31" s="6"/>
    </row>
    <row r="32" spans="1:56" ht="20.25" customHeight="1">
      <c r="A32" s="6"/>
      <c r="B32" s="42" t="s">
        <v>105</v>
      </c>
      <c r="C32" s="42"/>
      <c r="D32" s="42"/>
      <c r="E32" s="42"/>
      <c r="F32" s="42"/>
      <c r="G32" s="42"/>
      <c r="H32" s="42"/>
      <c r="I32" s="42"/>
      <c r="J32" s="42"/>
      <c r="K32" s="42"/>
      <c r="L32" s="89"/>
      <c r="M32" s="42"/>
      <c r="N32" s="42"/>
      <c r="O32" s="42"/>
      <c r="P32" s="42"/>
      <c r="Q32" s="42"/>
      <c r="R32" s="42"/>
      <c r="S32" s="42"/>
      <c r="T32" s="42" t="s">
        <v>97</v>
      </c>
      <c r="U32" s="42"/>
      <c r="V32" s="42"/>
      <c r="W32" s="42"/>
      <c r="X32" s="42"/>
      <c r="Y32" s="42"/>
      <c r="Z32" s="16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c r="BD32" s="54"/>
    </row>
    <row r="33" spans="1:56" ht="20.25" customHeight="1">
      <c r="A33" s="6"/>
      <c r="B33" s="42"/>
      <c r="C33" s="50" t="s">
        <v>58</v>
      </c>
      <c r="D33" s="50"/>
      <c r="E33" s="50" t="s">
        <v>60</v>
      </c>
      <c r="F33" s="50"/>
      <c r="G33" s="50"/>
      <c r="H33" s="50"/>
      <c r="I33" s="42"/>
      <c r="J33" s="148" t="s">
        <v>63</v>
      </c>
      <c r="K33" s="148"/>
      <c r="L33" s="148"/>
      <c r="M33" s="148"/>
      <c r="N33" s="25"/>
      <c r="O33" s="25"/>
      <c r="P33" s="82" t="s">
        <v>57</v>
      </c>
      <c r="Q33" s="82"/>
      <c r="R33" s="42"/>
      <c r="S33" s="42"/>
      <c r="T33" s="121" t="s">
        <v>19</v>
      </c>
      <c r="U33" s="126"/>
      <c r="V33" s="121" t="s">
        <v>22</v>
      </c>
      <c r="W33" s="128"/>
      <c r="X33" s="128"/>
      <c r="Y33" s="126"/>
      <c r="Z33" s="16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row>
    <row r="34" spans="1:56" ht="20.25" customHeight="1">
      <c r="A34" s="6"/>
      <c r="B34" s="42"/>
      <c r="C34" s="120"/>
      <c r="D34" s="120"/>
      <c r="E34" s="120" t="s">
        <v>40</v>
      </c>
      <c r="F34" s="120"/>
      <c r="G34" s="120" t="s">
        <v>61</v>
      </c>
      <c r="H34" s="120"/>
      <c r="I34" s="42"/>
      <c r="J34" s="120" t="s">
        <v>40</v>
      </c>
      <c r="K34" s="120"/>
      <c r="L34" s="120" t="s">
        <v>61</v>
      </c>
      <c r="M34" s="120"/>
      <c r="N34" s="25"/>
      <c r="O34" s="25"/>
      <c r="P34" s="82" t="s">
        <v>16</v>
      </c>
      <c r="Q34" s="82"/>
      <c r="R34" s="42"/>
      <c r="S34" s="42"/>
      <c r="T34" s="121" t="s">
        <v>15</v>
      </c>
      <c r="U34" s="126"/>
      <c r="V34" s="121" t="s">
        <v>72</v>
      </c>
      <c r="W34" s="128"/>
      <c r="X34" s="128"/>
      <c r="Y34" s="126"/>
      <c r="Z34" s="175"/>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row>
    <row r="35" spans="1:56" ht="20.25" customHeight="1">
      <c r="A35" s="6"/>
      <c r="B35" s="42"/>
      <c r="C35" s="121" t="s">
        <v>15</v>
      </c>
      <c r="D35" s="126"/>
      <c r="E35" s="130">
        <f>SUMIFS($AU$13:$AV$30,$C$13:$D$30,"看護職員",$E$13:$F$30,"A")</f>
        <v>0</v>
      </c>
      <c r="F35" s="133"/>
      <c r="G35" s="130">
        <f>SUMIFS($AW$13:$AX$30,$C$13:$D$30,"看護職員",$E$13:$F$30,"A")</f>
        <v>0</v>
      </c>
      <c r="H35" s="133"/>
      <c r="I35" s="145"/>
      <c r="J35" s="149">
        <v>0</v>
      </c>
      <c r="K35" s="152"/>
      <c r="L35" s="149">
        <v>0</v>
      </c>
      <c r="M35" s="152"/>
      <c r="N35" s="158"/>
      <c r="O35" s="158"/>
      <c r="P35" s="149">
        <v>0</v>
      </c>
      <c r="Q35" s="152"/>
      <c r="R35" s="42"/>
      <c r="S35" s="42"/>
      <c r="T35" s="121" t="s">
        <v>7</v>
      </c>
      <c r="U35" s="126"/>
      <c r="V35" s="121" t="s">
        <v>73</v>
      </c>
      <c r="W35" s="128"/>
      <c r="X35" s="128"/>
      <c r="Y35" s="126"/>
      <c r="Z35" s="163"/>
      <c r="AA35" s="54"/>
      <c r="AB35" s="54"/>
      <c r="AC35" s="54"/>
      <c r="AD35" s="54"/>
      <c r="AE35" s="54"/>
      <c r="AF35" s="54"/>
      <c r="AG35" s="54"/>
      <c r="AH35" s="54"/>
      <c r="AI35" s="54"/>
      <c r="AJ35" s="54"/>
      <c r="AK35" s="54"/>
      <c r="AL35" s="54"/>
      <c r="AM35" s="54"/>
      <c r="AN35" s="54"/>
      <c r="AO35" s="54"/>
      <c r="AP35" s="54"/>
      <c r="AQ35" s="54"/>
      <c r="AR35" s="54"/>
      <c r="AS35" s="54"/>
      <c r="AT35" s="54"/>
      <c r="AU35" s="54"/>
      <c r="AV35" s="54"/>
      <c r="AW35" s="54"/>
      <c r="AX35" s="54"/>
      <c r="AY35" s="54"/>
      <c r="AZ35" s="54"/>
      <c r="BA35" s="54"/>
      <c r="BB35" s="54"/>
      <c r="BC35" s="54"/>
      <c r="BD35" s="54"/>
    </row>
    <row r="36" spans="1:56" ht="20.25" customHeight="1">
      <c r="A36" s="6"/>
      <c r="B36" s="42"/>
      <c r="C36" s="121" t="s">
        <v>7</v>
      </c>
      <c r="D36" s="126"/>
      <c r="E36" s="130">
        <f>SUMIFS($AU$13:$AV$30,$C$13:$D$30,"看護職員",$E$13:$F$30,"B")</f>
        <v>0</v>
      </c>
      <c r="F36" s="133"/>
      <c r="G36" s="130">
        <f>SUMIFS($AW$13:$AX$30,$C$13:$D$30,"看護職員",$E$13:$F$30,"B")</f>
        <v>0</v>
      </c>
      <c r="H36" s="133"/>
      <c r="I36" s="145"/>
      <c r="J36" s="149">
        <v>0</v>
      </c>
      <c r="K36" s="152"/>
      <c r="L36" s="149">
        <v>0</v>
      </c>
      <c r="M36" s="152"/>
      <c r="N36" s="158"/>
      <c r="O36" s="158"/>
      <c r="P36" s="149">
        <v>0</v>
      </c>
      <c r="Q36" s="152"/>
      <c r="R36" s="42"/>
      <c r="S36" s="42"/>
      <c r="T36" s="121" t="s">
        <v>14</v>
      </c>
      <c r="U36" s="126"/>
      <c r="V36" s="121" t="s">
        <v>74</v>
      </c>
      <c r="W36" s="128"/>
      <c r="X36" s="128"/>
      <c r="Y36" s="126"/>
      <c r="Z36" s="163"/>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row>
    <row r="37" spans="1:56" ht="20.25" customHeight="1">
      <c r="A37" s="6"/>
      <c r="B37" s="42"/>
      <c r="C37" s="121" t="s">
        <v>14</v>
      </c>
      <c r="D37" s="126"/>
      <c r="E37" s="130">
        <f>SUMIFS($AU$13:$AV$30,$C$13:$D$30,"看護職員",$E$13:$F$30,"C")</f>
        <v>0</v>
      </c>
      <c r="F37" s="133"/>
      <c r="G37" s="130">
        <f>SUMIFS($AW$13:$AX$30,$C$13:$D$30,"看護職員",$E$13:$F$30,"C")</f>
        <v>0</v>
      </c>
      <c r="H37" s="133"/>
      <c r="I37" s="145"/>
      <c r="J37" s="149">
        <v>0</v>
      </c>
      <c r="K37" s="152"/>
      <c r="L37" s="149">
        <v>0</v>
      </c>
      <c r="M37" s="152"/>
      <c r="N37" s="158"/>
      <c r="O37" s="158"/>
      <c r="P37" s="130" t="s">
        <v>53</v>
      </c>
      <c r="Q37" s="133"/>
      <c r="R37" s="42"/>
      <c r="S37" s="42"/>
      <c r="T37" s="121" t="s">
        <v>17</v>
      </c>
      <c r="U37" s="126"/>
      <c r="V37" s="121" t="s">
        <v>28</v>
      </c>
      <c r="W37" s="128"/>
      <c r="X37" s="128"/>
      <c r="Y37" s="126"/>
      <c r="Z37" s="172"/>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row>
    <row r="38" spans="1:56" ht="20.25" customHeight="1">
      <c r="A38" s="6"/>
      <c r="B38" s="42"/>
      <c r="C38" s="121" t="s">
        <v>17</v>
      </c>
      <c r="D38" s="126"/>
      <c r="E38" s="130">
        <f>SUMIFS($AU$13:$AV$30,$C$13:$D$30,"看護職員",$E$13:$F$30,"D")</f>
        <v>0</v>
      </c>
      <c r="F38" s="133"/>
      <c r="G38" s="130">
        <f>SUMIFS($AW$13:$AX$30,$C$13:$D$30,"看護職員",$E$13:$F$30,"D")</f>
        <v>0</v>
      </c>
      <c r="H38" s="133"/>
      <c r="I38" s="145"/>
      <c r="J38" s="149">
        <v>0</v>
      </c>
      <c r="K38" s="152"/>
      <c r="L38" s="149">
        <v>0</v>
      </c>
      <c r="M38" s="152"/>
      <c r="N38" s="158"/>
      <c r="O38" s="158"/>
      <c r="P38" s="130" t="s">
        <v>53</v>
      </c>
      <c r="Q38" s="133"/>
      <c r="R38" s="42"/>
      <c r="S38" s="42"/>
      <c r="T38" s="42"/>
      <c r="U38" s="163"/>
      <c r="V38" s="163"/>
      <c r="W38" s="168"/>
      <c r="X38" s="168"/>
      <c r="Y38" s="297"/>
      <c r="Z38" s="297"/>
      <c r="AA38" s="54"/>
      <c r="AB38" s="54"/>
      <c r="AC38" s="54"/>
      <c r="AD38" s="54"/>
      <c r="AE38" s="54"/>
      <c r="AF38" s="54"/>
      <c r="AG38" s="54"/>
      <c r="AH38" s="54"/>
      <c r="AI38" s="54"/>
      <c r="AJ38" s="54"/>
      <c r="AK38" s="54"/>
      <c r="AL38" s="54"/>
      <c r="AM38" s="54"/>
      <c r="AN38" s="54"/>
      <c r="AO38" s="54"/>
      <c r="AP38" s="54"/>
      <c r="AQ38" s="54"/>
      <c r="AR38" s="54"/>
      <c r="AS38" s="54"/>
      <c r="AT38" s="54"/>
      <c r="AU38" s="54"/>
      <c r="AV38" s="54"/>
      <c r="AW38" s="54"/>
      <c r="AX38" s="54"/>
      <c r="AY38" s="54"/>
      <c r="AZ38" s="54"/>
      <c r="BA38" s="54"/>
      <c r="BB38" s="54"/>
      <c r="BC38" s="54"/>
      <c r="BD38" s="54"/>
    </row>
    <row r="39" spans="1:56" ht="20.25" customHeight="1">
      <c r="A39" s="6"/>
      <c r="B39" s="42"/>
      <c r="C39" s="121" t="s">
        <v>18</v>
      </c>
      <c r="D39" s="126"/>
      <c r="E39" s="130">
        <f>SUM(E35:F38)</f>
        <v>0</v>
      </c>
      <c r="F39" s="133"/>
      <c r="G39" s="130">
        <f>SUM(G35:H38)</f>
        <v>0</v>
      </c>
      <c r="H39" s="133"/>
      <c r="I39" s="145"/>
      <c r="J39" s="130">
        <f>SUM(J35:K38)</f>
        <v>0</v>
      </c>
      <c r="K39" s="133"/>
      <c r="L39" s="130">
        <f>SUM(L35:M38)</f>
        <v>0</v>
      </c>
      <c r="M39" s="133"/>
      <c r="N39" s="158"/>
      <c r="O39" s="158"/>
      <c r="P39" s="130">
        <f>SUM(P35:Q36)</f>
        <v>0</v>
      </c>
      <c r="Q39" s="133"/>
      <c r="R39" s="42"/>
      <c r="S39" s="42"/>
      <c r="T39" s="42"/>
      <c r="U39" s="163"/>
      <c r="V39" s="163"/>
      <c r="W39" s="168"/>
      <c r="X39" s="168"/>
      <c r="Y39" s="298"/>
      <c r="Z39" s="298"/>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row>
    <row r="40" spans="1:56" ht="20.25" customHeight="1">
      <c r="A40" s="6"/>
      <c r="B40" s="42"/>
      <c r="C40" s="42"/>
      <c r="D40" s="42"/>
      <c r="E40" s="42"/>
      <c r="F40" s="42"/>
      <c r="G40" s="42"/>
      <c r="H40" s="42"/>
      <c r="I40" s="42"/>
      <c r="J40" s="42"/>
      <c r="K40" s="42"/>
      <c r="L40" s="89"/>
      <c r="M40" s="42"/>
      <c r="N40" s="42"/>
      <c r="O40" s="42"/>
      <c r="P40" s="42"/>
      <c r="Q40" s="42"/>
      <c r="R40" s="42"/>
      <c r="S40" s="42"/>
      <c r="T40" s="42"/>
      <c r="U40" s="164"/>
      <c r="V40" s="164"/>
      <c r="W40" s="164"/>
      <c r="X40" s="164"/>
      <c r="Y40" s="164"/>
      <c r="Z40" s="16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row>
    <row r="41" spans="1:56" ht="20.25" customHeight="1">
      <c r="A41" s="6"/>
      <c r="B41" s="42"/>
      <c r="C41" s="89" t="s">
        <v>65</v>
      </c>
      <c r="D41" s="42"/>
      <c r="E41" s="42"/>
      <c r="F41" s="42"/>
      <c r="G41" s="42"/>
      <c r="H41" s="42"/>
      <c r="I41" s="146" t="s">
        <v>125</v>
      </c>
      <c r="J41" s="150" t="s">
        <v>126</v>
      </c>
      <c r="K41" s="153"/>
      <c r="L41" s="155"/>
      <c r="M41" s="146"/>
      <c r="N41" s="42"/>
      <c r="O41" s="42"/>
      <c r="P41" s="42"/>
      <c r="Q41" s="42"/>
      <c r="R41" s="42"/>
      <c r="S41" s="42"/>
      <c r="T41" s="42"/>
      <c r="U41" s="165"/>
      <c r="V41" s="164"/>
      <c r="W41" s="164"/>
      <c r="X41" s="164"/>
      <c r="Y41" s="164"/>
      <c r="Z41" s="16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row>
    <row r="42" spans="1:56" ht="20.25" customHeight="1">
      <c r="A42" s="6"/>
      <c r="B42" s="42"/>
      <c r="C42" s="42" t="s">
        <v>56</v>
      </c>
      <c r="D42" s="42"/>
      <c r="E42" s="42"/>
      <c r="F42" s="42"/>
      <c r="G42" s="42"/>
      <c r="H42" s="42" t="s">
        <v>62</v>
      </c>
      <c r="I42" s="42"/>
      <c r="J42" s="42"/>
      <c r="K42" s="42"/>
      <c r="L42" s="89"/>
      <c r="M42" s="42"/>
      <c r="N42" s="42"/>
      <c r="O42" s="42"/>
      <c r="P42" s="42"/>
      <c r="Q42" s="42"/>
      <c r="R42" s="42"/>
      <c r="S42" s="42"/>
      <c r="T42" s="42"/>
      <c r="U42" s="164"/>
      <c r="V42" s="164"/>
      <c r="W42" s="164"/>
      <c r="X42" s="164"/>
      <c r="Y42" s="164"/>
      <c r="Z42" s="164"/>
      <c r="AA42" s="54"/>
      <c r="AB42" s="54"/>
      <c r="AC42" s="54"/>
      <c r="AD42" s="54"/>
      <c r="AE42" s="54"/>
      <c r="AF42" s="54"/>
      <c r="AG42" s="54"/>
      <c r="AH42" s="54"/>
      <c r="AI42" s="54"/>
      <c r="AJ42" s="54"/>
      <c r="AK42" s="54"/>
      <c r="AL42" s="54"/>
      <c r="AM42" s="54"/>
      <c r="AN42" s="54"/>
      <c r="AO42" s="54"/>
      <c r="AP42" s="54"/>
      <c r="AQ42" s="54"/>
      <c r="AR42" s="54"/>
      <c r="AS42" s="54"/>
      <c r="AT42" s="54"/>
      <c r="AU42" s="54"/>
      <c r="AV42" s="54"/>
      <c r="AW42" s="54"/>
      <c r="AX42" s="54"/>
      <c r="AY42" s="54"/>
      <c r="AZ42" s="54"/>
      <c r="BA42" s="54"/>
      <c r="BB42" s="54"/>
      <c r="BC42" s="54"/>
      <c r="BD42" s="54"/>
    </row>
    <row r="43" spans="1:56" ht="20.25" customHeight="1">
      <c r="A43" s="6"/>
      <c r="B43" s="42"/>
      <c r="C43" s="42" t="str">
        <f>IF($J$41="週","対象時間数（週平均）","対象時間数（当月合計）")</f>
        <v>対象時間数（週平均）</v>
      </c>
      <c r="D43" s="42"/>
      <c r="E43" s="42"/>
      <c r="F43" s="42"/>
      <c r="G43" s="42"/>
      <c r="H43" s="42" t="str">
        <f>IF($J$41="週","週に勤務すべき時間数","当月に勤務すべき時間数")</f>
        <v>週に勤務すべき時間数</v>
      </c>
      <c r="I43" s="42"/>
      <c r="J43" s="42"/>
      <c r="K43" s="42"/>
      <c r="L43" s="89"/>
      <c r="M43" s="120" t="s">
        <v>41</v>
      </c>
      <c r="N43" s="120"/>
      <c r="O43" s="120"/>
      <c r="P43" s="120"/>
      <c r="Q43" s="42"/>
      <c r="R43" s="42"/>
      <c r="S43" s="42"/>
      <c r="T43" s="42"/>
      <c r="U43" s="164"/>
      <c r="V43" s="164"/>
      <c r="W43" s="164"/>
      <c r="X43" s="164"/>
      <c r="Y43" s="164"/>
      <c r="Z43" s="164"/>
      <c r="AA43" s="54"/>
      <c r="AB43" s="54"/>
      <c r="AC43" s="54"/>
      <c r="AD43" s="54"/>
      <c r="AE43" s="54"/>
      <c r="AF43" s="54"/>
      <c r="AG43" s="54"/>
      <c r="AH43" s="54"/>
      <c r="AI43" s="54"/>
      <c r="AJ43" s="54"/>
      <c r="AK43" s="54"/>
      <c r="AL43" s="54"/>
      <c r="AM43" s="54"/>
      <c r="AN43" s="54"/>
      <c r="AO43" s="54"/>
      <c r="AP43" s="54"/>
      <c r="AQ43" s="54"/>
      <c r="AR43" s="54"/>
      <c r="AS43" s="54"/>
      <c r="AT43" s="54"/>
      <c r="AU43" s="54"/>
      <c r="AV43" s="54"/>
      <c r="AW43" s="54"/>
      <c r="AX43" s="54"/>
      <c r="AY43" s="54"/>
      <c r="AZ43" s="54"/>
      <c r="BA43" s="54"/>
      <c r="BB43" s="54"/>
      <c r="BC43" s="54"/>
      <c r="BD43" s="54"/>
    </row>
    <row r="44" spans="1:56" ht="20.25" customHeight="1">
      <c r="A44" s="6"/>
      <c r="B44" s="42"/>
      <c r="C44" s="122">
        <f>IF($J$41="週",L39,J39)</f>
        <v>0</v>
      </c>
      <c r="D44" s="127"/>
      <c r="E44" s="127"/>
      <c r="F44" s="134"/>
      <c r="G44" s="50" t="s">
        <v>33</v>
      </c>
      <c r="H44" s="121">
        <f>IF($J$41="週",$AV$5,$AZ$5)</f>
        <v>0</v>
      </c>
      <c r="I44" s="128"/>
      <c r="J44" s="128"/>
      <c r="K44" s="126"/>
      <c r="L44" s="50" t="s">
        <v>4</v>
      </c>
      <c r="M44" s="143" t="e">
        <f>ROUNDDOWN(C44/H44,1)</f>
        <v>#DIV/0!</v>
      </c>
      <c r="N44" s="147"/>
      <c r="O44" s="147"/>
      <c r="P44" s="154"/>
      <c r="Q44" s="42"/>
      <c r="R44" s="42"/>
      <c r="S44" s="42"/>
      <c r="T44" s="42"/>
      <c r="U44" s="166"/>
      <c r="V44" s="166"/>
      <c r="W44" s="166"/>
      <c r="X44" s="166"/>
      <c r="Y44" s="163"/>
      <c r="Z44" s="16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row>
    <row r="45" spans="1:56" ht="20.25" customHeight="1">
      <c r="A45" s="6"/>
      <c r="B45" s="42"/>
      <c r="C45" s="42"/>
      <c r="D45" s="42"/>
      <c r="E45" s="42"/>
      <c r="F45" s="42"/>
      <c r="G45" s="42"/>
      <c r="H45" s="42"/>
      <c r="I45" s="42"/>
      <c r="J45" s="42"/>
      <c r="K45" s="42"/>
      <c r="L45" s="89"/>
      <c r="M45" s="42" t="s">
        <v>98</v>
      </c>
      <c r="N45" s="42"/>
      <c r="O45" s="42"/>
      <c r="P45" s="42"/>
      <c r="Q45" s="42"/>
      <c r="R45" s="42"/>
      <c r="S45" s="42"/>
      <c r="T45" s="42"/>
      <c r="U45" s="164"/>
      <c r="V45" s="164"/>
      <c r="W45" s="164"/>
      <c r="X45" s="164"/>
      <c r="Y45" s="164"/>
      <c r="Z45" s="16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54"/>
      <c r="AZ45" s="54"/>
      <c r="BA45" s="54"/>
      <c r="BB45" s="54"/>
      <c r="BC45" s="54"/>
      <c r="BD45" s="54"/>
    </row>
    <row r="46" spans="1:56" ht="20.25" customHeight="1">
      <c r="A46" s="6"/>
      <c r="B46" s="42"/>
      <c r="C46" s="42" t="s">
        <v>71</v>
      </c>
      <c r="D46" s="42"/>
      <c r="E46" s="42"/>
      <c r="F46" s="42"/>
      <c r="G46" s="42"/>
      <c r="H46" s="42"/>
      <c r="I46" s="42"/>
      <c r="J46" s="42"/>
      <c r="K46" s="42"/>
      <c r="L46" s="89"/>
      <c r="M46" s="42"/>
      <c r="N46" s="42"/>
      <c r="O46" s="42"/>
      <c r="P46" s="42"/>
      <c r="Q46" s="42"/>
      <c r="R46" s="42"/>
      <c r="S46" s="42"/>
      <c r="T46" s="42"/>
      <c r="U46" s="42"/>
      <c r="V46" s="167"/>
      <c r="W46" s="169"/>
      <c r="X46" s="169"/>
      <c r="Y46" s="42"/>
      <c r="Z46" s="42"/>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4"/>
      <c r="BD46" s="54"/>
    </row>
    <row r="47" spans="1:56" ht="20.25" customHeight="1">
      <c r="A47" s="6"/>
      <c r="B47" s="42"/>
      <c r="C47" s="42" t="s">
        <v>57</v>
      </c>
      <c r="D47" s="42"/>
      <c r="E47" s="42"/>
      <c r="F47" s="42"/>
      <c r="G47" s="42"/>
      <c r="H47" s="42"/>
      <c r="I47" s="42"/>
      <c r="J47" s="42"/>
      <c r="K47" s="42"/>
      <c r="L47" s="89"/>
      <c r="M47" s="50"/>
      <c r="N47" s="50"/>
      <c r="O47" s="50"/>
      <c r="P47" s="50"/>
      <c r="Q47" s="42"/>
      <c r="R47" s="42"/>
      <c r="S47" s="42"/>
      <c r="T47" s="42"/>
      <c r="U47" s="42"/>
      <c r="V47" s="167"/>
      <c r="W47" s="169"/>
      <c r="X47" s="169"/>
      <c r="Y47" s="42"/>
      <c r="Z47" s="42"/>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row>
    <row r="48" spans="1:56" ht="20.25" customHeight="1">
      <c r="A48" s="6"/>
      <c r="B48" s="42"/>
      <c r="C48" s="25" t="s">
        <v>64</v>
      </c>
      <c r="D48" s="25"/>
      <c r="E48" s="25"/>
      <c r="F48" s="25"/>
      <c r="G48" s="25"/>
      <c r="H48" s="42" t="s">
        <v>69</v>
      </c>
      <c r="I48" s="25"/>
      <c r="J48" s="25"/>
      <c r="K48" s="25"/>
      <c r="L48" s="25"/>
      <c r="M48" s="120" t="s">
        <v>18</v>
      </c>
      <c r="N48" s="120"/>
      <c r="O48" s="120"/>
      <c r="P48" s="120"/>
      <c r="Q48" s="42"/>
      <c r="R48" s="42"/>
      <c r="S48" s="42"/>
      <c r="T48" s="42"/>
      <c r="U48" s="42"/>
      <c r="V48" s="167"/>
      <c r="W48" s="169"/>
      <c r="X48" s="169"/>
      <c r="Y48" s="42"/>
      <c r="Z48" s="42"/>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c r="BA48" s="54"/>
      <c r="BB48" s="54"/>
      <c r="BC48" s="54"/>
      <c r="BD48" s="54"/>
    </row>
    <row r="49" spans="1:58" ht="20.25" customHeight="1">
      <c r="A49" s="6"/>
      <c r="B49" s="42"/>
      <c r="C49" s="121">
        <f>P39</f>
        <v>0</v>
      </c>
      <c r="D49" s="128"/>
      <c r="E49" s="128"/>
      <c r="F49" s="126"/>
      <c r="G49" s="50" t="s">
        <v>112</v>
      </c>
      <c r="H49" s="143" t="e">
        <f>M44</f>
        <v>#DIV/0!</v>
      </c>
      <c r="I49" s="147"/>
      <c r="J49" s="147"/>
      <c r="K49" s="154"/>
      <c r="L49" s="50" t="s">
        <v>4</v>
      </c>
      <c r="M49" s="156" t="e">
        <f>ROUNDDOWN(C49+H49,1)</f>
        <v>#DIV/0!</v>
      </c>
      <c r="N49" s="159"/>
      <c r="O49" s="159"/>
      <c r="P49" s="161"/>
      <c r="Q49" s="42"/>
      <c r="R49" s="42"/>
      <c r="S49" s="42"/>
      <c r="T49" s="42"/>
      <c r="U49" s="42"/>
      <c r="V49" s="167"/>
      <c r="W49" s="169"/>
      <c r="X49" s="169"/>
      <c r="Y49" s="42"/>
      <c r="Z49" s="42"/>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c r="BA49" s="54"/>
      <c r="BB49" s="54"/>
      <c r="BC49" s="54"/>
      <c r="BD49" s="54"/>
    </row>
    <row r="50" spans="1:58" ht="20.25" customHeight="1">
      <c r="A50" s="6"/>
      <c r="B50" s="42"/>
      <c r="C50" s="42"/>
      <c r="D50" s="42"/>
      <c r="E50" s="42"/>
      <c r="F50" s="42"/>
      <c r="G50" s="42"/>
      <c r="H50" s="42"/>
      <c r="I50" s="42"/>
      <c r="J50" s="42"/>
      <c r="K50" s="42"/>
      <c r="L50" s="42"/>
      <c r="M50" s="42"/>
      <c r="N50" s="89"/>
      <c r="O50" s="42"/>
      <c r="P50" s="42"/>
      <c r="Q50" s="42"/>
      <c r="R50" s="42"/>
      <c r="S50" s="42"/>
      <c r="T50" s="42"/>
      <c r="U50" s="42"/>
      <c r="V50" s="167"/>
      <c r="W50" s="169"/>
      <c r="X50" s="169"/>
      <c r="Y50" s="42"/>
      <c r="Z50" s="42"/>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row>
    <row r="51" spans="1:58" ht="20.25" customHeight="1">
      <c r="C51" s="222"/>
      <c r="D51" s="222"/>
      <c r="E51" s="219"/>
      <c r="F51" s="219"/>
      <c r="G51" s="219"/>
      <c r="H51" s="219"/>
      <c r="I51" s="219"/>
      <c r="J51" s="219"/>
      <c r="K51" s="219"/>
      <c r="L51" s="219"/>
      <c r="M51" s="219"/>
      <c r="N51" s="219"/>
      <c r="O51" s="219"/>
      <c r="P51" s="219"/>
      <c r="Q51" s="219"/>
      <c r="R51" s="219"/>
      <c r="S51" s="219"/>
      <c r="T51" s="222"/>
      <c r="U51" s="219"/>
      <c r="V51" s="219"/>
      <c r="W51" s="219"/>
      <c r="X51" s="219"/>
      <c r="Y51" s="219"/>
      <c r="Z51" s="219"/>
      <c r="AA51" s="219"/>
      <c r="AB51" s="219"/>
      <c r="AC51" s="219"/>
      <c r="AD51" s="219"/>
      <c r="AE51" s="219"/>
      <c r="AF51" s="219"/>
      <c r="AJ51" s="223"/>
      <c r="AK51" s="235"/>
      <c r="AL51" s="235"/>
      <c r="AM51" s="219"/>
      <c r="AN51" s="219"/>
      <c r="AO51" s="219"/>
      <c r="AP51" s="219"/>
      <c r="AQ51" s="219"/>
      <c r="AR51" s="219"/>
      <c r="AS51" s="219"/>
      <c r="AT51" s="219"/>
      <c r="AU51" s="219"/>
      <c r="AV51" s="219"/>
      <c r="AW51" s="219"/>
      <c r="AX51" s="219"/>
      <c r="AY51" s="219"/>
      <c r="AZ51" s="219"/>
      <c r="BA51" s="219"/>
      <c r="BB51" s="219"/>
      <c r="BC51" s="219"/>
      <c r="BD51" s="219"/>
      <c r="BE51" s="235"/>
    </row>
    <row r="52" spans="1:58" ht="20.25" customHeight="1">
      <c r="A52" s="219"/>
      <c r="B52" s="219"/>
      <c r="C52" s="222"/>
      <c r="D52" s="222"/>
      <c r="E52" s="219"/>
      <c r="F52" s="219"/>
      <c r="G52" s="219"/>
      <c r="H52" s="219"/>
      <c r="I52" s="219"/>
      <c r="J52" s="219"/>
      <c r="K52" s="219"/>
      <c r="L52" s="219"/>
      <c r="M52" s="219"/>
      <c r="N52" s="219"/>
      <c r="O52" s="219"/>
      <c r="P52" s="219"/>
      <c r="Q52" s="219"/>
      <c r="R52" s="219"/>
      <c r="S52" s="219"/>
      <c r="T52" s="219"/>
      <c r="U52" s="222"/>
      <c r="V52" s="219"/>
      <c r="W52" s="219"/>
      <c r="X52" s="219"/>
      <c r="Y52" s="219"/>
      <c r="Z52" s="219"/>
      <c r="AA52" s="219"/>
      <c r="AB52" s="219"/>
      <c r="AC52" s="219"/>
      <c r="AD52" s="219"/>
      <c r="AE52" s="219"/>
      <c r="AF52" s="219"/>
      <c r="AG52" s="219"/>
      <c r="AK52" s="223"/>
      <c r="AL52" s="235"/>
      <c r="AM52" s="235"/>
      <c r="AN52" s="219"/>
      <c r="AO52" s="219"/>
      <c r="AP52" s="219"/>
      <c r="AQ52" s="219"/>
      <c r="AR52" s="219"/>
      <c r="AS52" s="219"/>
      <c r="AT52" s="219"/>
      <c r="AU52" s="219"/>
      <c r="AV52" s="219"/>
      <c r="AW52" s="219"/>
      <c r="AX52" s="219"/>
      <c r="AY52" s="219"/>
      <c r="AZ52" s="219"/>
      <c r="BA52" s="219"/>
      <c r="BB52" s="219"/>
      <c r="BC52" s="219"/>
      <c r="BD52" s="219"/>
      <c r="BE52" s="219"/>
      <c r="BF52" s="235"/>
    </row>
    <row r="53" spans="1:58" ht="20.25" customHeight="1">
      <c r="A53" s="219"/>
      <c r="B53" s="219"/>
      <c r="C53" s="219"/>
      <c r="D53" s="222"/>
      <c r="E53" s="219"/>
      <c r="F53" s="219"/>
      <c r="G53" s="219"/>
      <c r="H53" s="219"/>
      <c r="I53" s="219"/>
      <c r="J53" s="219"/>
      <c r="K53" s="219"/>
      <c r="L53" s="219"/>
      <c r="M53" s="219"/>
      <c r="N53" s="219"/>
      <c r="O53" s="219"/>
      <c r="P53" s="219"/>
      <c r="Q53" s="219"/>
      <c r="R53" s="219"/>
      <c r="S53" s="219"/>
      <c r="T53" s="219"/>
      <c r="U53" s="222"/>
      <c r="V53" s="219"/>
      <c r="W53" s="219"/>
      <c r="X53" s="219"/>
      <c r="Y53" s="219"/>
      <c r="Z53" s="219"/>
      <c r="AA53" s="219"/>
      <c r="AB53" s="219"/>
      <c r="AC53" s="219"/>
      <c r="AD53" s="219"/>
      <c r="AE53" s="219"/>
      <c r="AF53" s="219"/>
      <c r="AG53" s="219"/>
      <c r="AK53" s="223"/>
      <c r="AL53" s="235"/>
      <c r="AM53" s="235"/>
      <c r="AN53" s="219"/>
      <c r="AO53" s="219"/>
      <c r="AP53" s="219"/>
      <c r="AQ53" s="219"/>
      <c r="AR53" s="219"/>
      <c r="AS53" s="219"/>
      <c r="AT53" s="219"/>
      <c r="AU53" s="219"/>
      <c r="AV53" s="219"/>
      <c r="AW53" s="219"/>
      <c r="AX53" s="219"/>
      <c r="AY53" s="219"/>
      <c r="AZ53" s="219"/>
      <c r="BA53" s="219"/>
      <c r="BB53" s="219"/>
      <c r="BC53" s="219"/>
      <c r="BD53" s="219"/>
      <c r="BE53" s="219"/>
      <c r="BF53" s="235"/>
    </row>
    <row r="54" spans="1:58" ht="20.25" customHeight="1">
      <c r="A54" s="219"/>
      <c r="B54" s="219"/>
      <c r="C54" s="222"/>
      <c r="D54" s="222"/>
      <c r="E54" s="219"/>
      <c r="F54" s="219"/>
      <c r="G54" s="219"/>
      <c r="H54" s="219"/>
      <c r="I54" s="219"/>
      <c r="J54" s="219"/>
      <c r="K54" s="219"/>
      <c r="L54" s="219"/>
      <c r="M54" s="219"/>
      <c r="N54" s="219"/>
      <c r="O54" s="219"/>
      <c r="P54" s="219"/>
      <c r="Q54" s="219"/>
      <c r="R54" s="219"/>
      <c r="S54" s="219"/>
      <c r="T54" s="219"/>
      <c r="U54" s="222"/>
      <c r="V54" s="219"/>
      <c r="W54" s="219"/>
      <c r="X54" s="219"/>
      <c r="Y54" s="219"/>
      <c r="Z54" s="219"/>
      <c r="AA54" s="219"/>
      <c r="AB54" s="219"/>
      <c r="AC54" s="219"/>
      <c r="AD54" s="219"/>
      <c r="AE54" s="219"/>
      <c r="AF54" s="219"/>
      <c r="AG54" s="219"/>
      <c r="AK54" s="223"/>
      <c r="AL54" s="235"/>
      <c r="AM54" s="235"/>
      <c r="AN54" s="219"/>
      <c r="AO54" s="219"/>
      <c r="AP54" s="219"/>
      <c r="AQ54" s="219"/>
      <c r="AR54" s="219"/>
      <c r="AS54" s="219"/>
      <c r="AT54" s="219"/>
      <c r="AU54" s="219"/>
      <c r="AV54" s="219"/>
      <c r="AW54" s="219"/>
      <c r="AX54" s="219"/>
      <c r="AY54" s="219"/>
      <c r="AZ54" s="219"/>
      <c r="BA54" s="219"/>
      <c r="BB54" s="219"/>
      <c r="BC54" s="219"/>
      <c r="BD54" s="219"/>
      <c r="BE54" s="219"/>
      <c r="BF54" s="235"/>
    </row>
    <row r="55" spans="1:58" ht="20.25" customHeight="1">
      <c r="C55" s="223"/>
      <c r="D55" s="223"/>
      <c r="E55" s="223"/>
      <c r="F55" s="223"/>
      <c r="G55" s="223"/>
      <c r="H55" s="223"/>
      <c r="I55" s="223"/>
      <c r="J55" s="223"/>
      <c r="K55" s="223"/>
      <c r="L55" s="223"/>
      <c r="M55" s="223"/>
      <c r="N55" s="223"/>
      <c r="O55" s="223"/>
      <c r="P55" s="223"/>
      <c r="Q55" s="223"/>
      <c r="R55" s="223"/>
      <c r="S55" s="223"/>
      <c r="T55" s="223"/>
      <c r="U55" s="235"/>
      <c r="V55" s="235"/>
      <c r="W55" s="223"/>
      <c r="X55" s="223"/>
      <c r="Y55" s="223"/>
      <c r="Z55" s="223"/>
      <c r="AA55" s="223"/>
      <c r="AB55" s="223"/>
      <c r="AC55" s="223"/>
      <c r="AD55" s="223"/>
      <c r="AE55" s="223"/>
      <c r="AF55" s="223"/>
      <c r="AG55" s="223"/>
      <c r="AH55" s="223"/>
      <c r="AI55" s="223"/>
      <c r="AJ55" s="223"/>
      <c r="AK55" s="223"/>
      <c r="AL55" s="235"/>
      <c r="AM55" s="235"/>
      <c r="AN55" s="219"/>
      <c r="AO55" s="219"/>
      <c r="AP55" s="219"/>
      <c r="AQ55" s="219"/>
      <c r="AR55" s="219"/>
      <c r="AS55" s="219"/>
      <c r="AT55" s="219"/>
      <c r="AU55" s="219"/>
      <c r="AV55" s="219"/>
      <c r="AW55" s="219"/>
      <c r="AX55" s="219"/>
      <c r="AY55" s="219"/>
      <c r="AZ55" s="219"/>
      <c r="BA55" s="219"/>
      <c r="BB55" s="219"/>
      <c r="BC55" s="219"/>
      <c r="BD55" s="219"/>
      <c r="BE55" s="219"/>
      <c r="BF55" s="235"/>
    </row>
    <row r="56" spans="1:58" ht="20.25" customHeight="1">
      <c r="C56" s="223"/>
      <c r="D56" s="223"/>
      <c r="E56" s="223"/>
      <c r="F56" s="223"/>
      <c r="G56" s="223"/>
      <c r="H56" s="223"/>
      <c r="I56" s="223"/>
      <c r="J56" s="223"/>
      <c r="K56" s="223"/>
      <c r="L56" s="223"/>
      <c r="M56" s="223"/>
      <c r="N56" s="223"/>
      <c r="O56" s="223"/>
      <c r="P56" s="223"/>
      <c r="Q56" s="223"/>
      <c r="R56" s="223"/>
      <c r="S56" s="223"/>
      <c r="T56" s="223"/>
      <c r="U56" s="235"/>
      <c r="V56" s="235"/>
      <c r="W56" s="223"/>
      <c r="X56" s="223"/>
      <c r="Y56" s="223"/>
      <c r="Z56" s="223"/>
      <c r="AA56" s="223"/>
      <c r="AB56" s="223"/>
      <c r="AC56" s="223"/>
      <c r="AD56" s="223"/>
      <c r="AE56" s="223"/>
      <c r="AF56" s="223"/>
      <c r="AG56" s="223"/>
      <c r="AH56" s="223"/>
      <c r="AI56" s="223"/>
      <c r="AJ56" s="223"/>
      <c r="AK56" s="223"/>
      <c r="AL56" s="235"/>
      <c r="AM56" s="235"/>
      <c r="AN56" s="219"/>
      <c r="AO56" s="219"/>
      <c r="AP56" s="219"/>
      <c r="AQ56" s="219"/>
      <c r="AR56" s="219"/>
      <c r="AS56" s="219"/>
      <c r="AT56" s="219"/>
      <c r="AU56" s="219"/>
      <c r="AV56" s="219"/>
      <c r="AW56" s="219"/>
      <c r="AX56" s="219"/>
      <c r="AY56" s="219"/>
      <c r="AZ56" s="219"/>
      <c r="BA56" s="219"/>
      <c r="BB56" s="219"/>
      <c r="BC56" s="219"/>
      <c r="BD56" s="219"/>
      <c r="BE56" s="219"/>
      <c r="BF56" s="235"/>
    </row>
  </sheetData>
  <mergeCells count="211">
    <mergeCell ref="AM1:BA1"/>
    <mergeCell ref="U2:V2"/>
    <mergeCell ref="X2:Y2"/>
    <mergeCell ref="AB2:AC2"/>
    <mergeCell ref="AM2:BA2"/>
    <mergeCell ref="AZ3:BC3"/>
    <mergeCell ref="AZ4:BC4"/>
    <mergeCell ref="AV5:AW5"/>
    <mergeCell ref="AZ5:BA5"/>
    <mergeCell ref="AZ6:BA6"/>
    <mergeCell ref="P8:AT8"/>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E33:H33"/>
    <mergeCell ref="J33:M33"/>
    <mergeCell ref="T33:U33"/>
    <mergeCell ref="V33:Y33"/>
    <mergeCell ref="E34:F34"/>
    <mergeCell ref="G34:H34"/>
    <mergeCell ref="J34:K34"/>
    <mergeCell ref="L34:M34"/>
    <mergeCell ref="T34:U34"/>
    <mergeCell ref="V34:Y34"/>
    <mergeCell ref="C35:D35"/>
    <mergeCell ref="E35:F35"/>
    <mergeCell ref="G35:H35"/>
    <mergeCell ref="J35:K35"/>
    <mergeCell ref="L35:M35"/>
    <mergeCell ref="P35:Q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U38:V38"/>
    <mergeCell ref="W38:X38"/>
    <mergeCell ref="C39:D39"/>
    <mergeCell ref="E39:F39"/>
    <mergeCell ref="G39:H39"/>
    <mergeCell ref="J39:K39"/>
    <mergeCell ref="L39:M39"/>
    <mergeCell ref="P39:Q39"/>
    <mergeCell ref="U39:V39"/>
    <mergeCell ref="W39:X39"/>
    <mergeCell ref="J41:K41"/>
    <mergeCell ref="M43:P43"/>
    <mergeCell ref="C44:F44"/>
    <mergeCell ref="H44:K44"/>
    <mergeCell ref="M44:P44"/>
    <mergeCell ref="U44:X44"/>
    <mergeCell ref="M48:P48"/>
    <mergeCell ref="C49:F49"/>
    <mergeCell ref="H49:K49"/>
    <mergeCell ref="M49:P49"/>
    <mergeCell ref="B8:B12"/>
    <mergeCell ref="C8:D12"/>
    <mergeCell ref="E8:F12"/>
    <mergeCell ref="G8:K12"/>
    <mergeCell ref="L8:O12"/>
    <mergeCell ref="AU8:AV12"/>
    <mergeCell ref="AW8:AX12"/>
    <mergeCell ref="AY8:BD12"/>
    <mergeCell ref="C33:D34"/>
  </mergeCells>
  <phoneticPr fontId="1"/>
  <conditionalFormatting sqref="AU13:AX30">
    <cfRule type="expression" dxfId="2" priority="3">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1:K41">
      <formula1>"週,暦月"</formula1>
    </dataValidation>
    <dataValidation type="list" allowBlank="1" showDropDown="0" showInputMessage="1" showErrorMessage="1" sqref="AZ3">
      <formula1>"４週,暦月"</formula1>
    </dataValidation>
    <dataValidation type="list" allowBlank="1" showDropDown="0" showInputMessage="1" showErrorMessage="0" sqref="C13:D30">
      <formula1>職種</formula1>
    </dataValidation>
    <dataValidation type="list" errorStyle="warning" allowBlank="1" showDropDown="0" showInputMessage="1" showErrorMessage="0" error="リストにない場合のみ、入力してください。" sqref="G13:K30">
      <formula1>INDIRECT(C13)</formula1>
    </dataValidation>
    <dataValidation type="list" allowBlank="1" showDropDown="0" showInputMessage="1" showErrorMessage="1" sqref="AZ4:BC4">
      <formula1>"予定,実績,予定・実績"</formula1>
    </dataValidation>
    <dataValidation type="list" allowBlank="1" showDropDown="0" showInputMessage="1" showErrorMessage="0" sqref="E13:F30">
      <formula1>"A, B, C, D"</formula1>
    </dataValidation>
    <dataValidation type="list" allowBlank="1" showDropDown="0" showInputMessage="1" showErrorMessage="0" sqref="AM1:BA1">
      <formula1>#REF!</formula1>
    </dataValidation>
  </dataValidations>
  <printOptions horizontalCentered="1"/>
  <pageMargins left="0.23622047244094491" right="0.23622047244094491" top="0.43307086614173229" bottom="0.27559055118110237" header="0.31496062992125984" footer="0.31496062992125984"/>
  <pageSetup paperSize="9" scale="35" fitToWidth="1" fitToHeight="0" orientation="landscape" usePrinterDefaults="1" r:id="rId1"/>
  <colBreaks count="1" manualBreakCount="1">
    <brk id="5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6">
    <tabColor rgb="FF0070C0"/>
    <pageSetUpPr fitToPage="1"/>
  </sheetPr>
  <dimension ref="B1:K47"/>
  <sheetViews>
    <sheetView tabSelected="1" workbookViewId="0">
      <selection activeCell="T4" sqref="T4"/>
    </sheetView>
  </sheetViews>
  <sheetFormatPr defaultColWidth="9" defaultRowHeight="25.5"/>
  <cols>
    <col min="1" max="1" width="2" style="271" customWidth="1"/>
    <col min="2" max="2" width="8.59765625" style="271" customWidth="1"/>
    <col min="3" max="11" width="40.59765625" style="271" customWidth="1"/>
    <col min="12" max="16384" width="9" style="271"/>
  </cols>
  <sheetData>
    <row r="1" spans="2:11">
      <c r="B1" s="271" t="s">
        <v>157</v>
      </c>
    </row>
    <row r="3" spans="2:11">
      <c r="B3" s="272" t="s">
        <v>49</v>
      </c>
      <c r="C3" s="272" t="s">
        <v>160</v>
      </c>
    </row>
    <row r="4" spans="2:11">
      <c r="B4" s="272">
        <v>1</v>
      </c>
      <c r="C4" s="301" t="s">
        <v>106</v>
      </c>
    </row>
    <row r="5" spans="2:11">
      <c r="B5" s="272">
        <v>2</v>
      </c>
      <c r="C5" s="301" t="s">
        <v>185</v>
      </c>
    </row>
    <row r="6" spans="2:11">
      <c r="B6" s="272">
        <v>3</v>
      </c>
      <c r="C6" s="301" t="s">
        <v>186</v>
      </c>
    </row>
    <row r="7" spans="2:11">
      <c r="B7" s="272">
        <v>4</v>
      </c>
      <c r="C7" s="301" t="s">
        <v>187</v>
      </c>
    </row>
    <row r="8" spans="2:11">
      <c r="B8" s="272">
        <v>5</v>
      </c>
      <c r="C8" s="301" t="s">
        <v>188</v>
      </c>
    </row>
    <row r="9" spans="2:11">
      <c r="B9" s="272">
        <v>6</v>
      </c>
      <c r="C9" s="301" t="s">
        <v>114</v>
      </c>
    </row>
    <row r="10" spans="2:11">
      <c r="B10" s="272">
        <v>7</v>
      </c>
      <c r="C10" s="301"/>
    </row>
    <row r="11" spans="2:11">
      <c r="B11" s="272">
        <v>8</v>
      </c>
      <c r="C11" s="301"/>
    </row>
    <row r="13" spans="2:11">
      <c r="B13" s="271" t="s">
        <v>158</v>
      </c>
    </row>
    <row r="14" spans="2:11" ht="26.25"/>
    <row r="15" spans="2:11" ht="26.25">
      <c r="B15" s="300" t="s">
        <v>12</v>
      </c>
      <c r="C15" s="277" t="s">
        <v>6</v>
      </c>
      <c r="D15" s="281" t="s">
        <v>32</v>
      </c>
      <c r="E15" s="287" t="s">
        <v>181</v>
      </c>
      <c r="F15" s="281" t="s">
        <v>184</v>
      </c>
      <c r="G15" s="291" t="s">
        <v>179</v>
      </c>
      <c r="H15" s="291" t="s">
        <v>23</v>
      </c>
      <c r="I15" s="291" t="s">
        <v>23</v>
      </c>
      <c r="J15" s="291" t="s">
        <v>23</v>
      </c>
      <c r="K15" s="293" t="s">
        <v>23</v>
      </c>
    </row>
    <row r="16" spans="2:11">
      <c r="B16" s="274" t="s">
        <v>92</v>
      </c>
      <c r="C16" s="278" t="s">
        <v>59</v>
      </c>
      <c r="D16" s="284" t="s">
        <v>175</v>
      </c>
      <c r="E16" s="284" t="s">
        <v>181</v>
      </c>
      <c r="F16" s="284" t="s">
        <v>184</v>
      </c>
      <c r="G16" s="284" t="s">
        <v>179</v>
      </c>
      <c r="H16" s="284"/>
      <c r="I16" s="292"/>
      <c r="J16" s="292"/>
      <c r="K16" s="294"/>
    </row>
    <row r="17" spans="2:11">
      <c r="B17" s="274"/>
      <c r="C17" s="279" t="s">
        <v>175</v>
      </c>
      <c r="D17" s="284" t="s">
        <v>176</v>
      </c>
      <c r="E17" s="284" t="s">
        <v>23</v>
      </c>
      <c r="F17" s="284" t="s">
        <v>23</v>
      </c>
      <c r="G17" s="284" t="s">
        <v>23</v>
      </c>
      <c r="H17" s="284"/>
      <c r="I17" s="276"/>
      <c r="J17" s="276"/>
      <c r="K17" s="295"/>
    </row>
    <row r="18" spans="2:11">
      <c r="B18" s="274"/>
      <c r="C18" s="279" t="s">
        <v>23</v>
      </c>
      <c r="D18" s="284" t="s">
        <v>59</v>
      </c>
      <c r="E18" s="284" t="s">
        <v>23</v>
      </c>
      <c r="F18" s="284" t="s">
        <v>23</v>
      </c>
      <c r="G18" s="284" t="s">
        <v>23</v>
      </c>
      <c r="H18" s="284"/>
      <c r="I18" s="276"/>
      <c r="J18" s="276"/>
      <c r="K18" s="295"/>
    </row>
    <row r="19" spans="2:11">
      <c r="B19" s="274"/>
      <c r="C19" s="279" t="s">
        <v>23</v>
      </c>
      <c r="D19" s="284" t="s">
        <v>23</v>
      </c>
      <c r="E19" s="284" t="s">
        <v>23</v>
      </c>
      <c r="F19" s="284" t="s">
        <v>23</v>
      </c>
      <c r="G19" s="284" t="s">
        <v>23</v>
      </c>
      <c r="H19" s="284"/>
      <c r="I19" s="276"/>
      <c r="J19" s="276"/>
      <c r="K19" s="295"/>
    </row>
    <row r="20" spans="2:11">
      <c r="B20" s="274"/>
      <c r="C20" s="279" t="s">
        <v>23</v>
      </c>
      <c r="D20" s="284" t="s">
        <v>23</v>
      </c>
      <c r="E20" s="284" t="s">
        <v>23</v>
      </c>
      <c r="F20" s="284" t="s">
        <v>23</v>
      </c>
      <c r="G20" s="284" t="s">
        <v>23</v>
      </c>
      <c r="H20" s="284"/>
      <c r="I20" s="276"/>
      <c r="J20" s="276"/>
      <c r="K20" s="295"/>
    </row>
    <row r="21" spans="2:11">
      <c r="B21" s="274"/>
      <c r="C21" s="279" t="s">
        <v>23</v>
      </c>
      <c r="D21" s="284" t="s">
        <v>23</v>
      </c>
      <c r="E21" s="284" t="s">
        <v>23</v>
      </c>
      <c r="F21" s="284" t="s">
        <v>23</v>
      </c>
      <c r="G21" s="284" t="s">
        <v>23</v>
      </c>
      <c r="H21" s="284"/>
      <c r="I21" s="276"/>
      <c r="J21" s="276"/>
      <c r="K21" s="295"/>
    </row>
    <row r="22" spans="2:11">
      <c r="B22" s="274"/>
      <c r="C22" s="279" t="s">
        <v>23</v>
      </c>
      <c r="D22" s="284" t="s">
        <v>23</v>
      </c>
      <c r="E22" s="284" t="s">
        <v>23</v>
      </c>
      <c r="F22" s="284" t="s">
        <v>23</v>
      </c>
      <c r="G22" s="284" t="s">
        <v>23</v>
      </c>
      <c r="H22" s="284"/>
      <c r="I22" s="276"/>
      <c r="J22" s="276"/>
      <c r="K22" s="295"/>
    </row>
    <row r="23" spans="2:11">
      <c r="B23" s="274"/>
      <c r="C23" s="279" t="s">
        <v>23</v>
      </c>
      <c r="D23" s="284" t="s">
        <v>23</v>
      </c>
      <c r="E23" s="284" t="s">
        <v>23</v>
      </c>
      <c r="F23" s="284" t="s">
        <v>23</v>
      </c>
      <c r="G23" s="284" t="s">
        <v>23</v>
      </c>
      <c r="H23" s="284"/>
      <c r="I23" s="276"/>
      <c r="J23" s="276"/>
      <c r="K23" s="295"/>
    </row>
    <row r="24" spans="2:11">
      <c r="B24" s="274"/>
      <c r="C24" s="279" t="s">
        <v>23</v>
      </c>
      <c r="D24" s="284" t="s">
        <v>23</v>
      </c>
      <c r="E24" s="284" t="s">
        <v>23</v>
      </c>
      <c r="F24" s="284" t="s">
        <v>23</v>
      </c>
      <c r="G24" s="284" t="s">
        <v>23</v>
      </c>
      <c r="H24" s="284"/>
      <c r="I24" s="276"/>
      <c r="J24" s="276"/>
      <c r="K24" s="295"/>
    </row>
    <row r="25" spans="2:11">
      <c r="B25" s="274"/>
      <c r="C25" s="279" t="s">
        <v>23</v>
      </c>
      <c r="D25" s="285" t="s">
        <v>23</v>
      </c>
      <c r="E25" s="285" t="s">
        <v>23</v>
      </c>
      <c r="F25" s="285" t="s">
        <v>23</v>
      </c>
      <c r="G25" s="285" t="s">
        <v>23</v>
      </c>
      <c r="H25" s="285"/>
      <c r="I25" s="276"/>
      <c r="J25" s="276"/>
      <c r="K25" s="295"/>
    </row>
    <row r="26" spans="2:11">
      <c r="B26" s="274"/>
      <c r="C26" s="279" t="s">
        <v>23</v>
      </c>
      <c r="D26" s="285" t="s">
        <v>23</v>
      </c>
      <c r="E26" s="285" t="s">
        <v>23</v>
      </c>
      <c r="F26" s="285" t="s">
        <v>23</v>
      </c>
      <c r="G26" s="285" t="s">
        <v>23</v>
      </c>
      <c r="H26" s="285"/>
      <c r="I26" s="276"/>
      <c r="J26" s="276"/>
      <c r="K26" s="295"/>
    </row>
    <row r="27" spans="2:11">
      <c r="B27" s="274"/>
      <c r="C27" s="279" t="s">
        <v>23</v>
      </c>
      <c r="D27" s="285" t="s">
        <v>23</v>
      </c>
      <c r="E27" s="285" t="s">
        <v>23</v>
      </c>
      <c r="F27" s="285" t="s">
        <v>23</v>
      </c>
      <c r="G27" s="285" t="s">
        <v>23</v>
      </c>
      <c r="H27" s="285"/>
      <c r="I27" s="276"/>
      <c r="J27" s="276"/>
      <c r="K27" s="295"/>
    </row>
    <row r="28" spans="2:11" ht="26.25">
      <c r="B28" s="275"/>
      <c r="C28" s="280" t="s">
        <v>23</v>
      </c>
      <c r="D28" s="286" t="s">
        <v>23</v>
      </c>
      <c r="E28" s="286" t="s">
        <v>23</v>
      </c>
      <c r="F28" s="286" t="s">
        <v>23</v>
      </c>
      <c r="G28" s="286" t="s">
        <v>23</v>
      </c>
      <c r="H28" s="286"/>
      <c r="I28" s="286"/>
      <c r="J28" s="286"/>
      <c r="K28" s="296"/>
    </row>
    <row r="31" spans="2:11">
      <c r="C31" s="271" t="s">
        <v>161</v>
      </c>
    </row>
    <row r="32" spans="2:11">
      <c r="C32" s="271" t="s">
        <v>162</v>
      </c>
    </row>
    <row r="33" spans="3:3">
      <c r="C33" s="271" t="s">
        <v>189</v>
      </c>
    </row>
    <row r="34" spans="3:3">
      <c r="C34" s="271" t="s">
        <v>163</v>
      </c>
    </row>
    <row r="35" spans="3:3">
      <c r="C35" s="271" t="s">
        <v>190</v>
      </c>
    </row>
    <row r="36" spans="3:3">
      <c r="C36" s="271" t="s">
        <v>191</v>
      </c>
    </row>
    <row r="37" spans="3:3">
      <c r="C37" s="271" t="s">
        <v>171</v>
      </c>
    </row>
    <row r="38" spans="3:3">
      <c r="C38" s="271" t="s">
        <v>192</v>
      </c>
    </row>
    <row r="39" spans="3:3">
      <c r="C39" s="271" t="s">
        <v>165</v>
      </c>
    </row>
    <row r="40" spans="3:3">
      <c r="C40" s="271" t="s">
        <v>166</v>
      </c>
    </row>
    <row r="42" spans="3:3">
      <c r="C42" s="271" t="s">
        <v>193</v>
      </c>
    </row>
    <row r="43" spans="3:3">
      <c r="C43" s="271" t="s">
        <v>80</v>
      </c>
    </row>
    <row r="44" spans="3:3">
      <c r="C44" s="271" t="s">
        <v>68</v>
      </c>
    </row>
    <row r="45" spans="3:3">
      <c r="C45" s="271" t="s">
        <v>167</v>
      </c>
    </row>
    <row r="46" spans="3:3">
      <c r="C46" s="271" t="s">
        <v>168</v>
      </c>
    </row>
    <row r="47" spans="3:3">
      <c r="C47" s="271" t="s">
        <v>169</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tabColor rgb="FF0070C0"/>
    <pageSetUpPr fitToPage="1"/>
  </sheetPr>
  <dimension ref="A1:BC69"/>
  <sheetViews>
    <sheetView tabSelected="1" workbookViewId="0">
      <selection activeCell="T4" sqref="T4"/>
    </sheetView>
  </sheetViews>
  <sheetFormatPr defaultColWidth="9" defaultRowHeight="18.75"/>
  <cols>
    <col min="1" max="2" width="9" style="250"/>
    <col min="3" max="3" width="44.19921875" style="250" customWidth="1"/>
    <col min="4" max="16384" width="9" style="250"/>
  </cols>
  <sheetData>
    <row r="1" spans="1:10">
      <c r="A1" s="250" t="s">
        <v>78</v>
      </c>
    </row>
    <row r="2" spans="1:10" s="251" customFormat="1" ht="20.25" customHeight="1">
      <c r="A2" s="252" t="s">
        <v>5</v>
      </c>
      <c r="B2" s="252"/>
      <c r="C2" s="253"/>
    </row>
    <row r="3" spans="1:10" s="251" customFormat="1" ht="20.25" customHeight="1">
      <c r="A3" s="253"/>
      <c r="B3" s="253"/>
      <c r="C3" s="253"/>
    </row>
    <row r="4" spans="1:10" s="251" customFormat="1" ht="20.25" customHeight="1">
      <c r="A4" s="254"/>
      <c r="B4" s="253" t="s">
        <v>118</v>
      </c>
      <c r="C4" s="253"/>
      <c r="E4" s="253" t="s">
        <v>121</v>
      </c>
      <c r="F4" s="253"/>
      <c r="G4" s="253"/>
      <c r="H4" s="253"/>
      <c r="I4" s="253"/>
      <c r="J4" s="253"/>
    </row>
    <row r="5" spans="1:10" s="251" customFormat="1" ht="20.25" customHeight="1">
      <c r="A5" s="255"/>
      <c r="B5" s="253" t="s">
        <v>120</v>
      </c>
      <c r="C5" s="253"/>
      <c r="E5" s="253"/>
      <c r="F5" s="253"/>
      <c r="G5" s="253"/>
      <c r="H5" s="253"/>
      <c r="I5" s="253"/>
      <c r="J5" s="253"/>
    </row>
    <row r="6" spans="1:10" s="251" customFormat="1" ht="20.25" customHeight="1">
      <c r="A6" s="256" t="s">
        <v>116</v>
      </c>
      <c r="B6" s="253"/>
      <c r="C6" s="253"/>
    </row>
    <row r="7" spans="1:10" s="251" customFormat="1" ht="20.25" customHeight="1">
      <c r="A7" s="256"/>
      <c r="B7" s="253"/>
      <c r="C7" s="253"/>
    </row>
    <row r="8" spans="1:10" s="251" customFormat="1" ht="20.25" customHeight="1">
      <c r="A8" s="253" t="s">
        <v>84</v>
      </c>
      <c r="B8" s="253"/>
      <c r="C8" s="253"/>
    </row>
    <row r="9" spans="1:10" s="251" customFormat="1" ht="20.25" customHeight="1">
      <c r="A9" s="256"/>
      <c r="B9" s="253"/>
      <c r="C9" s="253"/>
    </row>
    <row r="10" spans="1:10" s="251" customFormat="1" ht="20.25" customHeight="1">
      <c r="A10" s="253" t="s">
        <v>137</v>
      </c>
      <c r="B10" s="253"/>
      <c r="C10" s="253"/>
    </row>
    <row r="11" spans="1:10" s="251" customFormat="1" ht="20.25" customHeight="1">
      <c r="A11" s="253"/>
      <c r="B11" s="253"/>
      <c r="C11" s="253"/>
    </row>
    <row r="12" spans="1:10" s="251" customFormat="1" ht="20.25" customHeight="1">
      <c r="A12" s="253" t="s">
        <v>152</v>
      </c>
      <c r="B12" s="253"/>
      <c r="C12" s="253"/>
    </row>
    <row r="13" spans="1:10" s="251" customFormat="1" ht="20.25" customHeight="1">
      <c r="A13" s="253"/>
      <c r="B13" s="253"/>
      <c r="C13" s="253"/>
    </row>
    <row r="14" spans="1:10" s="251" customFormat="1" ht="20.25" customHeight="1">
      <c r="A14" s="253" t="s">
        <v>81</v>
      </c>
      <c r="B14" s="253"/>
      <c r="C14" s="253"/>
    </row>
    <row r="15" spans="1:10" s="251" customFormat="1" ht="20.25" customHeight="1">
      <c r="A15" s="253"/>
      <c r="B15" s="253"/>
      <c r="C15" s="253"/>
    </row>
    <row r="16" spans="1:10" s="251" customFormat="1" ht="20.25" customHeight="1">
      <c r="A16" s="253" t="s">
        <v>122</v>
      </c>
      <c r="B16" s="253"/>
      <c r="C16" s="253"/>
    </row>
    <row r="17" spans="1:3" s="251" customFormat="1" ht="20.25" customHeight="1">
      <c r="A17" s="253" t="s">
        <v>70</v>
      </c>
      <c r="B17" s="253"/>
      <c r="C17" s="253"/>
    </row>
    <row r="18" spans="1:3" s="251" customFormat="1" ht="20.25" customHeight="1">
      <c r="A18" s="253"/>
      <c r="B18" s="253"/>
      <c r="C18" s="253"/>
    </row>
    <row r="19" spans="1:3" s="251" customFormat="1" ht="20.25" customHeight="1">
      <c r="A19" s="253"/>
      <c r="B19" s="262" t="s">
        <v>49</v>
      </c>
      <c r="C19" s="262" t="s">
        <v>12</v>
      </c>
    </row>
    <row r="20" spans="1:3" s="251" customFormat="1" ht="20.25" customHeight="1">
      <c r="A20" s="253"/>
      <c r="B20" s="262">
        <v>1</v>
      </c>
      <c r="C20" s="264" t="s">
        <v>6</v>
      </c>
    </row>
    <row r="21" spans="1:3" s="251" customFormat="1" ht="20.25" customHeight="1">
      <c r="A21" s="253"/>
      <c r="B21" s="262">
        <v>2</v>
      </c>
      <c r="C21" s="264" t="s">
        <v>32</v>
      </c>
    </row>
    <row r="22" spans="1:3" s="251" customFormat="1" ht="20.25" customHeight="1">
      <c r="A22" s="253"/>
      <c r="B22" s="262">
        <v>3</v>
      </c>
      <c r="C22" s="264" t="s">
        <v>181</v>
      </c>
    </row>
    <row r="23" spans="1:3" s="251" customFormat="1" ht="20.25" customHeight="1">
      <c r="A23" s="253"/>
      <c r="B23" s="262">
        <v>4</v>
      </c>
      <c r="C23" s="264" t="s">
        <v>184</v>
      </c>
    </row>
    <row r="24" spans="1:3" s="251" customFormat="1" ht="20.25" customHeight="1">
      <c r="A24" s="253"/>
      <c r="B24" s="262">
        <v>5</v>
      </c>
      <c r="C24" s="264" t="s">
        <v>179</v>
      </c>
    </row>
    <row r="25" spans="1:3" s="251" customFormat="1" ht="20.25" customHeight="1">
      <c r="A25" s="253"/>
      <c r="B25" s="253"/>
      <c r="C25" s="253"/>
    </row>
    <row r="26" spans="1:3" s="251" customFormat="1" ht="20.25" customHeight="1">
      <c r="A26" s="253" t="s">
        <v>82</v>
      </c>
      <c r="B26" s="253"/>
      <c r="C26" s="253"/>
    </row>
    <row r="27" spans="1:3" s="251" customFormat="1" ht="20.25" customHeight="1">
      <c r="A27" s="253" t="s">
        <v>9</v>
      </c>
      <c r="B27" s="253"/>
      <c r="C27" s="253"/>
    </row>
    <row r="28" spans="1:3" s="251" customFormat="1" ht="20.25" customHeight="1">
      <c r="A28" s="253"/>
      <c r="B28" s="253"/>
      <c r="C28" s="253"/>
    </row>
    <row r="29" spans="1:3" s="251" customFormat="1" ht="20.25" customHeight="1">
      <c r="A29" s="253"/>
      <c r="B29" s="262" t="s">
        <v>19</v>
      </c>
      <c r="C29" s="262" t="s">
        <v>22</v>
      </c>
    </row>
    <row r="30" spans="1:3" s="251" customFormat="1" ht="20.25" customHeight="1">
      <c r="A30" s="253"/>
      <c r="B30" s="262" t="s">
        <v>15</v>
      </c>
      <c r="C30" s="264" t="s">
        <v>72</v>
      </c>
    </row>
    <row r="31" spans="1:3" s="251" customFormat="1" ht="20.25" customHeight="1">
      <c r="A31" s="253"/>
      <c r="B31" s="262" t="s">
        <v>7</v>
      </c>
      <c r="C31" s="264" t="s">
        <v>73</v>
      </c>
    </row>
    <row r="32" spans="1:3" s="251" customFormat="1" ht="20.25" customHeight="1">
      <c r="A32" s="253"/>
      <c r="B32" s="262" t="s">
        <v>14</v>
      </c>
      <c r="C32" s="264" t="s">
        <v>74</v>
      </c>
    </row>
    <row r="33" spans="1:55" s="251" customFormat="1" ht="20.25" customHeight="1">
      <c r="A33" s="253"/>
      <c r="B33" s="262" t="s">
        <v>17</v>
      </c>
      <c r="C33" s="264" t="s">
        <v>28</v>
      </c>
    </row>
    <row r="34" spans="1:55" s="251" customFormat="1" ht="20.25" customHeight="1">
      <c r="A34" s="253"/>
      <c r="B34" s="253"/>
      <c r="C34" s="253"/>
    </row>
    <row r="35" spans="1:55" s="251" customFormat="1" ht="20.25" customHeight="1">
      <c r="A35" s="253"/>
      <c r="B35" s="263" t="s">
        <v>24</v>
      </c>
      <c r="C35" s="253"/>
    </row>
    <row r="36" spans="1:55" s="251" customFormat="1" ht="20.25" customHeight="1">
      <c r="B36" s="253" t="s">
        <v>75</v>
      </c>
      <c r="E36" s="263"/>
      <c r="F36" s="268"/>
      <c r="G36" s="268"/>
      <c r="H36" s="268"/>
      <c r="I36" s="268"/>
      <c r="J36" s="268"/>
      <c r="K36" s="268"/>
      <c r="L36" s="268"/>
      <c r="M36" s="268"/>
      <c r="N36" s="268"/>
      <c r="O36" s="268"/>
      <c r="P36" s="268"/>
      <c r="Q36" s="268"/>
      <c r="R36" s="268"/>
      <c r="S36" s="268"/>
      <c r="T36" s="268"/>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68"/>
      <c r="AS36" s="268"/>
      <c r="AT36" s="268"/>
      <c r="AU36" s="268"/>
      <c r="AV36" s="268"/>
      <c r="AW36" s="268"/>
      <c r="AX36" s="268"/>
      <c r="AY36" s="268"/>
      <c r="AZ36" s="268"/>
      <c r="BA36" s="268"/>
      <c r="BB36" s="268"/>
      <c r="BC36" s="268"/>
    </row>
    <row r="37" spans="1:55" s="251" customFormat="1" ht="20.25" customHeight="1">
      <c r="B37" s="253" t="s">
        <v>115</v>
      </c>
      <c r="E37" s="253"/>
      <c r="F37" s="268"/>
      <c r="G37" s="268"/>
      <c r="H37" s="268"/>
      <c r="I37" s="268"/>
      <c r="J37" s="268"/>
      <c r="K37" s="268"/>
      <c r="L37" s="268"/>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68"/>
      <c r="AS37" s="268"/>
      <c r="AT37" s="268"/>
      <c r="AU37" s="268"/>
      <c r="AV37" s="268"/>
      <c r="AW37" s="268"/>
      <c r="AX37" s="268"/>
      <c r="AY37" s="268"/>
      <c r="AZ37" s="268"/>
      <c r="BA37" s="268"/>
      <c r="BB37" s="268"/>
      <c r="BC37" s="268"/>
    </row>
    <row r="38" spans="1:55" s="251" customFormat="1" ht="20.25" customHeight="1">
      <c r="E38" s="253"/>
    </row>
    <row r="39" spans="1:55" s="251" customFormat="1" ht="20.25" customHeight="1">
      <c r="A39" s="253"/>
      <c r="B39" s="253"/>
      <c r="C39" s="253"/>
      <c r="D39" s="265"/>
      <c r="E39" s="269"/>
      <c r="F39" s="269"/>
      <c r="G39" s="269"/>
      <c r="J39" s="269"/>
      <c r="K39" s="269"/>
      <c r="L39" s="269"/>
      <c r="R39" s="269"/>
      <c r="S39" s="269"/>
      <c r="T39" s="269"/>
      <c r="W39" s="269"/>
      <c r="X39" s="269"/>
      <c r="Y39" s="269"/>
    </row>
    <row r="40" spans="1:55" s="251" customFormat="1" ht="20.25" customHeight="1">
      <c r="A40" s="253" t="s">
        <v>154</v>
      </c>
      <c r="B40" s="253"/>
      <c r="C40" s="253"/>
    </row>
    <row r="41" spans="1:55" s="251" customFormat="1" ht="20.25" customHeight="1">
      <c r="A41" s="253" t="s">
        <v>76</v>
      </c>
      <c r="B41" s="253"/>
      <c r="C41" s="253"/>
    </row>
    <row r="42" spans="1:55" s="251" customFormat="1" ht="20.25" customHeight="1">
      <c r="A42" s="257" t="s">
        <v>138</v>
      </c>
      <c r="D42" s="266"/>
      <c r="E42" s="270"/>
      <c r="F42" s="269"/>
      <c r="G42" s="269"/>
      <c r="H42" s="269"/>
      <c r="I42" s="269"/>
      <c r="K42" s="269"/>
      <c r="M42" s="269"/>
      <c r="N42" s="269"/>
      <c r="O42" s="269"/>
      <c r="P42" s="269"/>
      <c r="Q42" s="269"/>
      <c r="S42" s="269"/>
      <c r="U42" s="269"/>
      <c r="V42" s="269"/>
      <c r="X42" s="269"/>
      <c r="Z42" s="269"/>
      <c r="AA42" s="269"/>
      <c r="AB42" s="269"/>
      <c r="AC42" s="269"/>
      <c r="AD42" s="269"/>
      <c r="AF42" s="265"/>
      <c r="AH42" s="269"/>
      <c r="AM42" s="269"/>
    </row>
    <row r="43" spans="1:55" s="251" customFormat="1" ht="20.25" customHeight="1">
      <c r="C43" s="257"/>
      <c r="D43" s="266"/>
      <c r="E43" s="270"/>
      <c r="F43" s="269"/>
      <c r="G43" s="269"/>
      <c r="H43" s="269"/>
      <c r="I43" s="269"/>
      <c r="K43" s="269"/>
      <c r="M43" s="269"/>
      <c r="N43" s="269"/>
      <c r="O43" s="269"/>
      <c r="P43" s="269"/>
      <c r="Q43" s="269"/>
      <c r="S43" s="269"/>
      <c r="U43" s="269"/>
      <c r="V43" s="269"/>
      <c r="X43" s="269"/>
      <c r="Z43" s="269"/>
      <c r="AA43" s="269"/>
      <c r="AB43" s="269"/>
      <c r="AC43" s="269"/>
      <c r="AD43" s="269"/>
      <c r="AF43" s="265"/>
      <c r="AH43" s="269"/>
      <c r="AM43" s="269"/>
    </row>
    <row r="44" spans="1:55" s="251" customFormat="1" ht="20.25" customHeight="1">
      <c r="A44" s="253" t="s">
        <v>83</v>
      </c>
      <c r="B44" s="253"/>
    </row>
    <row r="45" spans="1:55" s="251" customFormat="1" ht="20.25" customHeight="1"/>
    <row r="46" spans="1:55" s="251" customFormat="1" ht="20.25" customHeight="1">
      <c r="A46" s="253" t="s">
        <v>153</v>
      </c>
      <c r="B46" s="253"/>
      <c r="C46" s="253"/>
    </row>
    <row r="47" spans="1:55" s="251" customFormat="1" ht="20.25" customHeight="1">
      <c r="A47" s="253" t="s">
        <v>139</v>
      </c>
      <c r="B47" s="253"/>
      <c r="C47" s="253"/>
    </row>
    <row r="48" spans="1:55" s="251" customFormat="1" ht="20.25" customHeight="1"/>
    <row r="49" spans="1:55" s="251" customFormat="1" ht="20.25" customHeight="1">
      <c r="A49" s="253" t="s">
        <v>85</v>
      </c>
      <c r="B49" s="253"/>
      <c r="C49" s="253"/>
    </row>
    <row r="50" spans="1:55" s="251" customFormat="1" ht="20.25" customHeight="1">
      <c r="A50" s="253" t="s">
        <v>140</v>
      </c>
      <c r="B50" s="253"/>
      <c r="C50" s="253"/>
    </row>
    <row r="51" spans="1:55" s="251" customFormat="1" ht="20.25" customHeight="1">
      <c r="A51" s="253"/>
      <c r="B51" s="253"/>
      <c r="C51" s="253"/>
    </row>
    <row r="52" spans="1:55" s="251" customFormat="1" ht="20.25" customHeight="1">
      <c r="A52" s="253" t="s">
        <v>86</v>
      </c>
      <c r="B52" s="253"/>
      <c r="C52" s="253"/>
    </row>
    <row r="53" spans="1:55" s="251" customFormat="1" ht="20.25" customHeight="1">
      <c r="A53" s="253"/>
      <c r="B53" s="253"/>
      <c r="C53" s="253"/>
    </row>
    <row r="54" spans="1:55" s="251" customFormat="1" ht="20.25" customHeight="1">
      <c r="A54" s="251" t="s">
        <v>141</v>
      </c>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row>
    <row r="55" spans="1:55" s="251" customFormat="1" ht="20.25" customHeight="1">
      <c r="A55" s="251" t="s">
        <v>108</v>
      </c>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row>
    <row r="56" spans="1:55" s="251" customFormat="1" ht="20.25" customHeight="1">
      <c r="A56" s="251" t="s">
        <v>45</v>
      </c>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7"/>
      <c r="AR56" s="267"/>
      <c r="AS56" s="267"/>
      <c r="AT56" s="267"/>
      <c r="AU56" s="267"/>
      <c r="AV56" s="267"/>
      <c r="AW56" s="267"/>
      <c r="AX56" s="267"/>
      <c r="AY56" s="267"/>
      <c r="AZ56" s="267"/>
      <c r="BA56" s="267"/>
      <c r="BB56" s="267"/>
      <c r="BC56" s="267"/>
    </row>
    <row r="57" spans="1:55" s="251" customFormat="1" ht="20.25" customHeight="1">
      <c r="A57" s="253"/>
      <c r="B57" s="253"/>
      <c r="C57" s="253"/>
      <c r="D57" s="268"/>
      <c r="E57" s="268"/>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c r="AN57" s="268"/>
      <c r="AO57" s="268"/>
      <c r="AP57" s="268"/>
      <c r="AQ57" s="268"/>
      <c r="AR57" s="268"/>
      <c r="AS57" s="268"/>
      <c r="AT57" s="268"/>
      <c r="AU57" s="268"/>
      <c r="AV57" s="268"/>
      <c r="AW57" s="268"/>
      <c r="AX57" s="268"/>
      <c r="AY57" s="268"/>
      <c r="AZ57" s="268"/>
      <c r="BA57" s="268"/>
      <c r="BB57" s="268"/>
      <c r="BC57" s="268"/>
    </row>
    <row r="58" spans="1:55" s="251" customFormat="1" ht="20.25" customHeight="1">
      <c r="A58" s="251" t="s">
        <v>183</v>
      </c>
      <c r="C58" s="259"/>
      <c r="D58" s="263"/>
      <c r="E58" s="263"/>
    </row>
    <row r="59" spans="1:55" s="251" customFormat="1" ht="20.25" customHeight="1">
      <c r="A59" s="260" t="s">
        <v>148</v>
      </c>
      <c r="B59" s="259"/>
      <c r="C59" s="259"/>
      <c r="D59" s="253"/>
      <c r="E59" s="253"/>
    </row>
    <row r="60" spans="1:55" s="251" customFormat="1" ht="20.25" customHeight="1">
      <c r="A60" s="261" t="s">
        <v>133</v>
      </c>
      <c r="B60" s="259"/>
      <c r="C60" s="259"/>
      <c r="D60" s="253"/>
      <c r="E60" s="253"/>
    </row>
    <row r="61" spans="1:55" s="251" customFormat="1" ht="20.25" customHeight="1">
      <c r="A61" s="260" t="s">
        <v>149</v>
      </c>
      <c r="B61" s="259"/>
      <c r="C61" s="259"/>
      <c r="D61" s="253"/>
      <c r="E61" s="253"/>
    </row>
    <row r="62" spans="1:55" s="251" customFormat="1" ht="20.25" customHeight="1">
      <c r="A62" s="261" t="s">
        <v>131</v>
      </c>
      <c r="B62" s="259"/>
      <c r="C62" s="259"/>
      <c r="D62" s="253"/>
      <c r="E62" s="253"/>
    </row>
    <row r="63" spans="1:55" s="251" customFormat="1" ht="20.25" customHeight="1">
      <c r="A63" s="260" t="s">
        <v>156</v>
      </c>
      <c r="B63" s="259"/>
      <c r="C63" s="259"/>
      <c r="D63" s="253"/>
      <c r="E63" s="253"/>
    </row>
    <row r="64" spans="1:55" s="251" customFormat="1" ht="20.25" customHeight="1">
      <c r="A64" s="260" t="s">
        <v>103</v>
      </c>
      <c r="B64" s="259"/>
      <c r="C64" s="259"/>
      <c r="D64" s="253"/>
      <c r="E64" s="253"/>
    </row>
    <row r="65" spans="1:5" s="251" customFormat="1" ht="20.25" customHeight="1">
      <c r="A65" s="260" t="s">
        <v>8</v>
      </c>
      <c r="B65" s="259"/>
      <c r="C65" s="259"/>
      <c r="D65" s="253"/>
      <c r="E65" s="253"/>
    </row>
    <row r="66" spans="1:5" s="251" customFormat="1" ht="20.25" customHeight="1">
      <c r="A66" s="259"/>
      <c r="B66" s="259"/>
      <c r="C66" s="259"/>
      <c r="D66" s="253"/>
      <c r="E66" s="253"/>
    </row>
    <row r="67" spans="1:5" s="251" customFormat="1" ht="20.25" customHeight="1">
      <c r="A67" s="259"/>
      <c r="B67" s="259"/>
      <c r="C67" s="259"/>
      <c r="D67" s="253"/>
      <c r="E67" s="253"/>
    </row>
    <row r="68" spans="1:5" s="251" customFormat="1" ht="20.25" customHeight="1">
      <c r="A68" s="259"/>
      <c r="B68" s="259"/>
      <c r="C68" s="259"/>
      <c r="D68" s="253"/>
      <c r="E68" s="253"/>
    </row>
    <row r="69" spans="1:5" s="251" customFormat="1" ht="20.25" customHeight="1">
      <c r="A69" s="259"/>
      <c r="B69" s="259"/>
      <c r="C69" s="259"/>
      <c r="D69" s="253"/>
      <c r="E69" s="253"/>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【記載例】訪問介護</vt:lpstr>
      <vt:lpstr>訪問介護（１枚版）</vt:lpstr>
      <vt:lpstr>記入方法</vt:lpstr>
      <vt:lpstr>プルダウン・リスト</vt:lpstr>
      <vt:lpstr>【記載例】訪問看護</vt:lpstr>
      <vt:lpstr>訪問看護（１枚版）</vt:lpstr>
      <vt:lpstr>プルダウン・リスト (2)</vt:lpstr>
      <vt:lpstr>記入方法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Administrator</cp:lastModifiedBy>
  <cp:lastPrinted>2021-03-24T07:06:24Z</cp:lastPrinted>
  <dcterms:created xsi:type="dcterms:W3CDTF">2020-01-14T23:44:41Z</dcterms:created>
  <dcterms:modified xsi:type="dcterms:W3CDTF">2025-04-28T01:59:15Z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2025-04-28T01:59:15Z</vt:filetime>
  </property>
</Properties>
</file>