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192.145\b02　産業連関表\☆井上\09_R6.10月更新_経済波及効果分析ツール\01_（R6.10更新）更新用ツール\"/>
    </mc:Choice>
  </mc:AlternateContent>
  <bookViews>
    <workbookView xWindow="-120" yWindow="-120" windowWidth="29040" windowHeight="15840" tabRatio="697"/>
  </bookViews>
  <sheets>
    <sheet name="入力表" sheetId="9" r:id="rId1"/>
    <sheet name="推計結果" sheetId="7" r:id="rId2"/>
    <sheet name="フロー図" sheetId="6" r:id="rId3"/>
    <sheet name="推計表" sheetId="1" r:id="rId4"/>
    <sheet name="項目説明" sheetId="10" r:id="rId5"/>
    <sheet name="産業部門（簡易）" sheetId="12" r:id="rId6"/>
    <sheet name="産業部門（詳細）" sheetId="11" r:id="rId7"/>
    <sheet name="取引基本表" sheetId="2" r:id="rId8"/>
    <sheet name="投入係数表" sheetId="3" r:id="rId9"/>
    <sheet name="投入係数表（固定マト）" sheetId="14" r:id="rId10"/>
    <sheet name="逆行列係数" sheetId="4" r:id="rId11"/>
  </sheets>
  <definedNames>
    <definedName name="_xlnm.Print_Area" localSheetId="2">フロー図!$B$2:$AD$62</definedName>
    <definedName name="_xlnm.Print_Area" localSheetId="4">項目説明!$B$5:$C$80</definedName>
    <definedName name="_xlnm.Print_Area" localSheetId="5">'産業部門（簡易）'!$B$6:$E$45</definedName>
    <definedName name="_xlnm.Print_Area" localSheetId="6">'産業部門（詳細）'!$A$8:$M$580</definedName>
    <definedName name="_xlnm.Print_Area" localSheetId="1">推計結果!$C$2:$I$121</definedName>
    <definedName name="_xlnm.Print_Area" localSheetId="3">推計表!$D$11:$BU$57</definedName>
    <definedName name="_xlnm.Print_Area" localSheetId="9">'投入係数表（固定マト）'!$D$6:$AR$46</definedName>
    <definedName name="_xlnm.Print_Area" localSheetId="0">入力表!$B$3:$H$56</definedName>
    <definedName name="_xlnm.Print_Titles" localSheetId="4">項目説明!$2:$4</definedName>
    <definedName name="_xlnm.Print_Titles" localSheetId="5">'産業部門（簡易）'!$2:$5</definedName>
    <definedName name="_xlnm.Print_Titles" localSheetId="6">'産業部門（詳細）'!$1:$7</definedName>
    <definedName name="_xlnm.Print_Titles" localSheetId="3">推計表!$B:$C,推計表!$2:$9</definedName>
    <definedName name="_xlnm.Print_Titles" localSheetId="9">'投入係数表（固定マト）'!$B:$C,'投入係数表（固定マト）'!$2:$5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2" i="1" l="1"/>
  <c r="AM13" i="1"/>
  <c r="AM14" i="1"/>
  <c r="AM15" i="1"/>
  <c r="AM16" i="1"/>
  <c r="AM17" i="1"/>
  <c r="AM18" i="1"/>
  <c r="AM19" i="1"/>
  <c r="AM20" i="1"/>
  <c r="AM21" i="1"/>
  <c r="AM22" i="1"/>
  <c r="AM23" i="1"/>
  <c r="AM24" i="1"/>
  <c r="AM25" i="1"/>
  <c r="AM26" i="1"/>
  <c r="AM27" i="1"/>
  <c r="AM28" i="1"/>
  <c r="AM29" i="1"/>
  <c r="AM30" i="1"/>
  <c r="AM31" i="1"/>
  <c r="AM32" i="1"/>
  <c r="AM33" i="1"/>
  <c r="AM34" i="1"/>
  <c r="AM35" i="1"/>
  <c r="AM36" i="1"/>
  <c r="AM37" i="1"/>
  <c r="AM38" i="1"/>
  <c r="AM39" i="1"/>
  <c r="AM40" i="1"/>
  <c r="AM41" i="1"/>
  <c r="AM42" i="1"/>
  <c r="AM43" i="1"/>
  <c r="AM44" i="1"/>
  <c r="AM45" i="1"/>
  <c r="AM46" i="1"/>
  <c r="AM47" i="1"/>
  <c r="AM48" i="1"/>
  <c r="AM49" i="1"/>
  <c r="AM50" i="1"/>
  <c r="AM11" i="1"/>
  <c r="G11" i="9" l="1"/>
  <c r="BN11" i="1" l="1" a="1"/>
  <c r="BN11" i="1" s="1"/>
  <c r="BN50" i="1" l="1"/>
  <c r="BN46" i="1"/>
  <c r="BN42" i="1"/>
  <c r="BN38" i="1"/>
  <c r="BN34" i="1"/>
  <c r="BN30" i="1"/>
  <c r="BN26" i="1"/>
  <c r="BN22" i="1"/>
  <c r="BN18" i="1"/>
  <c r="BN14" i="1"/>
  <c r="BN49" i="1"/>
  <c r="BN45" i="1"/>
  <c r="BN41" i="1"/>
  <c r="BN37" i="1"/>
  <c r="BN33" i="1"/>
  <c r="BN29" i="1"/>
  <c r="BN25" i="1"/>
  <c r="BN21" i="1"/>
  <c r="BN17" i="1"/>
  <c r="BN13" i="1"/>
  <c r="BN48" i="1"/>
  <c r="BN44" i="1"/>
  <c r="BN40" i="1"/>
  <c r="BN36" i="1"/>
  <c r="BN32" i="1"/>
  <c r="BN28" i="1"/>
  <c r="BN24" i="1"/>
  <c r="BN20" i="1"/>
  <c r="BN16" i="1"/>
  <c r="BN12" i="1"/>
  <c r="BN47" i="1"/>
  <c r="BN43" i="1"/>
  <c r="BN39" i="1"/>
  <c r="BN35" i="1"/>
  <c r="BN31" i="1"/>
  <c r="BN27" i="1"/>
  <c r="BN23" i="1"/>
  <c r="BN19" i="1"/>
  <c r="BN15" i="1"/>
  <c r="AU5" i="1"/>
  <c r="O50" i="1" l="1"/>
  <c r="CF50" i="1" s="1"/>
  <c r="O49" i="1"/>
  <c r="CF49" i="1" s="1"/>
  <c r="O48" i="1"/>
  <c r="CF48" i="1" s="1"/>
  <c r="O47" i="1"/>
  <c r="CF47" i="1" s="1"/>
  <c r="O46" i="1"/>
  <c r="CF46" i="1" s="1"/>
  <c r="O45" i="1"/>
  <c r="CF45" i="1" s="1"/>
  <c r="O44" i="1"/>
  <c r="CF44" i="1" s="1"/>
  <c r="O43" i="1"/>
  <c r="CF43" i="1" s="1"/>
  <c r="O42" i="1"/>
  <c r="CF42" i="1" s="1"/>
  <c r="O41" i="1"/>
  <c r="CF41" i="1" s="1"/>
  <c r="O40" i="1"/>
  <c r="CF40" i="1" s="1"/>
  <c r="O39" i="1"/>
  <c r="CF39" i="1" s="1"/>
  <c r="O38" i="1"/>
  <c r="CF38" i="1" s="1"/>
  <c r="O37" i="1"/>
  <c r="CF37" i="1" s="1"/>
  <c r="O36" i="1"/>
  <c r="CF36" i="1" s="1"/>
  <c r="O35" i="1"/>
  <c r="CF35" i="1" s="1"/>
  <c r="O34" i="1"/>
  <c r="CF34" i="1" s="1"/>
  <c r="O33" i="1"/>
  <c r="CF33" i="1" s="1"/>
  <c r="O32" i="1"/>
  <c r="CF32" i="1" s="1"/>
  <c r="O31" i="1"/>
  <c r="CF31" i="1" s="1"/>
  <c r="O30" i="1"/>
  <c r="CF30" i="1" s="1"/>
  <c r="O29" i="1"/>
  <c r="CF29" i="1" s="1"/>
  <c r="O28" i="1"/>
  <c r="CF28" i="1" s="1"/>
  <c r="O27" i="1"/>
  <c r="CF27" i="1" s="1"/>
  <c r="O26" i="1"/>
  <c r="CF26" i="1" s="1"/>
  <c r="O25" i="1"/>
  <c r="CF25" i="1" s="1"/>
  <c r="O24" i="1"/>
  <c r="CF24" i="1" s="1"/>
  <c r="O23" i="1"/>
  <c r="CF23" i="1" s="1"/>
  <c r="O22" i="1"/>
  <c r="CF22" i="1" s="1"/>
  <c r="O21" i="1"/>
  <c r="CF21" i="1" s="1"/>
  <c r="O20" i="1"/>
  <c r="CF20" i="1" s="1"/>
  <c r="O19" i="1"/>
  <c r="CF19" i="1" s="1"/>
  <c r="O18" i="1"/>
  <c r="CF18" i="1" s="1"/>
  <c r="O17" i="1"/>
  <c r="CF17" i="1" s="1"/>
  <c r="O16" i="1"/>
  <c r="CF16" i="1" s="1"/>
  <c r="O15" i="1"/>
  <c r="CF15" i="1" s="1"/>
  <c r="O14" i="1"/>
  <c r="CF14" i="1" s="1"/>
  <c r="O13" i="1"/>
  <c r="CF13" i="1" s="1"/>
  <c r="O12" i="1"/>
  <c r="CF12" i="1" s="1"/>
  <c r="O11" i="1"/>
  <c r="P11" i="1" l="1" a="1"/>
  <c r="P17" i="1" s="1"/>
  <c r="CF11" i="1"/>
  <c r="CF51" i="1" s="1"/>
  <c r="AQ6" i="1"/>
  <c r="P19" i="1" l="1"/>
  <c r="P18" i="1"/>
  <c r="P25" i="1"/>
  <c r="P20" i="1"/>
  <c r="P45" i="1"/>
  <c r="P21" i="1"/>
  <c r="P48" i="1"/>
  <c r="P26" i="1"/>
  <c r="P47" i="1"/>
  <c r="P33" i="1"/>
  <c r="P12" i="1"/>
  <c r="P50" i="1"/>
  <c r="P22" i="1"/>
  <c r="P36" i="1"/>
  <c r="P46" i="1"/>
  <c r="P34" i="1"/>
  <c r="P41" i="1"/>
  <c r="P42" i="1"/>
  <c r="P24" i="1"/>
  <c r="P49" i="1"/>
  <c r="P44" i="1"/>
  <c r="P39" i="1"/>
  <c r="P11" i="1"/>
  <c r="P13" i="1"/>
  <c r="P35" i="1"/>
  <c r="P23" i="1"/>
  <c r="P38" i="1"/>
  <c r="P15" i="1"/>
  <c r="P40" i="1"/>
  <c r="P14" i="1"/>
  <c r="P30" i="1"/>
  <c r="P37" i="1"/>
  <c r="P32" i="1"/>
  <c r="P43" i="1"/>
  <c r="P29" i="1"/>
  <c r="P28" i="1"/>
  <c r="P16" i="1"/>
  <c r="P27" i="1"/>
  <c r="P31" i="1"/>
  <c r="B3" i="1"/>
  <c r="AV54" i="1" l="1"/>
  <c r="AW54" i="1" s="1"/>
  <c r="W51" i="1" l="1"/>
  <c r="BX50" i="1" l="1"/>
  <c r="BX49" i="1"/>
  <c r="BX48" i="1"/>
  <c r="BX47" i="1"/>
  <c r="BX46" i="1"/>
  <c r="BX45" i="1"/>
  <c r="BX44" i="1"/>
  <c r="BX43" i="1"/>
  <c r="BX42" i="1"/>
  <c r="BX41" i="1"/>
  <c r="BX40" i="1"/>
  <c r="BX39" i="1"/>
  <c r="BX38" i="1"/>
  <c r="BX37" i="1"/>
  <c r="BX36" i="1"/>
  <c r="BX35" i="1"/>
  <c r="BX34" i="1"/>
  <c r="BX33" i="1"/>
  <c r="BX32" i="1"/>
  <c r="BX31" i="1"/>
  <c r="BX30" i="1"/>
  <c r="BX29" i="1"/>
  <c r="BX28" i="1"/>
  <c r="BX27" i="1"/>
  <c r="BX26" i="1"/>
  <c r="BX25" i="1"/>
  <c r="BX24" i="1"/>
  <c r="BX23" i="1"/>
  <c r="BX22" i="1"/>
  <c r="BX21" i="1"/>
  <c r="BX20" i="1"/>
  <c r="BX19" i="1"/>
  <c r="BX18" i="1"/>
  <c r="BX17" i="1"/>
  <c r="BX16" i="1"/>
  <c r="BX15" i="1"/>
  <c r="BX14" i="1"/>
  <c r="BX13" i="1"/>
  <c r="BX12" i="1"/>
  <c r="BX11" i="1"/>
  <c r="BN6" i="2" l="1"/>
  <c r="BM6" i="2"/>
  <c r="C4" i="7" l="1"/>
  <c r="F8" i="7"/>
  <c r="K5" i="1" l="1"/>
  <c r="BK5" i="1"/>
  <c r="O5" i="1"/>
  <c r="R5" i="1"/>
  <c r="AA5" i="1"/>
  <c r="AB4" i="1"/>
  <c r="AG5" i="1"/>
  <c r="AL6" i="1"/>
  <c r="D51" i="9"/>
  <c r="G8" i="6"/>
  <c r="AD3" i="6" s="1"/>
  <c r="F6" i="7"/>
  <c r="I82" i="7" l="1"/>
  <c r="I106" i="7"/>
  <c r="I11" i="7"/>
  <c r="J3" i="6"/>
  <c r="AH11" i="1" l="1" a="1"/>
  <c r="AH11" i="1" s="1"/>
  <c r="AC11" i="1" a="1"/>
  <c r="AC11" i="1" s="1"/>
  <c r="X47" i="1"/>
  <c r="X46" i="1"/>
  <c r="X41" i="1"/>
  <c r="X40" i="1"/>
  <c r="X35" i="1"/>
  <c r="X34" i="1"/>
  <c r="X29" i="1"/>
  <c r="X28" i="1"/>
  <c r="X23" i="1"/>
  <c r="X22" i="1"/>
  <c r="X17" i="1"/>
  <c r="X16" i="1"/>
  <c r="X11" i="1"/>
  <c r="BN46" i="2"/>
  <c r="X51" i="1" s="1"/>
  <c r="BM46" i="2"/>
  <c r="BN45" i="2"/>
  <c r="X50" i="1" s="1"/>
  <c r="BM45" i="2"/>
  <c r="BN44" i="2"/>
  <c r="X49" i="1" s="1"/>
  <c r="BM44" i="2"/>
  <c r="BN43" i="2"/>
  <c r="X48" i="1" s="1"/>
  <c r="BM43" i="2"/>
  <c r="BN42" i="2"/>
  <c r="BM42" i="2"/>
  <c r="BN41" i="2"/>
  <c r="BM41" i="2"/>
  <c r="BN40" i="2"/>
  <c r="X45" i="1" s="1"/>
  <c r="BM40" i="2"/>
  <c r="BN39" i="2"/>
  <c r="X44" i="1" s="1"/>
  <c r="BM39" i="2"/>
  <c r="BN38" i="2"/>
  <c r="X43" i="1" s="1"/>
  <c r="BM38" i="2"/>
  <c r="BN37" i="2"/>
  <c r="X42" i="1" s="1"/>
  <c r="BM37" i="2"/>
  <c r="BN36" i="2"/>
  <c r="BM36" i="2"/>
  <c r="BN35" i="2"/>
  <c r="BM35" i="2"/>
  <c r="BN34" i="2"/>
  <c r="X39" i="1" s="1"/>
  <c r="BM34" i="2"/>
  <c r="BN33" i="2"/>
  <c r="X38" i="1" s="1"/>
  <c r="BM33" i="2"/>
  <c r="BN32" i="2"/>
  <c r="X37" i="1" s="1"/>
  <c r="BM32" i="2"/>
  <c r="BN31" i="2"/>
  <c r="X36" i="1" s="1"/>
  <c r="BM31" i="2"/>
  <c r="BN30" i="2"/>
  <c r="BM30" i="2"/>
  <c r="BN29" i="2"/>
  <c r="BM29" i="2"/>
  <c r="BN28" i="2"/>
  <c r="X33" i="1" s="1"/>
  <c r="BM28" i="2"/>
  <c r="BN27" i="2"/>
  <c r="X32" i="1" s="1"/>
  <c r="BM27" i="2"/>
  <c r="BN26" i="2"/>
  <c r="X31" i="1" s="1"/>
  <c r="BM26" i="2"/>
  <c r="BN25" i="2"/>
  <c r="X30" i="1" s="1"/>
  <c r="BM25" i="2"/>
  <c r="BN24" i="2"/>
  <c r="BM24" i="2"/>
  <c r="BN23" i="2"/>
  <c r="BM23" i="2"/>
  <c r="BN22" i="2"/>
  <c r="X27" i="1" s="1"/>
  <c r="BM22" i="2"/>
  <c r="BN21" i="2"/>
  <c r="X26" i="1" s="1"/>
  <c r="BM21" i="2"/>
  <c r="BN20" i="2"/>
  <c r="X25" i="1" s="1"/>
  <c r="BM20" i="2"/>
  <c r="BN19" i="2"/>
  <c r="X24" i="1" s="1"/>
  <c r="BM19" i="2"/>
  <c r="BN18" i="2"/>
  <c r="BM18" i="2"/>
  <c r="BN17" i="2"/>
  <c r="BM17" i="2"/>
  <c r="BN16" i="2"/>
  <c r="X21" i="1" s="1"/>
  <c r="BM16" i="2"/>
  <c r="BN15" i="2"/>
  <c r="X20" i="1" s="1"/>
  <c r="BM15" i="2"/>
  <c r="BN14" i="2"/>
  <c r="X19" i="1" s="1"/>
  <c r="BM14" i="2"/>
  <c r="BN13" i="2"/>
  <c r="X18" i="1" s="1"/>
  <c r="BM13" i="2"/>
  <c r="BN12" i="2"/>
  <c r="BM12" i="2"/>
  <c r="BN11" i="2"/>
  <c r="BM11" i="2"/>
  <c r="BN10" i="2"/>
  <c r="X15" i="1" s="1"/>
  <c r="BM10" i="2"/>
  <c r="BN9" i="2"/>
  <c r="X14" i="1" s="1"/>
  <c r="BM9" i="2"/>
  <c r="BN8" i="2"/>
  <c r="X13" i="1" s="1"/>
  <c r="BM8" i="2"/>
  <c r="BN7" i="2"/>
  <c r="X12" i="1" s="1"/>
  <c r="BM7" i="2"/>
  <c r="AC14" i="1" l="1"/>
  <c r="AH50" i="1"/>
  <c r="AH46" i="1"/>
  <c r="AH42" i="1"/>
  <c r="AH38" i="1"/>
  <c r="AH34" i="1"/>
  <c r="AH30" i="1"/>
  <c r="AH26" i="1"/>
  <c r="AH22" i="1"/>
  <c r="AH18" i="1"/>
  <c r="AH17" i="1"/>
  <c r="AH14" i="1"/>
  <c r="AH49" i="1"/>
  <c r="AH45" i="1"/>
  <c r="AH41" i="1"/>
  <c r="AH37" i="1"/>
  <c r="AH33" i="1"/>
  <c r="AH29" i="1"/>
  <c r="AH25" i="1"/>
  <c r="AH21" i="1"/>
  <c r="AH13" i="1"/>
  <c r="AH48" i="1"/>
  <c r="AH44" i="1"/>
  <c r="AH40" i="1"/>
  <c r="AH36" i="1"/>
  <c r="AH32" i="1"/>
  <c r="AH28" i="1"/>
  <c r="AH24" i="1"/>
  <c r="AH20" i="1"/>
  <c r="AH16" i="1"/>
  <c r="AH12" i="1"/>
  <c r="AH47" i="1"/>
  <c r="AH43" i="1"/>
  <c r="AH39" i="1"/>
  <c r="AH35" i="1"/>
  <c r="AH31" i="1"/>
  <c r="AH27" i="1"/>
  <c r="AH23" i="1"/>
  <c r="AH19" i="1"/>
  <c r="AH15" i="1"/>
  <c r="AC50" i="1"/>
  <c r="AC46" i="1"/>
  <c r="AC42" i="1"/>
  <c r="AC38" i="1"/>
  <c r="AC34" i="1"/>
  <c r="AC30" i="1"/>
  <c r="AC26" i="1"/>
  <c r="AC22" i="1"/>
  <c r="AC18" i="1"/>
  <c r="AC49" i="1"/>
  <c r="AC45" i="1"/>
  <c r="AC41" i="1"/>
  <c r="AC37" i="1"/>
  <c r="AC33" i="1"/>
  <c r="AC29" i="1"/>
  <c r="AC25" i="1"/>
  <c r="AC21" i="1"/>
  <c r="AC17" i="1"/>
  <c r="AC13" i="1"/>
  <c r="AC48" i="1"/>
  <c r="AC44" i="1"/>
  <c r="AC40" i="1"/>
  <c r="AC36" i="1"/>
  <c r="AC32" i="1"/>
  <c r="AC28" i="1"/>
  <c r="AC24" i="1"/>
  <c r="AC20" i="1"/>
  <c r="AC16" i="1"/>
  <c r="AC12" i="1"/>
  <c r="AC47" i="1"/>
  <c r="AC43" i="1"/>
  <c r="AC39" i="1"/>
  <c r="AC35" i="1"/>
  <c r="AC31" i="1"/>
  <c r="AC27" i="1"/>
  <c r="AC23" i="1"/>
  <c r="AC19" i="1"/>
  <c r="AC15" i="1"/>
  <c r="T11" i="1" l="1" a="1"/>
  <c r="T11" i="1" s="1"/>
  <c r="T50" i="1" l="1"/>
  <c r="T46" i="1"/>
  <c r="T42" i="1"/>
  <c r="T38" i="1"/>
  <c r="T34" i="1"/>
  <c r="T30" i="1"/>
  <c r="T26" i="1"/>
  <c r="T22" i="1"/>
  <c r="T18" i="1"/>
  <c r="T14" i="1"/>
  <c r="T21" i="1"/>
  <c r="T49" i="1"/>
  <c r="T45" i="1"/>
  <c r="T41" i="1"/>
  <c r="T37" i="1"/>
  <c r="T33" i="1"/>
  <c r="T29" i="1"/>
  <c r="T25" i="1"/>
  <c r="T17" i="1"/>
  <c r="T13" i="1"/>
  <c r="T48" i="1"/>
  <c r="T44" i="1"/>
  <c r="T40" i="1"/>
  <c r="T36" i="1"/>
  <c r="T32" i="1"/>
  <c r="T28" i="1"/>
  <c r="T24" i="1"/>
  <c r="T20" i="1"/>
  <c r="T16" i="1"/>
  <c r="T12" i="1"/>
  <c r="T47" i="1"/>
  <c r="T43" i="1"/>
  <c r="T39" i="1"/>
  <c r="T35" i="1"/>
  <c r="T31" i="1"/>
  <c r="T27" i="1"/>
  <c r="T23" i="1"/>
  <c r="T19" i="1"/>
  <c r="T15" i="1"/>
  <c r="M50" i="1"/>
  <c r="M14" i="1"/>
  <c r="M15" i="1"/>
  <c r="M16" i="1"/>
  <c r="M22" i="1"/>
  <c r="M26" i="1"/>
  <c r="M27" i="1"/>
  <c r="M28" i="1"/>
  <c r="M34" i="1"/>
  <c r="M38" i="1"/>
  <c r="M39" i="1"/>
  <c r="M40" i="1"/>
  <c r="M46" i="1"/>
  <c r="M11" i="1"/>
  <c r="BL7" i="2"/>
  <c r="M12" i="1" s="1"/>
  <c r="BL8" i="2"/>
  <c r="M13" i="1" s="1"/>
  <c r="BL9" i="2"/>
  <c r="BL10" i="2"/>
  <c r="BL11" i="2"/>
  <c r="BL12" i="2"/>
  <c r="M17" i="1" s="1"/>
  <c r="BL13" i="2"/>
  <c r="M18" i="1" s="1"/>
  <c r="BL14" i="2"/>
  <c r="M19" i="1" s="1"/>
  <c r="BL15" i="2"/>
  <c r="M20" i="1" s="1"/>
  <c r="BL16" i="2"/>
  <c r="M21" i="1" s="1"/>
  <c r="BL17" i="2"/>
  <c r="BL18" i="2"/>
  <c r="M23" i="1" s="1"/>
  <c r="BL19" i="2"/>
  <c r="M24" i="1" s="1"/>
  <c r="BL20" i="2"/>
  <c r="M25" i="1" s="1"/>
  <c r="BL21" i="2"/>
  <c r="BL22" i="2"/>
  <c r="BL23" i="2"/>
  <c r="BL24" i="2"/>
  <c r="M29" i="1" s="1"/>
  <c r="BL25" i="2"/>
  <c r="M30" i="1" s="1"/>
  <c r="BL26" i="2"/>
  <c r="M31" i="1" s="1"/>
  <c r="BL27" i="2"/>
  <c r="M32" i="1" s="1"/>
  <c r="BL28" i="2"/>
  <c r="M33" i="1" s="1"/>
  <c r="BL29" i="2"/>
  <c r="BL30" i="2"/>
  <c r="M35" i="1" s="1"/>
  <c r="BL31" i="2"/>
  <c r="M36" i="1" s="1"/>
  <c r="BL32" i="2"/>
  <c r="M37" i="1" s="1"/>
  <c r="BL33" i="2"/>
  <c r="BL34" i="2"/>
  <c r="BL35" i="2"/>
  <c r="BL36" i="2"/>
  <c r="M41" i="1" s="1"/>
  <c r="BL37" i="2"/>
  <c r="M42" i="1" s="1"/>
  <c r="BL38" i="2"/>
  <c r="M43" i="1" s="1"/>
  <c r="BL39" i="2"/>
  <c r="M44" i="1" s="1"/>
  <c r="BL40" i="2"/>
  <c r="M45" i="1" s="1"/>
  <c r="BL41" i="2"/>
  <c r="BL42" i="2"/>
  <c r="M47" i="1" s="1"/>
  <c r="BL43" i="2"/>
  <c r="M48" i="1" s="1"/>
  <c r="BL44" i="2"/>
  <c r="M49" i="1" s="1"/>
  <c r="BL45" i="2"/>
  <c r="BL46" i="2"/>
  <c r="BL6" i="2"/>
  <c r="BG43" i="1" l="1"/>
  <c r="BG33" i="1"/>
  <c r="BG29" i="1"/>
  <c r="BG25" i="1"/>
  <c r="BG21" i="1"/>
  <c r="BG17" i="1"/>
  <c r="BG13" i="1"/>
  <c r="BG47" i="1"/>
  <c r="BG37" i="1"/>
  <c r="BG46" i="1"/>
  <c r="BG36" i="1"/>
  <c r="BG32" i="1"/>
  <c r="BG24" i="1"/>
  <c r="BG20" i="1"/>
  <c r="BG12" i="1"/>
  <c r="BG50" i="1"/>
  <c r="BG42" i="1"/>
  <c r="BG28" i="1"/>
  <c r="BG49" i="1"/>
  <c r="BG45" i="1"/>
  <c r="BG40" i="1"/>
  <c r="BG35" i="1"/>
  <c r="BG31" i="1"/>
  <c r="BG27" i="1"/>
  <c r="BG23" i="1"/>
  <c r="BG19" i="1"/>
  <c r="BG15" i="1"/>
  <c r="BG48" i="1"/>
  <c r="BG44" i="1"/>
  <c r="BG39" i="1"/>
  <c r="BG34" i="1"/>
  <c r="BG30" i="1"/>
  <c r="BG26" i="1"/>
  <c r="BG22" i="1"/>
  <c r="BG18" i="1"/>
  <c r="BG14" i="1"/>
  <c r="BG16" i="1"/>
  <c r="BG41" i="1" l="1"/>
  <c r="AW38" i="1"/>
  <c r="BG11" i="1"/>
  <c r="AD11" i="1"/>
  <c r="BB18" i="1"/>
  <c r="AW18" i="1"/>
  <c r="BB34" i="1"/>
  <c r="AW34" i="1"/>
  <c r="AW41" i="1"/>
  <c r="BB41" i="1"/>
  <c r="AW27" i="1"/>
  <c r="BB27" i="1"/>
  <c r="AW45" i="1"/>
  <c r="BB45" i="1"/>
  <c r="BB50" i="1"/>
  <c r="AW50" i="1"/>
  <c r="BB32" i="1"/>
  <c r="AW32" i="1"/>
  <c r="AW47" i="1"/>
  <c r="BB47" i="1"/>
  <c r="AW25" i="1"/>
  <c r="BB25" i="1"/>
  <c r="BB16" i="1"/>
  <c r="AW16" i="1"/>
  <c r="BB22" i="1"/>
  <c r="AW22" i="1"/>
  <c r="AW39" i="1"/>
  <c r="BB39" i="1"/>
  <c r="BB15" i="1"/>
  <c r="AW15" i="1"/>
  <c r="AW31" i="1"/>
  <c r="BB31" i="1"/>
  <c r="AW49" i="1"/>
  <c r="BB49" i="1"/>
  <c r="BB12" i="1"/>
  <c r="AW12" i="1"/>
  <c r="BB36" i="1"/>
  <c r="AW36" i="1"/>
  <c r="BB13" i="1"/>
  <c r="AW13" i="1"/>
  <c r="AD29" i="1"/>
  <c r="AW29" i="1"/>
  <c r="BB29" i="1"/>
  <c r="AW11" i="1"/>
  <c r="BB11" i="1"/>
  <c r="BB26" i="1"/>
  <c r="AW26" i="1"/>
  <c r="AW19" i="1"/>
  <c r="BB19" i="1"/>
  <c r="AW35" i="1"/>
  <c r="BB35" i="1"/>
  <c r="BB28" i="1"/>
  <c r="AW28" i="1"/>
  <c r="BB20" i="1"/>
  <c r="AW20" i="1"/>
  <c r="BB46" i="1"/>
  <c r="AW46" i="1"/>
  <c r="BB17" i="1"/>
  <c r="AW17" i="1"/>
  <c r="AW33" i="1"/>
  <c r="BB33" i="1"/>
  <c r="BB38" i="1"/>
  <c r="BB44" i="1"/>
  <c r="AW44" i="1"/>
  <c r="BB14" i="1"/>
  <c r="AW14" i="1"/>
  <c r="BB30" i="1"/>
  <c r="AW30" i="1"/>
  <c r="BB48" i="1"/>
  <c r="AW48" i="1"/>
  <c r="AW23" i="1"/>
  <c r="BB23" i="1"/>
  <c r="BB40" i="1"/>
  <c r="AW40" i="1"/>
  <c r="BB42" i="1"/>
  <c r="AW42" i="1"/>
  <c r="BB24" i="1"/>
  <c r="AW24" i="1"/>
  <c r="AW37" i="1"/>
  <c r="BB37" i="1"/>
  <c r="AW21" i="1"/>
  <c r="BB21" i="1"/>
  <c r="AW43" i="1"/>
  <c r="BB43" i="1"/>
  <c r="AI11" i="1"/>
  <c r="AN11" i="1"/>
  <c r="AN22" i="1"/>
  <c r="AN31" i="1"/>
  <c r="AN36" i="1"/>
  <c r="AN26" i="1"/>
  <c r="AN19" i="1"/>
  <c r="AN35" i="1"/>
  <c r="AN28" i="1"/>
  <c r="AN20" i="1"/>
  <c r="AN46" i="1"/>
  <c r="AN13" i="1"/>
  <c r="AN29" i="1"/>
  <c r="AN39" i="1"/>
  <c r="AN49" i="1"/>
  <c r="AN47" i="1"/>
  <c r="AN44" i="1"/>
  <c r="AN14" i="1"/>
  <c r="AN30" i="1"/>
  <c r="AN48" i="1"/>
  <c r="AN23" i="1"/>
  <c r="AN40" i="1"/>
  <c r="AN42" i="1"/>
  <c r="AN24" i="1"/>
  <c r="AI13" i="1"/>
  <c r="AN17" i="1"/>
  <c r="AN33" i="1"/>
  <c r="AN15" i="1"/>
  <c r="AN12" i="1"/>
  <c r="AN25" i="1"/>
  <c r="AN16" i="1"/>
  <c r="AN18" i="1"/>
  <c r="AN34" i="1"/>
  <c r="AN41" i="1"/>
  <c r="AN27" i="1"/>
  <c r="AN45" i="1"/>
  <c r="AN50" i="1"/>
  <c r="AN32" i="1"/>
  <c r="AN37" i="1"/>
  <c r="AN21" i="1"/>
  <c r="AN43" i="1"/>
  <c r="AD13" i="1"/>
  <c r="AI29" i="1"/>
  <c r="AD33" i="1"/>
  <c r="AD21" i="1"/>
  <c r="AD17" i="1"/>
  <c r="AI43" i="1"/>
  <c r="AI17" i="1"/>
  <c r="AI21" i="1"/>
  <c r="AI33" i="1"/>
  <c r="AD43" i="1"/>
  <c r="AD25" i="1"/>
  <c r="AI47" i="1"/>
  <c r="AD47" i="1"/>
  <c r="AI25" i="1"/>
  <c r="AI37" i="1"/>
  <c r="AD37" i="1"/>
  <c r="AD30" i="1"/>
  <c r="AI30" i="1"/>
  <c r="AD23" i="1"/>
  <c r="AI23" i="1"/>
  <c r="AI42" i="1"/>
  <c r="AD42" i="1"/>
  <c r="AI16" i="1"/>
  <c r="AD16" i="1"/>
  <c r="AI34" i="1"/>
  <c r="AD34" i="1"/>
  <c r="AD27" i="1"/>
  <c r="AI27" i="1"/>
  <c r="AI50" i="1"/>
  <c r="AD50" i="1"/>
  <c r="AD15" i="1"/>
  <c r="AI15" i="1"/>
  <c r="AD12" i="1"/>
  <c r="AI12" i="1"/>
  <c r="AD14" i="1"/>
  <c r="AI14" i="1"/>
  <c r="AD48" i="1"/>
  <c r="AI48" i="1"/>
  <c r="AD40" i="1"/>
  <c r="AI40" i="1"/>
  <c r="AD24" i="1"/>
  <c r="AI24" i="1"/>
  <c r="AD18" i="1"/>
  <c r="AI18" i="1"/>
  <c r="AD41" i="1"/>
  <c r="AI41" i="1"/>
  <c r="AD45" i="1"/>
  <c r="AI45" i="1"/>
  <c r="AD32" i="1"/>
  <c r="AI32" i="1"/>
  <c r="AD22" i="1"/>
  <c r="AI22" i="1"/>
  <c r="AD39" i="1"/>
  <c r="AI39" i="1"/>
  <c r="AD31" i="1"/>
  <c r="AI31" i="1"/>
  <c r="AD49" i="1"/>
  <c r="AI49" i="1"/>
  <c r="AD36" i="1"/>
  <c r="AI36" i="1"/>
  <c r="AD26" i="1"/>
  <c r="AI26" i="1"/>
  <c r="AD44" i="1"/>
  <c r="AI44" i="1"/>
  <c r="AD19" i="1"/>
  <c r="AI19" i="1"/>
  <c r="AD35" i="1"/>
  <c r="AI35" i="1"/>
  <c r="AD28" i="1"/>
  <c r="AI28" i="1"/>
  <c r="AD20" i="1"/>
  <c r="AI20" i="1"/>
  <c r="AI46" i="1"/>
  <c r="AD46" i="1"/>
  <c r="Q11" i="1"/>
  <c r="CH11" i="1" s="1"/>
  <c r="AR26" i="1" l="1"/>
  <c r="AN38" i="1"/>
  <c r="AN51" i="1" s="1"/>
  <c r="G37" i="6" s="1"/>
  <c r="O51" i="1"/>
  <c r="AD38" i="1"/>
  <c r="AD51" i="1" s="1"/>
  <c r="G27" i="6" s="1"/>
  <c r="BG38" i="1"/>
  <c r="AI38" i="1"/>
  <c r="AR38" i="1" s="1"/>
  <c r="AR31" i="1"/>
  <c r="AR47" i="1"/>
  <c r="AR42" i="1"/>
  <c r="AR18" i="1"/>
  <c r="AR15" i="1"/>
  <c r="AR32" i="1"/>
  <c r="AR29" i="1"/>
  <c r="AR13" i="1"/>
  <c r="AR20" i="1"/>
  <c r="AR35" i="1"/>
  <c r="AR19" i="1"/>
  <c r="AR44" i="1"/>
  <c r="AR36" i="1"/>
  <c r="AR39" i="1"/>
  <c r="AR22" i="1"/>
  <c r="AR12" i="1"/>
  <c r="AR27" i="1"/>
  <c r="AR23" i="1"/>
  <c r="AR30" i="1"/>
  <c r="AR37" i="1"/>
  <c r="AR33" i="1"/>
  <c r="AR28" i="1"/>
  <c r="AR24" i="1"/>
  <c r="AR40" i="1"/>
  <c r="AR48" i="1"/>
  <c r="AR14" i="1"/>
  <c r="AR46" i="1"/>
  <c r="AR49" i="1"/>
  <c r="AR25" i="1"/>
  <c r="AR17" i="1"/>
  <c r="AR43" i="1"/>
  <c r="AR45" i="1"/>
  <c r="AR41" i="1"/>
  <c r="AR50" i="1"/>
  <c r="AR34" i="1"/>
  <c r="AR16" i="1"/>
  <c r="AR21" i="1"/>
  <c r="AR11" i="1"/>
  <c r="BG51" i="1"/>
  <c r="F62" i="7" s="1"/>
  <c r="BB51" i="1"/>
  <c r="F40" i="7" s="1"/>
  <c r="AW51" i="1"/>
  <c r="Q33" i="1"/>
  <c r="CH33" i="1" s="1"/>
  <c r="Q31" i="1"/>
  <c r="CH31" i="1" s="1"/>
  <c r="Q30" i="1"/>
  <c r="CH30" i="1" s="1"/>
  <c r="Q13" i="1"/>
  <c r="CH13" i="1" s="1"/>
  <c r="Q27" i="1"/>
  <c r="CH27" i="1" s="1"/>
  <c r="Q12" i="1"/>
  <c r="CH12" i="1" s="1"/>
  <c r="Q22" i="1"/>
  <c r="CH22" i="1" s="1"/>
  <c r="Q41" i="1"/>
  <c r="CH41" i="1" s="1"/>
  <c r="Q48" i="1"/>
  <c r="CH48" i="1" s="1"/>
  <c r="Q35" i="1"/>
  <c r="CH35" i="1" s="1"/>
  <c r="Q20" i="1"/>
  <c r="CH20" i="1" s="1"/>
  <c r="Q38" i="1"/>
  <c r="CH38" i="1" s="1"/>
  <c r="Q14" i="1"/>
  <c r="CH14" i="1" s="1"/>
  <c r="Q21" i="1"/>
  <c r="CH21" i="1" s="1"/>
  <c r="Q43" i="1"/>
  <c r="CH43" i="1" s="1"/>
  <c r="Q28" i="1"/>
  <c r="CH28" i="1" s="1"/>
  <c r="Q15" i="1"/>
  <c r="CH15" i="1" s="1"/>
  <c r="Q34" i="1"/>
  <c r="CH34" i="1" s="1"/>
  <c r="Q37" i="1"/>
  <c r="CH37" i="1" s="1"/>
  <c r="Q17" i="1"/>
  <c r="CH17" i="1" s="1"/>
  <c r="Q36" i="1"/>
  <c r="CH36" i="1" s="1"/>
  <c r="Q23" i="1"/>
  <c r="CH23" i="1" s="1"/>
  <c r="Q50" i="1"/>
  <c r="CH50" i="1" s="1"/>
  <c r="Q18" i="1"/>
  <c r="CH18" i="1" s="1"/>
  <c r="Q44" i="1"/>
  <c r="CH44" i="1" s="1"/>
  <c r="Q16" i="1"/>
  <c r="CH16" i="1" s="1"/>
  <c r="Q49" i="1"/>
  <c r="CH49" i="1" s="1"/>
  <c r="Q39" i="1"/>
  <c r="CH39" i="1" s="1"/>
  <c r="Q24" i="1"/>
  <c r="CH24" i="1" s="1"/>
  <c r="Q46" i="1"/>
  <c r="CH46" i="1" s="1"/>
  <c r="Q26" i="1"/>
  <c r="CH26" i="1" s="1"/>
  <c r="Q29" i="1"/>
  <c r="CH29" i="1" s="1"/>
  <c r="Q47" i="1"/>
  <c r="CH47" i="1" s="1"/>
  <c r="Q32" i="1"/>
  <c r="CH32" i="1" s="1"/>
  <c r="Q19" i="1"/>
  <c r="CH19" i="1" s="1"/>
  <c r="Q42" i="1"/>
  <c r="CH42" i="1" s="1"/>
  <c r="Q45" i="1"/>
  <c r="CH45" i="1" s="1"/>
  <c r="Q25" i="1"/>
  <c r="CH25" i="1" s="1"/>
  <c r="Q40" i="1"/>
  <c r="CH40" i="1" s="1"/>
  <c r="CH51" i="1" l="1"/>
  <c r="G17" i="6" s="1"/>
  <c r="W19" i="6" s="1"/>
  <c r="R11" i="1" a="1"/>
  <c r="R11" i="1" s="1"/>
  <c r="G11" i="6"/>
  <c r="F13" i="7" s="1"/>
  <c r="AI51" i="1"/>
  <c r="G33" i="6" s="1"/>
  <c r="G41" i="6" s="1"/>
  <c r="P29" i="6" s="1"/>
  <c r="AR51" i="1"/>
  <c r="P27" i="6"/>
  <c r="P18" i="6"/>
  <c r="F14" i="7"/>
  <c r="Q51" i="1"/>
  <c r="P51" i="1"/>
  <c r="R19" i="1" l="1"/>
  <c r="R13" i="1"/>
  <c r="R49" i="1"/>
  <c r="R20" i="1"/>
  <c r="BH20" i="1" s="1"/>
  <c r="R50" i="1"/>
  <c r="R27" i="1"/>
  <c r="R25" i="1"/>
  <c r="AO25" i="1" s="1"/>
  <c r="R22" i="1"/>
  <c r="AE22" i="1" s="1"/>
  <c r="R28" i="1"/>
  <c r="R36" i="1"/>
  <c r="R35" i="1"/>
  <c r="R41" i="1"/>
  <c r="R38" i="1"/>
  <c r="R40" i="1"/>
  <c r="R29" i="1"/>
  <c r="R43" i="1"/>
  <c r="AE43" i="1" s="1"/>
  <c r="R26" i="1"/>
  <c r="R15" i="1"/>
  <c r="R48" i="1"/>
  <c r="R45" i="1"/>
  <c r="R16" i="1"/>
  <c r="R42" i="1"/>
  <c r="R23" i="1"/>
  <c r="R17" i="1"/>
  <c r="S17" i="1" s="1"/>
  <c r="V17" i="1" s="1"/>
  <c r="R14" i="1"/>
  <c r="R24" i="1"/>
  <c r="R12" i="1"/>
  <c r="R31" i="1"/>
  <c r="R33" i="1"/>
  <c r="R30" i="1"/>
  <c r="R32" i="1"/>
  <c r="R21" i="1"/>
  <c r="AE21" i="1" s="1"/>
  <c r="R39" i="1"/>
  <c r="R18" i="1"/>
  <c r="R46" i="1"/>
  <c r="R44" i="1"/>
  <c r="R37" i="1"/>
  <c r="R47" i="1"/>
  <c r="R34" i="1"/>
  <c r="P10" i="6"/>
  <c r="F15" i="7"/>
  <c r="G23" i="6"/>
  <c r="P14" i="6" s="1"/>
  <c r="F7" i="7"/>
  <c r="P25" i="6"/>
  <c r="S19" i="1"/>
  <c r="BC28" i="1"/>
  <c r="AX33" i="1"/>
  <c r="BH44" i="1"/>
  <c r="BH40" i="1"/>
  <c r="BH37" i="1"/>
  <c r="G45" i="6"/>
  <c r="AX17" i="1" l="1"/>
  <c r="AJ17" i="1"/>
  <c r="AE17" i="1"/>
  <c r="BC17" i="1"/>
  <c r="AO17" i="1"/>
  <c r="AE49" i="1"/>
  <c r="CI49" i="1"/>
  <c r="CG49" i="1" s="1"/>
  <c r="AO42" i="1"/>
  <c r="BH15" i="1"/>
  <c r="BH36" i="1"/>
  <c r="BH13" i="1"/>
  <c r="BH27" i="1"/>
  <c r="BC39" i="1"/>
  <c r="BH38" i="1"/>
  <c r="AJ34" i="1"/>
  <c r="BH46" i="1"/>
  <c r="CI21" i="1"/>
  <c r="CG21" i="1" s="1"/>
  <c r="BH17" i="1"/>
  <c r="CI17" i="1"/>
  <c r="CG17" i="1" s="1"/>
  <c r="CI43" i="1"/>
  <c r="CG43" i="1" s="1"/>
  <c r="CI22" i="1"/>
  <c r="CG22" i="1" s="1"/>
  <c r="AO39" i="1"/>
  <c r="S36" i="1"/>
  <c r="V36" i="1" s="1"/>
  <c r="S37" i="1"/>
  <c r="V37" i="1" s="1"/>
  <c r="BC49" i="1"/>
  <c r="AE34" i="1"/>
  <c r="CI34" i="1" s="1"/>
  <c r="CG34" i="1" s="1"/>
  <c r="AE19" i="1"/>
  <c r="CI19" i="1" s="1"/>
  <c r="CG19" i="1" s="1"/>
  <c r="BC37" i="1"/>
  <c r="S42" i="1"/>
  <c r="V42" i="1" s="1"/>
  <c r="AJ28" i="1"/>
  <c r="S39" i="1"/>
  <c r="V39" i="1" s="1"/>
  <c r="AJ44" i="1"/>
  <c r="AE42" i="1"/>
  <c r="CI42" i="1" s="1"/>
  <c r="CG42" i="1" s="1"/>
  <c r="AX44" i="1"/>
  <c r="AE36" i="1"/>
  <c r="CI36" i="1" s="1"/>
  <c r="CG36" i="1" s="1"/>
  <c r="AO33" i="1"/>
  <c r="AX40" i="1"/>
  <c r="S40" i="1"/>
  <c r="V40" i="1" s="1"/>
  <c r="AJ33" i="1"/>
  <c r="AE40" i="1"/>
  <c r="CI40" i="1" s="1"/>
  <c r="CG40" i="1" s="1"/>
  <c r="BC19" i="1"/>
  <c r="AE25" i="1"/>
  <c r="CI25" i="1" s="1"/>
  <c r="CG25" i="1" s="1"/>
  <c r="AX12" i="1"/>
  <c r="BH12" i="1"/>
  <c r="AX31" i="1"/>
  <c r="BH31" i="1"/>
  <c r="AE48" i="1"/>
  <c r="CI48" i="1" s="1"/>
  <c r="CG48" i="1" s="1"/>
  <c r="BH48" i="1"/>
  <c r="AX30" i="1"/>
  <c r="BH30" i="1"/>
  <c r="BC29" i="1"/>
  <c r="BH29" i="1"/>
  <c r="BC50" i="1"/>
  <c r="BH50" i="1"/>
  <c r="BC47" i="1"/>
  <c r="BH47" i="1"/>
  <c r="AX16" i="1"/>
  <c r="BH16" i="1"/>
  <c r="AO11" i="1"/>
  <c r="BH11" i="1"/>
  <c r="AX41" i="1"/>
  <c r="BH41" i="1"/>
  <c r="AX18" i="1"/>
  <c r="BH18" i="1"/>
  <c r="BC26" i="1"/>
  <c r="BH26" i="1"/>
  <c r="AX45" i="1"/>
  <c r="BH45" i="1"/>
  <c r="AX23" i="1"/>
  <c r="BH23" i="1"/>
  <c r="BC14" i="1"/>
  <c r="BH14" i="1"/>
  <c r="AX43" i="1"/>
  <c r="BH43" i="1"/>
  <c r="AX21" i="1"/>
  <c r="BH21" i="1"/>
  <c r="AX49" i="1"/>
  <c r="BH49" i="1"/>
  <c r="AX39" i="1"/>
  <c r="BH39" i="1"/>
  <c r="BC34" i="1"/>
  <c r="BH34" i="1"/>
  <c r="AX32" i="1"/>
  <c r="BH32" i="1"/>
  <c r="BC24" i="1"/>
  <c r="BH24" i="1"/>
  <c r="AX22" i="1"/>
  <c r="BH22" i="1"/>
  <c r="BC35" i="1"/>
  <c r="BH35" i="1"/>
  <c r="AX25" i="1"/>
  <c r="BH25" i="1"/>
  <c r="AX42" i="1"/>
  <c r="BH42" i="1"/>
  <c r="BC33" i="1"/>
  <c r="BH33" i="1"/>
  <c r="AX28" i="1"/>
  <c r="BH28" i="1"/>
  <c r="AX19" i="1"/>
  <c r="BH19" i="1"/>
  <c r="BC11" i="1"/>
  <c r="S29" i="1"/>
  <c r="V29" i="1" s="1"/>
  <c r="AJ48" i="1"/>
  <c r="AX50" i="1"/>
  <c r="S11" i="1"/>
  <c r="S34" i="1"/>
  <c r="AE45" i="1"/>
  <c r="CI45" i="1" s="1"/>
  <c r="CG45" i="1" s="1"/>
  <c r="AJ39" i="1"/>
  <c r="AE16" i="1"/>
  <c r="CI16" i="1" s="1"/>
  <c r="CG16" i="1" s="1"/>
  <c r="AO34" i="1"/>
  <c r="AO46" i="1"/>
  <c r="AX34" i="1"/>
  <c r="AX36" i="1"/>
  <c r="S30" i="1"/>
  <c r="V30" i="1" s="1"/>
  <c r="AJ31" i="1"/>
  <c r="AJ24" i="1"/>
  <c r="AJ47" i="1"/>
  <c r="AO16" i="1"/>
  <c r="AO48" i="1"/>
  <c r="AE11" i="1"/>
  <c r="CI11" i="1" s="1"/>
  <c r="AX29" i="1"/>
  <c r="BC41" i="1"/>
  <c r="AX11" i="1"/>
  <c r="BC48" i="1"/>
  <c r="BC13" i="1"/>
  <c r="S12" i="1"/>
  <c r="V12" i="1" s="1"/>
  <c r="AO26" i="1"/>
  <c r="BC15" i="1"/>
  <c r="S31" i="1"/>
  <c r="V31" i="1" s="1"/>
  <c r="AE31" i="1"/>
  <c r="CI31" i="1" s="1"/>
  <c r="CG31" i="1" s="1"/>
  <c r="AE41" i="1"/>
  <c r="CI41" i="1" s="1"/>
  <c r="CG41" i="1" s="1"/>
  <c r="AJ50" i="1"/>
  <c r="AE27" i="1"/>
  <c r="CI27" i="1" s="1"/>
  <c r="CG27" i="1" s="1"/>
  <c r="AE47" i="1"/>
  <c r="CI47" i="1" s="1"/>
  <c r="CG47" i="1" s="1"/>
  <c r="AO30" i="1"/>
  <c r="BC32" i="1"/>
  <c r="BC46" i="1"/>
  <c r="BC31" i="1"/>
  <c r="BC16" i="1"/>
  <c r="AJ12" i="1"/>
  <c r="AO13" i="1"/>
  <c r="AX27" i="1"/>
  <c r="BC12" i="1"/>
  <c r="S47" i="1"/>
  <c r="V47" i="1" s="1"/>
  <c r="S18" i="1"/>
  <c r="V18" i="1" s="1"/>
  <c r="S48" i="1"/>
  <c r="V48" i="1" s="1"/>
  <c r="S50" i="1"/>
  <c r="V50" i="1" s="1"/>
  <c r="S41" i="1"/>
  <c r="V41" i="1" s="1"/>
  <c r="AE30" i="1"/>
  <c r="CI30" i="1" s="1"/>
  <c r="CG30" i="1" s="1"/>
  <c r="AE13" i="1"/>
  <c r="CI13" i="1" s="1"/>
  <c r="CG13" i="1" s="1"/>
  <c r="AE46" i="1"/>
  <c r="CI46" i="1" s="1"/>
  <c r="CG46" i="1" s="1"/>
  <c r="AJ29" i="1"/>
  <c r="AJ32" i="1"/>
  <c r="AJ16" i="1"/>
  <c r="AS16" i="1" s="1"/>
  <c r="AJ18" i="1"/>
  <c r="AO27" i="1"/>
  <c r="AO29" i="1"/>
  <c r="AJ11" i="1"/>
  <c r="BC27" i="1"/>
  <c r="AX47" i="1"/>
  <c r="BC18" i="1"/>
  <c r="AX46" i="1"/>
  <c r="AX48" i="1"/>
  <c r="BC30" i="1"/>
  <c r="AX24" i="1"/>
  <c r="S32" i="1"/>
  <c r="V32" i="1" s="1"/>
  <c r="S13" i="1"/>
  <c r="V13" i="1" s="1"/>
  <c r="AJ13" i="1"/>
  <c r="AJ26" i="1"/>
  <c r="AE15" i="1"/>
  <c r="CI15" i="1" s="1"/>
  <c r="CG15" i="1" s="1"/>
  <c r="AO12" i="1"/>
  <c r="AX26" i="1"/>
  <c r="S26" i="1"/>
  <c r="V26" i="1" s="1"/>
  <c r="S46" i="1"/>
  <c r="S15" i="1"/>
  <c r="V15" i="1" s="1"/>
  <c r="S24" i="1"/>
  <c r="V24" i="1" s="1"/>
  <c r="S16" i="1"/>
  <c r="V16" i="1" s="1"/>
  <c r="AJ30" i="1"/>
  <c r="AJ41" i="1"/>
  <c r="AJ46" i="1"/>
  <c r="AE29" i="1"/>
  <c r="CI29" i="1" s="1"/>
  <c r="CG29" i="1" s="1"/>
  <c r="AE50" i="1"/>
  <c r="CI50" i="1" s="1"/>
  <c r="CG50" i="1" s="1"/>
  <c r="AO41" i="1"/>
  <c r="AO47" i="1"/>
  <c r="AO18" i="1"/>
  <c r="AO31" i="1"/>
  <c r="AO50" i="1"/>
  <c r="AX15" i="1"/>
  <c r="AX38" i="1"/>
  <c r="BC23" i="1"/>
  <c r="AX13" i="1"/>
  <c r="S28" i="1"/>
  <c r="V28" i="1" s="1"/>
  <c r="S20" i="1"/>
  <c r="V20" i="1" s="1"/>
  <c r="S35" i="1"/>
  <c r="V35" i="1" s="1"/>
  <c r="AE20" i="1"/>
  <c r="CI20" i="1" s="1"/>
  <c r="CG20" i="1" s="1"/>
  <c r="AE23" i="1"/>
  <c r="CI23" i="1" s="1"/>
  <c r="CG23" i="1" s="1"/>
  <c r="AE33" i="1"/>
  <c r="CI33" i="1" s="1"/>
  <c r="CG33" i="1" s="1"/>
  <c r="AJ36" i="1"/>
  <c r="AE39" i="1"/>
  <c r="CI39" i="1" s="1"/>
  <c r="CG39" i="1" s="1"/>
  <c r="AJ35" i="1"/>
  <c r="AJ42" i="1"/>
  <c r="AO49" i="1"/>
  <c r="AO44" i="1"/>
  <c r="AO35" i="1"/>
  <c r="BC43" i="1"/>
  <c r="BC42" i="1"/>
  <c r="BC44" i="1"/>
  <c r="BC36" i="1"/>
  <c r="BC25" i="1"/>
  <c r="AX20" i="1"/>
  <c r="S33" i="1"/>
  <c r="V33" i="1" s="1"/>
  <c r="S25" i="1"/>
  <c r="V25" i="1" s="1"/>
  <c r="S38" i="1"/>
  <c r="S22" i="1"/>
  <c r="V22" i="1" s="1"/>
  <c r="S49" i="1"/>
  <c r="V49" i="1" s="1"/>
  <c r="S27" i="1"/>
  <c r="V27" i="1" s="1"/>
  <c r="S44" i="1"/>
  <c r="V44" i="1" s="1"/>
  <c r="AJ38" i="1"/>
  <c r="AJ37" i="1"/>
  <c r="AE24" i="1"/>
  <c r="CI24" i="1" s="1"/>
  <c r="CG24" i="1" s="1"/>
  <c r="AJ19" i="1"/>
  <c r="AE26" i="1"/>
  <c r="CI26" i="1" s="1"/>
  <c r="CG26" i="1" s="1"/>
  <c r="AJ25" i="1"/>
  <c r="AS25" i="1" s="1"/>
  <c r="AE28" i="1"/>
  <c r="CI28" i="1" s="1"/>
  <c r="CG28" i="1" s="1"/>
  <c r="AJ14" i="1"/>
  <c r="AJ49" i="1"/>
  <c r="AJ27" i="1"/>
  <c r="AE44" i="1"/>
  <c r="CI44" i="1" s="1"/>
  <c r="CG44" i="1" s="1"/>
  <c r="AE18" i="1"/>
  <c r="CI18" i="1" s="1"/>
  <c r="CG18" i="1" s="1"/>
  <c r="AO24" i="1"/>
  <c r="AO19" i="1"/>
  <c r="AO36" i="1"/>
  <c r="AO28" i="1"/>
  <c r="AX14" i="1"/>
  <c r="BC38" i="1"/>
  <c r="AO45" i="1"/>
  <c r="AO23" i="1"/>
  <c r="AO14" i="1"/>
  <c r="AO43" i="1"/>
  <c r="BC21" i="1"/>
  <c r="BC45" i="1"/>
  <c r="AJ20" i="1"/>
  <c r="AE37" i="1"/>
  <c r="CI37" i="1" s="1"/>
  <c r="CG37" i="1" s="1"/>
  <c r="AJ40" i="1"/>
  <c r="AJ22" i="1"/>
  <c r="AE35" i="1"/>
  <c r="CI35" i="1" s="1"/>
  <c r="CG35" i="1" s="1"/>
  <c r="AO21" i="1"/>
  <c r="AO20" i="1"/>
  <c r="AO37" i="1"/>
  <c r="AO40" i="1"/>
  <c r="AO22" i="1"/>
  <c r="BC40" i="1"/>
  <c r="BC22" i="1"/>
  <c r="AX35" i="1"/>
  <c r="BC20" i="1"/>
  <c r="AX37" i="1"/>
  <c r="R51" i="1"/>
  <c r="G12" i="6" s="1"/>
  <c r="Z10" i="6" s="1"/>
  <c r="S45" i="1"/>
  <c r="S23" i="1"/>
  <c r="V23" i="1" s="1"/>
  <c r="S14" i="1"/>
  <c r="V14" i="1" s="1"/>
  <c r="S43" i="1"/>
  <c r="V43" i="1" s="1"/>
  <c r="S21" i="1"/>
  <c r="V21" i="1" s="1"/>
  <c r="AJ45" i="1"/>
  <c r="AE38" i="1"/>
  <c r="CI38" i="1" s="1"/>
  <c r="CG38" i="1" s="1"/>
  <c r="AJ23" i="1"/>
  <c r="AE12" i="1"/>
  <c r="CI12" i="1" s="1"/>
  <c r="CG12" i="1" s="1"/>
  <c r="AE14" i="1"/>
  <c r="CI14" i="1" s="1"/>
  <c r="CG14" i="1" s="1"/>
  <c r="AJ15" i="1"/>
  <c r="AJ43" i="1"/>
  <c r="AE32" i="1"/>
  <c r="CI32" i="1" s="1"/>
  <c r="CG32" i="1" s="1"/>
  <c r="AJ21" i="1"/>
  <c r="AS21" i="1" s="1"/>
  <c r="AO38" i="1"/>
  <c r="AO15" i="1"/>
  <c r="AO32" i="1"/>
  <c r="V19" i="1"/>
  <c r="AS17" i="1"/>
  <c r="W13" i="6"/>
  <c r="AS42" i="1" l="1"/>
  <c r="AS34" i="1"/>
  <c r="CI51" i="1"/>
  <c r="G18" i="6" s="1"/>
  <c r="CG11" i="1"/>
  <c r="CG51" i="1" s="1"/>
  <c r="AS33" i="1"/>
  <c r="AS32" i="1"/>
  <c r="AS30" i="1"/>
  <c r="AS39" i="1"/>
  <c r="AS28" i="1"/>
  <c r="AS48" i="1"/>
  <c r="AS43" i="1"/>
  <c r="AS49" i="1"/>
  <c r="AS11" i="1"/>
  <c r="V11" i="1"/>
  <c r="AS47" i="1"/>
  <c r="AS44" i="1"/>
  <c r="AS24" i="1"/>
  <c r="AS35" i="1"/>
  <c r="AS50" i="1"/>
  <c r="AS12" i="1"/>
  <c r="AS26" i="1"/>
  <c r="AS31" i="1"/>
  <c r="V46" i="1"/>
  <c r="AS19" i="1"/>
  <c r="AS18" i="1"/>
  <c r="AS41" i="1"/>
  <c r="V38" i="1"/>
  <c r="V34" i="1"/>
  <c r="AX51" i="1"/>
  <c r="AS40" i="1"/>
  <c r="AS20" i="1"/>
  <c r="BH51" i="1"/>
  <c r="G62" i="7" s="1"/>
  <c r="AS23" i="1"/>
  <c r="AS27" i="1"/>
  <c r="AS37" i="1"/>
  <c r="AS46" i="1"/>
  <c r="AS13" i="1"/>
  <c r="AS29" i="1"/>
  <c r="V45" i="1"/>
  <c r="G13" i="7"/>
  <c r="AS38" i="1"/>
  <c r="AS15" i="1"/>
  <c r="AS36" i="1"/>
  <c r="AE51" i="1"/>
  <c r="G28" i="6" s="1"/>
  <c r="Z18" i="6" s="1"/>
  <c r="AS45" i="1"/>
  <c r="BC51" i="1"/>
  <c r="G40" i="7" s="1"/>
  <c r="AS22" i="1"/>
  <c r="AO51" i="1"/>
  <c r="G38" i="6" s="1"/>
  <c r="Z28" i="6" s="1"/>
  <c r="AS14" i="1"/>
  <c r="AJ51" i="1"/>
  <c r="G34" i="6" s="1"/>
  <c r="Z26" i="6" s="1"/>
  <c r="S51" i="1"/>
  <c r="G16" i="6" l="1"/>
  <c r="AC19" i="6"/>
  <c r="V51" i="1"/>
  <c r="W56" i="1" s="1"/>
  <c r="G46" i="6" s="1"/>
  <c r="G24" i="6"/>
  <c r="Z14" i="6" s="1"/>
  <c r="G14" i="7"/>
  <c r="AS51" i="1"/>
  <c r="G15" i="7"/>
  <c r="G42" i="6"/>
  <c r="Z30" i="6" s="1"/>
  <c r="Y49" i="1" l="1"/>
  <c r="Y45" i="1"/>
  <c r="Y41" i="1"/>
  <c r="Y37" i="1"/>
  <c r="Y33" i="1"/>
  <c r="Y29" i="1"/>
  <c r="Y25" i="1"/>
  <c r="Y21" i="1"/>
  <c r="Y17" i="1"/>
  <c r="Y13" i="1"/>
  <c r="Y48" i="1"/>
  <c r="Y44" i="1"/>
  <c r="Y40" i="1"/>
  <c r="Y36" i="1"/>
  <c r="Y32" i="1"/>
  <c r="Y28" i="1"/>
  <c r="Y24" i="1"/>
  <c r="Y20" i="1"/>
  <c r="Y16" i="1"/>
  <c r="Y12" i="1"/>
  <c r="Y11" i="1"/>
  <c r="Y47" i="1"/>
  <c r="Y43" i="1"/>
  <c r="Y39" i="1"/>
  <c r="Y35" i="1"/>
  <c r="Y31" i="1"/>
  <c r="Y27" i="1"/>
  <c r="Y23" i="1"/>
  <c r="Y19" i="1"/>
  <c r="Y15" i="1"/>
  <c r="Y50" i="1"/>
  <c r="Y46" i="1"/>
  <c r="Y42" i="1"/>
  <c r="Y38" i="1"/>
  <c r="Y34" i="1"/>
  <c r="Y30" i="1"/>
  <c r="Y26" i="1"/>
  <c r="Y22" i="1"/>
  <c r="Y18" i="1"/>
  <c r="Y14" i="1"/>
  <c r="T45" i="6"/>
  <c r="Z26" i="1" l="1"/>
  <c r="CK26" i="1" s="1"/>
  <c r="Z11" i="1"/>
  <c r="CK11" i="1" s="1"/>
  <c r="Z16" i="1"/>
  <c r="CK16" i="1" s="1"/>
  <c r="Z25" i="1"/>
  <c r="CK25" i="1" s="1"/>
  <c r="Z45" i="1"/>
  <c r="CK45" i="1" s="1"/>
  <c r="Z39" i="1"/>
  <c r="CK39" i="1" s="1"/>
  <c r="Z22" i="1"/>
  <c r="CK22" i="1" s="1"/>
  <c r="Z44" i="1"/>
  <c r="CK44" i="1" s="1"/>
  <c r="Z12" i="1"/>
  <c r="CK12" i="1" s="1"/>
  <c r="Z48" i="1"/>
  <c r="CK48" i="1" s="1"/>
  <c r="Z38" i="1"/>
  <c r="CK38" i="1" s="1"/>
  <c r="Z33" i="1"/>
  <c r="CK33" i="1" s="1"/>
  <c r="Z14" i="1"/>
  <c r="CK14" i="1" s="1"/>
  <c r="Z42" i="1"/>
  <c r="CK42" i="1" s="1"/>
  <c r="Z30" i="1"/>
  <c r="CK30" i="1" s="1"/>
  <c r="Z31" i="1"/>
  <c r="CK31" i="1" s="1"/>
  <c r="Z46" i="1"/>
  <c r="CK46" i="1" s="1"/>
  <c r="Z36" i="1"/>
  <c r="CK36" i="1" s="1"/>
  <c r="Z41" i="1"/>
  <c r="CK41" i="1" s="1"/>
  <c r="Z34" i="1"/>
  <c r="CK34" i="1" s="1"/>
  <c r="Z29" i="1"/>
  <c r="CK29" i="1" s="1"/>
  <c r="Z20" i="1"/>
  <c r="CK20" i="1" s="1"/>
  <c r="Z27" i="1"/>
  <c r="CK27" i="1" s="1"/>
  <c r="Z24" i="1"/>
  <c r="CK24" i="1" s="1"/>
  <c r="Z19" i="1"/>
  <c r="CK19" i="1" s="1"/>
  <c r="Z23" i="1"/>
  <c r="CK23" i="1" s="1"/>
  <c r="Z13" i="1"/>
  <c r="CK13" i="1" s="1"/>
  <c r="Z17" i="1"/>
  <c r="CK17" i="1" s="1"/>
  <c r="Z32" i="1"/>
  <c r="CK32" i="1" s="1"/>
  <c r="Z37" i="1"/>
  <c r="CK37" i="1" s="1"/>
  <c r="Z28" i="1"/>
  <c r="CK28" i="1" s="1"/>
  <c r="Z43" i="1"/>
  <c r="CK43" i="1" s="1"/>
  <c r="Z47" i="1"/>
  <c r="CK47" i="1" s="1"/>
  <c r="Z15" i="1"/>
  <c r="CK15" i="1" s="1"/>
  <c r="Z21" i="1"/>
  <c r="CK21" i="1" s="1"/>
  <c r="Z49" i="1"/>
  <c r="CK49" i="1" s="1"/>
  <c r="Z35" i="1"/>
  <c r="CK35" i="1" s="1"/>
  <c r="Z50" i="1"/>
  <c r="CK50" i="1" s="1"/>
  <c r="Z18" i="1"/>
  <c r="CK18" i="1" s="1"/>
  <c r="Z40" i="1"/>
  <c r="CK40" i="1" s="1"/>
  <c r="CK51" i="1" l="1"/>
  <c r="G20" i="6" s="1"/>
  <c r="W51" i="6" s="1"/>
  <c r="AA11" i="1" a="1"/>
  <c r="AA34" i="1" s="1"/>
  <c r="Z51" i="1"/>
  <c r="G47" i="6" s="1"/>
  <c r="W44" i="6" s="1"/>
  <c r="Y51" i="1"/>
  <c r="BI34" i="1" l="1"/>
  <c r="BJ34" i="1" s="1"/>
  <c r="AA33" i="1"/>
  <c r="BD33" i="1" s="1"/>
  <c r="BE33" i="1" s="1"/>
  <c r="CB33" i="1" s="1"/>
  <c r="AA21" i="1"/>
  <c r="AA31" i="1"/>
  <c r="AA28" i="1"/>
  <c r="AA42" i="1"/>
  <c r="AP42" i="1" s="1"/>
  <c r="AQ42" i="1" s="1"/>
  <c r="AA45" i="1"/>
  <c r="AA37" i="1"/>
  <c r="AA39" i="1"/>
  <c r="AA36" i="1"/>
  <c r="AA50" i="1"/>
  <c r="AP50" i="1" s="1"/>
  <c r="AQ50" i="1" s="1"/>
  <c r="AA26" i="1"/>
  <c r="AA18" i="1"/>
  <c r="AA47" i="1"/>
  <c r="AA44" i="1"/>
  <c r="AB44" i="1" s="1"/>
  <c r="AA19" i="1"/>
  <c r="AA16" i="1"/>
  <c r="AA30" i="1"/>
  <c r="AA25" i="1"/>
  <c r="AA13" i="1"/>
  <c r="AA11" i="1"/>
  <c r="AA27" i="1"/>
  <c r="AA24" i="1"/>
  <c r="AA38" i="1"/>
  <c r="AA41" i="1"/>
  <c r="AA29" i="1"/>
  <c r="AA35" i="1"/>
  <c r="AA32" i="1"/>
  <c r="AA46" i="1"/>
  <c r="AA14" i="1"/>
  <c r="AA49" i="1"/>
  <c r="AY49" i="1" s="1"/>
  <c r="AZ49" i="1" s="1"/>
  <c r="AA43" i="1"/>
  <c r="AY43" i="1" s="1"/>
  <c r="AZ43" i="1" s="1"/>
  <c r="AA40" i="1"/>
  <c r="AA15" i="1"/>
  <c r="AA12" i="1"/>
  <c r="AA22" i="1"/>
  <c r="AA17" i="1"/>
  <c r="AA48" i="1"/>
  <c r="AA23" i="1"/>
  <c r="AA20" i="1"/>
  <c r="BI11" i="1"/>
  <c r="BJ11" i="1" s="1"/>
  <c r="G44" i="6"/>
  <c r="AY34" i="1"/>
  <c r="AZ34" i="1" s="1"/>
  <c r="BD34" i="1"/>
  <c r="BE34" i="1" s="1"/>
  <c r="CB34" i="1" s="1"/>
  <c r="AP34" i="1"/>
  <c r="AQ34" i="1" s="1"/>
  <c r="AK34" i="1"/>
  <c r="AB34" i="1"/>
  <c r="AF34" i="1"/>
  <c r="AG34" i="1" s="1"/>
  <c r="BY44" i="1" l="1"/>
  <c r="BM44" i="1"/>
  <c r="BY34" i="1"/>
  <c r="BM34" i="1"/>
  <c r="BQ34" i="1" s="1"/>
  <c r="BI23" i="1"/>
  <c r="BJ23" i="1" s="1"/>
  <c r="BI12" i="1"/>
  <c r="BJ12" i="1" s="1"/>
  <c r="BI49" i="1"/>
  <c r="BJ49" i="1" s="1"/>
  <c r="BI35" i="1"/>
  <c r="BJ35" i="1" s="1"/>
  <c r="BI24" i="1"/>
  <c r="BJ24" i="1" s="1"/>
  <c r="BI25" i="1"/>
  <c r="BJ25" i="1" s="1"/>
  <c r="BI44" i="1"/>
  <c r="BJ44" i="1" s="1"/>
  <c r="BI50" i="1"/>
  <c r="BJ50" i="1" s="1"/>
  <c r="BI45" i="1"/>
  <c r="BJ45" i="1" s="1"/>
  <c r="BI21" i="1"/>
  <c r="BJ21" i="1" s="1"/>
  <c r="AB12" i="1"/>
  <c r="AK44" i="1"/>
  <c r="AL44" i="1" s="1"/>
  <c r="AP23" i="1"/>
  <c r="AQ23" i="1" s="1"/>
  <c r="AY35" i="1"/>
  <c r="AZ35" i="1" s="1"/>
  <c r="BI48" i="1"/>
  <c r="BJ48" i="1" s="1"/>
  <c r="BI15" i="1"/>
  <c r="BJ15" i="1" s="1"/>
  <c r="BI14" i="1"/>
  <c r="BJ14" i="1" s="1"/>
  <c r="BI29" i="1"/>
  <c r="BJ29" i="1" s="1"/>
  <c r="BI27" i="1"/>
  <c r="BJ27" i="1" s="1"/>
  <c r="BI30" i="1"/>
  <c r="BJ30" i="1" s="1"/>
  <c r="BI47" i="1"/>
  <c r="BJ47" i="1" s="1"/>
  <c r="BI36" i="1"/>
  <c r="BJ36" i="1" s="1"/>
  <c r="BI42" i="1"/>
  <c r="BJ42" i="1" s="1"/>
  <c r="BI33" i="1"/>
  <c r="BJ33" i="1" s="1"/>
  <c r="AB35" i="1"/>
  <c r="AK21" i="1"/>
  <c r="AL21" i="1" s="1"/>
  <c r="AY44" i="1"/>
  <c r="AZ44" i="1" s="1"/>
  <c r="BI17" i="1"/>
  <c r="BJ17" i="1" s="1"/>
  <c r="BI40" i="1"/>
  <c r="BJ40" i="1" s="1"/>
  <c r="BI46" i="1"/>
  <c r="BJ46" i="1" s="1"/>
  <c r="BI41" i="1"/>
  <c r="BJ41" i="1" s="1"/>
  <c r="BI16" i="1"/>
  <c r="BJ16" i="1" s="1"/>
  <c r="BI18" i="1"/>
  <c r="BJ18" i="1" s="1"/>
  <c r="BI39" i="1"/>
  <c r="BJ39" i="1" s="1"/>
  <c r="BI28" i="1"/>
  <c r="BJ28" i="1" s="1"/>
  <c r="CL34" i="1"/>
  <c r="CJ34" i="1" s="1"/>
  <c r="BI20" i="1"/>
  <c r="BJ20" i="1" s="1"/>
  <c r="BJ51" i="1" s="1"/>
  <c r="BI22" i="1"/>
  <c r="BJ22" i="1" s="1"/>
  <c r="BI43" i="1"/>
  <c r="BJ43" i="1" s="1"/>
  <c r="BI32" i="1"/>
  <c r="BJ32" i="1" s="1"/>
  <c r="BI38" i="1"/>
  <c r="BJ38" i="1" s="1"/>
  <c r="BI13" i="1"/>
  <c r="BJ13" i="1" s="1"/>
  <c r="BI19" i="1"/>
  <c r="BJ19" i="1" s="1"/>
  <c r="BI26" i="1"/>
  <c r="BJ26" i="1" s="1"/>
  <c r="BI37" i="1"/>
  <c r="BJ37" i="1" s="1"/>
  <c r="BI31" i="1"/>
  <c r="BJ31" i="1" s="1"/>
  <c r="BD14" i="1"/>
  <c r="BE14" i="1" s="1"/>
  <c r="CB14" i="1" s="1"/>
  <c r="AB25" i="1"/>
  <c r="AB49" i="1"/>
  <c r="AK14" i="1"/>
  <c r="AL14" i="1" s="1"/>
  <c r="AB42" i="1"/>
  <c r="AK48" i="1"/>
  <c r="AL48" i="1" s="1"/>
  <c r="AK47" i="1"/>
  <c r="AL47" i="1" s="1"/>
  <c r="BD36" i="1"/>
  <c r="BE36" i="1" s="1"/>
  <c r="CB36" i="1" s="1"/>
  <c r="AK36" i="1"/>
  <c r="AL36" i="1" s="1"/>
  <c r="AP36" i="1"/>
  <c r="AQ36" i="1" s="1"/>
  <c r="AP15" i="1"/>
  <c r="AQ15" i="1" s="1"/>
  <c r="BD30" i="1"/>
  <c r="BE30" i="1" s="1"/>
  <c r="CB30" i="1" s="1"/>
  <c r="AY48" i="1"/>
  <c r="AZ48" i="1" s="1"/>
  <c r="AB23" i="1"/>
  <c r="AB24" i="1"/>
  <c r="AK23" i="1"/>
  <c r="AL23" i="1" s="1"/>
  <c r="AK49" i="1"/>
  <c r="AL49" i="1" s="1"/>
  <c r="AY45" i="1"/>
  <c r="AZ45" i="1" s="1"/>
  <c r="AB36" i="1"/>
  <c r="AF15" i="1"/>
  <c r="AG15" i="1" s="1"/>
  <c r="BK15" i="1" s="1"/>
  <c r="BO15" i="1" s="1"/>
  <c r="AF29" i="1"/>
  <c r="AG29" i="1" s="1"/>
  <c r="BZ29" i="1" s="1"/>
  <c r="AF30" i="1"/>
  <c r="AG30" i="1" s="1"/>
  <c r="BZ30" i="1" s="1"/>
  <c r="AP14" i="1"/>
  <c r="AQ14" i="1" s="1"/>
  <c r="AP29" i="1"/>
  <c r="AQ29" i="1" s="1"/>
  <c r="AY30" i="1"/>
  <c r="AZ30" i="1" s="1"/>
  <c r="AY36" i="1"/>
  <c r="AZ36" i="1" s="1"/>
  <c r="AY15" i="1"/>
  <c r="AZ15" i="1" s="1"/>
  <c r="AB33" i="1"/>
  <c r="AF48" i="1"/>
  <c r="AG48" i="1" s="1"/>
  <c r="BZ48" i="1" s="1"/>
  <c r="AF14" i="1"/>
  <c r="AG14" i="1" s="1"/>
  <c r="BK14" i="1" s="1"/>
  <c r="BO14" i="1" s="1"/>
  <c r="AF27" i="1"/>
  <c r="AG27" i="1" s="1"/>
  <c r="BZ27" i="1" s="1"/>
  <c r="AF47" i="1"/>
  <c r="AG47" i="1" s="1"/>
  <c r="BZ47" i="1" s="1"/>
  <c r="AK30" i="1"/>
  <c r="AL30" i="1" s="1"/>
  <c r="BD27" i="1"/>
  <c r="BE27" i="1" s="1"/>
  <c r="CB27" i="1" s="1"/>
  <c r="AK38" i="1"/>
  <c r="AL38" i="1" s="1"/>
  <c r="AP20" i="1"/>
  <c r="AQ20" i="1" s="1"/>
  <c r="AY32" i="1"/>
  <c r="AZ32" i="1" s="1"/>
  <c r="BD12" i="1"/>
  <c r="BE12" i="1" s="1"/>
  <c r="CB12" i="1" s="1"/>
  <c r="BD48" i="1"/>
  <c r="BE48" i="1" s="1"/>
  <c r="CB48" i="1" s="1"/>
  <c r="AY22" i="1"/>
  <c r="AZ22" i="1" s="1"/>
  <c r="AF50" i="1"/>
  <c r="AG50" i="1" s="1"/>
  <c r="BK50" i="1" s="1"/>
  <c r="BO50" i="1" s="1"/>
  <c r="AF45" i="1"/>
  <c r="AG45" i="1" s="1"/>
  <c r="BZ45" i="1" s="1"/>
  <c r="AF21" i="1"/>
  <c r="AG21" i="1" s="1"/>
  <c r="BZ21" i="1" s="1"/>
  <c r="AK24" i="1"/>
  <c r="AL24" i="1" s="1"/>
  <c r="AP24" i="1"/>
  <c r="AQ24" i="1" s="1"/>
  <c r="AP21" i="1"/>
  <c r="AQ21" i="1" s="1"/>
  <c r="AP25" i="1"/>
  <c r="AQ25" i="1" s="1"/>
  <c r="AP45" i="1"/>
  <c r="AQ45" i="1" s="1"/>
  <c r="BD21" i="1"/>
  <c r="BE21" i="1" s="1"/>
  <c r="CB21" i="1" s="1"/>
  <c r="BD35" i="1"/>
  <c r="BE35" i="1" s="1"/>
  <c r="CB35" i="1" s="1"/>
  <c r="BD24" i="1"/>
  <c r="BE24" i="1" s="1"/>
  <c r="CB24" i="1" s="1"/>
  <c r="BD25" i="1"/>
  <c r="BE25" i="1" s="1"/>
  <c r="CB25" i="1" s="1"/>
  <c r="BD50" i="1"/>
  <c r="BE50" i="1" s="1"/>
  <c r="CB50" i="1" s="1"/>
  <c r="AB50" i="1"/>
  <c r="AB45" i="1"/>
  <c r="AB21" i="1"/>
  <c r="AB48" i="1"/>
  <c r="AB15" i="1"/>
  <c r="AB14" i="1"/>
  <c r="AB29" i="1"/>
  <c r="AB27" i="1"/>
  <c r="AB30" i="1"/>
  <c r="AB47" i="1"/>
  <c r="AK12" i="1"/>
  <c r="AL12" i="1" s="1"/>
  <c r="AK42" i="1"/>
  <c r="AL42" i="1" s="1"/>
  <c r="AK35" i="1"/>
  <c r="AK27" i="1"/>
  <c r="AL27" i="1" s="1"/>
  <c r="AK50" i="1"/>
  <c r="AL50" i="1" s="1"/>
  <c r="AP30" i="1"/>
  <c r="AQ30" i="1" s="1"/>
  <c r="AP48" i="1"/>
  <c r="AQ48" i="1" s="1"/>
  <c r="AP49" i="1"/>
  <c r="AQ49" i="1" s="1"/>
  <c r="AP27" i="1"/>
  <c r="AQ27" i="1" s="1"/>
  <c r="AY21" i="1"/>
  <c r="AZ21" i="1" s="1"/>
  <c r="AY14" i="1"/>
  <c r="AZ14" i="1" s="1"/>
  <c r="BD29" i="1"/>
  <c r="BE29" i="1" s="1"/>
  <c r="CB29" i="1" s="1"/>
  <c r="AY24" i="1"/>
  <c r="AZ24" i="1" s="1"/>
  <c r="AY25" i="1"/>
  <c r="AZ25" i="1" s="1"/>
  <c r="AY47" i="1"/>
  <c r="AZ47" i="1" s="1"/>
  <c r="AY50" i="1"/>
  <c r="AZ50" i="1" s="1"/>
  <c r="BD42" i="1"/>
  <c r="BE42" i="1" s="1"/>
  <c r="CB42" i="1" s="1"/>
  <c r="AY33" i="1"/>
  <c r="AZ33" i="1" s="1"/>
  <c r="AY23" i="1"/>
  <c r="AZ23" i="1" s="1"/>
  <c r="AF36" i="1"/>
  <c r="AG36" i="1" s="1"/>
  <c r="BK36" i="1" s="1"/>
  <c r="BO36" i="1" s="1"/>
  <c r="AF42" i="1"/>
  <c r="AG42" i="1" s="1"/>
  <c r="BK42" i="1" s="1"/>
  <c r="BO42" i="1" s="1"/>
  <c r="AF33" i="1"/>
  <c r="AG33" i="1" s="1"/>
  <c r="BK33" i="1" s="1"/>
  <c r="BO33" i="1" s="1"/>
  <c r="AF23" i="1"/>
  <c r="AG23" i="1" s="1"/>
  <c r="BZ23" i="1" s="1"/>
  <c r="AF12" i="1"/>
  <c r="AG12" i="1" s="1"/>
  <c r="BZ12" i="1" s="1"/>
  <c r="AF49" i="1"/>
  <c r="AG49" i="1" s="1"/>
  <c r="BZ49" i="1" s="1"/>
  <c r="AF35" i="1"/>
  <c r="AG35" i="1" s="1"/>
  <c r="BK35" i="1" s="1"/>
  <c r="BO35" i="1" s="1"/>
  <c r="AF24" i="1"/>
  <c r="AG24" i="1" s="1"/>
  <c r="BK24" i="1" s="1"/>
  <c r="BO24" i="1" s="1"/>
  <c r="AF25" i="1"/>
  <c r="AG25" i="1" s="1"/>
  <c r="BZ25" i="1" s="1"/>
  <c r="AF44" i="1"/>
  <c r="AG44" i="1" s="1"/>
  <c r="BK44" i="1" s="1"/>
  <c r="BO44" i="1" s="1"/>
  <c r="AK15" i="1"/>
  <c r="AL15" i="1" s="1"/>
  <c r="AK33" i="1"/>
  <c r="AL33" i="1" s="1"/>
  <c r="AK29" i="1"/>
  <c r="AL29" i="1" s="1"/>
  <c r="AK25" i="1"/>
  <c r="AL25" i="1" s="1"/>
  <c r="AK45" i="1"/>
  <c r="AP47" i="1"/>
  <c r="AQ47" i="1" s="1"/>
  <c r="AP33" i="1"/>
  <c r="AQ33" i="1" s="1"/>
  <c r="AP44" i="1"/>
  <c r="AQ44" i="1" s="1"/>
  <c r="AP12" i="1"/>
  <c r="AQ12" i="1" s="1"/>
  <c r="AP35" i="1"/>
  <c r="AQ35" i="1" s="1"/>
  <c r="BD49" i="1"/>
  <c r="BE49" i="1" s="1"/>
  <c r="CB49" i="1" s="1"/>
  <c r="AY29" i="1"/>
  <c r="AZ29" i="1" s="1"/>
  <c r="AY27" i="1"/>
  <c r="AZ27" i="1" s="1"/>
  <c r="BD44" i="1"/>
  <c r="BE44" i="1" s="1"/>
  <c r="CB44" i="1" s="1"/>
  <c r="BD47" i="1"/>
  <c r="BE47" i="1" s="1"/>
  <c r="CB47" i="1" s="1"/>
  <c r="BD45" i="1"/>
  <c r="BE45" i="1" s="1"/>
  <c r="CB45" i="1" s="1"/>
  <c r="AY42" i="1"/>
  <c r="AZ42" i="1" s="1"/>
  <c r="BD23" i="1"/>
  <c r="BE23" i="1" s="1"/>
  <c r="CB23" i="1" s="1"/>
  <c r="AF38" i="1"/>
  <c r="AG38" i="1" s="1"/>
  <c r="BZ38" i="1" s="1"/>
  <c r="AB37" i="1"/>
  <c r="AB13" i="1"/>
  <c r="AP32" i="1"/>
  <c r="AQ32" i="1" s="1"/>
  <c r="AB26" i="1"/>
  <c r="AK37" i="1"/>
  <c r="AL37" i="1" s="1"/>
  <c r="AY38" i="1"/>
  <c r="AZ38" i="1" s="1"/>
  <c r="AF37" i="1"/>
  <c r="AG37" i="1" s="1"/>
  <c r="BK37" i="1" s="1"/>
  <c r="BO37" i="1" s="1"/>
  <c r="AB20" i="1"/>
  <c r="BD32" i="1"/>
  <c r="BE32" i="1" s="1"/>
  <c r="CB32" i="1" s="1"/>
  <c r="AB31" i="1"/>
  <c r="AF43" i="1"/>
  <c r="AG43" i="1" s="1"/>
  <c r="BK43" i="1" s="1"/>
  <c r="BO43" i="1" s="1"/>
  <c r="AF19" i="1"/>
  <c r="AG19" i="1" s="1"/>
  <c r="BZ19" i="1" s="1"/>
  <c r="AK13" i="1"/>
  <c r="AY31" i="1"/>
  <c r="AZ31" i="1" s="1"/>
  <c r="AB43" i="1"/>
  <c r="AF26" i="1"/>
  <c r="AG26" i="1" s="1"/>
  <c r="BZ26" i="1" s="1"/>
  <c r="AP19" i="1"/>
  <c r="AQ19" i="1" s="1"/>
  <c r="BD38" i="1"/>
  <c r="BE38" i="1" s="1"/>
  <c r="CB38" i="1" s="1"/>
  <c r="AY37" i="1"/>
  <c r="AZ37" i="1" s="1"/>
  <c r="AY40" i="1"/>
  <c r="AZ40" i="1" s="1"/>
  <c r="AY11" i="1"/>
  <c r="AZ11" i="1" s="1"/>
  <c r="AB11" i="1"/>
  <c r="BM11" i="1" s="1"/>
  <c r="AB41" i="1"/>
  <c r="AP38" i="1"/>
  <c r="AQ38" i="1" s="1"/>
  <c r="AP13" i="1"/>
  <c r="AQ13" i="1" s="1"/>
  <c r="AP26" i="1"/>
  <c r="AQ26" i="1" s="1"/>
  <c r="BD13" i="1"/>
  <c r="BE13" i="1" s="1"/>
  <c r="CB13" i="1" s="1"/>
  <c r="BD19" i="1"/>
  <c r="BE19" i="1" s="1"/>
  <c r="CB19" i="1" s="1"/>
  <c r="BD26" i="1"/>
  <c r="BE26" i="1" s="1"/>
  <c r="CB26" i="1" s="1"/>
  <c r="BD39" i="1"/>
  <c r="BE39" i="1" s="1"/>
  <c r="CB39" i="1" s="1"/>
  <c r="BD20" i="1"/>
  <c r="BE20" i="1" s="1"/>
  <c r="CB20" i="1" s="1"/>
  <c r="AB17" i="1"/>
  <c r="AB28" i="1"/>
  <c r="AF22" i="1"/>
  <c r="AG22" i="1" s="1"/>
  <c r="BK22" i="1" s="1"/>
  <c r="BO22" i="1" s="1"/>
  <c r="AF32" i="1"/>
  <c r="AG32" i="1" s="1"/>
  <c r="BK32" i="1" s="1"/>
  <c r="BO32" i="1" s="1"/>
  <c r="AB38" i="1"/>
  <c r="AB19" i="1"/>
  <c r="AK17" i="1"/>
  <c r="AL17" i="1" s="1"/>
  <c r="AK40" i="1"/>
  <c r="AL40" i="1" s="1"/>
  <c r="AK26" i="1"/>
  <c r="AL26" i="1" s="1"/>
  <c r="AK31" i="1"/>
  <c r="AL31" i="1" s="1"/>
  <c r="AK32" i="1"/>
  <c r="AL32" i="1" s="1"/>
  <c r="AK19" i="1"/>
  <c r="AP31" i="1"/>
  <c r="AQ31" i="1" s="1"/>
  <c r="AP22" i="1"/>
  <c r="AQ22" i="1" s="1"/>
  <c r="AF31" i="1"/>
  <c r="AG31" i="1" s="1"/>
  <c r="BK31" i="1" s="1"/>
  <c r="BO31" i="1" s="1"/>
  <c r="AF20" i="1"/>
  <c r="AG20" i="1" s="1"/>
  <c r="BK20" i="1" s="1"/>
  <c r="BO20" i="1" s="1"/>
  <c r="AB22" i="1"/>
  <c r="AB32" i="1"/>
  <c r="AF13" i="1"/>
  <c r="AG13" i="1" s="1"/>
  <c r="BK13" i="1" s="1"/>
  <c r="BO13" i="1" s="1"/>
  <c r="AF18" i="1"/>
  <c r="AG18" i="1" s="1"/>
  <c r="BK18" i="1" s="1"/>
  <c r="BO18" i="1" s="1"/>
  <c r="AK20" i="1"/>
  <c r="AL20" i="1" s="1"/>
  <c r="AK22" i="1"/>
  <c r="AT22" i="1" s="1"/>
  <c r="AU22" i="1" s="1"/>
  <c r="BL22" i="1" s="1"/>
  <c r="AK43" i="1"/>
  <c r="AL43" i="1" s="1"/>
  <c r="AP37" i="1"/>
  <c r="AQ37" i="1" s="1"/>
  <c r="AP43" i="1"/>
  <c r="AQ43" i="1" s="1"/>
  <c r="BD41" i="1"/>
  <c r="BE41" i="1" s="1"/>
  <c r="CB41" i="1" s="1"/>
  <c r="AY13" i="1"/>
  <c r="AZ13" i="1" s="1"/>
  <c r="AY19" i="1"/>
  <c r="AZ19" i="1" s="1"/>
  <c r="AY26" i="1"/>
  <c r="AZ26" i="1" s="1"/>
  <c r="BD37" i="1"/>
  <c r="BE37" i="1" s="1"/>
  <c r="CB37" i="1" s="1"/>
  <c r="BD31" i="1"/>
  <c r="BE31" i="1" s="1"/>
  <c r="CB31" i="1" s="1"/>
  <c r="AB39" i="1"/>
  <c r="AB46" i="1"/>
  <c r="AF16" i="1"/>
  <c r="AG16" i="1" s="1"/>
  <c r="BK16" i="1" s="1"/>
  <c r="BO16" i="1" s="1"/>
  <c r="AB40" i="1"/>
  <c r="AK16" i="1"/>
  <c r="AP17" i="1"/>
  <c r="AQ17" i="1" s="1"/>
  <c r="BD22" i="1"/>
  <c r="BE22" i="1" s="1"/>
  <c r="CB22" i="1" s="1"/>
  <c r="BD15" i="1"/>
  <c r="BE15" i="1" s="1"/>
  <c r="CB15" i="1" s="1"/>
  <c r="AK39" i="1"/>
  <c r="AL39" i="1" s="1"/>
  <c r="AP18" i="1"/>
  <c r="AQ18" i="1" s="1"/>
  <c r="AY16" i="1"/>
  <c r="AZ16" i="1" s="1"/>
  <c r="AA51" i="1"/>
  <c r="G13" i="6" s="1"/>
  <c r="G10" i="6" s="1"/>
  <c r="I49" i="6" s="1"/>
  <c r="AB16" i="1"/>
  <c r="AB18" i="1"/>
  <c r="AK18" i="1"/>
  <c r="AL18" i="1" s="1"/>
  <c r="AK28" i="1"/>
  <c r="AL28" i="1" s="1"/>
  <c r="AP28" i="1"/>
  <c r="AQ28" i="1" s="1"/>
  <c r="AP16" i="1"/>
  <c r="AQ16" i="1" s="1"/>
  <c r="AP46" i="1"/>
  <c r="AQ46" i="1" s="1"/>
  <c r="AY41" i="1"/>
  <c r="AZ41" i="1" s="1"/>
  <c r="BD11" i="1"/>
  <c r="BE11" i="1" s="1"/>
  <c r="CB11" i="1" s="1"/>
  <c r="BD18" i="1"/>
  <c r="BE18" i="1" s="1"/>
  <c r="CB18" i="1" s="1"/>
  <c r="BD28" i="1"/>
  <c r="BE28" i="1" s="1"/>
  <c r="CB28" i="1" s="1"/>
  <c r="BD17" i="1"/>
  <c r="BE17" i="1" s="1"/>
  <c r="CB17" i="1" s="1"/>
  <c r="AF39" i="1"/>
  <c r="AG39" i="1" s="1"/>
  <c r="BK39" i="1" s="1"/>
  <c r="BO39" i="1" s="1"/>
  <c r="AF28" i="1"/>
  <c r="AG28" i="1" s="1"/>
  <c r="BK28" i="1" s="1"/>
  <c r="BO28" i="1" s="1"/>
  <c r="AF17" i="1"/>
  <c r="AG17" i="1" s="1"/>
  <c r="BZ17" i="1" s="1"/>
  <c r="AF40" i="1"/>
  <c r="AG40" i="1" s="1"/>
  <c r="BK40" i="1" s="1"/>
  <c r="BO40" i="1" s="1"/>
  <c r="AF46" i="1"/>
  <c r="AG46" i="1" s="1"/>
  <c r="BZ46" i="1" s="1"/>
  <c r="AF41" i="1"/>
  <c r="AG41" i="1" s="1"/>
  <c r="BK41" i="1" s="1"/>
  <c r="BO41" i="1" s="1"/>
  <c r="AK46" i="1"/>
  <c r="AL46" i="1" s="1"/>
  <c r="AK41" i="1"/>
  <c r="AL41" i="1" s="1"/>
  <c r="AP40" i="1"/>
  <c r="AQ40" i="1" s="1"/>
  <c r="AP39" i="1"/>
  <c r="AQ39" i="1" s="1"/>
  <c r="AF11" i="1"/>
  <c r="AG11" i="1" s="1"/>
  <c r="BK11" i="1" s="1"/>
  <c r="BO11" i="1" s="1"/>
  <c r="BD46" i="1"/>
  <c r="BE46" i="1" s="1"/>
  <c r="CB46" i="1" s="1"/>
  <c r="AY18" i="1"/>
  <c r="AZ18" i="1" s="1"/>
  <c r="AY28" i="1"/>
  <c r="AZ28" i="1" s="1"/>
  <c r="AY17" i="1"/>
  <c r="AZ17" i="1" s="1"/>
  <c r="AP11" i="1"/>
  <c r="AQ11" i="1" s="1"/>
  <c r="BQ11" i="1" s="1"/>
  <c r="AP41" i="1"/>
  <c r="AQ41" i="1" s="1"/>
  <c r="AK11" i="1"/>
  <c r="AL11" i="1" s="1"/>
  <c r="AY46" i="1"/>
  <c r="AZ46" i="1" s="1"/>
  <c r="BD16" i="1"/>
  <c r="BE16" i="1" s="1"/>
  <c r="CB16" i="1" s="1"/>
  <c r="AY39" i="1"/>
  <c r="AZ39" i="1" s="1"/>
  <c r="AY20" i="1"/>
  <c r="AZ20" i="1" s="1"/>
  <c r="AY12" i="1"/>
  <c r="AZ12" i="1" s="1"/>
  <c r="BD40" i="1"/>
  <c r="BE40" i="1" s="1"/>
  <c r="CB40" i="1" s="1"/>
  <c r="BD43" i="1"/>
  <c r="BE43" i="1" s="1"/>
  <c r="CB43" i="1" s="1"/>
  <c r="BK34" i="1"/>
  <c r="BO34" i="1" s="1"/>
  <c r="BZ34" i="1"/>
  <c r="AL34" i="1"/>
  <c r="AT34" i="1"/>
  <c r="AU34" i="1" s="1"/>
  <c r="BL34" i="1" s="1"/>
  <c r="BY23" i="1" l="1"/>
  <c r="BM23" i="1"/>
  <c r="BQ23" i="1" s="1"/>
  <c r="BY25" i="1"/>
  <c r="BM25" i="1"/>
  <c r="BQ25" i="1" s="1"/>
  <c r="BK27" i="1"/>
  <c r="BO27" i="1" s="1"/>
  <c r="BY40" i="1"/>
  <c r="BM40" i="1"/>
  <c r="BQ40" i="1" s="1"/>
  <c r="BY31" i="1"/>
  <c r="BM31" i="1"/>
  <c r="BQ31" i="1" s="1"/>
  <c r="BY13" i="1"/>
  <c r="BM13" i="1"/>
  <c r="BQ13" i="1" s="1"/>
  <c r="BY27" i="1"/>
  <c r="BM27" i="1"/>
  <c r="BY48" i="1"/>
  <c r="BM48" i="1"/>
  <c r="BQ48" i="1" s="1"/>
  <c r="BY42" i="1"/>
  <c r="BM42" i="1"/>
  <c r="BQ42" i="1" s="1"/>
  <c r="BY12" i="1"/>
  <c r="BM12" i="1"/>
  <c r="BQ12" i="1" s="1"/>
  <c r="BY18" i="1"/>
  <c r="BM18" i="1"/>
  <c r="BQ18" i="1" s="1"/>
  <c r="BY46" i="1"/>
  <c r="BM46" i="1"/>
  <c r="BQ46" i="1" s="1"/>
  <c r="BY22" i="1"/>
  <c r="BM22" i="1"/>
  <c r="BY38" i="1"/>
  <c r="BM38" i="1"/>
  <c r="BQ38" i="1" s="1"/>
  <c r="BY17" i="1"/>
  <c r="BM17" i="1"/>
  <c r="BQ17" i="1" s="1"/>
  <c r="BY20" i="1"/>
  <c r="BM20" i="1"/>
  <c r="BQ20" i="1" s="1"/>
  <c r="BY26" i="1"/>
  <c r="BM26" i="1"/>
  <c r="BQ26" i="1" s="1"/>
  <c r="BY47" i="1"/>
  <c r="BM47" i="1"/>
  <c r="BQ47" i="1" s="1"/>
  <c r="BY14" i="1"/>
  <c r="BM14" i="1"/>
  <c r="BQ14" i="1" s="1"/>
  <c r="BY45" i="1"/>
  <c r="BM45" i="1"/>
  <c r="BQ45" i="1" s="1"/>
  <c r="BY36" i="1"/>
  <c r="BM36" i="1"/>
  <c r="BQ36" i="1" s="1"/>
  <c r="BY24" i="1"/>
  <c r="BM24" i="1"/>
  <c r="BQ24" i="1" s="1"/>
  <c r="BY49" i="1"/>
  <c r="BM49" i="1"/>
  <c r="BQ49" i="1" s="1"/>
  <c r="BY35" i="1"/>
  <c r="BM35" i="1"/>
  <c r="BQ35" i="1" s="1"/>
  <c r="BY16" i="1"/>
  <c r="BM16" i="1"/>
  <c r="BQ16" i="1" s="1"/>
  <c r="BY39" i="1"/>
  <c r="BM39" i="1"/>
  <c r="BQ39" i="1" s="1"/>
  <c r="BY41" i="1"/>
  <c r="BM41" i="1"/>
  <c r="BQ41" i="1" s="1"/>
  <c r="BY43" i="1"/>
  <c r="BM43" i="1"/>
  <c r="BQ43" i="1" s="1"/>
  <c r="BY30" i="1"/>
  <c r="BM30" i="1"/>
  <c r="BQ30" i="1" s="1"/>
  <c r="BY15" i="1"/>
  <c r="BM15" i="1"/>
  <c r="BQ15" i="1" s="1"/>
  <c r="BY50" i="1"/>
  <c r="BM50" i="1"/>
  <c r="BQ50" i="1" s="1"/>
  <c r="BY32" i="1"/>
  <c r="BM32" i="1"/>
  <c r="BQ32" i="1" s="1"/>
  <c r="BQ22" i="1"/>
  <c r="BY19" i="1"/>
  <c r="BM19" i="1"/>
  <c r="BQ19" i="1" s="1"/>
  <c r="BY28" i="1"/>
  <c r="BM28" i="1"/>
  <c r="BQ28" i="1" s="1"/>
  <c r="BY37" i="1"/>
  <c r="BM37" i="1"/>
  <c r="BQ37" i="1" s="1"/>
  <c r="BQ44" i="1"/>
  <c r="BQ27" i="1"/>
  <c r="BY29" i="1"/>
  <c r="BM29" i="1"/>
  <c r="BQ29" i="1" s="1"/>
  <c r="BY21" i="1"/>
  <c r="BM21" i="1"/>
  <c r="BQ21" i="1" s="1"/>
  <c r="BY33" i="1"/>
  <c r="BM33" i="1"/>
  <c r="BQ33" i="1" s="1"/>
  <c r="CL13" i="1"/>
  <c r="CJ13" i="1" s="1"/>
  <c r="BZ14" i="1"/>
  <c r="CL26" i="1"/>
  <c r="CJ26" i="1" s="1"/>
  <c r="CL40" i="1"/>
  <c r="CJ40" i="1" s="1"/>
  <c r="CL31" i="1"/>
  <c r="CJ31" i="1" s="1"/>
  <c r="CL22" i="1"/>
  <c r="CJ22" i="1" s="1"/>
  <c r="CL50" i="1"/>
  <c r="CJ50" i="1" s="1"/>
  <c r="CL18" i="1"/>
  <c r="CJ18" i="1" s="1"/>
  <c r="CL30" i="1"/>
  <c r="CJ30" i="1" s="1"/>
  <c r="CL32" i="1"/>
  <c r="CJ32" i="1" s="1"/>
  <c r="CL33" i="1"/>
  <c r="CJ33" i="1" s="1"/>
  <c r="CL29" i="1"/>
  <c r="CJ29" i="1" s="1"/>
  <c r="CL35" i="1"/>
  <c r="CJ35" i="1" s="1"/>
  <c r="BI51" i="1"/>
  <c r="H62" i="7" s="1"/>
  <c r="I62" i="7" s="1"/>
  <c r="CL28" i="1"/>
  <c r="CJ28" i="1" s="1"/>
  <c r="CL11" i="1"/>
  <c r="CL15" i="1"/>
  <c r="CJ15" i="1" s="1"/>
  <c r="CL36" i="1"/>
  <c r="CJ36" i="1" s="1"/>
  <c r="CL21" i="1"/>
  <c r="CJ21" i="1" s="1"/>
  <c r="CL25" i="1"/>
  <c r="CJ25" i="1" s="1"/>
  <c r="CL12" i="1"/>
  <c r="CJ12" i="1" s="1"/>
  <c r="BK12" i="1"/>
  <c r="BO12" i="1" s="1"/>
  <c r="CL37" i="1"/>
  <c r="CJ37" i="1" s="1"/>
  <c r="CL19" i="1"/>
  <c r="CJ19" i="1" s="1"/>
  <c r="CL38" i="1"/>
  <c r="CJ38" i="1" s="1"/>
  <c r="CL43" i="1"/>
  <c r="CJ43" i="1" s="1"/>
  <c r="CL20" i="1"/>
  <c r="CJ20" i="1" s="1"/>
  <c r="CL41" i="1"/>
  <c r="CJ41" i="1" s="1"/>
  <c r="CL39" i="1"/>
  <c r="CJ39" i="1" s="1"/>
  <c r="CL16" i="1"/>
  <c r="CJ16" i="1" s="1"/>
  <c r="CL42" i="1"/>
  <c r="CJ42" i="1" s="1"/>
  <c r="CL47" i="1"/>
  <c r="CJ47" i="1" s="1"/>
  <c r="CL27" i="1"/>
  <c r="CJ27" i="1" s="1"/>
  <c r="CL14" i="1"/>
  <c r="CJ14" i="1" s="1"/>
  <c r="CL48" i="1"/>
  <c r="CJ48" i="1" s="1"/>
  <c r="CL45" i="1"/>
  <c r="CJ45" i="1" s="1"/>
  <c r="CL44" i="1"/>
  <c r="CJ44" i="1" s="1"/>
  <c r="CL24" i="1"/>
  <c r="CJ24" i="1" s="1"/>
  <c r="CL49" i="1"/>
  <c r="CJ49" i="1" s="1"/>
  <c r="CL23" i="1"/>
  <c r="CJ23" i="1" s="1"/>
  <c r="CL46" i="1"/>
  <c r="CJ46" i="1" s="1"/>
  <c r="CL17" i="1"/>
  <c r="CJ17" i="1" s="1"/>
  <c r="BK38" i="1"/>
  <c r="BO38" i="1" s="1"/>
  <c r="BK49" i="1"/>
  <c r="BO49" i="1" s="1"/>
  <c r="BK21" i="1"/>
  <c r="BO21" i="1" s="1"/>
  <c r="AZ51" i="1"/>
  <c r="AT23" i="1"/>
  <c r="AU23" i="1" s="1"/>
  <c r="BL23" i="1" s="1"/>
  <c r="BK47" i="1"/>
  <c r="BO47" i="1" s="1"/>
  <c r="AT36" i="1"/>
  <c r="AU36" i="1" s="1"/>
  <c r="BL36" i="1" s="1"/>
  <c r="BP36" i="1" s="1"/>
  <c r="AT50" i="1"/>
  <c r="AU50" i="1" s="1"/>
  <c r="BL50" i="1" s="1"/>
  <c r="BP50" i="1" s="1"/>
  <c r="BZ15" i="1"/>
  <c r="BZ42" i="1"/>
  <c r="BK48" i="1"/>
  <c r="BO48" i="1" s="1"/>
  <c r="AT25" i="1"/>
  <c r="AU25" i="1" s="1"/>
  <c r="BL25" i="1" s="1"/>
  <c r="AT44" i="1"/>
  <c r="AU44" i="1" s="1"/>
  <c r="BL44" i="1" s="1"/>
  <c r="BP44" i="1" s="1"/>
  <c r="AL22" i="1"/>
  <c r="AT29" i="1"/>
  <c r="AU29" i="1" s="1"/>
  <c r="BZ44" i="1"/>
  <c r="BK29" i="1"/>
  <c r="BO29" i="1" s="1"/>
  <c r="BK30" i="1"/>
  <c r="BO30" i="1" s="1"/>
  <c r="AT14" i="1"/>
  <c r="AU14" i="1" s="1"/>
  <c r="BK25" i="1"/>
  <c r="BO25" i="1" s="1"/>
  <c r="BK26" i="1"/>
  <c r="BO26" i="1" s="1"/>
  <c r="AT45" i="1"/>
  <c r="AU45" i="1" s="1"/>
  <c r="BK45" i="1"/>
  <c r="BO45" i="1" s="1"/>
  <c r="AL45" i="1"/>
  <c r="BZ31" i="1"/>
  <c r="BZ35" i="1"/>
  <c r="BZ50" i="1"/>
  <c r="AT15" i="1"/>
  <c r="AU15" i="1" s="1"/>
  <c r="AT42" i="1"/>
  <c r="AU42" i="1" s="1"/>
  <c r="BL42" i="1" s="1"/>
  <c r="BP42" i="1" s="1"/>
  <c r="BZ33" i="1"/>
  <c r="AT21" i="1"/>
  <c r="AU21" i="1" s="1"/>
  <c r="BK46" i="1"/>
  <c r="BO46" i="1" s="1"/>
  <c r="BZ24" i="1"/>
  <c r="AT27" i="1"/>
  <c r="AU27" i="1" s="1"/>
  <c r="AT38" i="1"/>
  <c r="AU38" i="1" s="1"/>
  <c r="AT49" i="1"/>
  <c r="AU49" i="1" s="1"/>
  <c r="AT20" i="1"/>
  <c r="AU20" i="1" s="1"/>
  <c r="BZ36" i="1"/>
  <c r="AT35" i="1"/>
  <c r="AU35" i="1" s="1"/>
  <c r="AT33" i="1"/>
  <c r="AU33" i="1" s="1"/>
  <c r="BZ28" i="1"/>
  <c r="BK19" i="1"/>
  <c r="BO19" i="1" s="1"/>
  <c r="AT12" i="1"/>
  <c r="AU12" i="1" s="1"/>
  <c r="AT24" i="1"/>
  <c r="AU24" i="1" s="1"/>
  <c r="AT48" i="1"/>
  <c r="AU48" i="1" s="1"/>
  <c r="AL35" i="1"/>
  <c r="AT47" i="1"/>
  <c r="AU47" i="1" s="1"/>
  <c r="BK23" i="1"/>
  <c r="BO23" i="1" s="1"/>
  <c r="H13" i="7"/>
  <c r="I13" i="7" s="1"/>
  <c r="I17" i="7" s="1"/>
  <c r="AT30" i="1"/>
  <c r="AU30" i="1" s="1"/>
  <c r="BZ37" i="1"/>
  <c r="AT32" i="1"/>
  <c r="AU32" i="1" s="1"/>
  <c r="BD51" i="1"/>
  <c r="H40" i="7" s="1"/>
  <c r="I40" i="7" s="1"/>
  <c r="BZ13" i="1"/>
  <c r="BZ39" i="1"/>
  <c r="AT17" i="1"/>
  <c r="AU17" i="1" s="1"/>
  <c r="BZ43" i="1"/>
  <c r="BZ22" i="1"/>
  <c r="BZ18" i="1"/>
  <c r="BE51" i="1"/>
  <c r="CB51" i="1" s="1"/>
  <c r="Z41" i="6"/>
  <c r="BW30" i="1"/>
  <c r="AT13" i="1"/>
  <c r="AU13" i="1" s="1"/>
  <c r="AT31" i="1"/>
  <c r="AU31" i="1" s="1"/>
  <c r="AL13" i="1"/>
  <c r="AT16" i="1"/>
  <c r="AU16" i="1" s="1"/>
  <c r="AT19" i="1"/>
  <c r="AU19" i="1" s="1"/>
  <c r="AT40" i="1"/>
  <c r="AU40" i="1" s="1"/>
  <c r="AY51" i="1"/>
  <c r="BW27" i="1"/>
  <c r="BW11" i="1"/>
  <c r="BW12" i="1"/>
  <c r="AL19" i="1"/>
  <c r="BW48" i="1"/>
  <c r="BW19" i="1"/>
  <c r="BZ20" i="1"/>
  <c r="BW14" i="1"/>
  <c r="AB51" i="1"/>
  <c r="BY51" i="1" s="1"/>
  <c r="BW18" i="1"/>
  <c r="BW42" i="1"/>
  <c r="BW17" i="1"/>
  <c r="BZ32" i="1"/>
  <c r="AT18" i="1"/>
  <c r="AU18" i="1" s="1"/>
  <c r="AT41" i="1"/>
  <c r="AU41" i="1" s="1"/>
  <c r="BW38" i="1"/>
  <c r="BW37" i="1"/>
  <c r="BW24" i="1"/>
  <c r="AP51" i="1"/>
  <c r="G39" i="6" s="1"/>
  <c r="Z59" i="6" s="1"/>
  <c r="AT26" i="1"/>
  <c r="AU26" i="1" s="1"/>
  <c r="AL16" i="1"/>
  <c r="AT43" i="1"/>
  <c r="AU43" i="1" s="1"/>
  <c r="BW16" i="1"/>
  <c r="BW29" i="1"/>
  <c r="BW15" i="1"/>
  <c r="BW33" i="1"/>
  <c r="BW36" i="1"/>
  <c r="BW41" i="1"/>
  <c r="BW28" i="1"/>
  <c r="BW35" i="1"/>
  <c r="BW21" i="1"/>
  <c r="BZ40" i="1"/>
  <c r="BK17" i="1"/>
  <c r="BO17" i="1" s="1"/>
  <c r="AT28" i="1"/>
  <c r="AU28" i="1" s="1"/>
  <c r="BL28" i="1" s="1"/>
  <c r="BP28" i="1" s="1"/>
  <c r="BW44" i="1"/>
  <c r="BW43" i="1"/>
  <c r="BW20" i="1"/>
  <c r="BW13" i="1"/>
  <c r="BW34" i="1"/>
  <c r="BW23" i="1"/>
  <c r="BW26" i="1"/>
  <c r="AF51" i="1"/>
  <c r="G29" i="6" s="1"/>
  <c r="G25" i="6" s="1"/>
  <c r="G22" i="6" s="1"/>
  <c r="AT37" i="1"/>
  <c r="AU37" i="1" s="1"/>
  <c r="BW25" i="1"/>
  <c r="BW32" i="1"/>
  <c r="BW22" i="1"/>
  <c r="BW31" i="1"/>
  <c r="BW47" i="1"/>
  <c r="BW46" i="1"/>
  <c r="BW50" i="1"/>
  <c r="BW49" i="1"/>
  <c r="BW40" i="1"/>
  <c r="BW39" i="1"/>
  <c r="BY11" i="1"/>
  <c r="BW45" i="1"/>
  <c r="BZ16" i="1"/>
  <c r="BZ11" i="1"/>
  <c r="AQ51" i="1"/>
  <c r="AT39" i="1"/>
  <c r="AU39" i="1" s="1"/>
  <c r="AT11" i="1"/>
  <c r="AU11" i="1" s="1"/>
  <c r="BZ41" i="1"/>
  <c r="AK51" i="1"/>
  <c r="G35" i="6" s="1"/>
  <c r="G32" i="6" s="1"/>
  <c r="AT46" i="1"/>
  <c r="AU46" i="1" s="1"/>
  <c r="BP23" i="1"/>
  <c r="BP22" i="1"/>
  <c r="CA22" i="1"/>
  <c r="BP34" i="1"/>
  <c r="CA34" i="1"/>
  <c r="I47" i="6"/>
  <c r="AG51" i="1"/>
  <c r="BZ51" i="1" s="1"/>
  <c r="CA36" i="1" l="1"/>
  <c r="CA44" i="1"/>
  <c r="CA42" i="1"/>
  <c r="CA23" i="1"/>
  <c r="BQ51" i="1"/>
  <c r="BM51" i="1"/>
  <c r="CL51" i="1"/>
  <c r="G21" i="6" s="1"/>
  <c r="CJ11" i="1"/>
  <c r="CJ51" i="1" s="1"/>
  <c r="F110" i="7"/>
  <c r="I110" i="7"/>
  <c r="CA50" i="1"/>
  <c r="CA25" i="1"/>
  <c r="CA43" i="1"/>
  <c r="BL43" i="1"/>
  <c r="BP43" i="1" s="1"/>
  <c r="BR43" i="1" s="1"/>
  <c r="CA18" i="1"/>
  <c r="BL18" i="1"/>
  <c r="BP18" i="1" s="1"/>
  <c r="BR18" i="1" s="1"/>
  <c r="CA13" i="1"/>
  <c r="BL13" i="1"/>
  <c r="BP13" i="1" s="1"/>
  <c r="BR13" i="1" s="1"/>
  <c r="CA47" i="1"/>
  <c r="BL47" i="1"/>
  <c r="BP47" i="1" s="1"/>
  <c r="BR47" i="1" s="1"/>
  <c r="CA38" i="1"/>
  <c r="BL38" i="1"/>
  <c r="BP38" i="1" s="1"/>
  <c r="BR38" i="1" s="1"/>
  <c r="CA16" i="1"/>
  <c r="BL16" i="1"/>
  <c r="BP16" i="1" s="1"/>
  <c r="BR16" i="1" s="1"/>
  <c r="CA30" i="1"/>
  <c r="BL30" i="1"/>
  <c r="BP30" i="1" s="1"/>
  <c r="BR30" i="1" s="1"/>
  <c r="CA27" i="1"/>
  <c r="BL27" i="1"/>
  <c r="BP27" i="1" s="1"/>
  <c r="BR27" i="1" s="1"/>
  <c r="CA45" i="1"/>
  <c r="BL45" i="1"/>
  <c r="BP45" i="1" s="1"/>
  <c r="BR45" i="1" s="1"/>
  <c r="CA35" i="1"/>
  <c r="BL35" i="1"/>
  <c r="BP35" i="1" s="1"/>
  <c r="BR35" i="1" s="1"/>
  <c r="CA14" i="1"/>
  <c r="H113" i="7" s="1"/>
  <c r="BL14" i="1"/>
  <c r="BP14" i="1" s="1"/>
  <c r="BR14" i="1" s="1"/>
  <c r="CA11" i="1"/>
  <c r="BL11" i="1"/>
  <c r="BP11" i="1" s="1"/>
  <c r="BR11" i="1" s="1"/>
  <c r="CA26" i="1"/>
  <c r="BL26" i="1"/>
  <c r="BP26" i="1" s="1"/>
  <c r="BR26" i="1" s="1"/>
  <c r="CA48" i="1"/>
  <c r="BL48" i="1"/>
  <c r="BP48" i="1" s="1"/>
  <c r="BR48" i="1" s="1"/>
  <c r="CA20" i="1"/>
  <c r="H119" i="7" s="1"/>
  <c r="BL20" i="1"/>
  <c r="BP20" i="1" s="1"/>
  <c r="BR20" i="1" s="1"/>
  <c r="CA19" i="1"/>
  <c r="BL19" i="1"/>
  <c r="BP19" i="1" s="1"/>
  <c r="BR19" i="1" s="1"/>
  <c r="CA12" i="1"/>
  <c r="H111" i="7" s="1"/>
  <c r="BL12" i="1"/>
  <c r="BP12" i="1" s="1"/>
  <c r="CA21" i="1"/>
  <c r="BL21" i="1"/>
  <c r="BP21" i="1" s="1"/>
  <c r="BR21" i="1" s="1"/>
  <c r="CA29" i="1"/>
  <c r="BL29" i="1"/>
  <c r="BP29" i="1" s="1"/>
  <c r="BR29" i="1" s="1"/>
  <c r="CA46" i="1"/>
  <c r="BL46" i="1"/>
  <c r="BP46" i="1" s="1"/>
  <c r="BR46" i="1" s="1"/>
  <c r="CA39" i="1"/>
  <c r="BL39" i="1"/>
  <c r="BP39" i="1" s="1"/>
  <c r="BR39" i="1" s="1"/>
  <c r="CA37" i="1"/>
  <c r="BL37" i="1"/>
  <c r="BP37" i="1" s="1"/>
  <c r="BR37" i="1" s="1"/>
  <c r="CA41" i="1"/>
  <c r="BL41" i="1"/>
  <c r="BP41" i="1" s="1"/>
  <c r="BR41" i="1" s="1"/>
  <c r="CA40" i="1"/>
  <c r="BL40" i="1"/>
  <c r="BP40" i="1" s="1"/>
  <c r="BR40" i="1" s="1"/>
  <c r="CA31" i="1"/>
  <c r="BL31" i="1"/>
  <c r="BP31" i="1" s="1"/>
  <c r="BR31" i="1" s="1"/>
  <c r="CA17" i="1"/>
  <c r="H116" i="7" s="1"/>
  <c r="BL17" i="1"/>
  <c r="BP17" i="1" s="1"/>
  <c r="BR17" i="1" s="1"/>
  <c r="CA32" i="1"/>
  <c r="BL32" i="1"/>
  <c r="BP32" i="1" s="1"/>
  <c r="BR32" i="1" s="1"/>
  <c r="CA24" i="1"/>
  <c r="BL24" i="1"/>
  <c r="BP24" i="1" s="1"/>
  <c r="BR24" i="1" s="1"/>
  <c r="CA33" i="1"/>
  <c r="BL33" i="1"/>
  <c r="BP33" i="1" s="1"/>
  <c r="BR33" i="1" s="1"/>
  <c r="CA49" i="1"/>
  <c r="BL49" i="1"/>
  <c r="BP49" i="1" s="1"/>
  <c r="BR49" i="1" s="1"/>
  <c r="CA15" i="1"/>
  <c r="H114" i="7" s="1"/>
  <c r="BL15" i="1"/>
  <c r="BP15" i="1" s="1"/>
  <c r="BR15" i="1" s="1"/>
  <c r="G36" i="6"/>
  <c r="G31" i="6" s="1"/>
  <c r="I53" i="6" s="1"/>
  <c r="D111" i="7"/>
  <c r="H15" i="7"/>
  <c r="I15" i="7" s="1"/>
  <c r="I111" i="7"/>
  <c r="D117" i="7"/>
  <c r="AL51" i="1"/>
  <c r="G113" i="7"/>
  <c r="F112" i="7"/>
  <c r="G111" i="7"/>
  <c r="F111" i="7"/>
  <c r="Z49" i="6"/>
  <c r="D121" i="7"/>
  <c r="G110" i="7"/>
  <c r="I114" i="7"/>
  <c r="D112" i="7"/>
  <c r="D110" i="7"/>
  <c r="F116" i="7"/>
  <c r="I118" i="7"/>
  <c r="G117" i="7"/>
  <c r="D115" i="7"/>
  <c r="I115" i="7"/>
  <c r="AU51" i="1"/>
  <c r="CA51" i="1" s="1"/>
  <c r="H121" i="7" s="1"/>
  <c r="G121" i="7"/>
  <c r="Z57" i="6"/>
  <c r="CA28" i="1"/>
  <c r="G116" i="7"/>
  <c r="G112" i="7"/>
  <c r="D118" i="7"/>
  <c r="F119" i="7"/>
  <c r="F115" i="7"/>
  <c r="D113" i="7"/>
  <c r="I117" i="7"/>
  <c r="I113" i="7"/>
  <c r="I121" i="7"/>
  <c r="G43" i="6"/>
  <c r="Z61" i="6" s="1"/>
  <c r="AT51" i="1"/>
  <c r="G119" i="7"/>
  <c r="G115" i="7"/>
  <c r="D114" i="7"/>
  <c r="F118" i="7"/>
  <c r="F114" i="7"/>
  <c r="D116" i="7"/>
  <c r="I116" i="7"/>
  <c r="I112" i="7"/>
  <c r="G26" i="6"/>
  <c r="H14" i="7"/>
  <c r="I14" i="7" s="1"/>
  <c r="G118" i="7"/>
  <c r="G114" i="7"/>
  <c r="F117" i="7"/>
  <c r="F113" i="7"/>
  <c r="D119" i="7"/>
  <c r="I119" i="7"/>
  <c r="F121" i="7"/>
  <c r="BP25" i="1"/>
  <c r="BR25" i="1" s="1"/>
  <c r="BR42" i="1"/>
  <c r="BR34" i="1"/>
  <c r="BU34" i="1" s="1"/>
  <c r="BR36" i="1"/>
  <c r="BR22" i="1"/>
  <c r="BR28" i="1"/>
  <c r="BR44" i="1"/>
  <c r="BR23" i="1"/>
  <c r="BR50" i="1"/>
  <c r="Z45" i="6"/>
  <c r="BK51" i="1"/>
  <c r="H118" i="7" l="1"/>
  <c r="H110" i="7"/>
  <c r="H115" i="7"/>
  <c r="H117" i="7"/>
  <c r="G19" i="6"/>
  <c r="AC51" i="6"/>
  <c r="H112" i="7"/>
  <c r="G14" i="6"/>
  <c r="I59" i="6" s="1"/>
  <c r="I120" i="7"/>
  <c r="BL51" i="1"/>
  <c r="G40" i="6"/>
  <c r="G30" i="6" s="1"/>
  <c r="G120" i="7"/>
  <c r="F120" i="7"/>
  <c r="BU25" i="1"/>
  <c r="BT25" i="1"/>
  <c r="BS25" i="1"/>
  <c r="BT31" i="1"/>
  <c r="BU31" i="1"/>
  <c r="BT22" i="1"/>
  <c r="BS22" i="1"/>
  <c r="BU22" i="1"/>
  <c r="BS43" i="1"/>
  <c r="BU43" i="1"/>
  <c r="BS27" i="1"/>
  <c r="BT27" i="1"/>
  <c r="BU27" i="1"/>
  <c r="BT34" i="1"/>
  <c r="BS34" i="1"/>
  <c r="BU36" i="1"/>
  <c r="BS36" i="1"/>
  <c r="BT36" i="1"/>
  <c r="BS38" i="1"/>
  <c r="BU38" i="1"/>
  <c r="BT38" i="1"/>
  <c r="BS24" i="1"/>
  <c r="BT24" i="1"/>
  <c r="BT48" i="1"/>
  <c r="BU48" i="1"/>
  <c r="BS48" i="1"/>
  <c r="BT43" i="1"/>
  <c r="BS31" i="1"/>
  <c r="BS42" i="1"/>
  <c r="BT42" i="1"/>
  <c r="BU42" i="1"/>
  <c r="BT49" i="1"/>
  <c r="BS49" i="1"/>
  <c r="BU49" i="1"/>
  <c r="BT39" i="1"/>
  <c r="BU39" i="1"/>
  <c r="BS39" i="1"/>
  <c r="BS21" i="1"/>
  <c r="BU21" i="1"/>
  <c r="BT21" i="1"/>
  <c r="BU32" i="1"/>
  <c r="BT32" i="1"/>
  <c r="BS32" i="1"/>
  <c r="BU13" i="1"/>
  <c r="BS13" i="1"/>
  <c r="BT13" i="1"/>
  <c r="BU28" i="1"/>
  <c r="BS28" i="1"/>
  <c r="BT28" i="1"/>
  <c r="BS40" i="1"/>
  <c r="BT40" i="1"/>
  <c r="BU40" i="1"/>
  <c r="BT19" i="1"/>
  <c r="BU19" i="1"/>
  <c r="BS19" i="1"/>
  <c r="BS44" i="1"/>
  <c r="BU44" i="1"/>
  <c r="BT44" i="1"/>
  <c r="BU45" i="1"/>
  <c r="BT45" i="1"/>
  <c r="BS45" i="1"/>
  <c r="BS15" i="1"/>
  <c r="BT15" i="1"/>
  <c r="BU15" i="1"/>
  <c r="BT30" i="1"/>
  <c r="BU30" i="1"/>
  <c r="BS30" i="1"/>
  <c r="BU20" i="1"/>
  <c r="BT20" i="1"/>
  <c r="BS20" i="1"/>
  <c r="BU23" i="1"/>
  <c r="BT23" i="1"/>
  <c r="BS23" i="1"/>
  <c r="BU26" i="1"/>
  <c r="BT26" i="1"/>
  <c r="BS26" i="1"/>
  <c r="BS41" i="1"/>
  <c r="BU41" i="1"/>
  <c r="BT41" i="1"/>
  <c r="BT18" i="1"/>
  <c r="BU18" i="1"/>
  <c r="BS18" i="1"/>
  <c r="BS47" i="1"/>
  <c r="BT47" i="1"/>
  <c r="BU47" i="1"/>
  <c r="BS35" i="1"/>
  <c r="BT35" i="1"/>
  <c r="BU35" i="1"/>
  <c r="BT16" i="1"/>
  <c r="BS16" i="1"/>
  <c r="BU16" i="1"/>
  <c r="BT33" i="1"/>
  <c r="BS33" i="1"/>
  <c r="BU33" i="1"/>
  <c r="BS46" i="1"/>
  <c r="BU46" i="1"/>
  <c r="BT46" i="1"/>
  <c r="BT50" i="1"/>
  <c r="BS50" i="1"/>
  <c r="BU50" i="1"/>
  <c r="BU14" i="1"/>
  <c r="BS14" i="1"/>
  <c r="BT14" i="1"/>
  <c r="BT29" i="1"/>
  <c r="BS29" i="1"/>
  <c r="BU29" i="1"/>
  <c r="BU17" i="1"/>
  <c r="BS17" i="1"/>
  <c r="BT17" i="1"/>
  <c r="BU37" i="1"/>
  <c r="BT37" i="1"/>
  <c r="BS37" i="1"/>
  <c r="BU24" i="1"/>
  <c r="BU11" i="1"/>
  <c r="BS11" i="1"/>
  <c r="BP51" i="1"/>
  <c r="BR12" i="1"/>
  <c r="BT11" i="1"/>
  <c r="BO51" i="1"/>
  <c r="H120" i="7" l="1"/>
  <c r="BU12" i="1"/>
  <c r="BU51" i="1" s="1"/>
  <c r="H84" i="7" s="1"/>
  <c r="BS12" i="1"/>
  <c r="BS51" i="1" s="1"/>
  <c r="F84" i="7" s="1"/>
  <c r="BT12" i="1"/>
  <c r="BT51" i="1" s="1"/>
  <c r="G84" i="7" s="1"/>
  <c r="BR51" i="1"/>
  <c r="I84" i="7" l="1"/>
</calcChain>
</file>

<file path=xl/sharedStrings.xml><?xml version="1.0" encoding="utf-8"?>
<sst xmlns="http://schemas.openxmlformats.org/spreadsheetml/2006/main" count="4798" uniqueCount="1825">
  <si>
    <t>01</t>
  </si>
  <si>
    <t>耕種農業</t>
  </si>
  <si>
    <t>02</t>
  </si>
  <si>
    <t>畜産・その他の農業</t>
    <rPh sb="0" eb="2">
      <t>チクサン</t>
    </rPh>
    <rPh sb="5" eb="6">
      <t>タ</t>
    </rPh>
    <rPh sb="7" eb="9">
      <t>ノウギョウ</t>
    </rPh>
    <phoneticPr fontId="1"/>
  </si>
  <si>
    <t>03</t>
  </si>
  <si>
    <t>林業</t>
    <rPh sb="0" eb="2">
      <t>リンギョウ</t>
    </rPh>
    <phoneticPr fontId="1"/>
  </si>
  <si>
    <t>04</t>
  </si>
  <si>
    <t>漁業</t>
    <rPh sb="0" eb="2">
      <t>ギョギョウ</t>
    </rPh>
    <phoneticPr fontId="1"/>
  </si>
  <si>
    <t>05</t>
  </si>
  <si>
    <t>鉱業</t>
    <rPh sb="0" eb="2">
      <t>コウギョウ</t>
    </rPh>
    <phoneticPr fontId="1"/>
  </si>
  <si>
    <t>06</t>
  </si>
  <si>
    <t>飲食料品</t>
    <rPh sb="0" eb="4">
      <t>インショクリョウヒン</t>
    </rPh>
    <phoneticPr fontId="1"/>
  </si>
  <si>
    <t>07</t>
  </si>
  <si>
    <t>繊維製品</t>
    <rPh sb="0" eb="2">
      <t>センイ</t>
    </rPh>
    <rPh sb="2" eb="4">
      <t>セイヒン</t>
    </rPh>
    <phoneticPr fontId="1"/>
  </si>
  <si>
    <t>08</t>
  </si>
  <si>
    <t>木材・木製品・家具</t>
    <rPh sb="0" eb="2">
      <t>モクザイ</t>
    </rPh>
    <rPh sb="3" eb="6">
      <t>モクセイヒン</t>
    </rPh>
    <rPh sb="7" eb="9">
      <t>カグ</t>
    </rPh>
    <phoneticPr fontId="1"/>
  </si>
  <si>
    <t>09</t>
  </si>
  <si>
    <t>パルプ・紙・紙加工品</t>
    <rPh sb="4" eb="5">
      <t>カミ</t>
    </rPh>
    <rPh sb="6" eb="7">
      <t>カミ</t>
    </rPh>
    <phoneticPr fontId="1"/>
  </si>
  <si>
    <t>10</t>
  </si>
  <si>
    <t>化学製品</t>
    <rPh sb="0" eb="2">
      <t>カガク</t>
    </rPh>
    <rPh sb="2" eb="4">
      <t>セイヒン</t>
    </rPh>
    <phoneticPr fontId="1"/>
  </si>
  <si>
    <t>11</t>
  </si>
  <si>
    <t>石油・石炭製品</t>
    <rPh sb="0" eb="2">
      <t>セキユ</t>
    </rPh>
    <rPh sb="3" eb="5">
      <t>セキタン</t>
    </rPh>
    <rPh sb="5" eb="7">
      <t>セイヒン</t>
    </rPh>
    <phoneticPr fontId="1"/>
  </si>
  <si>
    <t>12</t>
  </si>
  <si>
    <t>プラスチック・ゴム製品</t>
    <rPh sb="9" eb="11">
      <t>セイヒン</t>
    </rPh>
    <rPh sb="10" eb="11">
      <t>ヒン</t>
    </rPh>
    <phoneticPr fontId="1"/>
  </si>
  <si>
    <t>13</t>
  </si>
  <si>
    <t>窯業・土石製品</t>
    <rPh sb="0" eb="2">
      <t>ヨウギョウ</t>
    </rPh>
    <rPh sb="3" eb="7">
      <t>ドセキセイヒン</t>
    </rPh>
    <phoneticPr fontId="1"/>
  </si>
  <si>
    <t>14</t>
  </si>
  <si>
    <t>鉄鋼・非鉄金属</t>
    <rPh sb="0" eb="2">
      <t>テッコウ</t>
    </rPh>
    <rPh sb="3" eb="7">
      <t>ヒテツキンゾク</t>
    </rPh>
    <phoneticPr fontId="1"/>
  </si>
  <si>
    <t>15</t>
  </si>
  <si>
    <t>金属製品</t>
    <rPh sb="0" eb="4">
      <t>キンゾクセイヒン</t>
    </rPh>
    <phoneticPr fontId="1"/>
  </si>
  <si>
    <t>16</t>
  </si>
  <si>
    <t>はん用機械</t>
    <rPh sb="2" eb="5">
      <t>ヨウキカイ</t>
    </rPh>
    <phoneticPr fontId="1"/>
  </si>
  <si>
    <t>17</t>
  </si>
  <si>
    <t>生産用機械</t>
    <rPh sb="0" eb="3">
      <t>セイサンヨウ</t>
    </rPh>
    <rPh sb="3" eb="5">
      <t>キカイ</t>
    </rPh>
    <phoneticPr fontId="1"/>
  </si>
  <si>
    <t>18</t>
  </si>
  <si>
    <t>業務用機械</t>
    <rPh sb="0" eb="5">
      <t>ギョウムヨウキカイ</t>
    </rPh>
    <phoneticPr fontId="1"/>
  </si>
  <si>
    <t>19</t>
  </si>
  <si>
    <t>電子部品</t>
    <rPh sb="0" eb="4">
      <t>デンシブヒン</t>
    </rPh>
    <phoneticPr fontId="1"/>
  </si>
  <si>
    <t>20</t>
  </si>
  <si>
    <t>電気機械・情報・通信機器</t>
    <rPh sb="0" eb="2">
      <t>デンキ</t>
    </rPh>
    <rPh sb="2" eb="4">
      <t>キカイ</t>
    </rPh>
    <rPh sb="5" eb="7">
      <t>ジョウホウ</t>
    </rPh>
    <rPh sb="8" eb="10">
      <t>ツウシン</t>
    </rPh>
    <rPh sb="10" eb="12">
      <t>キキ</t>
    </rPh>
    <phoneticPr fontId="1"/>
  </si>
  <si>
    <t>21</t>
  </si>
  <si>
    <t>輸送機械</t>
    <rPh sb="0" eb="2">
      <t>ユソウ</t>
    </rPh>
    <rPh sb="2" eb="4">
      <t>キカイ</t>
    </rPh>
    <phoneticPr fontId="1"/>
  </si>
  <si>
    <t>22</t>
  </si>
  <si>
    <t>その他の製造工業製品</t>
    <rPh sb="2" eb="3">
      <t>タ</t>
    </rPh>
    <rPh sb="4" eb="10">
      <t>セイゾウコウギョウセイヒン</t>
    </rPh>
    <phoneticPr fontId="1"/>
  </si>
  <si>
    <t>23</t>
  </si>
  <si>
    <t>建築</t>
    <rPh sb="0" eb="2">
      <t>ケンチク</t>
    </rPh>
    <phoneticPr fontId="1"/>
  </si>
  <si>
    <t>24</t>
  </si>
  <si>
    <t>土木</t>
    <rPh sb="0" eb="2">
      <t>ドボク</t>
    </rPh>
    <phoneticPr fontId="1"/>
  </si>
  <si>
    <t>25</t>
  </si>
  <si>
    <t>電力・ガス・熱供給</t>
    <rPh sb="0" eb="2">
      <t>デンリョク</t>
    </rPh>
    <rPh sb="6" eb="9">
      <t>ネツキョウキュウ</t>
    </rPh>
    <phoneticPr fontId="1"/>
  </si>
  <si>
    <t>26</t>
  </si>
  <si>
    <t>水道</t>
    <rPh sb="0" eb="2">
      <t>スイドウ</t>
    </rPh>
    <phoneticPr fontId="1"/>
  </si>
  <si>
    <t>27</t>
  </si>
  <si>
    <t>廃棄物処理</t>
    <rPh sb="0" eb="3">
      <t>ハイキブツ</t>
    </rPh>
    <rPh sb="3" eb="5">
      <t>ショリ</t>
    </rPh>
    <phoneticPr fontId="1"/>
  </si>
  <si>
    <t>28</t>
  </si>
  <si>
    <t>商業</t>
    <rPh sb="0" eb="2">
      <t>ショウギョウ</t>
    </rPh>
    <phoneticPr fontId="1"/>
  </si>
  <si>
    <t>29</t>
  </si>
  <si>
    <t>金融・保険</t>
    <rPh sb="0" eb="2">
      <t>キンユウ</t>
    </rPh>
    <rPh sb="3" eb="5">
      <t>ホケン</t>
    </rPh>
    <phoneticPr fontId="1"/>
  </si>
  <si>
    <t>30</t>
  </si>
  <si>
    <t>不動産</t>
    <rPh sb="0" eb="3">
      <t>フドウサン</t>
    </rPh>
    <phoneticPr fontId="1"/>
  </si>
  <si>
    <t>31</t>
  </si>
  <si>
    <t>運輸・郵便</t>
    <rPh sb="0" eb="2">
      <t>ウンユ</t>
    </rPh>
    <rPh sb="3" eb="5">
      <t>ユウビン</t>
    </rPh>
    <phoneticPr fontId="1"/>
  </si>
  <si>
    <t>32</t>
  </si>
  <si>
    <t>情報通信</t>
    <rPh sb="0" eb="4">
      <t>ジョウホウツウシン</t>
    </rPh>
    <phoneticPr fontId="1"/>
  </si>
  <si>
    <t>33</t>
  </si>
  <si>
    <t>公務</t>
    <rPh sb="0" eb="2">
      <t>コウム</t>
    </rPh>
    <phoneticPr fontId="1"/>
  </si>
  <si>
    <t>34</t>
  </si>
  <si>
    <t>教育・研究</t>
    <rPh sb="0" eb="2">
      <t>キョウイク</t>
    </rPh>
    <rPh sb="3" eb="5">
      <t>ケンキュウ</t>
    </rPh>
    <phoneticPr fontId="1"/>
  </si>
  <si>
    <t>35</t>
  </si>
  <si>
    <t>医療・福祉</t>
    <rPh sb="0" eb="2">
      <t>イリョウ</t>
    </rPh>
    <rPh sb="3" eb="5">
      <t>フクシ</t>
    </rPh>
    <phoneticPr fontId="1"/>
  </si>
  <si>
    <t>36</t>
  </si>
  <si>
    <t>他に分類されない会員制団体</t>
    <rPh sb="0" eb="1">
      <t>ホカ</t>
    </rPh>
    <rPh sb="2" eb="4">
      <t>ブンルイ</t>
    </rPh>
    <rPh sb="8" eb="11">
      <t>カイインセイ</t>
    </rPh>
    <rPh sb="11" eb="13">
      <t>ダンタイ</t>
    </rPh>
    <phoneticPr fontId="1"/>
  </si>
  <si>
    <t>37</t>
  </si>
  <si>
    <t>対事業所サービス</t>
    <rPh sb="0" eb="1">
      <t>タイ</t>
    </rPh>
    <rPh sb="1" eb="4">
      <t>ジギョウショ</t>
    </rPh>
    <phoneticPr fontId="1"/>
  </si>
  <si>
    <t>38</t>
  </si>
  <si>
    <t>対個人サービス</t>
    <rPh sb="0" eb="1">
      <t>タイ</t>
    </rPh>
    <rPh sb="1" eb="3">
      <t>コジン</t>
    </rPh>
    <phoneticPr fontId="1"/>
  </si>
  <si>
    <t>39</t>
  </si>
  <si>
    <t>事務用品</t>
    <rPh sb="0" eb="2">
      <t>ジム</t>
    </rPh>
    <rPh sb="2" eb="4">
      <t>ヨウヒン</t>
    </rPh>
    <phoneticPr fontId="1"/>
  </si>
  <si>
    <t>40</t>
  </si>
  <si>
    <t>分類不明</t>
    <rPh sb="0" eb="2">
      <t>ブンルイ</t>
    </rPh>
    <rPh sb="2" eb="4">
      <t>フメイ</t>
    </rPh>
    <phoneticPr fontId="1"/>
  </si>
  <si>
    <t>計</t>
    <rPh sb="0" eb="1">
      <t>ケイ</t>
    </rPh>
    <phoneticPr fontId="1"/>
  </si>
  <si>
    <t>コード</t>
    <phoneticPr fontId="2"/>
  </si>
  <si>
    <t>合計</t>
    <rPh sb="0" eb="2">
      <t>ゴウケイ</t>
    </rPh>
    <phoneticPr fontId="2"/>
  </si>
  <si>
    <t>購入者価格</t>
    <rPh sb="0" eb="3">
      <t>コウニュウシャ</t>
    </rPh>
    <rPh sb="3" eb="5">
      <t>カカク</t>
    </rPh>
    <phoneticPr fontId="2"/>
  </si>
  <si>
    <t>商業マージン</t>
    <rPh sb="0" eb="2">
      <t>ショウギョウ</t>
    </rPh>
    <phoneticPr fontId="2"/>
  </si>
  <si>
    <t>率</t>
    <rPh sb="0" eb="1">
      <t>リツ</t>
    </rPh>
    <phoneticPr fontId="2"/>
  </si>
  <si>
    <t>額</t>
    <rPh sb="0" eb="1">
      <t>ガク</t>
    </rPh>
    <phoneticPr fontId="2"/>
  </si>
  <si>
    <t>国内貨物運賃</t>
    <rPh sb="0" eb="2">
      <t>コクナイ</t>
    </rPh>
    <rPh sb="2" eb="4">
      <t>カモツ</t>
    </rPh>
    <rPh sb="4" eb="6">
      <t>ウンチン</t>
    </rPh>
    <phoneticPr fontId="2"/>
  </si>
  <si>
    <t>(1)</t>
    <phoneticPr fontId="2"/>
  </si>
  <si>
    <t>(2)</t>
    <phoneticPr fontId="2"/>
  </si>
  <si>
    <t>(4)</t>
    <phoneticPr fontId="2"/>
  </si>
  <si>
    <t>(6)=(1)-(3)-(5)</t>
    <phoneticPr fontId="2"/>
  </si>
  <si>
    <t>生産者価格</t>
    <rPh sb="0" eb="3">
      <t>セイサンシャ</t>
    </rPh>
    <rPh sb="3" eb="5">
      <t>カカク</t>
    </rPh>
    <phoneticPr fontId="2"/>
  </si>
  <si>
    <t>(7)</t>
    <phoneticPr fontId="2"/>
  </si>
  <si>
    <t>(8)=(6)+(7)</t>
    <phoneticPr fontId="2"/>
  </si>
  <si>
    <t>自給率</t>
    <rPh sb="0" eb="3">
      <t>ジキュウリツ</t>
    </rPh>
    <phoneticPr fontId="2"/>
  </si>
  <si>
    <t>家計外消費支出（列）</t>
  </si>
  <si>
    <t>民間消費支出</t>
  </si>
  <si>
    <t>雇用者所得</t>
  </si>
  <si>
    <t>営業余剰</t>
  </si>
  <si>
    <t>内生部門計</t>
  </si>
  <si>
    <t>一般政府消費支出</t>
  </si>
  <si>
    <t>在庫純増</t>
  </si>
  <si>
    <t>県内最終需要計</t>
  </si>
  <si>
    <t>県内需要合計</t>
  </si>
  <si>
    <t>輸出</t>
  </si>
  <si>
    <t>移出</t>
  </si>
  <si>
    <t>移輸出</t>
  </si>
  <si>
    <t>最終需要計</t>
  </si>
  <si>
    <t>需要合計</t>
  </si>
  <si>
    <t>（控除）輸入</t>
  </si>
  <si>
    <t>（控除）移入</t>
  </si>
  <si>
    <t>（控除）移輸入</t>
  </si>
  <si>
    <t>最終需要部門計</t>
  </si>
  <si>
    <t>県内生産額</t>
  </si>
  <si>
    <t>家計外消費支出（行）</t>
  </si>
  <si>
    <t>資本減耗引当</t>
  </si>
  <si>
    <t>間接税（関税・輸入品商品税を除く。）</t>
  </si>
  <si>
    <t>（控除）経常補助金</t>
  </si>
  <si>
    <t>粗付加価値部門計</t>
  </si>
  <si>
    <t>平成27年（2015年）高知県産業連関表　取引基本表（生産者価格評価）（40部門）</t>
    <rPh sb="10" eb="11">
      <t>ネン</t>
    </rPh>
    <rPh sb="21" eb="26">
      <t>トリヒキキホンヒョウ</t>
    </rPh>
    <rPh sb="27" eb="30">
      <t>セイサンシャ</t>
    </rPh>
    <rPh sb="30" eb="34">
      <t>カカクヒョウカ</t>
    </rPh>
    <rPh sb="38" eb="40">
      <t>ブモン</t>
    </rPh>
    <phoneticPr fontId="4"/>
  </si>
  <si>
    <t>(単位：百万円）</t>
    <phoneticPr fontId="4"/>
  </si>
  <si>
    <t>01</t>
    <phoneticPr fontId="4"/>
  </si>
  <si>
    <t>70</t>
    <phoneticPr fontId="4"/>
  </si>
  <si>
    <t>71</t>
    <phoneticPr fontId="4"/>
  </si>
  <si>
    <t>72</t>
    <phoneticPr fontId="4"/>
  </si>
  <si>
    <t>73</t>
    <phoneticPr fontId="4"/>
  </si>
  <si>
    <t>74</t>
    <phoneticPr fontId="4"/>
  </si>
  <si>
    <t>75</t>
    <phoneticPr fontId="4"/>
  </si>
  <si>
    <t>76</t>
    <phoneticPr fontId="4"/>
  </si>
  <si>
    <t>78</t>
    <phoneticPr fontId="4"/>
  </si>
  <si>
    <t>79</t>
    <phoneticPr fontId="4"/>
  </si>
  <si>
    <t>80</t>
    <phoneticPr fontId="4"/>
  </si>
  <si>
    <t>81</t>
    <phoneticPr fontId="4"/>
  </si>
  <si>
    <t>82</t>
    <phoneticPr fontId="4"/>
  </si>
  <si>
    <t>83</t>
    <phoneticPr fontId="4"/>
  </si>
  <si>
    <t>84</t>
    <phoneticPr fontId="4"/>
  </si>
  <si>
    <t>85</t>
    <phoneticPr fontId="4"/>
  </si>
  <si>
    <t>86</t>
    <phoneticPr fontId="4"/>
  </si>
  <si>
    <t>87</t>
    <phoneticPr fontId="4"/>
  </si>
  <si>
    <t>88</t>
    <phoneticPr fontId="4"/>
  </si>
  <si>
    <t>97</t>
    <phoneticPr fontId="4"/>
  </si>
  <si>
    <t>畜産・その他の農業</t>
    <rPh sb="0" eb="2">
      <t>チクサン</t>
    </rPh>
    <rPh sb="5" eb="6">
      <t>タ</t>
    </rPh>
    <rPh sb="7" eb="9">
      <t>ノウギョウ</t>
    </rPh>
    <phoneticPr fontId="4"/>
  </si>
  <si>
    <t>林業</t>
    <rPh sb="0" eb="2">
      <t>リンギョウ</t>
    </rPh>
    <phoneticPr fontId="4"/>
  </si>
  <si>
    <t>漁業</t>
    <rPh sb="0" eb="2">
      <t>ギョギョウ</t>
    </rPh>
    <phoneticPr fontId="4"/>
  </si>
  <si>
    <t>鉱業</t>
    <rPh sb="0" eb="2">
      <t>コウギョウ</t>
    </rPh>
    <phoneticPr fontId="4"/>
  </si>
  <si>
    <t>飲食料品</t>
    <rPh sb="0" eb="4">
      <t>インショクリョウヒン</t>
    </rPh>
    <phoneticPr fontId="4"/>
  </si>
  <si>
    <t>繊維製品</t>
    <rPh sb="0" eb="2">
      <t>センイ</t>
    </rPh>
    <rPh sb="2" eb="4">
      <t>セイヒン</t>
    </rPh>
    <phoneticPr fontId="4"/>
  </si>
  <si>
    <t>木材・木製品・家具</t>
    <rPh sb="0" eb="2">
      <t>モクザイ</t>
    </rPh>
    <rPh sb="3" eb="6">
      <t>モクセイヒン</t>
    </rPh>
    <rPh sb="7" eb="9">
      <t>カグ</t>
    </rPh>
    <phoneticPr fontId="4"/>
  </si>
  <si>
    <t>パルプ・紙・紙加工品</t>
    <rPh sb="4" eb="5">
      <t>カミ</t>
    </rPh>
    <rPh sb="6" eb="7">
      <t>カミ</t>
    </rPh>
    <phoneticPr fontId="4"/>
  </si>
  <si>
    <t>化学製品</t>
    <rPh sb="0" eb="2">
      <t>カガク</t>
    </rPh>
    <rPh sb="2" eb="4">
      <t>セイヒン</t>
    </rPh>
    <phoneticPr fontId="4"/>
  </si>
  <si>
    <t>石油・石炭製品</t>
    <rPh sb="0" eb="2">
      <t>セキユ</t>
    </rPh>
    <rPh sb="3" eb="5">
      <t>セキタン</t>
    </rPh>
    <rPh sb="5" eb="7">
      <t>セイヒン</t>
    </rPh>
    <phoneticPr fontId="4"/>
  </si>
  <si>
    <t>プラスチック・ゴム製品</t>
    <rPh sb="9" eb="11">
      <t>セイヒン</t>
    </rPh>
    <rPh sb="10" eb="11">
      <t>ヒン</t>
    </rPh>
    <phoneticPr fontId="4"/>
  </si>
  <si>
    <t>窯業・土石製品</t>
    <rPh sb="0" eb="2">
      <t>ヨウギョウ</t>
    </rPh>
    <rPh sb="3" eb="7">
      <t>ドセキセイヒン</t>
    </rPh>
    <phoneticPr fontId="4"/>
  </si>
  <si>
    <t>鉄鋼・非鉄金属</t>
    <rPh sb="0" eb="2">
      <t>テッコウ</t>
    </rPh>
    <rPh sb="3" eb="7">
      <t>ヒテツキンゾク</t>
    </rPh>
    <phoneticPr fontId="4"/>
  </si>
  <si>
    <t>金属製品</t>
    <rPh sb="0" eb="4">
      <t>キンゾクセイヒン</t>
    </rPh>
    <phoneticPr fontId="4"/>
  </si>
  <si>
    <t>はん用機械</t>
    <rPh sb="2" eb="5">
      <t>ヨウキカイ</t>
    </rPh>
    <phoneticPr fontId="4"/>
  </si>
  <si>
    <t>生産用機械</t>
    <rPh sb="0" eb="3">
      <t>セイサンヨウ</t>
    </rPh>
    <rPh sb="3" eb="5">
      <t>キカイ</t>
    </rPh>
    <phoneticPr fontId="4"/>
  </si>
  <si>
    <t>業務用機械</t>
    <rPh sb="0" eb="5">
      <t>ギョウムヨウキカイ</t>
    </rPh>
    <phoneticPr fontId="4"/>
  </si>
  <si>
    <t>電子部品</t>
    <rPh sb="0" eb="4">
      <t>デンシブヒン</t>
    </rPh>
    <phoneticPr fontId="4"/>
  </si>
  <si>
    <t>電気機械・情報・通信機器</t>
    <rPh sb="0" eb="2">
      <t>デンキ</t>
    </rPh>
    <rPh sb="2" eb="4">
      <t>キカイ</t>
    </rPh>
    <rPh sb="5" eb="7">
      <t>ジョウホウ</t>
    </rPh>
    <rPh sb="8" eb="10">
      <t>ツウシン</t>
    </rPh>
    <rPh sb="10" eb="12">
      <t>キキ</t>
    </rPh>
    <phoneticPr fontId="4"/>
  </si>
  <si>
    <t>輸送機械</t>
    <rPh sb="0" eb="2">
      <t>ユソウ</t>
    </rPh>
    <rPh sb="2" eb="4">
      <t>キカイ</t>
    </rPh>
    <phoneticPr fontId="4"/>
  </si>
  <si>
    <t>その他の製造工業製品</t>
    <rPh sb="2" eb="3">
      <t>タ</t>
    </rPh>
    <rPh sb="4" eb="10">
      <t>セイゾウコウギョウセイヒン</t>
    </rPh>
    <phoneticPr fontId="4"/>
  </si>
  <si>
    <t>建築</t>
    <rPh sb="0" eb="2">
      <t>ケンチク</t>
    </rPh>
    <phoneticPr fontId="4"/>
  </si>
  <si>
    <t>土木</t>
    <rPh sb="0" eb="2">
      <t>ドボク</t>
    </rPh>
    <phoneticPr fontId="4"/>
  </si>
  <si>
    <t>電力・ガス・熱供給</t>
    <rPh sb="0" eb="2">
      <t>デンリョク</t>
    </rPh>
    <rPh sb="6" eb="9">
      <t>ネツキョウキュウ</t>
    </rPh>
    <phoneticPr fontId="4"/>
  </si>
  <si>
    <t>水道</t>
    <rPh sb="0" eb="2">
      <t>スイドウ</t>
    </rPh>
    <phoneticPr fontId="4"/>
  </si>
  <si>
    <t>廃棄物処理</t>
    <rPh sb="0" eb="3">
      <t>ハイキブツ</t>
    </rPh>
    <rPh sb="3" eb="5">
      <t>ショリ</t>
    </rPh>
    <phoneticPr fontId="4"/>
  </si>
  <si>
    <t>商業</t>
    <rPh sb="0" eb="2">
      <t>ショウギョウ</t>
    </rPh>
    <phoneticPr fontId="4"/>
  </si>
  <si>
    <t>金融・保険</t>
    <rPh sb="0" eb="2">
      <t>キンユウ</t>
    </rPh>
    <rPh sb="3" eb="5">
      <t>ホケン</t>
    </rPh>
    <phoneticPr fontId="4"/>
  </si>
  <si>
    <t>不動産</t>
    <rPh sb="0" eb="3">
      <t>フドウサン</t>
    </rPh>
    <phoneticPr fontId="4"/>
  </si>
  <si>
    <t>運輸・郵便</t>
    <rPh sb="0" eb="2">
      <t>ウンユ</t>
    </rPh>
    <rPh sb="3" eb="5">
      <t>ユウビン</t>
    </rPh>
    <phoneticPr fontId="4"/>
  </si>
  <si>
    <t>情報通信</t>
    <rPh sb="0" eb="4">
      <t>ジョウホウツウシン</t>
    </rPh>
    <phoneticPr fontId="4"/>
  </si>
  <si>
    <t>公務</t>
    <rPh sb="0" eb="2">
      <t>コウム</t>
    </rPh>
    <phoneticPr fontId="4"/>
  </si>
  <si>
    <t>教育・研究</t>
    <rPh sb="0" eb="2">
      <t>キョウイク</t>
    </rPh>
    <rPh sb="3" eb="5">
      <t>ケンキュウ</t>
    </rPh>
    <phoneticPr fontId="4"/>
  </si>
  <si>
    <t>医療・福祉</t>
    <rPh sb="0" eb="2">
      <t>イリョウ</t>
    </rPh>
    <rPh sb="3" eb="5">
      <t>フクシ</t>
    </rPh>
    <phoneticPr fontId="4"/>
  </si>
  <si>
    <t>他に分類されない会員制団体</t>
    <rPh sb="0" eb="1">
      <t>ホカ</t>
    </rPh>
    <rPh sb="2" eb="4">
      <t>ブンルイ</t>
    </rPh>
    <rPh sb="8" eb="11">
      <t>カイインセイ</t>
    </rPh>
    <rPh sb="11" eb="13">
      <t>ダンタイ</t>
    </rPh>
    <phoneticPr fontId="4"/>
  </si>
  <si>
    <t>対事業所サービス</t>
    <rPh sb="0" eb="1">
      <t>タイ</t>
    </rPh>
    <rPh sb="1" eb="4">
      <t>ジギョウショ</t>
    </rPh>
    <phoneticPr fontId="4"/>
  </si>
  <si>
    <t>対個人サービス</t>
    <rPh sb="0" eb="1">
      <t>タイ</t>
    </rPh>
    <rPh sb="1" eb="3">
      <t>コジン</t>
    </rPh>
    <phoneticPr fontId="4"/>
  </si>
  <si>
    <t>事務用品</t>
    <rPh sb="0" eb="2">
      <t>ジム</t>
    </rPh>
    <rPh sb="2" eb="4">
      <t>ヨウヒン</t>
    </rPh>
    <phoneticPr fontId="4"/>
  </si>
  <si>
    <t>分類不明</t>
    <rPh sb="0" eb="2">
      <t>ブンルイ</t>
    </rPh>
    <rPh sb="2" eb="4">
      <t>フメイ</t>
    </rPh>
    <phoneticPr fontId="4"/>
  </si>
  <si>
    <t>県内総固定資本形成（公的）</t>
    <rPh sb="0" eb="2">
      <t>ケンナイ</t>
    </rPh>
    <phoneticPr fontId="4"/>
  </si>
  <si>
    <t>県内総固定資本形成（民間）</t>
    <rPh sb="0" eb="2">
      <t>ケンナイ</t>
    </rPh>
    <phoneticPr fontId="4"/>
  </si>
  <si>
    <t>91</t>
    <phoneticPr fontId="4"/>
  </si>
  <si>
    <t>92</t>
    <phoneticPr fontId="4"/>
  </si>
  <si>
    <t>93</t>
    <phoneticPr fontId="4"/>
  </si>
  <si>
    <t>94</t>
    <phoneticPr fontId="4"/>
  </si>
  <si>
    <t>95</t>
    <phoneticPr fontId="4"/>
  </si>
  <si>
    <t>96</t>
    <phoneticPr fontId="4"/>
  </si>
  <si>
    <t>県内生産額</t>
    <rPh sb="0" eb="1">
      <t>ケン</t>
    </rPh>
    <phoneticPr fontId="4"/>
  </si>
  <si>
    <t>独自設定</t>
    <rPh sb="0" eb="2">
      <t>ドクジ</t>
    </rPh>
    <rPh sb="2" eb="4">
      <t>セッテイ</t>
    </rPh>
    <phoneticPr fontId="2"/>
  </si>
  <si>
    <t>(9)</t>
    <phoneticPr fontId="2"/>
  </si>
  <si>
    <t>高知県産業連関表の率</t>
    <rPh sb="0" eb="3">
      <t>コウチケン</t>
    </rPh>
    <rPh sb="3" eb="5">
      <t>サンギョウ</t>
    </rPh>
    <rPh sb="5" eb="8">
      <t>レンカンヒョウ</t>
    </rPh>
    <rPh sb="9" eb="10">
      <t>リツ</t>
    </rPh>
    <phoneticPr fontId="2"/>
  </si>
  <si>
    <t>(10)</t>
    <phoneticPr fontId="2"/>
  </si>
  <si>
    <t>(11)=(9)又は(10)</t>
    <rPh sb="8" eb="9">
      <t>マタ</t>
    </rPh>
    <phoneticPr fontId="2"/>
  </si>
  <si>
    <t>直接効果</t>
    <rPh sb="0" eb="2">
      <t>チョクセツ</t>
    </rPh>
    <rPh sb="2" eb="4">
      <t>コウカ</t>
    </rPh>
    <phoneticPr fontId="2"/>
  </si>
  <si>
    <t>(3)=(1)×(2)</t>
    <phoneticPr fontId="2"/>
  </si>
  <si>
    <t>(5)=(1)×(4)</t>
    <phoneticPr fontId="2"/>
  </si>
  <si>
    <t>(12)=(8)×(11)</t>
    <phoneticPr fontId="2"/>
  </si>
  <si>
    <t>中間投入額</t>
    <rPh sb="0" eb="2">
      <t>チュウカン</t>
    </rPh>
    <rPh sb="2" eb="5">
      <t>トウニュウガク</t>
    </rPh>
    <phoneticPr fontId="2"/>
  </si>
  <si>
    <t>平成27年（2015年）高知県産業連関表　投入係数表（40部門）</t>
    <rPh sb="10" eb="11">
      <t>ネン</t>
    </rPh>
    <rPh sb="21" eb="23">
      <t>トウニュウ</t>
    </rPh>
    <rPh sb="23" eb="25">
      <t>ケイスウ</t>
    </rPh>
    <rPh sb="25" eb="26">
      <t>ヒョウ</t>
    </rPh>
    <rPh sb="29" eb="31">
      <t>ブモン</t>
    </rPh>
    <phoneticPr fontId="4"/>
  </si>
  <si>
    <t>平均</t>
    <rPh sb="0" eb="2">
      <t>ヘイキン</t>
    </rPh>
    <phoneticPr fontId="9"/>
  </si>
  <si>
    <t>県内生産額</t>
    <rPh sb="0" eb="2">
      <t>ケンナイ</t>
    </rPh>
    <rPh sb="2" eb="5">
      <t>セイサンガク</t>
    </rPh>
    <phoneticPr fontId="2"/>
  </si>
  <si>
    <t>自給率は高知県産業連関表の率</t>
    <rPh sb="0" eb="3">
      <t>ジキュウリツ</t>
    </rPh>
    <rPh sb="4" eb="7">
      <t>コウチケン</t>
    </rPh>
    <rPh sb="7" eb="9">
      <t>サンギョウ</t>
    </rPh>
    <rPh sb="9" eb="12">
      <t>レンカンヒョウ</t>
    </rPh>
    <rPh sb="13" eb="14">
      <t>リツ</t>
    </rPh>
    <phoneticPr fontId="2"/>
  </si>
  <si>
    <t>(14)=(13)×(10)</t>
    <phoneticPr fontId="2"/>
  </si>
  <si>
    <t>間接一次効果</t>
    <rPh sb="0" eb="2">
      <t>カンセツ</t>
    </rPh>
    <rPh sb="2" eb="4">
      <t>イチジ</t>
    </rPh>
    <rPh sb="4" eb="6">
      <t>コウカ</t>
    </rPh>
    <phoneticPr fontId="2"/>
  </si>
  <si>
    <t>平成27年（2015年）高知県産業連関表　逆行列係数表[I - (I-M)＾Ａ]　-1　（開放経済型）（40部門）</t>
    <rPh sb="10" eb="11">
      <t>ネン</t>
    </rPh>
    <rPh sb="21" eb="27">
      <t>ギャクギョウレツケイスウヒョウ</t>
    </rPh>
    <rPh sb="45" eb="47">
      <t>カイホウ</t>
    </rPh>
    <rPh sb="47" eb="49">
      <t>ケイザイ</t>
    </rPh>
    <rPh sb="49" eb="50">
      <t>ガタ</t>
    </rPh>
    <rPh sb="54" eb="56">
      <t>ブモン</t>
    </rPh>
    <phoneticPr fontId="4"/>
  </si>
  <si>
    <t>行和</t>
    <rPh sb="0" eb="1">
      <t>ギョウ</t>
    </rPh>
    <rPh sb="1" eb="2">
      <t>ワ</t>
    </rPh>
    <phoneticPr fontId="4"/>
  </si>
  <si>
    <t>感応度係数</t>
    <rPh sb="0" eb="3">
      <t>カンノウド</t>
    </rPh>
    <rPh sb="3" eb="5">
      <t>ケイスウ</t>
    </rPh>
    <phoneticPr fontId="4"/>
  </si>
  <si>
    <t>列和</t>
    <rPh sb="0" eb="1">
      <t>レツ</t>
    </rPh>
    <rPh sb="1" eb="2">
      <t>ワ</t>
    </rPh>
    <phoneticPr fontId="4"/>
  </si>
  <si>
    <t>影響力係数</t>
    <rPh sb="0" eb="3">
      <t>エイキョウリョク</t>
    </rPh>
    <rPh sb="3" eb="5">
      <t>ケイスウ</t>
    </rPh>
    <phoneticPr fontId="4"/>
  </si>
  <si>
    <t>＋</t>
    <phoneticPr fontId="2"/>
  </si>
  <si>
    <t>(16)=(12)+(15)</t>
    <phoneticPr fontId="2"/>
  </si>
  <si>
    <t>個人業主</t>
    <rPh sb="0" eb="2">
      <t>コジン</t>
    </rPh>
    <rPh sb="2" eb="4">
      <t>ギョウシュ</t>
    </rPh>
    <phoneticPr fontId="2"/>
  </si>
  <si>
    <t>家計外
消費支出の構成割合</t>
    <rPh sb="0" eb="3">
      <t>カケイガイ</t>
    </rPh>
    <rPh sb="4" eb="6">
      <t>ショウヒ</t>
    </rPh>
    <rPh sb="6" eb="8">
      <t>シシュツ</t>
    </rPh>
    <rPh sb="9" eb="11">
      <t>コウセイ</t>
    </rPh>
    <rPh sb="11" eb="13">
      <t>ワリアイ</t>
    </rPh>
    <phoneticPr fontId="2"/>
  </si>
  <si>
    <t>民間
消費支出の構成割合</t>
    <rPh sb="0" eb="2">
      <t>ミンカン</t>
    </rPh>
    <rPh sb="3" eb="5">
      <t>ショウヒ</t>
    </rPh>
    <rPh sb="5" eb="7">
      <t>シシュツ</t>
    </rPh>
    <rPh sb="8" eb="10">
      <t>コウセイ</t>
    </rPh>
    <rPh sb="10" eb="12">
      <t>ワリアイ</t>
    </rPh>
    <phoneticPr fontId="2"/>
  </si>
  <si>
    <t>又は</t>
    <rPh sb="0" eb="1">
      <t>マタ</t>
    </rPh>
    <phoneticPr fontId="2"/>
  </si>
  <si>
    <t>粗付加価値率</t>
    <rPh sb="0" eb="1">
      <t>アラ</t>
    </rPh>
    <rPh sb="1" eb="3">
      <t>フカ</t>
    </rPh>
    <rPh sb="3" eb="5">
      <t>カチ</t>
    </rPh>
    <rPh sb="5" eb="6">
      <t>リツ</t>
    </rPh>
    <phoneticPr fontId="2"/>
  </si>
  <si>
    <t>間接二次効果</t>
    <rPh sb="0" eb="2">
      <t>カンセツ</t>
    </rPh>
    <rPh sb="2" eb="4">
      <t>ニジ</t>
    </rPh>
    <rPh sb="4" eb="6">
      <t>コウカ</t>
    </rPh>
    <phoneticPr fontId="2"/>
  </si>
  <si>
    <t>雇用者所得</t>
    <rPh sb="0" eb="3">
      <t>コヨウシャ</t>
    </rPh>
    <rPh sb="3" eb="5">
      <t>ショトク</t>
    </rPh>
    <phoneticPr fontId="2"/>
  </si>
  <si>
    <t>雇用者所得率</t>
    <rPh sb="0" eb="3">
      <t>コヨウシャ</t>
    </rPh>
    <rPh sb="3" eb="5">
      <t>ショトク</t>
    </rPh>
    <rPh sb="5" eb="6">
      <t>リツ</t>
    </rPh>
    <phoneticPr fontId="2"/>
  </si>
  <si>
    <t>単位</t>
    <rPh sb="0" eb="2">
      <t>タンイ</t>
    </rPh>
    <phoneticPr fontId="2"/>
  </si>
  <si>
    <t>円</t>
    <rPh sb="0" eb="1">
      <t>エン</t>
    </rPh>
    <phoneticPr fontId="5"/>
  </si>
  <si>
    <t>千円</t>
    <rPh sb="0" eb="2">
      <t>センエン</t>
    </rPh>
    <phoneticPr fontId="5"/>
  </si>
  <si>
    <t>万円</t>
  </si>
  <si>
    <t>百万円</t>
  </si>
  <si>
    <t>億円</t>
  </si>
  <si>
    <t>CO2排出係数</t>
    <phoneticPr fontId="2"/>
  </si>
  <si>
    <t>CO2（二酸化炭素）排出量（ｔ）</t>
    <rPh sb="4" eb="7">
      <t>ニサンカ</t>
    </rPh>
    <rPh sb="7" eb="9">
      <t>タンソ</t>
    </rPh>
    <rPh sb="10" eb="12">
      <t>ハイシュツ</t>
    </rPh>
    <rPh sb="12" eb="13">
      <t>リョウ</t>
    </rPh>
    <phoneticPr fontId="2"/>
  </si>
  <si>
    <t>営業余剰</t>
    <rPh sb="0" eb="2">
      <t>エイギョウ</t>
    </rPh>
    <rPh sb="2" eb="4">
      <t>ヨジョウ</t>
    </rPh>
    <phoneticPr fontId="4"/>
  </si>
  <si>
    <t>粗付加価値</t>
  </si>
  <si>
    <t>粗付加価値</t>
    <rPh sb="0" eb="1">
      <t>アラ</t>
    </rPh>
    <rPh sb="1" eb="3">
      <t>フカ</t>
    </rPh>
    <rPh sb="3" eb="5">
      <t>カチ</t>
    </rPh>
    <phoneticPr fontId="2"/>
  </si>
  <si>
    <t>誘発額</t>
    <rPh sb="0" eb="3">
      <t>ユウハツガク</t>
    </rPh>
    <phoneticPr fontId="2"/>
  </si>
  <si>
    <t>直接税（個人）</t>
    <rPh sb="0" eb="3">
      <t>チョクセツゼイ</t>
    </rPh>
    <rPh sb="4" eb="6">
      <t>コジン</t>
    </rPh>
    <phoneticPr fontId="4"/>
  </si>
  <si>
    <t>直接税（法人）</t>
    <rPh sb="0" eb="3">
      <t>チョクセツゼイ</t>
    </rPh>
    <rPh sb="4" eb="6">
      <t>ホウジン</t>
    </rPh>
    <phoneticPr fontId="4"/>
  </si>
  <si>
    <t>間接税</t>
    <rPh sb="0" eb="3">
      <t>カンセツゼイ</t>
    </rPh>
    <phoneticPr fontId="4"/>
  </si>
  <si>
    <t>税収係数（税目別）</t>
    <rPh sb="0" eb="2">
      <t>ゼイシュウ</t>
    </rPh>
    <rPh sb="2" eb="4">
      <t>ケイスウ</t>
    </rPh>
    <phoneticPr fontId="2"/>
  </si>
  <si>
    <t>税収係数（行政機関別）</t>
    <rPh sb="0" eb="2">
      <t>ゼイシュウ</t>
    </rPh>
    <rPh sb="2" eb="4">
      <t>ケイスウ</t>
    </rPh>
    <rPh sb="5" eb="7">
      <t>ギョウセイ</t>
    </rPh>
    <rPh sb="7" eb="9">
      <t>キカン</t>
    </rPh>
    <rPh sb="9" eb="10">
      <t>ベツ</t>
    </rPh>
    <phoneticPr fontId="2"/>
  </si>
  <si>
    <t>税目別</t>
    <rPh sb="0" eb="3">
      <t>ゼイモクベツ</t>
    </rPh>
    <phoneticPr fontId="2"/>
  </si>
  <si>
    <t>行政機関別</t>
    <rPh sb="0" eb="2">
      <t>ギョウセイ</t>
    </rPh>
    <rPh sb="2" eb="5">
      <t>キカンベツ</t>
    </rPh>
    <phoneticPr fontId="2"/>
  </si>
  <si>
    <t>その他</t>
  </si>
  <si>
    <t>移輸入誘発効果</t>
  </si>
  <si>
    <t>↓</t>
  </si>
  <si>
    <t>の内訳</t>
  </si>
  <si>
    <t>所得誘発効果</t>
  </si>
  <si>
    <t>│</t>
  </si>
  <si>
    <t>移輸入額</t>
  </si>
  <si>
    <t>倍）</t>
  </si>
  <si>
    <t>移輸入率→</t>
  </si>
  <si>
    <t>生じる移輸入</t>
  </si>
  <si>
    <t>逆行列係数</t>
  </si>
  <si>
    <t>　　自給率</t>
  </si>
  <si>
    <t>＝①＋②＋③</t>
  </si>
  <si>
    <t>生産誘発効果</t>
  </si>
  <si>
    <t>波及の過程で</t>
  </si>
  <si>
    <t>　　↑</t>
  </si>
  <si>
    <t>　　　↑</t>
  </si>
  <si>
    <t>間接二次効果(2)</t>
    <rPh sb="0" eb="2">
      <t>カンセツ</t>
    </rPh>
    <rPh sb="2" eb="4">
      <t>ニジ</t>
    </rPh>
    <rPh sb="4" eb="6">
      <t>コウカ</t>
    </rPh>
    <phoneticPr fontId="2"/>
  </si>
  <si>
    <t>中間投入</t>
  </si>
  <si>
    <t>消費需要</t>
  </si>
  <si>
    <t>間接二次効果(1)（需要転化）</t>
    <rPh sb="0" eb="2">
      <t>カンセツ</t>
    </rPh>
    <rPh sb="2" eb="4">
      <t>ニジ</t>
    </rPh>
    <rPh sb="4" eb="6">
      <t>コウカ</t>
    </rPh>
    <rPh sb="10" eb="12">
      <t>ジュヨウ</t>
    </rPh>
    <rPh sb="12" eb="14">
      <t>テンカ</t>
    </rPh>
    <phoneticPr fontId="2"/>
  </si>
  <si>
    <t>内訳</t>
  </si>
  <si>
    <t>県内での生産 ｃ</t>
  </si>
  <si>
    <t>Ｃ</t>
  </si>
  <si>
    <t>間接一次効果</t>
    <rPh sb="0" eb="2">
      <t>カンセツ</t>
    </rPh>
    <rPh sb="2" eb="4">
      <t>イチジ</t>
    </rPh>
    <rPh sb="4" eb="6">
      <t>コウカ</t>
    </rPh>
    <phoneticPr fontId="4"/>
  </si>
  <si>
    <t>原材料には、サービスも含む</t>
  </si>
  <si>
    <t>県内需要</t>
    <rPh sb="0" eb="2">
      <t>ケンナイ</t>
    </rPh>
    <rPh sb="2" eb="4">
      <t>ジュヨウ</t>
    </rPh>
    <phoneticPr fontId="2"/>
  </si>
  <si>
    <t>②、③の生産額は、以後の原材料波及分を含めた額</t>
  </si>
  <si>
    <t>間接二次効果</t>
    <rPh sb="0" eb="2">
      <t>カンセツ</t>
    </rPh>
    <rPh sb="2" eb="4">
      <t>ニジ</t>
    </rPh>
    <rPh sb="4" eb="6">
      <t>コウカ</t>
    </rPh>
    <phoneticPr fontId="4"/>
  </si>
  <si>
    <t>生産額</t>
  </si>
  <si>
    <t>③</t>
  </si>
  <si>
    <t>直接効果</t>
    <rPh sb="0" eb="2">
      <t>チョクセツ</t>
    </rPh>
    <rPh sb="2" eb="4">
      <t>コウカ</t>
    </rPh>
    <phoneticPr fontId="4"/>
  </si>
  <si>
    <t>波及の結果（県内生産ｃ含む）</t>
  </si>
  <si>
    <t>その他</t>
    <rPh sb="2" eb="3">
      <t>タ</t>
    </rPh>
    <phoneticPr fontId="2"/>
  </si>
  <si>
    <t>＜間接二次効果：所得から転化された消費需要による誘発＞</t>
  </si>
  <si>
    <t>需要転化率→</t>
  </si>
  <si>
    <t>所得誘発効果</t>
    <rPh sb="0" eb="2">
      <t>ショトク</t>
    </rPh>
    <rPh sb="2" eb="4">
      <t>ユウハツ</t>
    </rPh>
    <rPh sb="4" eb="6">
      <t>コウカ</t>
    </rPh>
    <phoneticPr fontId="2"/>
  </si>
  <si>
    <t>（粗付加価値）</t>
    <rPh sb="1" eb="2">
      <t>アラ</t>
    </rPh>
    <rPh sb="2" eb="4">
      <t>フカ</t>
    </rPh>
    <rPh sb="4" eb="6">
      <t>カチ</t>
    </rPh>
    <phoneticPr fontId="2"/>
  </si>
  <si>
    <t>中間投入</t>
    <rPh sb="0" eb="2">
      <t>チュウカン</t>
    </rPh>
    <rPh sb="2" eb="4">
      <t>トウニュウ</t>
    </rPh>
    <phoneticPr fontId="2"/>
  </si>
  <si>
    <t>移輸入誘発効果</t>
    <rPh sb="0" eb="1">
      <t>イ</t>
    </rPh>
    <rPh sb="1" eb="3">
      <t>ユニュウ</t>
    </rPh>
    <rPh sb="3" eb="5">
      <t>ユウハツ</t>
    </rPh>
    <rPh sb="5" eb="7">
      <t>コウカ</t>
    </rPh>
    <phoneticPr fontId="2"/>
  </si>
  <si>
    <t>（＝原材料需要 Ｂ）</t>
  </si>
  <si>
    <t>当初需要額</t>
  </si>
  <si>
    <t>間接二次効果③</t>
    <rPh sb="0" eb="2">
      <t>カンセツ</t>
    </rPh>
    <rPh sb="2" eb="4">
      <t>ニジ</t>
    </rPh>
    <rPh sb="4" eb="6">
      <t>コウカ</t>
    </rPh>
    <phoneticPr fontId="2"/>
  </si>
  <si>
    <t>県内での生産 ｂ</t>
  </si>
  <si>
    <t>Ａ</t>
  </si>
  <si>
    <t>間接一次効果②</t>
    <rPh sb="0" eb="2">
      <t>カンセツ</t>
    </rPh>
    <rPh sb="2" eb="4">
      <t>イチジ</t>
    </rPh>
    <rPh sb="4" eb="6">
      <t>コウカ</t>
    </rPh>
    <phoneticPr fontId="2"/>
  </si>
  <si>
    <t>直接効果①</t>
    <rPh sb="0" eb="2">
      <t>チョクセツ</t>
    </rPh>
    <rPh sb="2" eb="4">
      <t>コウカ</t>
    </rPh>
    <phoneticPr fontId="2"/>
  </si>
  <si>
    <t>生産誘発効果</t>
    <rPh sb="0" eb="2">
      <t>セイサン</t>
    </rPh>
    <rPh sb="2" eb="4">
      <t>ユウハツ</t>
    </rPh>
    <rPh sb="4" eb="6">
      <t>コウカ</t>
    </rPh>
    <phoneticPr fontId="2"/>
  </si>
  <si>
    <t>当初需要額</t>
    <rPh sb="0" eb="2">
      <t>トウショ</t>
    </rPh>
    <rPh sb="2" eb="4">
      <t>ジュヨウ</t>
    </rPh>
    <rPh sb="4" eb="5">
      <t>ガク</t>
    </rPh>
    <phoneticPr fontId="2"/>
  </si>
  <si>
    <t>②</t>
  </si>
  <si>
    <t>①</t>
  </si>
  <si>
    <t>波及の結果（県内生産ｂ含む）</t>
  </si>
  <si>
    <t>需要のうち県内での生産 ａ</t>
  </si>
  <si>
    <t>＜間接一次効果：原材料需要による誘発＞</t>
  </si>
  <si>
    <t>＜直接効果＞</t>
  </si>
  <si>
    <t>分析タイトル：</t>
    <rPh sb="0" eb="2">
      <t>ブンセキ</t>
    </rPh>
    <phoneticPr fontId="2"/>
  </si>
  <si>
    <t>経済波及効果試算結果（４０部門）</t>
    <phoneticPr fontId="4"/>
  </si>
  <si>
    <t>税収効果</t>
    <rPh sb="0" eb="2">
      <t>ゼイシュウ</t>
    </rPh>
    <rPh sb="2" eb="4">
      <t>コウカ</t>
    </rPh>
    <phoneticPr fontId="4"/>
  </si>
  <si>
    <t>合計</t>
    <rPh sb="0" eb="2">
      <t>ゴウケイ</t>
    </rPh>
    <phoneticPr fontId="4"/>
  </si>
  <si>
    <t>県税</t>
    <rPh sb="0" eb="2">
      <t>ケンゼイ</t>
    </rPh>
    <phoneticPr fontId="4"/>
  </si>
  <si>
    <t>◆税収効果</t>
    <rPh sb="1" eb="3">
      <t>ゼイシュウ</t>
    </rPh>
    <rPh sb="3" eb="5">
      <t>コウカ</t>
    </rPh>
    <phoneticPr fontId="4"/>
  </si>
  <si>
    <t>CO2排出量</t>
    <rPh sb="3" eb="5">
      <t>ハイシュツ</t>
    </rPh>
    <rPh sb="5" eb="6">
      <t>リョウ</t>
    </rPh>
    <phoneticPr fontId="4"/>
  </si>
  <si>
    <t>単位：ｔ</t>
    <rPh sb="0" eb="2">
      <t>タンイ</t>
    </rPh>
    <phoneticPr fontId="2"/>
  </si>
  <si>
    <t>◆CO2（二酸化炭素）排出量</t>
    <rPh sb="5" eb="8">
      <t>ニサンカ</t>
    </rPh>
    <rPh sb="8" eb="10">
      <t>タンソ</t>
    </rPh>
    <rPh sb="11" eb="13">
      <t>ハイシュツ</t>
    </rPh>
    <rPh sb="13" eb="14">
      <t>リョウ</t>
    </rPh>
    <phoneticPr fontId="4"/>
  </si>
  <si>
    <t>単位：人</t>
    <rPh sb="0" eb="2">
      <t>タンイ</t>
    </rPh>
    <rPh sb="3" eb="4">
      <t>ニン</t>
    </rPh>
    <phoneticPr fontId="2"/>
  </si>
  <si>
    <t>生産誘発額等</t>
    <rPh sb="0" eb="2">
      <t>セイサン</t>
    </rPh>
    <rPh sb="2" eb="5">
      <t>ユウハツガク</t>
    </rPh>
    <rPh sb="5" eb="6">
      <t>トウ</t>
    </rPh>
    <phoneticPr fontId="2"/>
  </si>
  <si>
    <t>うち所得誘発額</t>
    <rPh sb="2" eb="4">
      <t>ショトク</t>
    </rPh>
    <rPh sb="4" eb="6">
      <t>ユウハツ</t>
    </rPh>
    <rPh sb="6" eb="7">
      <t>ガク</t>
    </rPh>
    <phoneticPr fontId="4"/>
  </si>
  <si>
    <t>うち粗付加価値誘発額</t>
    <rPh sb="2" eb="3">
      <t>ソ</t>
    </rPh>
    <rPh sb="3" eb="5">
      <t>フカ</t>
    </rPh>
    <rPh sb="5" eb="7">
      <t>カチ</t>
    </rPh>
    <rPh sb="7" eb="9">
      <t>ユウハツ</t>
    </rPh>
    <rPh sb="9" eb="10">
      <t>ガク</t>
    </rPh>
    <phoneticPr fontId="4"/>
  </si>
  <si>
    <t>生産誘発額(B)</t>
    <rPh sb="0" eb="2">
      <t>セイサン</t>
    </rPh>
    <rPh sb="2" eb="4">
      <t>ユウハツ</t>
    </rPh>
    <rPh sb="4" eb="5">
      <t>ガク</t>
    </rPh>
    <phoneticPr fontId="4"/>
  </si>
  <si>
    <t>生産誘発額</t>
    <rPh sb="0" eb="2">
      <t>セイサン</t>
    </rPh>
    <rPh sb="2" eb="4">
      <t>ユウハツ</t>
    </rPh>
    <rPh sb="4" eb="5">
      <t>ガク</t>
    </rPh>
    <phoneticPr fontId="4"/>
  </si>
  <si>
    <t>◆生産誘発額・生産誘発倍率</t>
    <rPh sb="1" eb="3">
      <t>セイサン</t>
    </rPh>
    <rPh sb="3" eb="5">
      <t>ユウハツ</t>
    </rPh>
    <rPh sb="5" eb="6">
      <t>ガク</t>
    </rPh>
    <rPh sb="7" eb="9">
      <t>セイサン</t>
    </rPh>
    <rPh sb="9" eb="11">
      <t>ユウハツ</t>
    </rPh>
    <rPh sb="11" eb="13">
      <t>バイリツ</t>
    </rPh>
    <phoneticPr fontId="4"/>
  </si>
  <si>
    <t>◆前提条件</t>
    <rPh sb="1" eb="3">
      <t>ゼンテイ</t>
    </rPh>
    <rPh sb="3" eb="5">
      <t>ジョウケン</t>
    </rPh>
    <phoneticPr fontId="4"/>
  </si>
  <si>
    <t>【結果表】</t>
    <rPh sb="1" eb="3">
      <t>ケッカ</t>
    </rPh>
    <rPh sb="3" eb="4">
      <t>ヒョウ</t>
    </rPh>
    <phoneticPr fontId="4"/>
  </si>
  <si>
    <t>計</t>
    <rPh sb="0" eb="1">
      <t>ケイ</t>
    </rPh>
    <phoneticPr fontId="2"/>
  </si>
  <si>
    <t>就業者誘発数（人）</t>
    <rPh sb="0" eb="3">
      <t>シュウギョウシャ</t>
    </rPh>
    <rPh sb="3" eb="5">
      <t>ユウハツ</t>
    </rPh>
    <rPh sb="5" eb="6">
      <t>スウ</t>
    </rPh>
    <rPh sb="7" eb="8">
      <t>ニン</t>
    </rPh>
    <phoneticPr fontId="2"/>
  </si>
  <si>
    <t>雇用者（有給役員含む）誘発数（人）</t>
    <rPh sb="8" eb="9">
      <t>フク</t>
    </rPh>
    <rPh sb="11" eb="13">
      <t>ユウハツ</t>
    </rPh>
    <rPh sb="13" eb="14">
      <t>スウ</t>
    </rPh>
    <rPh sb="15" eb="16">
      <t>ニン</t>
    </rPh>
    <phoneticPr fontId="2"/>
  </si>
  <si>
    <t>自給率は高知県
産業連関表の率</t>
    <rPh sb="0" eb="3">
      <t>ジキュウリツ</t>
    </rPh>
    <rPh sb="4" eb="7">
      <t>コウチケン</t>
    </rPh>
    <rPh sb="8" eb="10">
      <t>サンギョウ</t>
    </rPh>
    <rPh sb="10" eb="13">
      <t>レンカンヒョウ</t>
    </rPh>
    <rPh sb="14" eb="15">
      <t>リツ</t>
    </rPh>
    <phoneticPr fontId="2"/>
  </si>
  <si>
    <t>◆就業者誘発</t>
    <rPh sb="1" eb="4">
      <t>シュウギョウシャ</t>
    </rPh>
    <rPh sb="4" eb="6">
      <t>ユウハツ</t>
    </rPh>
    <phoneticPr fontId="4"/>
  </si>
  <si>
    <t>就業者誘発数</t>
    <rPh sb="0" eb="3">
      <t>シュウギョウシャ</t>
    </rPh>
    <rPh sb="3" eb="5">
      <t>ユウハツ</t>
    </rPh>
    <rPh sb="5" eb="6">
      <t>スウ</t>
    </rPh>
    <phoneticPr fontId="4"/>
  </si>
  <si>
    <t>国税</t>
    <rPh sb="0" eb="2">
      <t>コクゼイ</t>
    </rPh>
    <phoneticPr fontId="4"/>
  </si>
  <si>
    <t>黄色の網掛け部分に入力又は選択（単位）します。</t>
    <rPh sb="0" eb="2">
      <t>キイロ</t>
    </rPh>
    <rPh sb="3" eb="5">
      <t>アミカ</t>
    </rPh>
    <rPh sb="6" eb="8">
      <t>ブブン</t>
    </rPh>
    <rPh sb="9" eb="11">
      <t>ニュウリョク</t>
    </rPh>
    <rPh sb="11" eb="12">
      <t>マタ</t>
    </rPh>
    <rPh sb="13" eb="15">
      <t>センタク</t>
    </rPh>
    <rPh sb="16" eb="18">
      <t>タンイ</t>
    </rPh>
    <phoneticPr fontId="2"/>
  </si>
  <si>
    <t>市町村民税</t>
    <rPh sb="0" eb="5">
      <t>シチョウソンミンゼイ</t>
    </rPh>
    <phoneticPr fontId="4"/>
  </si>
  <si>
    <r>
      <t>需要転化率（家計）</t>
    </r>
    <r>
      <rPr>
        <vertAlign val="superscript"/>
        <sz val="11"/>
        <color indexed="8"/>
        <rFont val="メイリオ"/>
        <family val="3"/>
        <charset val="128"/>
      </rPr>
      <t>※</t>
    </r>
    <rPh sb="0" eb="2">
      <t>ジュヨウ</t>
    </rPh>
    <rPh sb="2" eb="4">
      <t>テンカ</t>
    </rPh>
    <rPh sb="4" eb="5">
      <t>リツ</t>
    </rPh>
    <rPh sb="6" eb="8">
      <t>カケイ</t>
    </rPh>
    <phoneticPr fontId="4"/>
  </si>
  <si>
    <t>順位</t>
    <rPh sb="0" eb="2">
      <t>ジュンイ</t>
    </rPh>
    <phoneticPr fontId="2"/>
  </si>
  <si>
    <t>部門</t>
    <rPh sb="0" eb="2">
      <t>ブモン</t>
    </rPh>
    <phoneticPr fontId="2"/>
  </si>
  <si>
    <t>生産誘発額</t>
    <rPh sb="0" eb="2">
      <t>セイサン</t>
    </rPh>
    <rPh sb="2" eb="5">
      <t>ユウハツガク</t>
    </rPh>
    <phoneticPr fontId="2"/>
  </si>
  <si>
    <t>粗付加価値額</t>
    <rPh sb="0" eb="1">
      <t>アラ</t>
    </rPh>
    <rPh sb="1" eb="3">
      <t>フカ</t>
    </rPh>
    <rPh sb="3" eb="5">
      <t>カチ</t>
    </rPh>
    <rPh sb="5" eb="6">
      <t>ガク</t>
    </rPh>
    <phoneticPr fontId="2"/>
  </si>
  <si>
    <t>所得誘発額</t>
    <rPh sb="0" eb="2">
      <t>ショトク</t>
    </rPh>
    <rPh sb="2" eb="4">
      <t>ユウハツ</t>
    </rPh>
    <rPh sb="4" eb="5">
      <t>ガク</t>
    </rPh>
    <phoneticPr fontId="2"/>
  </si>
  <si>
    <t>就業者誘発数</t>
    <rPh sb="0" eb="3">
      <t>シュウギョウシャ</t>
    </rPh>
    <rPh sb="3" eb="5">
      <t>ユウハツ</t>
    </rPh>
    <rPh sb="5" eb="6">
      <t>スウ</t>
    </rPh>
    <phoneticPr fontId="2"/>
  </si>
  <si>
    <t>【参考】寄与度の高い部門（生産誘発額の上位10部門）</t>
    <rPh sb="1" eb="3">
      <t>サンコウ</t>
    </rPh>
    <rPh sb="4" eb="7">
      <t>キヨド</t>
    </rPh>
    <rPh sb="8" eb="9">
      <t>タカ</t>
    </rPh>
    <rPh sb="10" eb="12">
      <t>ブモン</t>
    </rPh>
    <rPh sb="13" eb="15">
      <t>セイサン</t>
    </rPh>
    <rPh sb="15" eb="18">
      <t>ユウハツガク</t>
    </rPh>
    <rPh sb="19" eb="21">
      <t>ジョウイ</t>
    </rPh>
    <rPh sb="23" eb="25">
      <t>ブモン</t>
    </rPh>
    <phoneticPr fontId="4"/>
  </si>
  <si>
    <t>順位</t>
    <rPh sb="0" eb="2">
      <t>ジュンイ</t>
    </rPh>
    <phoneticPr fontId="2"/>
  </si>
  <si>
    <t>合計</t>
    <rPh sb="0" eb="2">
      <t>ゴウケイ</t>
    </rPh>
    <phoneticPr fontId="2"/>
  </si>
  <si>
    <t>部門</t>
    <rPh sb="0" eb="2">
      <t>ブモン</t>
    </rPh>
    <phoneticPr fontId="2"/>
  </si>
  <si>
    <t>（参考）生産誘発額（抜粋）</t>
    <rPh sb="1" eb="3">
      <t>サンコウ</t>
    </rPh>
    <rPh sb="4" eb="6">
      <t>セイサン</t>
    </rPh>
    <rPh sb="6" eb="8">
      <t>ユウハツ</t>
    </rPh>
    <rPh sb="8" eb="9">
      <t>ガク</t>
    </rPh>
    <rPh sb="10" eb="12">
      <t>バッスイ</t>
    </rPh>
    <phoneticPr fontId="2"/>
  </si>
  <si>
    <t>↑</t>
    <phoneticPr fontId="2"/>
  </si>
  <si>
    <t>生産誘発額の順位（降順）</t>
    <rPh sb="0" eb="2">
      <t>セイサン</t>
    </rPh>
    <rPh sb="2" eb="5">
      <t>ユウハツガク</t>
    </rPh>
    <rPh sb="6" eb="8">
      <t>ジュンイ</t>
    </rPh>
    <rPh sb="9" eb="11">
      <t>コウジュン</t>
    </rPh>
    <phoneticPr fontId="2"/>
  </si>
  <si>
    <t>－</t>
    <phoneticPr fontId="2"/>
  </si>
  <si>
    <t>その他</t>
    <rPh sb="2" eb="3">
      <t>タ</t>
    </rPh>
    <phoneticPr fontId="2"/>
  </si>
  <si>
    <t>経済波及効果測定のタイトル（自由記載：結果表に反映されます。）</t>
    <rPh sb="0" eb="2">
      <t>ケイザイ</t>
    </rPh>
    <rPh sb="2" eb="4">
      <t>ハキュウ</t>
    </rPh>
    <rPh sb="4" eb="6">
      <t>コウカ</t>
    </rPh>
    <rPh sb="6" eb="8">
      <t>ソクテイ</t>
    </rPh>
    <rPh sb="14" eb="16">
      <t>ジユウ</t>
    </rPh>
    <rPh sb="16" eb="18">
      <t>キサイ</t>
    </rPh>
    <rPh sb="19" eb="21">
      <t>ケッカ</t>
    </rPh>
    <rPh sb="21" eb="22">
      <t>ヒョウ</t>
    </rPh>
    <rPh sb="23" eb="25">
      <t>ハンエイ</t>
    </rPh>
    <phoneticPr fontId="2"/>
  </si>
  <si>
    <t>○入力表</t>
    <rPh sb="1" eb="3">
      <t>ニュウリョク</t>
    </rPh>
    <rPh sb="3" eb="4">
      <t>ヒョウ</t>
    </rPh>
    <phoneticPr fontId="2"/>
  </si>
  <si>
    <t>H27</t>
  </si>
  <si>
    <t>H28</t>
  </si>
  <si>
    <t>H29</t>
  </si>
  <si>
    <t>年</t>
    <rPh sb="0" eb="1">
      <t>ネン</t>
    </rPh>
    <phoneticPr fontId="2"/>
  </si>
  <si>
    <t>需要転化率</t>
    <rPh sb="0" eb="2">
      <t>ジュヨウ</t>
    </rPh>
    <rPh sb="2" eb="5">
      <t>テンカリツ</t>
    </rPh>
    <phoneticPr fontId="2"/>
  </si>
  <si>
    <t>※　需要転化率：雇用者所得のうち消費に回る率。</t>
    <rPh sb="2" eb="4">
      <t>ジュヨウ</t>
    </rPh>
    <rPh sb="4" eb="6">
      <t>テンカ</t>
    </rPh>
    <rPh sb="6" eb="7">
      <t>リツ</t>
    </rPh>
    <rPh sb="8" eb="11">
      <t>コヨウシャ</t>
    </rPh>
    <rPh sb="11" eb="13">
      <t>ショトク</t>
    </rPh>
    <rPh sb="16" eb="18">
      <t>ショウヒ</t>
    </rPh>
    <rPh sb="19" eb="20">
      <t>マワ</t>
    </rPh>
    <rPh sb="21" eb="22">
      <t>リツ</t>
    </rPh>
    <phoneticPr fontId="4"/>
  </si>
  <si>
    <t>○需要転化率の設定（使用する年を選択してください。）</t>
    <rPh sb="1" eb="3">
      <t>ジュヨウ</t>
    </rPh>
    <rPh sb="3" eb="6">
      <t>テンカリツ</t>
    </rPh>
    <rPh sb="7" eb="9">
      <t>セッテイ</t>
    </rPh>
    <rPh sb="10" eb="12">
      <t>シヨウ</t>
    </rPh>
    <rPh sb="14" eb="15">
      <t>ネン</t>
    </rPh>
    <rPh sb="16" eb="18">
      <t>センタク</t>
    </rPh>
    <phoneticPr fontId="2"/>
  </si>
  <si>
    <t>※　需要転化率：雇用者所得のうち消費に回る率。県民経済計算と家計調査年報から求めています。</t>
    <rPh sb="2" eb="4">
      <t>ジュヨウ</t>
    </rPh>
    <rPh sb="4" eb="6">
      <t>テンカ</t>
    </rPh>
    <rPh sb="6" eb="7">
      <t>リツ</t>
    </rPh>
    <rPh sb="8" eb="11">
      <t>コヨウシャ</t>
    </rPh>
    <rPh sb="11" eb="13">
      <t>ショトク</t>
    </rPh>
    <rPh sb="16" eb="18">
      <t>ショウヒ</t>
    </rPh>
    <rPh sb="19" eb="20">
      <t>マワ</t>
    </rPh>
    <rPh sb="21" eb="22">
      <t>リツ</t>
    </rPh>
    <rPh sb="23" eb="25">
      <t>ケンミン</t>
    </rPh>
    <rPh sb="25" eb="27">
      <t>ケイザイ</t>
    </rPh>
    <rPh sb="27" eb="29">
      <t>ケイサン</t>
    </rPh>
    <rPh sb="30" eb="32">
      <t>カケイ</t>
    </rPh>
    <rPh sb="32" eb="34">
      <t>チョウサ</t>
    </rPh>
    <rPh sb="34" eb="36">
      <t>ネンポウ</t>
    </rPh>
    <rPh sb="38" eb="39">
      <t>モト</t>
    </rPh>
    <phoneticPr fontId="4"/>
  </si>
  <si>
    <t>推計単位</t>
    <rPh sb="0" eb="2">
      <t>スイケイ</t>
    </rPh>
    <rPh sb="2" eb="4">
      <t>タンイ</t>
    </rPh>
    <phoneticPr fontId="2"/>
  </si>
  <si>
    <t>経済波及効果の推計表</t>
    <rPh sb="0" eb="2">
      <t>ケイザイ</t>
    </rPh>
    <rPh sb="2" eb="6">
      <t>ハキュウコウカ</t>
    </rPh>
    <rPh sb="7" eb="9">
      <t>スイケイ</t>
    </rPh>
    <rPh sb="9" eb="10">
      <t>ヒョウ</t>
    </rPh>
    <phoneticPr fontId="2"/>
  </si>
  <si>
    <t>購入者価格（生産者価格に転換後）</t>
    <rPh sb="0" eb="3">
      <t>コウニュウシャ</t>
    </rPh>
    <rPh sb="3" eb="5">
      <t>カカク</t>
    </rPh>
    <rPh sb="6" eb="9">
      <t>セイサンシャ</t>
    </rPh>
    <rPh sb="9" eb="11">
      <t>カカク</t>
    </rPh>
    <rPh sb="12" eb="14">
      <t>テンカン</t>
    </rPh>
    <rPh sb="14" eb="15">
      <t>ゴ</t>
    </rPh>
    <phoneticPr fontId="2"/>
  </si>
  <si>
    <t>（A）推計単位に転換する係数</t>
    <rPh sb="3" eb="5">
      <t>スイケイ</t>
    </rPh>
    <rPh sb="8" eb="10">
      <t>テンカン</t>
    </rPh>
    <rPh sb="12" eb="14">
      <t>ケイスウ</t>
    </rPh>
    <phoneticPr fontId="2"/>
  </si>
  <si>
    <t>国税</t>
    <rPh sb="0" eb="1">
      <t>クニ</t>
    </rPh>
    <rPh sb="1" eb="2">
      <t>ゼイ</t>
    </rPh>
    <phoneticPr fontId="2"/>
  </si>
  <si>
    <t>県税</t>
    <rPh sb="0" eb="1">
      <t>ケン</t>
    </rPh>
    <rPh sb="1" eb="2">
      <t>ゼイ</t>
    </rPh>
    <phoneticPr fontId="2"/>
  </si>
  <si>
    <t>市町村税</t>
    <rPh sb="0" eb="3">
      <t>シチョウソン</t>
    </rPh>
    <rPh sb="3" eb="4">
      <t>ゼイ</t>
    </rPh>
    <phoneticPr fontId="2"/>
  </si>
  <si>
    <t>就業係数</t>
    <rPh sb="0" eb="2">
      <t>シュウギョウ</t>
    </rPh>
    <rPh sb="2" eb="4">
      <t>ケイスウ</t>
    </rPh>
    <phoneticPr fontId="2"/>
  </si>
  <si>
    <t>雇用係数</t>
    <rPh sb="0" eb="2">
      <t>コヨウ</t>
    </rPh>
    <rPh sb="2" eb="4">
      <t>ケイスウ</t>
    </rPh>
    <phoneticPr fontId="2"/>
  </si>
  <si>
    <t>投入係数</t>
    <rPh sb="0" eb="2">
      <t>トウニュウ</t>
    </rPh>
    <phoneticPr fontId="2"/>
  </si>
  <si>
    <t>説明・内容等</t>
    <rPh sb="0" eb="2">
      <t>セツメイ</t>
    </rPh>
    <rPh sb="3" eb="5">
      <t>ナイヨウ</t>
    </rPh>
    <rPh sb="5" eb="6">
      <t>トウ</t>
    </rPh>
    <phoneticPr fontId="2"/>
  </si>
  <si>
    <t>(1) 購入者価格</t>
  </si>
  <si>
    <t>(2) 商業マージン率</t>
  </si>
  <si>
    <t>(3) 商業マージン額</t>
  </si>
  <si>
    <t>(4) 国内貨物運賃率</t>
  </si>
  <si>
    <t>(5) 国内貨物運賃額</t>
  </si>
  <si>
    <t>(6) 購入者価格（生産者価格に転換後）</t>
  </si>
  <si>
    <t>(7) 生産者価格</t>
  </si>
  <si>
    <t>(8) 当初需要額（生産者価格転換後）</t>
  </si>
  <si>
    <t>(9) 独自設定</t>
  </si>
  <si>
    <t>(10) 高知県産業連関表の率</t>
  </si>
  <si>
    <t>(11) 自給率</t>
  </si>
  <si>
    <t>(12) 直接効果</t>
  </si>
  <si>
    <t>(13) 中間投入額</t>
  </si>
  <si>
    <t>(14) 県内生産額</t>
  </si>
  <si>
    <t>(15) 間接一次効果</t>
  </si>
  <si>
    <t>(16) 直接効果＋間接一次効果</t>
  </si>
  <si>
    <t>「入力表」シートの「購入者価格」に入力した需要額を表示。
　※　購入者価格とは、個々の取引に流通経費（商業マージン＋国内貨物運賃）を含む価格で、購入者側から見た金額。
　※　経済波及効果の推計に使用している産業連関表は、生産者価格を基に計数表を作成しているため、需要額が購入者価格である場合、
　　生産者価格に転換する必要があるため、この分析ツールでは、購入者価格に入力すると、自動的に生産者価格に転換される。</t>
    <rPh sb="3" eb="4">
      <t>ヒョウ</t>
    </rPh>
    <phoneticPr fontId="2"/>
  </si>
  <si>
    <t>購入者価格を生産者価格に転換するために使用する「需要額に占める商業マージンの比率」。
　※　平成27年全国産業連関表（総務省）を基に算出。</t>
    <rPh sb="46" eb="48">
      <t>ヘイセイ</t>
    </rPh>
    <phoneticPr fontId="2"/>
  </si>
  <si>
    <t>購入者価格を生産者価格に転換するために使用する「需要額に占める国内貨物運賃の比率」。
　※　平成27年全国産業連関表（総務省）を基に算出。</t>
    <phoneticPr fontId="2"/>
  </si>
  <si>
    <t>⇒(1)購入者価格に(2)商業マージン率を乗じた金額。</t>
    <phoneticPr fontId="2"/>
  </si>
  <si>
    <t>⇒(1)購入者価格に(4)国内貨物運賃率を乗じた金額。</t>
    <phoneticPr fontId="2"/>
  </si>
  <si>
    <t>⇒各部門の(1)購入者価格から(3)商業マージン額と(5)国内貨物運賃を控除し、
　控除した商業マージン額と国内貨物運賃額は、「28商業」と「31運輸・郵便」に加算。</t>
    <phoneticPr fontId="2"/>
  </si>
  <si>
    <t>「入力表」シートの「生産者価格」に入力した需要額を表示。
　※　生産者価格とは、個々の取引に流通経費が含まれない価格で、生産者から見た金額。</t>
    <rPh sb="3" eb="4">
      <t>ヒョウ</t>
    </rPh>
    <phoneticPr fontId="2"/>
  </si>
  <si>
    <t>⇒(6)購入者価格（生産者価格に転換後）と(7)生産者価格の合計。</t>
    <phoneticPr fontId="2"/>
  </si>
  <si>
    <t>「入力表」シートの「独自自給率の設定」に入力した値を表示。
　※　自給率とは、県内の消費需要に対する県内生産物の割合。</t>
    <rPh sb="3" eb="4">
      <t>ヒョウ</t>
    </rPh>
    <phoneticPr fontId="2"/>
  </si>
  <si>
    <t>　※　平成27年高知県産業連関表（取引基本表）から算出した自給率。
　※　自給率とは、県内の消費需要に対する県内生産物の割合。</t>
    <rPh sb="17" eb="19">
      <t>トリヒキ</t>
    </rPh>
    <rPh sb="19" eb="22">
      <t>キホンヒョウ</t>
    </rPh>
    <phoneticPr fontId="2"/>
  </si>
  <si>
    <t>当初需要額のうち、県内で新たに生産される金額。
⇒(8)当初需要額（生産者価格転換後）に(11)自給率を乗じた金額。</t>
    <phoneticPr fontId="2"/>
  </si>
  <si>
    <t>中間投入額のうち、県内で生産される金額。
⇒(13)中間投入額に(10)高知県産業連関表の自給率を乗じた金額。</t>
    <phoneticPr fontId="2"/>
  </si>
  <si>
    <t>⇒(12)直接効果と(15)間接一次効果の合計。</t>
    <phoneticPr fontId="2"/>
  </si>
  <si>
    <t>各部門の生産額に対する雇用者所得の比率。
　※　平成27年高知県産業連関表（投入係数表）の投入率。</t>
    <rPh sb="38" eb="40">
      <t>トウニュウ</t>
    </rPh>
    <rPh sb="40" eb="42">
      <t>ケイスウ</t>
    </rPh>
    <rPh sb="42" eb="43">
      <t>ヒョウ</t>
    </rPh>
    <phoneticPr fontId="2"/>
  </si>
  <si>
    <t>各部門の生産額に対する個人業主の所得の比率。
　※　平成27年高知県産業連関表（投入係数表（営業余剰投入率）、雇用表）から算出。</t>
    <phoneticPr fontId="2"/>
  </si>
  <si>
    <t>家計消費支出の消費先部門の構成比。
　※　平成27年高知県産業連関表（取引基本表）から算出した「民間消費支出（列部門）の消費支出の構成割合」。</t>
    <rPh sb="35" eb="37">
      <t>トリヒキ</t>
    </rPh>
    <rPh sb="37" eb="40">
      <t>キホンヒョウ</t>
    </rPh>
    <phoneticPr fontId="2"/>
  </si>
  <si>
    <t>生産額に占める粗付加価値の比率。
　※　平成27年高知県産業連関表（投入係数表）の粗付加価値率。</t>
    <phoneticPr fontId="2"/>
  </si>
  <si>
    <t>生産誘発額が100万円あった場合に誘発される雇用者数を示す係数。
　※　平成27年高知県産業連関表（取引基本表、投入係数表、雇用表）を基に算出。</t>
    <phoneticPr fontId="2"/>
  </si>
  <si>
    <t>生産誘発額が100万円あった場合に誘発される就業者数を示す係数。
　※　平成27年高知県産業連関表（取引基本表、投入係数表、雇用表）を基に算出。</t>
    <phoneticPr fontId="2"/>
  </si>
  <si>
    <t>雇用者と個人業主の所得から消費に回る比率。
　※　この分析ツールでは、需要転化率を県民経済計算（県統計分析課）と家計調査年報（３ヵ年平均・二人以上の世帯のうち勤労者世帯
　　：総務省）から求めている。</t>
    <rPh sb="48" eb="49">
      <t>ケン</t>
    </rPh>
    <rPh sb="49" eb="51">
      <t>トウケイ</t>
    </rPh>
    <rPh sb="51" eb="54">
      <t>ブンセキカ</t>
    </rPh>
    <phoneticPr fontId="2"/>
  </si>
  <si>
    <r>
      <t>生産誘発額が100万円あった場合に排出されるCO</t>
    </r>
    <r>
      <rPr>
        <vertAlign val="superscript"/>
        <sz val="10.5"/>
        <color theme="1"/>
        <rFont val="メイリオ"/>
        <family val="3"/>
        <charset val="128"/>
      </rPr>
      <t>2</t>
    </r>
    <r>
      <rPr>
        <sz val="10.5"/>
        <color theme="1"/>
        <rFont val="メイリオ"/>
        <family val="3"/>
        <charset val="128"/>
      </rPr>
      <t>（二酸化炭素）の量（ｔ）を示す係数。
　※　この分析ツールでは、産業連関表による環境負荷原単位データブック(3EID)（（独）国立環境研究所地球環境研究センター）を基に算出。
　　自家輸送（旅客自動車）及び自家輸送（貨物自動車）を除いて算出。</t>
    </r>
    <phoneticPr fontId="2"/>
  </si>
  <si>
    <t>推計表の項目説明一覧</t>
    <rPh sb="0" eb="2">
      <t>スイケイ</t>
    </rPh>
    <rPh sb="2" eb="3">
      <t>ヒョウ</t>
    </rPh>
    <rPh sb="4" eb="6">
      <t>コウモク</t>
    </rPh>
    <rPh sb="6" eb="8">
      <t>セツメイ</t>
    </rPh>
    <rPh sb="8" eb="10">
      <t>イチラン</t>
    </rPh>
    <phoneticPr fontId="2"/>
  </si>
  <si>
    <t>項目説明</t>
    <rPh sb="0" eb="2">
      <t>コウモク</t>
    </rPh>
    <rPh sb="2" eb="4">
      <t>セツメイ</t>
    </rPh>
    <phoneticPr fontId="2"/>
  </si>
  <si>
    <t>※　「項目説明」をクリックすると項目の説明を見ることができます。</t>
    <rPh sb="3" eb="5">
      <t>コウモク</t>
    </rPh>
    <rPh sb="5" eb="7">
      <t>セツメイ</t>
    </rPh>
    <rPh sb="16" eb="18">
      <t>コウモク</t>
    </rPh>
    <rPh sb="19" eb="21">
      <t>セツメイ</t>
    </rPh>
    <rPh sb="22" eb="23">
      <t>ミ</t>
    </rPh>
    <phoneticPr fontId="2"/>
  </si>
  <si>
    <t>項目</t>
    <rPh sb="0" eb="2">
      <t>コウモク</t>
    </rPh>
    <phoneticPr fontId="2"/>
  </si>
  <si>
    <t>※　項目名をクリックすると推計表に移動します。</t>
    <rPh sb="2" eb="5">
      <t>コウモクメイ</t>
    </rPh>
    <rPh sb="13" eb="15">
      <t>スイケイ</t>
    </rPh>
    <rPh sb="15" eb="16">
      <t>ヒョウ</t>
    </rPh>
    <rPh sb="17" eb="19">
      <t>イドウ</t>
    </rPh>
    <phoneticPr fontId="2"/>
  </si>
  <si>
    <t>70</t>
  </si>
  <si>
    <t>700</t>
  </si>
  <si>
    <t>7000</t>
  </si>
  <si>
    <t>000</t>
  </si>
  <si>
    <t>00</t>
  </si>
  <si>
    <t>16</t>
    <phoneticPr fontId="4"/>
  </si>
  <si>
    <t>40</t>
    <phoneticPr fontId="4"/>
  </si>
  <si>
    <t>691</t>
  </si>
  <si>
    <t>6911</t>
  </si>
  <si>
    <t>分類不明</t>
  </si>
  <si>
    <t>15</t>
    <phoneticPr fontId="4"/>
  </si>
  <si>
    <t>39</t>
    <phoneticPr fontId="4"/>
  </si>
  <si>
    <t>681</t>
  </si>
  <si>
    <t>6811</t>
  </si>
  <si>
    <t>事務用品</t>
  </si>
  <si>
    <t>000P</t>
  </si>
  <si>
    <t>00P</t>
  </si>
  <si>
    <t>その他の対個人サービス</t>
  </si>
  <si>
    <t>099</t>
  </si>
  <si>
    <t>6799</t>
  </si>
  <si>
    <t>各種修理業（別掲を除く。）</t>
  </si>
  <si>
    <t>041</t>
  </si>
  <si>
    <t>個人教授業</t>
    <rPh sb="4" eb="5">
      <t>ギョウ</t>
    </rPh>
    <phoneticPr fontId="4"/>
  </si>
  <si>
    <t>031</t>
  </si>
  <si>
    <t>冠婚葬祭業</t>
  </si>
  <si>
    <t>021</t>
  </si>
  <si>
    <t>679</t>
  </si>
  <si>
    <t>写真業</t>
  </si>
  <si>
    <t>011</t>
  </si>
  <si>
    <t>その他の娯楽</t>
  </si>
  <si>
    <t>6741</t>
  </si>
  <si>
    <t>遊戯場</t>
  </si>
  <si>
    <t>051</t>
  </si>
  <si>
    <t>スポーツ施設提供業・公園・遊園地</t>
  </si>
  <si>
    <t>競輪・競馬等の競走場・競技団</t>
  </si>
  <si>
    <t>興行場（映画館を除く。）・興行団</t>
    <rPh sb="0" eb="2">
      <t>コウギョウ</t>
    </rPh>
    <rPh sb="2" eb="3">
      <t>ジョウ</t>
    </rPh>
    <rPh sb="4" eb="7">
      <t>エイガカン</t>
    </rPh>
    <rPh sb="13" eb="15">
      <t>コウギョウ</t>
    </rPh>
    <rPh sb="15" eb="16">
      <t>ダン</t>
    </rPh>
    <phoneticPr fontId="4"/>
  </si>
  <si>
    <t>娯楽サービス</t>
  </si>
  <si>
    <t>674</t>
  </si>
  <si>
    <t>映画館</t>
  </si>
  <si>
    <t>その他の洗濯・理容・美容・浴場業</t>
    <rPh sb="2" eb="3">
      <t>タ</t>
    </rPh>
    <rPh sb="4" eb="6">
      <t>センタク</t>
    </rPh>
    <rPh sb="7" eb="9">
      <t>リヨウ</t>
    </rPh>
    <rPh sb="10" eb="12">
      <t>ビヨウ</t>
    </rPh>
    <rPh sb="13" eb="15">
      <t>ヨクジョウ</t>
    </rPh>
    <rPh sb="15" eb="16">
      <t>ギョウ</t>
    </rPh>
    <phoneticPr fontId="4"/>
  </si>
  <si>
    <t>6731</t>
  </si>
  <si>
    <t>浴場業</t>
  </si>
  <si>
    <t>美容業</t>
  </si>
  <si>
    <t>理容業</t>
  </si>
  <si>
    <t>洗濯・理容・美容・浴場業</t>
  </si>
  <si>
    <t>673</t>
  </si>
  <si>
    <t>洗濯業</t>
  </si>
  <si>
    <t>持ち帰り・配達飲食サービス</t>
  </si>
  <si>
    <t>6721</t>
  </si>
  <si>
    <t>飲食サービス</t>
  </si>
  <si>
    <t>672</t>
  </si>
  <si>
    <t>飲食店</t>
  </si>
  <si>
    <t>対個人サービス</t>
  </si>
  <si>
    <t>宿泊業</t>
  </si>
  <si>
    <t>671</t>
  </si>
  <si>
    <t>6711</t>
  </si>
  <si>
    <t>宿泊業</t>
    <rPh sb="0" eb="2">
      <t>シュクハク</t>
    </rPh>
    <rPh sb="2" eb="3">
      <t>ギョウ</t>
    </rPh>
    <phoneticPr fontId="4"/>
  </si>
  <si>
    <t>その他の対事業所サービス</t>
  </si>
  <si>
    <t>6699</t>
  </si>
  <si>
    <t>警備業</t>
    <rPh sb="0" eb="3">
      <t>ケイビギョウ</t>
    </rPh>
    <phoneticPr fontId="4"/>
  </si>
  <si>
    <t>建物サービス</t>
  </si>
  <si>
    <t>労働者派遣サービス</t>
  </si>
  <si>
    <t>土木建築サービス</t>
  </si>
  <si>
    <t>669</t>
  </si>
  <si>
    <t>法務・財務・会計サービス</t>
  </si>
  <si>
    <t>機械修理</t>
  </si>
  <si>
    <t>6632</t>
  </si>
  <si>
    <t>101</t>
  </si>
  <si>
    <t>自動車整備・機械修理</t>
  </si>
  <si>
    <t>663</t>
  </si>
  <si>
    <t>自動車整備</t>
  </si>
  <si>
    <t>6631</t>
  </si>
  <si>
    <t>自動車整備</t>
    <rPh sb="0" eb="3">
      <t>ジドウシャ</t>
    </rPh>
    <rPh sb="3" eb="5">
      <t>セイビ</t>
    </rPh>
    <phoneticPr fontId="4"/>
  </si>
  <si>
    <t>新聞・雑誌・その他の広告</t>
  </si>
  <si>
    <t>012</t>
  </si>
  <si>
    <t>6621</t>
  </si>
  <si>
    <t>テレビ・ラジオ広告</t>
  </si>
  <si>
    <t>広告</t>
  </si>
  <si>
    <t>662</t>
  </si>
  <si>
    <t>貸自動車業</t>
  </si>
  <si>
    <t>6612</t>
  </si>
  <si>
    <t>スポーツ・娯楽用品・その他の物品賃貸業</t>
  </si>
  <si>
    <t>015</t>
  </si>
  <si>
    <t>6611</t>
  </si>
  <si>
    <t>事務用機械器具（電算機等を除く。）賃貸業</t>
  </si>
  <si>
    <t>014</t>
  </si>
  <si>
    <t>電子計算機・同関連機器賃貸業</t>
  </si>
  <si>
    <t>013</t>
  </si>
  <si>
    <t>建設機械器具賃貸業</t>
  </si>
  <si>
    <t>産業用機械器具（建設機械器具を除く。）賃貸業</t>
  </si>
  <si>
    <t>その他のサービス</t>
    <rPh sb="2" eb="3">
      <t>タ</t>
    </rPh>
    <phoneticPr fontId="4"/>
  </si>
  <si>
    <t>14</t>
    <phoneticPr fontId="4"/>
  </si>
  <si>
    <t>対事業所サービス</t>
  </si>
  <si>
    <t>物品賃貸サービス</t>
  </si>
  <si>
    <t>661</t>
  </si>
  <si>
    <t>物品賃貸業（貸自動車業を除く。）</t>
  </si>
  <si>
    <t>物品賃貸業（貸自動車を除く。）</t>
  </si>
  <si>
    <t>対家計民間非営利団体（別掲を除く。）★</t>
  </si>
  <si>
    <t>6599</t>
  </si>
  <si>
    <t>他に分類されない会員制団体</t>
  </si>
  <si>
    <t>659</t>
  </si>
  <si>
    <t>会員制企業団体</t>
    <rPh sb="0" eb="3">
      <t>カイインセイ</t>
    </rPh>
    <rPh sb="3" eb="5">
      <t>キギョウ</t>
    </rPh>
    <rPh sb="5" eb="7">
      <t>ダンタイ</t>
    </rPh>
    <phoneticPr fontId="4"/>
  </si>
  <si>
    <t>介護（施設サービスを除く。）</t>
    <rPh sb="0" eb="2">
      <t>カイゴ</t>
    </rPh>
    <rPh sb="3" eb="5">
      <t>シセツ</t>
    </rPh>
    <rPh sb="10" eb="11">
      <t>ノゾ</t>
    </rPh>
    <phoneticPr fontId="4"/>
  </si>
  <si>
    <t>6441</t>
  </si>
  <si>
    <t>介護</t>
  </si>
  <si>
    <t>644</t>
  </si>
  <si>
    <t>介護（施設サービス）</t>
    <rPh sb="0" eb="2">
      <t>カイゴ</t>
    </rPh>
    <rPh sb="3" eb="5">
      <t>シセツ</t>
    </rPh>
    <phoneticPr fontId="4"/>
  </si>
  <si>
    <t>保育所</t>
    <rPh sb="0" eb="3">
      <t>ホイクショ</t>
    </rPh>
    <phoneticPr fontId="4"/>
  </si>
  <si>
    <t>6431</t>
  </si>
  <si>
    <t>社会福祉</t>
  </si>
  <si>
    <t>社会福祉（非営利）★</t>
  </si>
  <si>
    <t>社会福祉（国公立）★★</t>
  </si>
  <si>
    <t>社会保険・社会福祉</t>
  </si>
  <si>
    <t>643</t>
  </si>
  <si>
    <t>社会保険事業★★</t>
  </si>
  <si>
    <t>保健衛生</t>
  </si>
  <si>
    <t>6421</t>
  </si>
  <si>
    <t>642</t>
  </si>
  <si>
    <t>保健衛生（国公立）★★</t>
  </si>
  <si>
    <t>医療（その他の医療サービス）</t>
    <rPh sb="0" eb="2">
      <t>イリョウ</t>
    </rPh>
    <rPh sb="5" eb="6">
      <t>タ</t>
    </rPh>
    <rPh sb="7" eb="9">
      <t>イリョウ</t>
    </rPh>
    <phoneticPr fontId="4"/>
  </si>
  <si>
    <t>6411</t>
  </si>
  <si>
    <t>医療（調剤）</t>
    <rPh sb="0" eb="2">
      <t>イリョウ</t>
    </rPh>
    <rPh sb="3" eb="5">
      <t>チョウザイ</t>
    </rPh>
    <phoneticPr fontId="4"/>
  </si>
  <si>
    <t>医療（歯科診療）</t>
    <rPh sb="3" eb="5">
      <t>シカ</t>
    </rPh>
    <rPh sb="5" eb="7">
      <t>シンリョウ</t>
    </rPh>
    <phoneticPr fontId="4"/>
  </si>
  <si>
    <t>医療（入院外診療）</t>
    <rPh sb="3" eb="5">
      <t>ニュウイン</t>
    </rPh>
    <rPh sb="5" eb="6">
      <t>ガイ</t>
    </rPh>
    <rPh sb="6" eb="8">
      <t>シンリョウ</t>
    </rPh>
    <phoneticPr fontId="4"/>
  </si>
  <si>
    <t>医療・福祉</t>
  </si>
  <si>
    <t>医療</t>
  </si>
  <si>
    <t>641</t>
  </si>
  <si>
    <t>医療（入院診療）</t>
    <rPh sb="3" eb="5">
      <t>ニュウイン</t>
    </rPh>
    <rPh sb="5" eb="7">
      <t>シンリョウ</t>
    </rPh>
    <phoneticPr fontId="4"/>
  </si>
  <si>
    <t>企業内研究開発</t>
  </si>
  <si>
    <t>6322</t>
  </si>
  <si>
    <t>人文・社会科学研究機関</t>
    <rPh sb="3" eb="5">
      <t>シャカイ</t>
    </rPh>
    <phoneticPr fontId="4"/>
  </si>
  <si>
    <t>061</t>
  </si>
  <si>
    <t>6321</t>
  </si>
  <si>
    <t>自然科学研究機関</t>
  </si>
  <si>
    <t>人文・社会科学研究機関（非営利）★</t>
    <rPh sb="3" eb="5">
      <t>シャカイ</t>
    </rPh>
    <phoneticPr fontId="4"/>
  </si>
  <si>
    <t>自然科学研究機関（非営利）★</t>
  </si>
  <si>
    <t>人文・社会科学研究機関（国公立）★★</t>
    <rPh sb="3" eb="5">
      <t>シャカイ</t>
    </rPh>
    <phoneticPr fontId="4"/>
  </si>
  <si>
    <t>研究</t>
    <rPh sb="0" eb="2">
      <t>ケンキュウ</t>
    </rPh>
    <phoneticPr fontId="4"/>
  </si>
  <si>
    <t>632</t>
  </si>
  <si>
    <t>学術研究機関</t>
  </si>
  <si>
    <t>自然科学研究機関（国公立）★★</t>
  </si>
  <si>
    <t>その他の教育訓練機関</t>
  </si>
  <si>
    <t>6312</t>
  </si>
  <si>
    <t>その他の教育訓練機関（国公立）★★</t>
  </si>
  <si>
    <t>社会教育（非営利）★</t>
  </si>
  <si>
    <t>社会教育・その他の教育</t>
  </si>
  <si>
    <t>社会教育（国公立）★★</t>
  </si>
  <si>
    <t>学校給食（私立）★</t>
    <rPh sb="2" eb="4">
      <t>キュウショク</t>
    </rPh>
    <phoneticPr fontId="4"/>
  </si>
  <si>
    <t>6311</t>
  </si>
  <si>
    <t>学校給食（国公立）★★</t>
    <rPh sb="2" eb="4">
      <t>キュウショク</t>
    </rPh>
    <phoneticPr fontId="4"/>
  </si>
  <si>
    <t>学校教育（私立）★</t>
  </si>
  <si>
    <t>公共サービス</t>
    <rPh sb="0" eb="2">
      <t>コウキョウ</t>
    </rPh>
    <phoneticPr fontId="4"/>
  </si>
  <si>
    <t>13</t>
    <phoneticPr fontId="4"/>
  </si>
  <si>
    <t>教育・研究</t>
  </si>
  <si>
    <t>教育</t>
  </si>
  <si>
    <t>631</t>
  </si>
  <si>
    <t>学校教育</t>
  </si>
  <si>
    <t>学校教育（国公立）★★</t>
  </si>
  <si>
    <t>公務（地方）</t>
  </si>
  <si>
    <t>6112</t>
  </si>
  <si>
    <t>公務（地方）★★</t>
  </si>
  <si>
    <t>公務</t>
  </si>
  <si>
    <t>12</t>
    <phoneticPr fontId="4"/>
  </si>
  <si>
    <t>611</t>
  </si>
  <si>
    <t>公務（中央）</t>
  </si>
  <si>
    <t>6111</t>
  </si>
  <si>
    <t>公務（中央）★★</t>
  </si>
  <si>
    <t>出版</t>
    <rPh sb="0" eb="2">
      <t>シュッパン</t>
    </rPh>
    <phoneticPr fontId="4"/>
  </si>
  <si>
    <t>5951</t>
  </si>
  <si>
    <t>新聞</t>
    <rPh sb="0" eb="2">
      <t>シンブン</t>
    </rPh>
    <phoneticPr fontId="4"/>
  </si>
  <si>
    <t>映像・音声・文字情報制作</t>
  </si>
  <si>
    <t>595</t>
  </si>
  <si>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4"/>
  </si>
  <si>
    <t>インターネット附随サービス</t>
  </si>
  <si>
    <t>594</t>
  </si>
  <si>
    <t>5941</t>
  </si>
  <si>
    <t>インターネット附随サービス</t>
    <rPh sb="7" eb="9">
      <t>フズイ</t>
    </rPh>
    <phoneticPr fontId="4"/>
  </si>
  <si>
    <t>情報処理・提供サービス</t>
  </si>
  <si>
    <t>5931</t>
  </si>
  <si>
    <t>ソフトウェア業</t>
  </si>
  <si>
    <t>情報サービス</t>
  </si>
  <si>
    <t>593</t>
  </si>
  <si>
    <t>有線放送</t>
  </si>
  <si>
    <t>5921</t>
  </si>
  <si>
    <t>民間放送</t>
  </si>
  <si>
    <t>放送</t>
  </si>
  <si>
    <t>592</t>
  </si>
  <si>
    <t>公共放送</t>
  </si>
  <si>
    <t>電気通信に附帯するサービス</t>
    <rPh sb="0" eb="2">
      <t>デンキ</t>
    </rPh>
    <rPh sb="2" eb="4">
      <t>ツウシン</t>
    </rPh>
    <rPh sb="5" eb="7">
      <t>フタイ</t>
    </rPh>
    <phoneticPr fontId="4"/>
  </si>
  <si>
    <t>5911</t>
  </si>
  <si>
    <t>移動電気通信</t>
    <rPh sb="0" eb="2">
      <t>イドウ</t>
    </rPh>
    <rPh sb="2" eb="4">
      <t>デンキ</t>
    </rPh>
    <rPh sb="4" eb="6">
      <t>ツウシン</t>
    </rPh>
    <phoneticPr fontId="4"/>
  </si>
  <si>
    <t>情報通信</t>
  </si>
  <si>
    <t>通信</t>
  </si>
  <si>
    <t>591</t>
  </si>
  <si>
    <t>固定電気通信</t>
    <rPh sb="0" eb="2">
      <t>コテイ</t>
    </rPh>
    <rPh sb="2" eb="4">
      <t>デンキ</t>
    </rPh>
    <rPh sb="4" eb="6">
      <t>ツウシン</t>
    </rPh>
    <phoneticPr fontId="4"/>
  </si>
  <si>
    <t>郵便・信書便</t>
  </si>
  <si>
    <t>579</t>
  </si>
  <si>
    <t>5791</t>
  </si>
  <si>
    <t>郵便・信書便</t>
    <rPh sb="3" eb="5">
      <t>シンショ</t>
    </rPh>
    <rPh sb="5" eb="6">
      <t>ビン</t>
    </rPh>
    <phoneticPr fontId="4"/>
  </si>
  <si>
    <t>旅行・その他の運輸附帯サービス</t>
    <rPh sb="9" eb="11">
      <t>フタイ</t>
    </rPh>
    <phoneticPr fontId="4"/>
  </si>
  <si>
    <t>5789</t>
  </si>
  <si>
    <t>航空附帯サービス</t>
    <rPh sb="2" eb="4">
      <t>フタイ</t>
    </rPh>
    <phoneticPr fontId="4"/>
  </si>
  <si>
    <t>071</t>
  </si>
  <si>
    <t>航空施設管理</t>
  </si>
  <si>
    <t>航空施設管理（公営）★★</t>
  </si>
  <si>
    <t>水運附帯サービス</t>
    <rPh sb="2" eb="4">
      <t>フタイ</t>
    </rPh>
    <phoneticPr fontId="4"/>
  </si>
  <si>
    <t>水運施設管理</t>
    <rPh sb="0" eb="2">
      <t>スイウン</t>
    </rPh>
    <rPh sb="2" eb="4">
      <t>シセツ</t>
    </rPh>
    <rPh sb="4" eb="6">
      <t>カンリ</t>
    </rPh>
    <phoneticPr fontId="4"/>
  </si>
  <si>
    <t>水運施設管理（国公営）★★</t>
    <rPh sb="7" eb="10">
      <t>コッコウエイ</t>
    </rPh>
    <phoneticPr fontId="4"/>
  </si>
  <si>
    <t>その他の運輸附帯サービス</t>
  </si>
  <si>
    <t>道路輸送施設提供</t>
  </si>
  <si>
    <t>運輸附帯サービス</t>
  </si>
  <si>
    <t>578</t>
  </si>
  <si>
    <t>こん包</t>
  </si>
  <si>
    <t>5781</t>
  </si>
  <si>
    <t>倉庫</t>
  </si>
  <si>
    <t>577</t>
  </si>
  <si>
    <t>5771</t>
  </si>
  <si>
    <t>貨物利用運送</t>
  </si>
  <si>
    <t>576</t>
  </si>
  <si>
    <t>5761</t>
  </si>
  <si>
    <t>貨物利用運送</t>
    <rPh sb="2" eb="4">
      <t>リヨウ</t>
    </rPh>
    <rPh sb="4" eb="6">
      <t>ウンソウ</t>
    </rPh>
    <phoneticPr fontId="4"/>
  </si>
  <si>
    <t>航空機使用事業</t>
  </si>
  <si>
    <t>5751</t>
  </si>
  <si>
    <t>国内航空貨物輸送</t>
  </si>
  <si>
    <t>国内航空旅客輸送</t>
  </si>
  <si>
    <t>国際航空輸送</t>
  </si>
  <si>
    <t>航空輸送</t>
  </si>
  <si>
    <t>575</t>
  </si>
  <si>
    <t>港湾運送</t>
  </si>
  <si>
    <t>5743</t>
  </si>
  <si>
    <t>沿海・内水面貨物輸送</t>
  </si>
  <si>
    <t>5742</t>
  </si>
  <si>
    <t>沿海・内水面旅客輸送</t>
  </si>
  <si>
    <t>沿海・内水面輸送</t>
  </si>
  <si>
    <t>水運</t>
  </si>
  <si>
    <t>574</t>
  </si>
  <si>
    <t>外洋輸送</t>
  </si>
  <si>
    <t>5741</t>
  </si>
  <si>
    <t>自家輸送（貨物自動車）</t>
  </si>
  <si>
    <t>5732</t>
  </si>
  <si>
    <t>自家輸送（貨物自動車）</t>
    <rPh sb="2" eb="4">
      <t>ユソウ</t>
    </rPh>
    <rPh sb="7" eb="10">
      <t>ジドウシャ</t>
    </rPh>
    <phoneticPr fontId="4"/>
  </si>
  <si>
    <t>011P</t>
  </si>
  <si>
    <t>01P</t>
  </si>
  <si>
    <t>自家輸送</t>
  </si>
  <si>
    <t>573</t>
  </si>
  <si>
    <t>自家輸送（旅客自動車）</t>
  </si>
  <si>
    <t>5731</t>
  </si>
  <si>
    <t>自家輸送（旅客自動車）</t>
    <rPh sb="2" eb="4">
      <t>ユソウ</t>
    </rPh>
    <rPh sb="7" eb="10">
      <t>ジドウシャ</t>
    </rPh>
    <phoneticPr fontId="4"/>
  </si>
  <si>
    <t>道路貨物輸送（自家輸送を除く。）</t>
  </si>
  <si>
    <t>5722</t>
  </si>
  <si>
    <t>道路貨物輸送（自家輸送を除く。）</t>
    <rPh sb="7" eb="9">
      <t>ジカ</t>
    </rPh>
    <rPh sb="9" eb="11">
      <t>ユソウ</t>
    </rPh>
    <phoneticPr fontId="4"/>
  </si>
  <si>
    <t>ハイヤー・タクシー</t>
  </si>
  <si>
    <t>5721</t>
  </si>
  <si>
    <t>道路輸送（自家輸送を除く。）</t>
  </si>
  <si>
    <t>572</t>
  </si>
  <si>
    <t>道路旅客輸送</t>
  </si>
  <si>
    <t>バス</t>
  </si>
  <si>
    <t>鉄道貨物輸送</t>
  </si>
  <si>
    <t>5712</t>
  </si>
  <si>
    <t>運輸・郵便・情報通信</t>
    <rPh sb="6" eb="10">
      <t>ジョウホウツウシン</t>
    </rPh>
    <phoneticPr fontId="4"/>
  </si>
  <si>
    <t>11</t>
    <phoneticPr fontId="4"/>
  </si>
  <si>
    <t>運輸・郵便</t>
  </si>
  <si>
    <t>鉄道輸送</t>
  </si>
  <si>
    <t>571</t>
  </si>
  <si>
    <t>鉄道旅客輸送</t>
  </si>
  <si>
    <t>5711</t>
  </si>
  <si>
    <t>住宅賃貸料（帰属家賃）</t>
  </si>
  <si>
    <t>553</t>
  </si>
  <si>
    <t>住宅賃貸料（帰属家賃）</t>
    <rPh sb="0" eb="2">
      <t>ジュウタク</t>
    </rPh>
    <rPh sb="2" eb="5">
      <t>チンタイリョウ</t>
    </rPh>
    <rPh sb="6" eb="8">
      <t>キゾク</t>
    </rPh>
    <rPh sb="8" eb="10">
      <t>ヤチン</t>
    </rPh>
    <phoneticPr fontId="4"/>
  </si>
  <si>
    <t>5531</t>
  </si>
  <si>
    <t>住宅賃貸料</t>
  </si>
  <si>
    <t>552</t>
  </si>
  <si>
    <t>5521</t>
  </si>
  <si>
    <t>不動産賃貸業</t>
  </si>
  <si>
    <t>5511</t>
  </si>
  <si>
    <t>不動産</t>
  </si>
  <si>
    <t>10</t>
    <phoneticPr fontId="4"/>
  </si>
  <si>
    <t>不動産仲介及び賃貸</t>
  </si>
  <si>
    <t>551</t>
  </si>
  <si>
    <t>不動産仲介・管理業</t>
  </si>
  <si>
    <t>損害保険</t>
  </si>
  <si>
    <t>5312</t>
  </si>
  <si>
    <t>保険</t>
  </si>
  <si>
    <t>生命保険</t>
  </si>
  <si>
    <t>民間金融（手数料）</t>
  </si>
  <si>
    <t>5311</t>
  </si>
  <si>
    <t>公的金融（手数料）</t>
  </si>
  <si>
    <t>民間金融（ＦＩＳＩＭ）</t>
  </si>
  <si>
    <t>公的金融（ＦＩＳＩＭ）</t>
  </si>
  <si>
    <t>金融・保険</t>
  </si>
  <si>
    <t>09</t>
    <phoneticPr fontId="4"/>
  </si>
  <si>
    <t>531</t>
  </si>
  <si>
    <t>金融</t>
  </si>
  <si>
    <t>小売</t>
  </si>
  <si>
    <t>5112</t>
  </si>
  <si>
    <t>商業</t>
  </si>
  <si>
    <t>08</t>
    <phoneticPr fontId="4"/>
  </si>
  <si>
    <t>511</t>
  </si>
  <si>
    <t>卸売</t>
  </si>
  <si>
    <t>5111</t>
  </si>
  <si>
    <t>廃棄物処理</t>
  </si>
  <si>
    <t>4811</t>
  </si>
  <si>
    <t>481</t>
  </si>
  <si>
    <t>廃棄物処理（公営）★★</t>
  </si>
  <si>
    <t>下水道★★</t>
  </si>
  <si>
    <t>4711</t>
  </si>
  <si>
    <t>工業用水</t>
  </si>
  <si>
    <t>水道</t>
  </si>
  <si>
    <t>471</t>
  </si>
  <si>
    <t>上水道・簡易水道</t>
  </si>
  <si>
    <t>熱供給業</t>
  </si>
  <si>
    <t>4622</t>
  </si>
  <si>
    <t>ガス・熱供給</t>
  </si>
  <si>
    <t>462</t>
  </si>
  <si>
    <t>都市ガス</t>
  </si>
  <si>
    <t>4621</t>
  </si>
  <si>
    <t>自家発電</t>
  </si>
  <si>
    <t>4611</t>
  </si>
  <si>
    <t>事業用発電（火力発電を除く。）</t>
    <rPh sb="0" eb="3">
      <t>ジギョウヨウ</t>
    </rPh>
    <rPh sb="3" eb="5">
      <t>ハツデン</t>
    </rPh>
    <rPh sb="6" eb="8">
      <t>カリョク</t>
    </rPh>
    <rPh sb="8" eb="10">
      <t>ハツデン</t>
    </rPh>
    <rPh sb="11" eb="12">
      <t>ノゾ</t>
    </rPh>
    <phoneticPr fontId="4"/>
  </si>
  <si>
    <t>事業用火力発電</t>
    <rPh sb="0" eb="3">
      <t>ジギョウヨウ</t>
    </rPh>
    <rPh sb="3" eb="5">
      <t>カリョク</t>
    </rPh>
    <rPh sb="5" eb="7">
      <t>ハツデン</t>
    </rPh>
    <phoneticPr fontId="4"/>
  </si>
  <si>
    <t>電力・ガス・水道</t>
    <rPh sb="6" eb="8">
      <t>スイドウ</t>
    </rPh>
    <phoneticPr fontId="4"/>
  </si>
  <si>
    <t>07</t>
    <phoneticPr fontId="4"/>
  </si>
  <si>
    <t>電力・ガス・熱供給</t>
  </si>
  <si>
    <t>電力</t>
  </si>
  <si>
    <t>461</t>
  </si>
  <si>
    <t>事業用電力</t>
  </si>
  <si>
    <t>001</t>
  </si>
  <si>
    <t>その他の土木建設</t>
  </si>
  <si>
    <t>4191</t>
  </si>
  <si>
    <t>電気通信施設建設</t>
  </si>
  <si>
    <t>電力施設建設</t>
  </si>
  <si>
    <t>その他の土木建設</t>
    <phoneticPr fontId="4"/>
  </si>
  <si>
    <t>419</t>
  </si>
  <si>
    <t>鉄道軌道建設</t>
  </si>
  <si>
    <t>農林関係公共事業</t>
  </si>
  <si>
    <t>4131</t>
  </si>
  <si>
    <t>河川・下水道・その他の公共事業</t>
  </si>
  <si>
    <t>土木</t>
    <phoneticPr fontId="4"/>
  </si>
  <si>
    <t>公共事業</t>
  </si>
  <si>
    <t>413</t>
  </si>
  <si>
    <t>道路関係公共事業</t>
  </si>
  <si>
    <t>建設補修</t>
  </si>
  <si>
    <t>412</t>
  </si>
  <si>
    <t>4121</t>
  </si>
  <si>
    <t>非住宅建築（非木造）</t>
  </si>
  <si>
    <t>4112</t>
  </si>
  <si>
    <t>非住宅建築</t>
  </si>
  <si>
    <t>非住宅建築（木造）</t>
  </si>
  <si>
    <t>住宅建築（非木造）</t>
  </si>
  <si>
    <t>4111</t>
  </si>
  <si>
    <t>建設</t>
    <rPh sb="0" eb="2">
      <t>ケンセツ</t>
    </rPh>
    <phoneticPr fontId="4"/>
  </si>
  <si>
    <t>06</t>
    <phoneticPr fontId="4"/>
  </si>
  <si>
    <t>建築</t>
  </si>
  <si>
    <t>411</t>
  </si>
  <si>
    <t>住宅建築</t>
  </si>
  <si>
    <t>住宅建築（木造）</t>
  </si>
  <si>
    <t>再生資源回収・加工処理</t>
  </si>
  <si>
    <t>392</t>
  </si>
  <si>
    <t>3921</t>
  </si>
  <si>
    <t>再生資源回収・加工処理</t>
    <rPh sb="0" eb="2">
      <t>サイセイ</t>
    </rPh>
    <rPh sb="2" eb="4">
      <t>シゲン</t>
    </rPh>
    <rPh sb="4" eb="6">
      <t>カイシュウ</t>
    </rPh>
    <rPh sb="7" eb="9">
      <t>カコウ</t>
    </rPh>
    <rPh sb="9" eb="11">
      <t>ショリ</t>
    </rPh>
    <phoneticPr fontId="4"/>
  </si>
  <si>
    <t>その他の製造工業製品</t>
  </si>
  <si>
    <t>3919</t>
  </si>
  <si>
    <t>情報記録物</t>
  </si>
  <si>
    <t>畳・わら加工品</t>
  </si>
  <si>
    <t>筆記具・文具</t>
  </si>
  <si>
    <t>楽器</t>
  </si>
  <si>
    <t>時計</t>
  </si>
  <si>
    <t>身辺細貨品</t>
  </si>
  <si>
    <t>運動用品</t>
  </si>
  <si>
    <t>3911</t>
  </si>
  <si>
    <t>その他の製造工業製品（３／３）</t>
  </si>
  <si>
    <t>391</t>
  </si>
  <si>
    <t>がん具・運動用品</t>
  </si>
  <si>
    <t>がん具</t>
  </si>
  <si>
    <t>他に分類されない輸送機械</t>
    <rPh sb="0" eb="1">
      <t>タ</t>
    </rPh>
    <rPh sb="2" eb="4">
      <t>ブンルイ</t>
    </rPh>
    <rPh sb="8" eb="10">
      <t>ユソウ</t>
    </rPh>
    <rPh sb="10" eb="12">
      <t>キカイ</t>
    </rPh>
    <phoneticPr fontId="4"/>
  </si>
  <si>
    <t>3599</t>
  </si>
  <si>
    <t>産業用運搬車両</t>
  </si>
  <si>
    <t>091</t>
  </si>
  <si>
    <t>その他の輸送機械</t>
  </si>
  <si>
    <t>自転車</t>
  </si>
  <si>
    <t>航空機修理</t>
  </si>
  <si>
    <t>3592</t>
  </si>
  <si>
    <t>航空機・同修理</t>
  </si>
  <si>
    <t>航空機</t>
  </si>
  <si>
    <t>鉄道車両修理</t>
  </si>
  <si>
    <t>3591</t>
  </si>
  <si>
    <t>その他の輸送機械・同修理</t>
  </si>
  <si>
    <t>359</t>
  </si>
  <si>
    <t>鉄道車両・同修理</t>
  </si>
  <si>
    <t>鉄道車両</t>
  </si>
  <si>
    <t>船舶修理</t>
  </si>
  <si>
    <t>3541</t>
  </si>
  <si>
    <t>舶用内燃機関</t>
  </si>
  <si>
    <t>その他の船舶</t>
  </si>
  <si>
    <t>船舶・同修理</t>
  </si>
  <si>
    <t>354</t>
  </si>
  <si>
    <t>鋼船</t>
  </si>
  <si>
    <t>自動車部品</t>
  </si>
  <si>
    <t>3531</t>
  </si>
  <si>
    <t>自動車部品・同附属品</t>
  </si>
  <si>
    <t>353</t>
  </si>
  <si>
    <t>自動車用内燃機関</t>
  </si>
  <si>
    <t>二輪自動車</t>
  </si>
  <si>
    <t>3522</t>
  </si>
  <si>
    <t>その他の自動車</t>
  </si>
  <si>
    <t>352</t>
  </si>
  <si>
    <t>トラック・バス・その他の自動車</t>
  </si>
  <si>
    <t>3521</t>
  </si>
  <si>
    <t>輸送機械</t>
  </si>
  <si>
    <t>乗用車</t>
  </si>
  <si>
    <t>351</t>
  </si>
  <si>
    <t>3511</t>
  </si>
  <si>
    <t>電子計算機附属装置</t>
    <rPh sb="5" eb="7">
      <t>フゾク</t>
    </rPh>
    <phoneticPr fontId="4"/>
  </si>
  <si>
    <t>3421</t>
  </si>
  <si>
    <t>電子計算機本体（パソコンを除く。）</t>
    <rPh sb="0" eb="2">
      <t>デンシ</t>
    </rPh>
    <rPh sb="2" eb="5">
      <t>ケイサンキ</t>
    </rPh>
    <rPh sb="5" eb="7">
      <t>ホンタイ</t>
    </rPh>
    <phoneticPr fontId="4"/>
  </si>
  <si>
    <t>電子計算機・同附属装置</t>
  </si>
  <si>
    <t>342</t>
  </si>
  <si>
    <t>パーソナルコンピュータ</t>
  </si>
  <si>
    <t>電気音響機器</t>
  </si>
  <si>
    <t>3412</t>
  </si>
  <si>
    <t>映像・音響機器</t>
  </si>
  <si>
    <t>ビデオ機器・デジタルカメラ</t>
  </si>
  <si>
    <t>その他の電気通信機器</t>
  </si>
  <si>
    <t>3411</t>
  </si>
  <si>
    <t>ラジオ・テレビ受信機</t>
  </si>
  <si>
    <t>無線電気通信機器（携帯電話機を除く。）</t>
    <rPh sb="9" eb="11">
      <t>ケイタイ</t>
    </rPh>
    <rPh sb="11" eb="13">
      <t>デンワ</t>
    </rPh>
    <rPh sb="13" eb="14">
      <t>キ</t>
    </rPh>
    <phoneticPr fontId="4"/>
  </si>
  <si>
    <t>携帯電話機</t>
    <rPh sb="0" eb="2">
      <t>ケイタイ</t>
    </rPh>
    <rPh sb="2" eb="4">
      <t>デンワ</t>
    </rPh>
    <rPh sb="4" eb="5">
      <t>キ</t>
    </rPh>
    <phoneticPr fontId="4"/>
  </si>
  <si>
    <t>通信・映像・音響機器</t>
  </si>
  <si>
    <t>341</t>
  </si>
  <si>
    <t>通信機器</t>
  </si>
  <si>
    <t>有線電気通信機器</t>
  </si>
  <si>
    <t>その他の電気機械器具</t>
  </si>
  <si>
    <t>3399</t>
  </si>
  <si>
    <t>電池</t>
  </si>
  <si>
    <t>電気照明器具</t>
  </si>
  <si>
    <t>その他の電気機械</t>
  </si>
  <si>
    <t>339</t>
  </si>
  <si>
    <t>電球類</t>
  </si>
  <si>
    <t>電気計測器</t>
  </si>
  <si>
    <t>3332</t>
  </si>
  <si>
    <t>電子応用装置・電気計測器</t>
  </si>
  <si>
    <t>333</t>
  </si>
  <si>
    <t>電子応用装置</t>
  </si>
  <si>
    <t>3331</t>
  </si>
  <si>
    <t>民生用電気機器（エアコンを除く。）</t>
    <rPh sb="0" eb="2">
      <t>ミンセイ</t>
    </rPh>
    <rPh sb="2" eb="3">
      <t>ヨウ</t>
    </rPh>
    <rPh sb="3" eb="5">
      <t>デンキ</t>
    </rPh>
    <rPh sb="5" eb="7">
      <t>キキ</t>
    </rPh>
    <phoneticPr fontId="4"/>
  </si>
  <si>
    <t>3321</t>
  </si>
  <si>
    <t>民生用電気機器</t>
  </si>
  <si>
    <t>332</t>
  </si>
  <si>
    <t>民生用エアコンディショナ</t>
    <rPh sb="0" eb="2">
      <t>ミンセイ</t>
    </rPh>
    <rPh sb="2" eb="3">
      <t>ヨウ</t>
    </rPh>
    <phoneticPr fontId="4"/>
  </si>
  <si>
    <t>その他の産業用電気機器</t>
    <rPh sb="7" eb="9">
      <t>デンキ</t>
    </rPh>
    <rPh sb="9" eb="11">
      <t>キキ</t>
    </rPh>
    <phoneticPr fontId="4"/>
  </si>
  <si>
    <t>3311</t>
  </si>
  <si>
    <t>内燃機関電装品</t>
    <rPh sb="0" eb="2">
      <t>ナイネン</t>
    </rPh>
    <rPh sb="2" eb="4">
      <t>キカン</t>
    </rPh>
    <rPh sb="4" eb="7">
      <t>デンソウヒン</t>
    </rPh>
    <phoneticPr fontId="4"/>
  </si>
  <si>
    <t>配線器具</t>
    <rPh sb="0" eb="2">
      <t>ハイセン</t>
    </rPh>
    <rPh sb="2" eb="4">
      <t>キグ</t>
    </rPh>
    <phoneticPr fontId="4"/>
  </si>
  <si>
    <t>開閉制御装置・配電盤</t>
  </si>
  <si>
    <t>変圧器・変成器</t>
  </si>
  <si>
    <t>電動機</t>
  </si>
  <si>
    <t>発電機器</t>
  </si>
  <si>
    <t>電気機械・情報・通信機器</t>
    <phoneticPr fontId="4"/>
  </si>
  <si>
    <t>産業用電気機器</t>
  </si>
  <si>
    <t>331</t>
  </si>
  <si>
    <t>回転電気機械</t>
  </si>
  <si>
    <t>その他の電子部品</t>
    <rPh sb="6" eb="7">
      <t>ブ</t>
    </rPh>
    <phoneticPr fontId="4"/>
  </si>
  <si>
    <t>3299</t>
  </si>
  <si>
    <t>電子回路</t>
    <rPh sb="0" eb="2">
      <t>デンシ</t>
    </rPh>
    <rPh sb="2" eb="4">
      <t>カイロ</t>
    </rPh>
    <phoneticPr fontId="4"/>
  </si>
  <si>
    <t>その他の電子部品</t>
  </si>
  <si>
    <t>329</t>
  </si>
  <si>
    <t>記録メディア</t>
    <rPh sb="0" eb="2">
      <t>キロク</t>
    </rPh>
    <phoneticPr fontId="4"/>
  </si>
  <si>
    <t>フラットパネル・電子管</t>
    <rPh sb="8" eb="11">
      <t>デンシカン</t>
    </rPh>
    <phoneticPr fontId="4"/>
  </si>
  <si>
    <t>3211</t>
  </si>
  <si>
    <t>液晶パネル</t>
  </si>
  <si>
    <t>集積回路</t>
  </si>
  <si>
    <t>電子部品</t>
  </si>
  <si>
    <t>電子デバイス</t>
  </si>
  <si>
    <t>321</t>
  </si>
  <si>
    <t>半導体素子</t>
  </si>
  <si>
    <t>武器</t>
  </si>
  <si>
    <t>3116</t>
  </si>
  <si>
    <t>光学機械・レンズ</t>
  </si>
  <si>
    <t>3115</t>
  </si>
  <si>
    <t>光学機械・レンズ</t>
    <rPh sb="0" eb="2">
      <t>コウガク</t>
    </rPh>
    <rPh sb="2" eb="4">
      <t>キカイ</t>
    </rPh>
    <phoneticPr fontId="4"/>
  </si>
  <si>
    <t>医療用機械器具</t>
  </si>
  <si>
    <t>3114</t>
  </si>
  <si>
    <t>計測機器</t>
  </si>
  <si>
    <t>3113</t>
  </si>
  <si>
    <t>計測機器</t>
    <rPh sb="0" eb="2">
      <t>ケイソク</t>
    </rPh>
    <rPh sb="2" eb="4">
      <t>キキ</t>
    </rPh>
    <phoneticPr fontId="4"/>
  </si>
  <si>
    <t>その他のサービス用機器</t>
  </si>
  <si>
    <t>019</t>
  </si>
  <si>
    <t>3112</t>
  </si>
  <si>
    <t>娯楽用機器</t>
  </si>
  <si>
    <t>自動販売機</t>
  </si>
  <si>
    <t>サービス用・娯楽用機器</t>
  </si>
  <si>
    <t>サービス用・娯楽用機器</t>
    <rPh sb="6" eb="9">
      <t>ゴラクヨウ</t>
    </rPh>
    <phoneticPr fontId="4"/>
  </si>
  <si>
    <t>その他の事務用機械</t>
  </si>
  <si>
    <t>3111</t>
  </si>
  <si>
    <t>業務用機械</t>
  </si>
  <si>
    <t>311</t>
  </si>
  <si>
    <t>事務用機械</t>
  </si>
  <si>
    <t>複写機</t>
  </si>
  <si>
    <t>その他の生産用機械</t>
    <rPh sb="4" eb="7">
      <t>セイサンヨウ</t>
    </rPh>
    <rPh sb="7" eb="9">
      <t>キカイ</t>
    </rPh>
    <phoneticPr fontId="4"/>
  </si>
  <si>
    <t>3019</t>
  </si>
  <si>
    <t>ロボット</t>
  </si>
  <si>
    <t>真空装置・真空機器</t>
    <rPh sb="0" eb="2">
      <t>シンクウ</t>
    </rPh>
    <rPh sb="2" eb="4">
      <t>ソウチ</t>
    </rPh>
    <rPh sb="5" eb="7">
      <t>シンクウ</t>
    </rPh>
    <rPh sb="7" eb="9">
      <t>キキ</t>
    </rPh>
    <phoneticPr fontId="4"/>
  </si>
  <si>
    <t>その他の生産用機械</t>
  </si>
  <si>
    <t>金型</t>
  </si>
  <si>
    <t>半導体製造装置</t>
  </si>
  <si>
    <t>3017</t>
  </si>
  <si>
    <t>機械工具</t>
  </si>
  <si>
    <t>3016</t>
  </si>
  <si>
    <t>金属加工機械</t>
  </si>
  <si>
    <t>金属工作機械</t>
  </si>
  <si>
    <t>プラスチック加工機械</t>
  </si>
  <si>
    <t>022</t>
  </si>
  <si>
    <t>3015</t>
  </si>
  <si>
    <t>鋳造装置</t>
  </si>
  <si>
    <t>鋳造装置・プラスチック加工機械</t>
  </si>
  <si>
    <t>基礎素材産業用機械</t>
  </si>
  <si>
    <t>化学機械</t>
  </si>
  <si>
    <t>包装・荷造機械</t>
    <rPh sb="0" eb="2">
      <t>ホウソウ</t>
    </rPh>
    <rPh sb="3" eb="4">
      <t>ニ</t>
    </rPh>
    <rPh sb="4" eb="5">
      <t>ヅクリ</t>
    </rPh>
    <rPh sb="5" eb="7">
      <t>キカイ</t>
    </rPh>
    <phoneticPr fontId="4"/>
  </si>
  <si>
    <t>3014</t>
  </si>
  <si>
    <t>印刷・製本・紙工機械</t>
  </si>
  <si>
    <t>パルプ装置・製紙機械</t>
  </si>
  <si>
    <t>木材加工機械</t>
    <rPh sb="0" eb="2">
      <t>モクザイ</t>
    </rPh>
    <rPh sb="2" eb="4">
      <t>カコウ</t>
    </rPh>
    <phoneticPr fontId="4"/>
  </si>
  <si>
    <t>食品機械・同装置</t>
    <rPh sb="5" eb="6">
      <t>ドウ</t>
    </rPh>
    <rPh sb="6" eb="8">
      <t>ソウチ</t>
    </rPh>
    <phoneticPr fontId="4"/>
  </si>
  <si>
    <t>生活関連産業用機械</t>
  </si>
  <si>
    <t>生活関連産業用機械</t>
    <rPh sb="7" eb="9">
      <t>キカイ</t>
    </rPh>
    <phoneticPr fontId="4"/>
  </si>
  <si>
    <t>繊維機械</t>
  </si>
  <si>
    <t>3013</t>
  </si>
  <si>
    <t>建設・鉱山機械</t>
  </si>
  <si>
    <t>3012</t>
  </si>
  <si>
    <t>建設・鉱山機械</t>
    <rPh sb="0" eb="2">
      <t>ケンセツ</t>
    </rPh>
    <rPh sb="3" eb="5">
      <t>コウザン</t>
    </rPh>
    <phoneticPr fontId="4"/>
  </si>
  <si>
    <t>生産用機械</t>
  </si>
  <si>
    <t>301</t>
  </si>
  <si>
    <t>農業用機械</t>
  </si>
  <si>
    <t>3011</t>
  </si>
  <si>
    <t>農業用機械</t>
    <rPh sb="2" eb="3">
      <t>ヨウ</t>
    </rPh>
    <phoneticPr fontId="4"/>
  </si>
  <si>
    <t>他に分類されないはん用機械</t>
    <rPh sb="0" eb="1">
      <t>タ</t>
    </rPh>
    <rPh sb="2" eb="4">
      <t>ブンルイ</t>
    </rPh>
    <rPh sb="10" eb="11">
      <t>ヨウ</t>
    </rPh>
    <rPh sb="11" eb="13">
      <t>キカイ</t>
    </rPh>
    <phoneticPr fontId="4"/>
  </si>
  <si>
    <t>2919</t>
  </si>
  <si>
    <t>動力伝導装置</t>
    <rPh sb="0" eb="2">
      <t>ドウリョク</t>
    </rPh>
    <rPh sb="2" eb="4">
      <t>デンドウ</t>
    </rPh>
    <rPh sb="4" eb="6">
      <t>ソウチ</t>
    </rPh>
    <phoneticPr fontId="4"/>
  </si>
  <si>
    <t>その他のはん用機械</t>
    <rPh sb="2" eb="3">
      <t>タ</t>
    </rPh>
    <rPh sb="6" eb="7">
      <t>ヨウ</t>
    </rPh>
    <rPh sb="7" eb="9">
      <t>キカイ</t>
    </rPh>
    <phoneticPr fontId="4"/>
  </si>
  <si>
    <t>その他のはん用機械</t>
  </si>
  <si>
    <t>ベアリング</t>
  </si>
  <si>
    <t>冷凍機・温湿調整装置</t>
  </si>
  <si>
    <t>2914</t>
  </si>
  <si>
    <t>運搬機械</t>
  </si>
  <si>
    <t>2913</t>
  </si>
  <si>
    <t>ポンプ・圧縮機</t>
  </si>
  <si>
    <t>2912</t>
  </si>
  <si>
    <t>原動機</t>
  </si>
  <si>
    <t>2911</t>
  </si>
  <si>
    <t>タービン</t>
  </si>
  <si>
    <t>はん用機械</t>
  </si>
  <si>
    <t>291</t>
  </si>
  <si>
    <t>ボイラ・原動機</t>
  </si>
  <si>
    <t>ボイラ</t>
  </si>
  <si>
    <t>他に分類されない金属製品</t>
    <rPh sb="0" eb="1">
      <t>タ</t>
    </rPh>
    <rPh sb="2" eb="4">
      <t>ブンルイ</t>
    </rPh>
    <rPh sb="8" eb="10">
      <t>キンゾク</t>
    </rPh>
    <rPh sb="10" eb="12">
      <t>セイヒン</t>
    </rPh>
    <phoneticPr fontId="4"/>
  </si>
  <si>
    <t>2899</t>
  </si>
  <si>
    <t>金属線製品</t>
  </si>
  <si>
    <t>092</t>
  </si>
  <si>
    <t>金属プレス製品</t>
  </si>
  <si>
    <t>その他の金属製品</t>
  </si>
  <si>
    <t>刃物・道具類</t>
  </si>
  <si>
    <t>033</t>
  </si>
  <si>
    <t>粉末や金製品</t>
  </si>
  <si>
    <t>032</t>
  </si>
  <si>
    <t>配管工事附属品</t>
    <rPh sb="4" eb="6">
      <t>フゾク</t>
    </rPh>
    <phoneticPr fontId="4"/>
  </si>
  <si>
    <t>配管工事附属品・粉末や金製品・道具類</t>
    <rPh sb="4" eb="6">
      <t>フゾク</t>
    </rPh>
    <phoneticPr fontId="4"/>
  </si>
  <si>
    <t>金属製容器・製缶板金製品</t>
  </si>
  <si>
    <t>ボルト・ナット・リベット・スプリング</t>
  </si>
  <si>
    <t>289</t>
  </si>
  <si>
    <t>ガス・石油機器・暖房・調理装置</t>
  </si>
  <si>
    <t>2891</t>
  </si>
  <si>
    <t>ガス・石油機器・暖房・調理装置</t>
    <rPh sb="8" eb="10">
      <t>ダンボウ</t>
    </rPh>
    <rPh sb="11" eb="13">
      <t>チョウリ</t>
    </rPh>
    <rPh sb="13" eb="15">
      <t>ソウチ</t>
    </rPh>
    <phoneticPr fontId="4"/>
  </si>
  <si>
    <t>建築用金属製品</t>
  </si>
  <si>
    <t>2812</t>
  </si>
  <si>
    <t>金属製品</t>
  </si>
  <si>
    <t>建設用・建築用金属製品</t>
  </si>
  <si>
    <t>281</t>
  </si>
  <si>
    <t>建設用金属製品</t>
  </si>
  <si>
    <t>2811</t>
  </si>
  <si>
    <t>その他の非鉄金属製品</t>
  </si>
  <si>
    <t>2729</t>
  </si>
  <si>
    <t>核燃料</t>
  </si>
  <si>
    <t>非鉄金属素形材</t>
  </si>
  <si>
    <t>アルミ圧延製品</t>
  </si>
  <si>
    <t>伸銅品</t>
  </si>
  <si>
    <t>光ファイバケーブル</t>
  </si>
  <si>
    <t>2721</t>
  </si>
  <si>
    <t>非鉄金属加工製品</t>
  </si>
  <si>
    <t>272</t>
  </si>
  <si>
    <t>電線・ケーブル</t>
  </si>
  <si>
    <t>非鉄金属屑</t>
  </si>
  <si>
    <t>2712</t>
  </si>
  <si>
    <t>その他の非鉄金属地金</t>
  </si>
  <si>
    <t>2711</t>
  </si>
  <si>
    <t>アルミニウム（再生を含む。）</t>
  </si>
  <si>
    <t>鉛・亜鉛（再生を含む。）</t>
  </si>
  <si>
    <t>非鉄金属製錬・精製</t>
  </si>
  <si>
    <t>271</t>
  </si>
  <si>
    <t>銅</t>
  </si>
  <si>
    <t>その他の鉄鋼製品</t>
  </si>
  <si>
    <t>2699</t>
  </si>
  <si>
    <t>269</t>
  </si>
  <si>
    <t>鉄鋼シャースリット業</t>
  </si>
  <si>
    <t>鍛工品（鉄）</t>
  </si>
  <si>
    <t>2631</t>
  </si>
  <si>
    <t>鋳鉄品</t>
  </si>
  <si>
    <t>鋳鉄品・鍛工品（鉄）</t>
  </si>
  <si>
    <t>鋳鉄管</t>
  </si>
  <si>
    <t>鋳鋼</t>
  </si>
  <si>
    <t>鍛鋼</t>
  </si>
  <si>
    <t>鋳鍛造品（鉄）</t>
  </si>
  <si>
    <t>263</t>
  </si>
  <si>
    <t>鋳鍛鋼</t>
  </si>
  <si>
    <t>めっき鋼材</t>
  </si>
  <si>
    <t>2623</t>
  </si>
  <si>
    <t>特殊鋼冷間仕上鋼材</t>
    <rPh sb="0" eb="2">
      <t>トクシュ</t>
    </rPh>
    <rPh sb="2" eb="3">
      <t>コウ</t>
    </rPh>
    <phoneticPr fontId="4"/>
  </si>
  <si>
    <t>普通鋼冷間仕上鋼材</t>
    <rPh sb="0" eb="2">
      <t>フツウ</t>
    </rPh>
    <rPh sb="2" eb="3">
      <t>コウ</t>
    </rPh>
    <rPh sb="3" eb="5">
      <t>レイカン</t>
    </rPh>
    <phoneticPr fontId="4"/>
  </si>
  <si>
    <t>冷延・めっき鋼材</t>
  </si>
  <si>
    <t>冷間仕上鋼材</t>
  </si>
  <si>
    <t>特殊鋼鋼管</t>
  </si>
  <si>
    <t>2622</t>
  </si>
  <si>
    <t>普通鋼鋼管</t>
  </si>
  <si>
    <t>鋼管</t>
  </si>
  <si>
    <t>特殊鋼熱間圧延鋼材</t>
  </si>
  <si>
    <t>016</t>
  </si>
  <si>
    <t>2621</t>
  </si>
  <si>
    <t>その他の普通鋼熱間圧延鋼材</t>
  </si>
  <si>
    <t>普通鋼小棒</t>
  </si>
  <si>
    <t>普通鋼鋼帯</t>
  </si>
  <si>
    <t>普通鋼鋼板</t>
  </si>
  <si>
    <t>普通鋼形鋼</t>
  </si>
  <si>
    <t>鋼材</t>
  </si>
  <si>
    <t>262</t>
  </si>
  <si>
    <t>熱間圧延鋼材</t>
  </si>
  <si>
    <t>鉄屑</t>
  </si>
  <si>
    <t>2612</t>
  </si>
  <si>
    <t>粗鋼（電気炉）</t>
  </si>
  <si>
    <t>2611</t>
  </si>
  <si>
    <t>粗鋼（転炉）</t>
  </si>
  <si>
    <t>フェロアロイ</t>
  </si>
  <si>
    <t>鉄鋼・非鉄金属</t>
    <phoneticPr fontId="4"/>
  </si>
  <si>
    <t>銑鉄・粗鋼</t>
  </si>
  <si>
    <t>261</t>
  </si>
  <si>
    <t>銑鉄</t>
  </si>
  <si>
    <t>その他の窯業・土石製品</t>
  </si>
  <si>
    <t>2599</t>
  </si>
  <si>
    <t>研磨材</t>
  </si>
  <si>
    <t>炭素・黒鉛製品</t>
  </si>
  <si>
    <t>その他の建設用土石製品</t>
  </si>
  <si>
    <t>2591</t>
  </si>
  <si>
    <t>259</t>
  </si>
  <si>
    <t>建設用土石製品</t>
  </si>
  <si>
    <t>耐火物</t>
  </si>
  <si>
    <t>日用陶磁器</t>
  </si>
  <si>
    <t>2531</t>
  </si>
  <si>
    <t>工業用陶磁器</t>
  </si>
  <si>
    <t>建設用陶磁器</t>
  </si>
  <si>
    <t>陶磁器</t>
  </si>
  <si>
    <t>253</t>
  </si>
  <si>
    <t>セメント製品</t>
  </si>
  <si>
    <t>2521</t>
  </si>
  <si>
    <t>生コンクリート</t>
  </si>
  <si>
    <t>セメント・セメント製品</t>
  </si>
  <si>
    <t>252</t>
  </si>
  <si>
    <t>セメント</t>
  </si>
  <si>
    <t>他に分類されないガラス製品</t>
    <rPh sb="0" eb="1">
      <t>タ</t>
    </rPh>
    <rPh sb="2" eb="4">
      <t>ブンルイ</t>
    </rPh>
    <rPh sb="11" eb="13">
      <t>セイヒン</t>
    </rPh>
    <phoneticPr fontId="4"/>
  </si>
  <si>
    <t>2511</t>
  </si>
  <si>
    <t>ガラス製加工素材</t>
  </si>
  <si>
    <t>その他のガラス製品</t>
  </si>
  <si>
    <t>ガラス繊維・同製品</t>
  </si>
  <si>
    <t>安全ガラス・複層ガラス</t>
  </si>
  <si>
    <t>板ガラス</t>
  </si>
  <si>
    <t>窯業・土石製品</t>
  </si>
  <si>
    <t>ガラス・ガラス製品</t>
  </si>
  <si>
    <t>251</t>
  </si>
  <si>
    <t>板ガラス・安全ガラス</t>
  </si>
  <si>
    <t>かばん・袋物・その他の革製品</t>
  </si>
  <si>
    <t>2312</t>
  </si>
  <si>
    <t>製革・毛皮</t>
  </si>
  <si>
    <t>なめし革・革製品・毛皮（革製履物を除く。）</t>
  </si>
  <si>
    <t>その他の製造工業製品（２／３）</t>
  </si>
  <si>
    <t>22</t>
    <phoneticPr fontId="4"/>
  </si>
  <si>
    <t>なめし革・革製品・毛皮</t>
  </si>
  <si>
    <t>231</t>
  </si>
  <si>
    <t>革製履物</t>
  </si>
  <si>
    <t>2311</t>
  </si>
  <si>
    <t>他に分類されないゴム製品</t>
    <rPh sb="0" eb="1">
      <t>ホカ</t>
    </rPh>
    <rPh sb="2" eb="4">
      <t>ブンルイ</t>
    </rPh>
    <rPh sb="10" eb="12">
      <t>セイヒン</t>
    </rPh>
    <phoneticPr fontId="4"/>
  </si>
  <si>
    <t>2229</t>
  </si>
  <si>
    <t>ゴム製・プラスチック製履物</t>
  </si>
  <si>
    <t>その他のゴム製品</t>
  </si>
  <si>
    <t>ゴム製品</t>
  </si>
  <si>
    <t>222</t>
  </si>
  <si>
    <t>タイヤ・チューブ</t>
  </si>
  <si>
    <t>2221</t>
  </si>
  <si>
    <t>その他のプラスチック製品</t>
  </si>
  <si>
    <t>2211</t>
  </si>
  <si>
    <t>プラスチック製日用雑貨・食卓用品</t>
  </si>
  <si>
    <t>017</t>
  </si>
  <si>
    <t>プラスチック製容器</t>
  </si>
  <si>
    <t>強化プラスチック製品</t>
  </si>
  <si>
    <t>工業用プラスチック製品</t>
  </si>
  <si>
    <t>プラスチック発泡製品</t>
  </si>
  <si>
    <t>プラスチック板・管・棒</t>
  </si>
  <si>
    <t>プラスチックフィルム・シート</t>
  </si>
  <si>
    <t>プラスチック・ゴム製品</t>
  </si>
  <si>
    <t>プラスチック製品</t>
  </si>
  <si>
    <t>221</t>
  </si>
  <si>
    <t>舗装材料</t>
  </si>
  <si>
    <t>2121</t>
  </si>
  <si>
    <t>その他の石炭製品</t>
  </si>
  <si>
    <t>コークス</t>
  </si>
  <si>
    <t>石炭製品</t>
  </si>
  <si>
    <t>212</t>
  </si>
  <si>
    <t>その他の石油製品</t>
  </si>
  <si>
    <t>2111</t>
  </si>
  <si>
    <t>液化石油ガス</t>
  </si>
  <si>
    <t>018</t>
  </si>
  <si>
    <t>ナフサ</t>
  </si>
  <si>
    <t>Ｂ重油・Ｃ重油</t>
  </si>
  <si>
    <t>Ａ重油</t>
  </si>
  <si>
    <t>軽油</t>
  </si>
  <si>
    <t>灯油</t>
  </si>
  <si>
    <t>ジェット燃料油</t>
  </si>
  <si>
    <t>ガソリン</t>
  </si>
  <si>
    <t>石油・石炭製品</t>
  </si>
  <si>
    <t>石油製品</t>
  </si>
  <si>
    <t>211</t>
  </si>
  <si>
    <t>他に分類されない化学最終製品</t>
    <rPh sb="0" eb="1">
      <t>タ</t>
    </rPh>
    <rPh sb="2" eb="4">
      <t>ブンルイ</t>
    </rPh>
    <rPh sb="8" eb="10">
      <t>カガク</t>
    </rPh>
    <rPh sb="10" eb="12">
      <t>サイシュウ</t>
    </rPh>
    <rPh sb="12" eb="14">
      <t>セイヒン</t>
    </rPh>
    <phoneticPr fontId="4"/>
  </si>
  <si>
    <t>2089</t>
  </si>
  <si>
    <t>触媒</t>
  </si>
  <si>
    <t>その他の化学最終製品</t>
  </si>
  <si>
    <t>写真感光材料</t>
  </si>
  <si>
    <t>ゼラチン・接着剤</t>
  </si>
  <si>
    <t>農薬</t>
  </si>
  <si>
    <t>2084</t>
  </si>
  <si>
    <t>印刷インキ</t>
  </si>
  <si>
    <t>2083</t>
  </si>
  <si>
    <t>塗料・印刷インキ</t>
  </si>
  <si>
    <t>塗料</t>
  </si>
  <si>
    <t>化粧品・歯磨</t>
  </si>
  <si>
    <t>2082</t>
  </si>
  <si>
    <t>界面活性剤（石けん・合成洗剤を除く。）</t>
  </si>
  <si>
    <t>2081</t>
  </si>
  <si>
    <t>石けん・合成洗剤</t>
  </si>
  <si>
    <t>油脂加工製品</t>
  </si>
  <si>
    <t>化学最終製品（医薬品を除く。）</t>
  </si>
  <si>
    <t>208</t>
  </si>
  <si>
    <t>油脂加工製品・界面活性剤</t>
  </si>
  <si>
    <t>医薬品</t>
  </si>
  <si>
    <t>207</t>
  </si>
  <si>
    <t>2071</t>
  </si>
  <si>
    <t>合成繊維</t>
    <rPh sb="0" eb="2">
      <t>ゴウセイ</t>
    </rPh>
    <rPh sb="2" eb="4">
      <t>センイ</t>
    </rPh>
    <phoneticPr fontId="4"/>
  </si>
  <si>
    <t>2061</t>
  </si>
  <si>
    <t>レーヨン・アセテート</t>
  </si>
  <si>
    <t>化学繊維</t>
  </si>
  <si>
    <t>206</t>
  </si>
  <si>
    <t>化学繊維</t>
    <rPh sb="0" eb="2">
      <t>カガク</t>
    </rPh>
    <rPh sb="2" eb="4">
      <t>センイ</t>
    </rPh>
    <phoneticPr fontId="4"/>
  </si>
  <si>
    <t>その他の合成樹脂</t>
  </si>
  <si>
    <t>2051</t>
  </si>
  <si>
    <t>高機能性樹脂</t>
  </si>
  <si>
    <t>塩化ビニル樹脂</t>
  </si>
  <si>
    <t>025</t>
  </si>
  <si>
    <t>ポリプロピレン</t>
  </si>
  <si>
    <t>024</t>
  </si>
  <si>
    <t>ポリスチレン</t>
  </si>
  <si>
    <t>023</t>
  </si>
  <si>
    <t>ポリエチレン（高密度）</t>
  </si>
  <si>
    <t>ポリエチレン（低密度）</t>
  </si>
  <si>
    <t>熱可塑性樹脂</t>
  </si>
  <si>
    <t>合成樹脂</t>
  </si>
  <si>
    <t>205</t>
  </si>
  <si>
    <t>熱硬化性樹脂</t>
  </si>
  <si>
    <t>その他の有機化学工業製品</t>
  </si>
  <si>
    <t>2049</t>
  </si>
  <si>
    <t>可塑剤</t>
  </si>
  <si>
    <t>メタン誘導品</t>
  </si>
  <si>
    <t>合成ゴム</t>
  </si>
  <si>
    <t>2042</t>
  </si>
  <si>
    <t>その他の環式中間物</t>
  </si>
  <si>
    <t>029</t>
  </si>
  <si>
    <t>2041</t>
  </si>
  <si>
    <t>カプロラクタム</t>
  </si>
  <si>
    <t>テレフタル酸・ジメチルテレフタレート</t>
  </si>
  <si>
    <t>合成石炭酸</t>
  </si>
  <si>
    <t>スチレンモノマー</t>
  </si>
  <si>
    <t>合成染料・有機顔料</t>
    <rPh sb="5" eb="7">
      <t>ユウキ</t>
    </rPh>
    <rPh sb="7" eb="9">
      <t>ガンリョウ</t>
    </rPh>
    <phoneticPr fontId="4"/>
  </si>
  <si>
    <t>環式中間物・合成染料・有機顔料</t>
    <rPh sb="6" eb="8">
      <t>ゴウセイ</t>
    </rPh>
    <rPh sb="8" eb="10">
      <t>センリョウ</t>
    </rPh>
    <rPh sb="11" eb="13">
      <t>ユウキ</t>
    </rPh>
    <rPh sb="13" eb="15">
      <t>ガンリョウ</t>
    </rPh>
    <phoneticPr fontId="4"/>
  </si>
  <si>
    <t>その他の脂肪族中間物</t>
  </si>
  <si>
    <t>酢酸ビニルモノマー</t>
  </si>
  <si>
    <t>エチレングリコール</t>
  </si>
  <si>
    <t>アクリロニトリル</t>
  </si>
  <si>
    <t>二塩化エチレン</t>
  </si>
  <si>
    <t>酢酸</t>
  </si>
  <si>
    <t>合成オクタノール・ブタノール</t>
  </si>
  <si>
    <t>有機化学工業製品（石油化学系基礎製品・合成樹脂を除く。）</t>
  </si>
  <si>
    <t>204</t>
  </si>
  <si>
    <t>脂肪族中間物・環式中間物・合成染料・有機顔料</t>
  </si>
  <si>
    <t>脂肪族中間物</t>
  </si>
  <si>
    <t>その他の石油化学系芳香族製品</t>
  </si>
  <si>
    <t>2031</t>
  </si>
  <si>
    <t>キシレン</t>
  </si>
  <si>
    <t>純トルエン</t>
  </si>
  <si>
    <t>純ベンゼン</t>
  </si>
  <si>
    <t>石油化学系芳香族製品</t>
  </si>
  <si>
    <t>その他の石油化学基礎製品</t>
  </si>
  <si>
    <t>プロピレン</t>
  </si>
  <si>
    <t>エチレン</t>
  </si>
  <si>
    <t>石油化学系基礎製品</t>
  </si>
  <si>
    <t>203</t>
  </si>
  <si>
    <t>石油化学基礎製品</t>
  </si>
  <si>
    <t>その他の無機化学工業製品</t>
  </si>
  <si>
    <t>2029</t>
  </si>
  <si>
    <t>塩</t>
  </si>
  <si>
    <t>原塩</t>
  </si>
  <si>
    <t>圧縮ガス・液化ガス</t>
  </si>
  <si>
    <t>その他の無機顔料</t>
  </si>
  <si>
    <t>カーボンブラック</t>
  </si>
  <si>
    <t>酸化チタン</t>
  </si>
  <si>
    <t>無機顔料</t>
  </si>
  <si>
    <t>その他のソーダ工業製品</t>
  </si>
  <si>
    <t>2021</t>
  </si>
  <si>
    <t>液体塩素</t>
  </si>
  <si>
    <t>か性ソーダ</t>
  </si>
  <si>
    <t>ソーダ灰</t>
  </si>
  <si>
    <t>無機化学工業製品</t>
  </si>
  <si>
    <t>202</t>
  </si>
  <si>
    <t>ソーダ工業製品</t>
  </si>
  <si>
    <t>化学製品</t>
  </si>
  <si>
    <t>化学肥料</t>
  </si>
  <si>
    <t>201</t>
  </si>
  <si>
    <t>2011</t>
  </si>
  <si>
    <t>その他の製造工業製品（１／３）</t>
  </si>
  <si>
    <t>印刷・製版・製本</t>
  </si>
  <si>
    <t>191</t>
  </si>
  <si>
    <t>1911</t>
  </si>
  <si>
    <t>その他のパルプ・紙・紙加工品</t>
    <rPh sb="2" eb="3">
      <t>タ</t>
    </rPh>
    <rPh sb="8" eb="9">
      <t>カミ</t>
    </rPh>
    <rPh sb="10" eb="11">
      <t>カミ</t>
    </rPh>
    <rPh sb="11" eb="14">
      <t>カコウヒン</t>
    </rPh>
    <phoneticPr fontId="4"/>
  </si>
  <si>
    <t>1649</t>
  </si>
  <si>
    <t>その他の紙加工品</t>
  </si>
  <si>
    <t>紙製衛生材料・用品</t>
  </si>
  <si>
    <t>その他の紙製容器</t>
  </si>
  <si>
    <t>1641</t>
  </si>
  <si>
    <t>紙加工品</t>
    <phoneticPr fontId="4"/>
  </si>
  <si>
    <t>164</t>
  </si>
  <si>
    <t>紙製容器</t>
  </si>
  <si>
    <t>段ボール箱</t>
  </si>
  <si>
    <t>塗工紙・建設用加工紙</t>
  </si>
  <si>
    <t>1633</t>
  </si>
  <si>
    <t>加工紙</t>
    <rPh sb="0" eb="2">
      <t>カコウ</t>
    </rPh>
    <rPh sb="2" eb="3">
      <t>カミ</t>
    </rPh>
    <phoneticPr fontId="4"/>
  </si>
  <si>
    <t>段ボール</t>
  </si>
  <si>
    <t>板紙</t>
  </si>
  <si>
    <t>1632</t>
  </si>
  <si>
    <t>紙・板紙</t>
  </si>
  <si>
    <t>洋紙・和紙</t>
  </si>
  <si>
    <t>古紙</t>
  </si>
  <si>
    <t>021P</t>
  </si>
  <si>
    <t>1631</t>
  </si>
  <si>
    <t>パルプ・紙・紙加工品</t>
    <phoneticPr fontId="4"/>
  </si>
  <si>
    <t>パルプ・紙・板紙・加工紙</t>
  </si>
  <si>
    <t>163</t>
  </si>
  <si>
    <t>パルプ</t>
  </si>
  <si>
    <t>その他の家具・装備品</t>
    <rPh sb="2" eb="3">
      <t>タ</t>
    </rPh>
    <phoneticPr fontId="4"/>
  </si>
  <si>
    <t>1621</t>
  </si>
  <si>
    <t>木製建具</t>
  </si>
  <si>
    <t>金属製家具</t>
  </si>
  <si>
    <t>家具・装備品</t>
  </si>
  <si>
    <t>162</t>
  </si>
  <si>
    <t>木製家具</t>
  </si>
  <si>
    <t>他に分類されない木製品</t>
    <rPh sb="0" eb="1">
      <t>タ</t>
    </rPh>
    <rPh sb="2" eb="4">
      <t>ブンルイ</t>
    </rPh>
    <rPh sb="8" eb="11">
      <t>モクセイヒン</t>
    </rPh>
    <phoneticPr fontId="4"/>
  </si>
  <si>
    <t>1619</t>
  </si>
  <si>
    <t>建設用木製品</t>
  </si>
  <si>
    <t>その他の木製品</t>
  </si>
  <si>
    <t>木材チップ</t>
  </si>
  <si>
    <t>1611</t>
  </si>
  <si>
    <t>合板・集成材</t>
    <rPh sb="3" eb="6">
      <t>シュウセイザイ</t>
    </rPh>
    <phoneticPr fontId="4"/>
  </si>
  <si>
    <t>木材・木製品・家具</t>
    <rPh sb="7" eb="9">
      <t>カグ</t>
    </rPh>
    <phoneticPr fontId="4"/>
  </si>
  <si>
    <t>木材・木製品</t>
    <phoneticPr fontId="4"/>
  </si>
  <si>
    <t>161</t>
  </si>
  <si>
    <t>木材</t>
  </si>
  <si>
    <t>製材</t>
  </si>
  <si>
    <t>他に分類されない繊維既製品</t>
    <rPh sb="0" eb="1">
      <t>タ</t>
    </rPh>
    <rPh sb="2" eb="4">
      <t>ブンルイ</t>
    </rPh>
    <rPh sb="8" eb="10">
      <t>センイ</t>
    </rPh>
    <rPh sb="10" eb="13">
      <t>キセイヒン</t>
    </rPh>
    <phoneticPr fontId="4"/>
  </si>
  <si>
    <t>1529</t>
  </si>
  <si>
    <t>繊維製衛生材料</t>
  </si>
  <si>
    <t>その他の繊維既製品</t>
  </si>
  <si>
    <t>じゅうたん・床敷物</t>
  </si>
  <si>
    <t>寝具</t>
  </si>
  <si>
    <t>その他の衣服・身の回り品</t>
  </si>
  <si>
    <t>1522</t>
  </si>
  <si>
    <t>ニット製衣服</t>
  </si>
  <si>
    <t>1521</t>
  </si>
  <si>
    <t>衣服・その他の繊維既製品</t>
  </si>
  <si>
    <t>152</t>
  </si>
  <si>
    <t>織物製・ニット製衣服</t>
  </si>
  <si>
    <t>織物製衣服</t>
  </si>
  <si>
    <t>他に分類されない繊維工業製品</t>
    <rPh sb="0" eb="1">
      <t>タ</t>
    </rPh>
    <rPh sb="2" eb="4">
      <t>ブンルイ</t>
    </rPh>
    <rPh sb="8" eb="10">
      <t>センイ</t>
    </rPh>
    <rPh sb="10" eb="12">
      <t>コウギョウ</t>
    </rPh>
    <rPh sb="12" eb="14">
      <t>セイヒン</t>
    </rPh>
    <phoneticPr fontId="4"/>
  </si>
  <si>
    <t>1519</t>
  </si>
  <si>
    <t>綱・網</t>
  </si>
  <si>
    <t>その他の繊維工業製品</t>
  </si>
  <si>
    <t>染色整理</t>
  </si>
  <si>
    <t>1514</t>
  </si>
  <si>
    <t>ニット生地</t>
  </si>
  <si>
    <t>1513</t>
  </si>
  <si>
    <t>その他の織物</t>
  </si>
  <si>
    <t>1512</t>
  </si>
  <si>
    <t>絹・人絹織物（合繊長繊維織物を含む。）</t>
  </si>
  <si>
    <t>織物</t>
  </si>
  <si>
    <t>綿・スフ織物（合繊短繊維織物を含む。）</t>
  </si>
  <si>
    <t>繊維製品</t>
  </si>
  <si>
    <t>繊維工業製品</t>
  </si>
  <si>
    <t>151</t>
  </si>
  <si>
    <t>紡績糸</t>
    <rPh sb="2" eb="3">
      <t>イト</t>
    </rPh>
    <phoneticPr fontId="4"/>
  </si>
  <si>
    <t>1511</t>
  </si>
  <si>
    <t>紡績糸</t>
  </si>
  <si>
    <t>たばこ</t>
  </si>
  <si>
    <t>114</t>
  </si>
  <si>
    <t>1141</t>
  </si>
  <si>
    <t>有機質肥料（別掲を除く。）</t>
  </si>
  <si>
    <t>1131</t>
  </si>
  <si>
    <t>飼料・有機質肥料（別掲を除く。）</t>
  </si>
  <si>
    <t>113</t>
  </si>
  <si>
    <t>飼料</t>
  </si>
  <si>
    <t>製氷</t>
  </si>
  <si>
    <t>1129</t>
  </si>
  <si>
    <t>清涼飲料</t>
  </si>
  <si>
    <t>その他の飲料</t>
  </si>
  <si>
    <t>茶・コーヒー</t>
  </si>
  <si>
    <t>その他の酒類</t>
  </si>
  <si>
    <t>1121</t>
  </si>
  <si>
    <t>ウイスキー類</t>
  </si>
  <si>
    <t>ビール類</t>
    <rPh sb="3" eb="4">
      <t>ルイ</t>
    </rPh>
    <phoneticPr fontId="4"/>
  </si>
  <si>
    <t>飲料</t>
  </si>
  <si>
    <t>112</t>
  </si>
  <si>
    <t>酒類</t>
  </si>
  <si>
    <t>清酒</t>
  </si>
  <si>
    <t>その他の食料品</t>
  </si>
  <si>
    <t>1119</t>
  </si>
  <si>
    <t>そう菜・すし・弁当</t>
  </si>
  <si>
    <t>レトルト食品</t>
  </si>
  <si>
    <t>冷凍調理食品</t>
  </si>
  <si>
    <t>調味料</t>
  </si>
  <si>
    <t>1116</t>
  </si>
  <si>
    <t>植物原油かす</t>
  </si>
  <si>
    <t>044</t>
  </si>
  <si>
    <t>加工油脂</t>
  </si>
  <si>
    <t>043</t>
  </si>
  <si>
    <t>動物油脂</t>
    <rPh sb="0" eb="2">
      <t>ドウブツ</t>
    </rPh>
    <rPh sb="2" eb="4">
      <t>ユシ</t>
    </rPh>
    <phoneticPr fontId="4"/>
  </si>
  <si>
    <t>042</t>
  </si>
  <si>
    <t>植物油脂</t>
  </si>
  <si>
    <t>動植物油脂</t>
    <rPh sb="0" eb="1">
      <t>ウゴ</t>
    </rPh>
    <phoneticPr fontId="4"/>
  </si>
  <si>
    <t>ぶどう糖・水あめ・異性化糖</t>
  </si>
  <si>
    <t>でん粉</t>
  </si>
  <si>
    <t>その他の砂糖・副産物</t>
  </si>
  <si>
    <t>精製糖</t>
  </si>
  <si>
    <t>砂糖・油脂・調味料類</t>
  </si>
  <si>
    <t>砂糖</t>
  </si>
  <si>
    <t>農産保存食料品</t>
  </si>
  <si>
    <t>1115</t>
  </si>
  <si>
    <t>菓子類</t>
  </si>
  <si>
    <t>1114</t>
  </si>
  <si>
    <t>パン類</t>
  </si>
  <si>
    <t>めん・パン・菓子類</t>
  </si>
  <si>
    <t>めん類</t>
  </si>
  <si>
    <t>その他の製粉</t>
  </si>
  <si>
    <t>1113</t>
  </si>
  <si>
    <t>小麦粉</t>
  </si>
  <si>
    <t>製粉</t>
  </si>
  <si>
    <t>その他の精穀</t>
  </si>
  <si>
    <t>精米</t>
  </si>
  <si>
    <t>精穀・製粉</t>
  </si>
  <si>
    <t>精穀</t>
  </si>
  <si>
    <t>その他の水産食料品</t>
    <rPh sb="6" eb="9">
      <t>ショクリョウヒン</t>
    </rPh>
    <phoneticPr fontId="4"/>
  </si>
  <si>
    <t>1112</t>
  </si>
  <si>
    <t>ねり製品</t>
  </si>
  <si>
    <t>水産びん・かん詰</t>
  </si>
  <si>
    <t>塩・干・くん製品</t>
  </si>
  <si>
    <t>水産食料品</t>
  </si>
  <si>
    <t>冷凍魚介類</t>
  </si>
  <si>
    <t>その他の畜産食料品</t>
  </si>
  <si>
    <t>1111</t>
  </si>
  <si>
    <t>乳製品</t>
  </si>
  <si>
    <t>飲用牛乳</t>
  </si>
  <si>
    <t>酪農品</t>
  </si>
  <si>
    <t>と畜副産物（肉鶏処理副産物を含む。）</t>
  </si>
  <si>
    <t>その他の食肉</t>
    <rPh sb="4" eb="5">
      <t>ショク</t>
    </rPh>
    <phoneticPr fontId="4"/>
  </si>
  <si>
    <t>鶏肉</t>
  </si>
  <si>
    <t>豚肉</t>
  </si>
  <si>
    <t>牛肉</t>
  </si>
  <si>
    <t>製造業</t>
    <rPh sb="0" eb="3">
      <t>セイゾウギョウ</t>
    </rPh>
    <phoneticPr fontId="4"/>
  </si>
  <si>
    <t>05</t>
    <phoneticPr fontId="4"/>
  </si>
  <si>
    <t>飲食料品</t>
  </si>
  <si>
    <t>食料品</t>
  </si>
  <si>
    <t>111</t>
  </si>
  <si>
    <t>畜産食料品</t>
  </si>
  <si>
    <t>食肉</t>
    <rPh sb="0" eb="2">
      <t>ショクニク</t>
    </rPh>
    <phoneticPr fontId="4"/>
  </si>
  <si>
    <t>他に分類されない鉱物</t>
    <rPh sb="0" eb="1">
      <t>タ</t>
    </rPh>
    <rPh sb="2" eb="4">
      <t>ブンルイ</t>
    </rPh>
    <phoneticPr fontId="4"/>
  </si>
  <si>
    <t>0629</t>
  </si>
  <si>
    <t>窯業原料鉱物（石灰石を除く。）</t>
    <rPh sb="7" eb="10">
      <t>セッカイセキ</t>
    </rPh>
    <rPh sb="11" eb="12">
      <t>ノゾ</t>
    </rPh>
    <phoneticPr fontId="4"/>
  </si>
  <si>
    <t>094</t>
  </si>
  <si>
    <t>石灰石</t>
  </si>
  <si>
    <t>093</t>
  </si>
  <si>
    <t>非鉄金属鉱物</t>
  </si>
  <si>
    <t>鉄鉱石</t>
  </si>
  <si>
    <t>その他の鉱物</t>
  </si>
  <si>
    <t>その他の鉱物</t>
    <rPh sb="2" eb="3">
      <t>タ</t>
    </rPh>
    <rPh sb="4" eb="6">
      <t>コウブツ</t>
    </rPh>
    <phoneticPr fontId="4"/>
  </si>
  <si>
    <t>砕石</t>
    <rPh sb="0" eb="2">
      <t>サイセキ</t>
    </rPh>
    <phoneticPr fontId="4"/>
  </si>
  <si>
    <t>0621</t>
  </si>
  <si>
    <t>その他の鉱業</t>
  </si>
  <si>
    <t>062</t>
  </si>
  <si>
    <t>砂利・砕石</t>
  </si>
  <si>
    <t>砂利・採石</t>
  </si>
  <si>
    <t>天然ガス</t>
  </si>
  <si>
    <t>0611</t>
  </si>
  <si>
    <t>原油</t>
  </si>
  <si>
    <t>石炭</t>
    <rPh sb="0" eb="2">
      <t>セキタン</t>
    </rPh>
    <phoneticPr fontId="4"/>
  </si>
  <si>
    <t>鉱業</t>
  </si>
  <si>
    <t>04</t>
    <phoneticPr fontId="4"/>
  </si>
  <si>
    <t>石炭・原油・天然ガス</t>
  </si>
  <si>
    <t>内水面養殖業</t>
  </si>
  <si>
    <t>0172</t>
  </si>
  <si>
    <t>内水面漁業</t>
  </si>
  <si>
    <t>内水面漁業・養殖業</t>
  </si>
  <si>
    <t>海面養殖業</t>
  </si>
  <si>
    <t>0171</t>
  </si>
  <si>
    <t>漁業</t>
  </si>
  <si>
    <t>03</t>
    <phoneticPr fontId="4"/>
  </si>
  <si>
    <t>海面漁業</t>
  </si>
  <si>
    <t>海面漁業</t>
    <rPh sb="0" eb="2">
      <t>カイメン</t>
    </rPh>
    <rPh sb="2" eb="4">
      <t>ギョギョウ</t>
    </rPh>
    <phoneticPr fontId="4"/>
  </si>
  <si>
    <t>特用林産物</t>
  </si>
  <si>
    <t>0153</t>
  </si>
  <si>
    <t>特用林産物（狩猟業を含む。）</t>
  </si>
  <si>
    <t>素材</t>
  </si>
  <si>
    <t>0152</t>
  </si>
  <si>
    <t>林業</t>
  </si>
  <si>
    <t>02</t>
    <phoneticPr fontId="4"/>
  </si>
  <si>
    <t>育林</t>
  </si>
  <si>
    <t>0151</t>
  </si>
  <si>
    <t>農業サービス（獣医業を除く。）</t>
  </si>
  <si>
    <t>0131</t>
  </si>
  <si>
    <t>農業サービス</t>
  </si>
  <si>
    <t>獣医業</t>
  </si>
  <si>
    <t>その他の畜産</t>
  </si>
  <si>
    <t>0121</t>
  </si>
  <si>
    <t>肉鶏</t>
  </si>
  <si>
    <t>鶏卵</t>
  </si>
  <si>
    <t>豚</t>
  </si>
  <si>
    <t>肉用牛</t>
  </si>
  <si>
    <t>その他の酪農生産物</t>
  </si>
  <si>
    <t>生乳</t>
  </si>
  <si>
    <t>畜産・その他の農業</t>
    <rPh sb="5" eb="6">
      <t>タ</t>
    </rPh>
    <rPh sb="7" eb="9">
      <t>ノウギョウ</t>
    </rPh>
    <phoneticPr fontId="4"/>
  </si>
  <si>
    <t>畜産</t>
    <phoneticPr fontId="4"/>
  </si>
  <si>
    <t>畜産</t>
  </si>
  <si>
    <t>酪農</t>
  </si>
  <si>
    <t>他に分類されない非食用耕種作物</t>
    <rPh sb="0" eb="1">
      <t>タ</t>
    </rPh>
    <rPh sb="2" eb="4">
      <t>ブンルイ</t>
    </rPh>
    <rPh sb="8" eb="9">
      <t>ヒ</t>
    </rPh>
    <rPh sb="9" eb="11">
      <t>ショクヨウ</t>
    </rPh>
    <rPh sb="11" eb="13">
      <t>コウシュ</t>
    </rPh>
    <rPh sb="13" eb="15">
      <t>サクモツ</t>
    </rPh>
    <phoneticPr fontId="4"/>
  </si>
  <si>
    <t>0116</t>
  </si>
  <si>
    <t>綿花（輸入）</t>
  </si>
  <si>
    <t>生ゴム（輸入）</t>
  </si>
  <si>
    <t>葉たばこ</t>
  </si>
  <si>
    <t>その他の非食用耕種作物</t>
  </si>
  <si>
    <t>花き・花木類</t>
  </si>
  <si>
    <t>種苗</t>
  </si>
  <si>
    <t>非食用作物</t>
  </si>
  <si>
    <t>飼料作物</t>
  </si>
  <si>
    <t>他に分類されない食用耕種作物</t>
    <rPh sb="0" eb="1">
      <t>タ</t>
    </rPh>
    <rPh sb="2" eb="4">
      <t>ブンルイ</t>
    </rPh>
    <rPh sb="8" eb="10">
      <t>ショクヨウ</t>
    </rPh>
    <rPh sb="10" eb="12">
      <t>コウシュ</t>
    </rPh>
    <rPh sb="12" eb="14">
      <t>サクモツ</t>
    </rPh>
    <phoneticPr fontId="4"/>
  </si>
  <si>
    <t>0115</t>
  </si>
  <si>
    <t>雑穀</t>
  </si>
  <si>
    <t>その他の食用耕種作物</t>
  </si>
  <si>
    <t>その他の飲料用作物</t>
  </si>
  <si>
    <t>コーヒー豆・カカオ豆（輸入）</t>
  </si>
  <si>
    <t>飲料用作物</t>
  </si>
  <si>
    <t>その他の食用作物</t>
  </si>
  <si>
    <t>砂糖原料作物</t>
  </si>
  <si>
    <t>果実</t>
  </si>
  <si>
    <t>0114</t>
  </si>
  <si>
    <t>野菜（施設）</t>
  </si>
  <si>
    <t>0113</t>
  </si>
  <si>
    <t>野菜（露地）</t>
    <rPh sb="3" eb="5">
      <t>ロジ</t>
    </rPh>
    <phoneticPr fontId="4"/>
  </si>
  <si>
    <t>野菜</t>
  </si>
  <si>
    <t>その他の豆類</t>
  </si>
  <si>
    <t>0112</t>
  </si>
  <si>
    <t>大豆</t>
  </si>
  <si>
    <t>豆類</t>
  </si>
  <si>
    <t>ばれいしょ</t>
  </si>
  <si>
    <t>かんしょ</t>
  </si>
  <si>
    <t>いも・豆類</t>
  </si>
  <si>
    <t>いも類</t>
  </si>
  <si>
    <t>大麦</t>
    <rPh sb="0" eb="2">
      <t>オオムギ</t>
    </rPh>
    <phoneticPr fontId="4"/>
  </si>
  <si>
    <t>0111</t>
  </si>
  <si>
    <t>小麦</t>
    <rPh sb="0" eb="2">
      <t>コムギ</t>
    </rPh>
    <phoneticPr fontId="4"/>
  </si>
  <si>
    <t>麦類</t>
    <rPh sb="0" eb="2">
      <t>ムギルイ</t>
    </rPh>
    <phoneticPr fontId="4"/>
  </si>
  <si>
    <t>稲わら</t>
    <rPh sb="0" eb="1">
      <t>イナ</t>
    </rPh>
    <phoneticPr fontId="4"/>
  </si>
  <si>
    <t>米</t>
    <rPh sb="0" eb="1">
      <t>コメ</t>
    </rPh>
    <phoneticPr fontId="4"/>
  </si>
  <si>
    <t>農業</t>
    <rPh sb="0" eb="2">
      <t>ノウギョウ</t>
    </rPh>
    <phoneticPr fontId="4"/>
  </si>
  <si>
    <t>耕種農業</t>
    <rPh sb="0" eb="2">
      <t>コウシュ</t>
    </rPh>
    <rPh sb="2" eb="4">
      <t>ノウギョウ</t>
    </rPh>
    <phoneticPr fontId="4"/>
  </si>
  <si>
    <t>穀類</t>
  </si>
  <si>
    <t>行部門</t>
    <rPh sb="0" eb="1">
      <t>ギョウ</t>
    </rPh>
    <rPh sb="1" eb="3">
      <t>ブモン</t>
    </rPh>
    <phoneticPr fontId="4"/>
  </si>
  <si>
    <t>列部門</t>
    <rPh sb="0" eb="1">
      <t>レツ</t>
    </rPh>
    <rPh sb="1" eb="3">
      <t>ブモン</t>
    </rPh>
    <phoneticPr fontId="4"/>
  </si>
  <si>
    <t>部　門　名</t>
    <rPh sb="0" eb="1">
      <t>ブ</t>
    </rPh>
    <rPh sb="2" eb="3">
      <t>モン</t>
    </rPh>
    <rPh sb="4" eb="5">
      <t>メイ</t>
    </rPh>
    <phoneticPr fontId="4"/>
  </si>
  <si>
    <t>分類
コード</t>
    <rPh sb="0" eb="2">
      <t>ブンルイ</t>
    </rPh>
    <phoneticPr fontId="4"/>
  </si>
  <si>
    <t>分類コード</t>
    <rPh sb="0" eb="2">
      <t>ブンルイ</t>
    </rPh>
    <phoneticPr fontId="4"/>
  </si>
  <si>
    <t>統合大分類　（16部門）</t>
    <rPh sb="0" eb="2">
      <t>トウゴウ</t>
    </rPh>
    <rPh sb="2" eb="3">
      <t>ダイ</t>
    </rPh>
    <rPh sb="3" eb="5">
      <t>ブンルイ</t>
    </rPh>
    <rPh sb="9" eb="11">
      <t>ブモン</t>
    </rPh>
    <phoneticPr fontId="4"/>
  </si>
  <si>
    <t>統合中分類　（40部門）</t>
    <rPh sb="0" eb="2">
      <t>トウゴウ</t>
    </rPh>
    <rPh sb="2" eb="3">
      <t>ナカ</t>
    </rPh>
    <rPh sb="3" eb="5">
      <t>ブンルイ</t>
    </rPh>
    <rPh sb="9" eb="11">
      <t>ブモン</t>
    </rPh>
    <phoneticPr fontId="4"/>
  </si>
  <si>
    <t>統合小分類　（107部門）</t>
    <rPh sb="0" eb="2">
      <t>トウゴウ</t>
    </rPh>
    <rPh sb="2" eb="3">
      <t>ショウ</t>
    </rPh>
    <rPh sb="3" eb="5">
      <t>ブンルイ</t>
    </rPh>
    <rPh sb="10" eb="12">
      <t>ブモン</t>
    </rPh>
    <phoneticPr fontId="4"/>
  </si>
  <si>
    <t>統合細分類　（187部門）</t>
    <rPh sb="0" eb="2">
      <t>トウゴウ</t>
    </rPh>
    <rPh sb="2" eb="5">
      <t>サイブンルイ</t>
    </rPh>
    <rPh sb="10" eb="12">
      <t>ブモン</t>
    </rPh>
    <phoneticPr fontId="4"/>
  </si>
  <si>
    <t>基本分類　（行509部門×列391部門）</t>
    <rPh sb="0" eb="2">
      <t>キホン</t>
    </rPh>
    <rPh sb="2" eb="4">
      <t>ブンルイ</t>
    </rPh>
    <rPh sb="6" eb="7">
      <t>ギョウ</t>
    </rPh>
    <rPh sb="10" eb="12">
      <t>ブモン</t>
    </rPh>
    <rPh sb="13" eb="14">
      <t>レツ</t>
    </rPh>
    <rPh sb="17" eb="19">
      <t>ブモン</t>
    </rPh>
    <phoneticPr fontId="4"/>
  </si>
  <si>
    <t>１　内生部門</t>
    <rPh sb="2" eb="4">
      <t>ナイセイ</t>
    </rPh>
    <rPh sb="4" eb="6">
      <t>ブモン</t>
    </rPh>
    <phoneticPr fontId="4"/>
  </si>
  <si>
    <t>平成27年（2015年）　高知県産業連関表　部門分類・コード表</t>
  </si>
  <si>
    <t>分類不明</t>
    <phoneticPr fontId="4"/>
  </si>
  <si>
    <t>40分類不明</t>
    <rPh sb="2" eb="4">
      <t>ブンルイ</t>
    </rPh>
    <rPh sb="4" eb="6">
      <t>フメイ</t>
    </rPh>
    <phoneticPr fontId="5"/>
  </si>
  <si>
    <t>16分類不明</t>
    <phoneticPr fontId="4"/>
  </si>
  <si>
    <t>宿泊業,飲食店,持ち帰り・配達飲食サービス,洗濯業,理容業,美容業,浴場業,映画館,興業場・興業団,競輪・競馬等の競走場・競技団,スポーツ施設提供業・公園・遊園地,遊技場,写真業,冠婚葬祭業,各種修理業（除別掲）,個人教授業,その他の対個人サービス（造園業,家政婦,結婚相談業,観光案内業,宝くじ売りさばき業等）</t>
    <rPh sb="0" eb="2">
      <t>シュクハク</t>
    </rPh>
    <rPh sb="2" eb="3">
      <t>ギョウ</t>
    </rPh>
    <rPh sb="4" eb="7">
      <t>インショクテン</t>
    </rPh>
    <rPh sb="8" eb="9">
      <t>モ</t>
    </rPh>
    <rPh sb="10" eb="11">
      <t>カエ</t>
    </rPh>
    <rPh sb="13" eb="15">
      <t>ハイタツ</t>
    </rPh>
    <rPh sb="15" eb="17">
      <t>インショク</t>
    </rPh>
    <rPh sb="24" eb="25">
      <t>ギョウ</t>
    </rPh>
    <rPh sb="38" eb="41">
      <t>エイガカン</t>
    </rPh>
    <rPh sb="42" eb="45">
      <t>コウギョウジョウ</t>
    </rPh>
    <rPh sb="46" eb="49">
      <t>コウギョウダン</t>
    </rPh>
    <rPh sb="50" eb="52">
      <t>ケイリン</t>
    </rPh>
    <rPh sb="53" eb="55">
      <t>ケイバ</t>
    </rPh>
    <rPh sb="55" eb="56">
      <t>トウ</t>
    </rPh>
    <rPh sb="57" eb="59">
      <t>キョウソウ</t>
    </rPh>
    <rPh sb="59" eb="60">
      <t>ジョウ</t>
    </rPh>
    <rPh sb="61" eb="63">
      <t>キョウギ</t>
    </rPh>
    <rPh sb="63" eb="64">
      <t>ダン</t>
    </rPh>
    <rPh sb="69" eb="71">
      <t>シセツ</t>
    </rPh>
    <rPh sb="71" eb="73">
      <t>テイキョウ</t>
    </rPh>
    <rPh sb="73" eb="74">
      <t>ギョウ</t>
    </rPh>
    <rPh sb="75" eb="77">
      <t>コウエン</t>
    </rPh>
    <rPh sb="78" eb="81">
      <t>ユウエンチ</t>
    </rPh>
    <rPh sb="82" eb="85">
      <t>ユウギジョウ</t>
    </rPh>
    <rPh sb="94" eb="95">
      <t>ギョウ</t>
    </rPh>
    <rPh sb="111" eb="112">
      <t>ギョウ</t>
    </rPh>
    <rPh sb="125" eb="127">
      <t>ゾウエン</t>
    </rPh>
    <rPh sb="127" eb="128">
      <t>ギョウ</t>
    </rPh>
    <rPh sb="129" eb="132">
      <t>カセイフ</t>
    </rPh>
    <rPh sb="133" eb="135">
      <t>ケッコン</t>
    </rPh>
    <rPh sb="135" eb="137">
      <t>ソウダン</t>
    </rPh>
    <rPh sb="137" eb="138">
      <t>ギョウ</t>
    </rPh>
    <rPh sb="139" eb="141">
      <t>カンコウ</t>
    </rPh>
    <rPh sb="141" eb="143">
      <t>アンナイ</t>
    </rPh>
    <rPh sb="143" eb="144">
      <t>ギョウ</t>
    </rPh>
    <rPh sb="145" eb="146">
      <t>タカラ</t>
    </rPh>
    <rPh sb="148" eb="149">
      <t>ウ</t>
    </rPh>
    <rPh sb="153" eb="154">
      <t>ギョウ</t>
    </rPh>
    <rPh sb="154" eb="155">
      <t>トウ</t>
    </rPh>
    <phoneticPr fontId="4"/>
  </si>
  <si>
    <t>38対個人サービス</t>
    <rPh sb="2" eb="3">
      <t>タイ</t>
    </rPh>
    <rPh sb="3" eb="5">
      <t>コジン</t>
    </rPh>
    <phoneticPr fontId="5"/>
  </si>
  <si>
    <t xml:space="preserve"> </t>
  </si>
  <si>
    <t>広告（テレビ,ラジオ,新聞,雑誌等）,興信所,物品賃貸業（産業用機械,建設機械,電子計算機・同関連機器,事務用機械,スポーツ・娯楽用品等）,貸自動車業,自動車整備,機械修理,法務・財務・会計サービス,土木建築サービス,労働者派遣サービス,建物サービス,警備業,その他の対事業所サービス</t>
    <rPh sb="79" eb="81">
      <t>セイビ</t>
    </rPh>
    <phoneticPr fontId="4"/>
  </si>
  <si>
    <t>37対事業所サービス</t>
    <rPh sb="2" eb="3">
      <t>タイ</t>
    </rPh>
    <rPh sb="3" eb="6">
      <t>ジギョウショ</t>
    </rPh>
    <phoneticPr fontId="5"/>
  </si>
  <si>
    <t>14その他のサービス</t>
    <phoneticPr fontId="4"/>
  </si>
  <si>
    <t>会員制企業団体（商工会議所,経済団体連合会等）,対家計民間非営利団体（除別掲（宗教団体,労働団体等））</t>
    <rPh sb="0" eb="3">
      <t>カイインセイ</t>
    </rPh>
    <rPh sb="3" eb="5">
      <t>キギョウ</t>
    </rPh>
    <rPh sb="5" eb="7">
      <t>ダンタイ</t>
    </rPh>
    <rPh sb="8" eb="13">
      <t>ショウコウカイギショ</t>
    </rPh>
    <rPh sb="14" eb="16">
      <t>ケイザイ</t>
    </rPh>
    <rPh sb="16" eb="18">
      <t>ダンタイ</t>
    </rPh>
    <rPh sb="18" eb="21">
      <t>レンゴウカイ</t>
    </rPh>
    <rPh sb="21" eb="22">
      <t>トウ</t>
    </rPh>
    <rPh sb="39" eb="41">
      <t>シュウキョウ</t>
    </rPh>
    <rPh sb="41" eb="43">
      <t>ダンタイ</t>
    </rPh>
    <rPh sb="44" eb="46">
      <t>ロウドウ</t>
    </rPh>
    <rPh sb="46" eb="48">
      <t>ダンタイ</t>
    </rPh>
    <rPh sb="48" eb="49">
      <t>トウ</t>
    </rPh>
    <phoneticPr fontId="4"/>
  </si>
  <si>
    <t>36他に分類されない会員制団体</t>
    <rPh sb="2" eb="3">
      <t>ホカ</t>
    </rPh>
    <rPh sb="4" eb="6">
      <t>ブンルイ</t>
    </rPh>
    <rPh sb="10" eb="13">
      <t>カイインセイ</t>
    </rPh>
    <rPh sb="13" eb="15">
      <t>ダンタイ</t>
    </rPh>
    <phoneticPr fontId="5"/>
  </si>
  <si>
    <t>医療（入院診療,入院外診療,歯科診療,調剤等）,保健衛生（国公立（保健所,健康相談所等）,産業（検査業,消毒業等））,社会保険事業,社会福祉（国公立（社会福祉事務所,児童相談所等））,産業（保育所,有料老人ホーム等））,介護</t>
    <rPh sb="3" eb="5">
      <t>ニュウイン</t>
    </rPh>
    <rPh sb="5" eb="7">
      <t>シンリョウ</t>
    </rPh>
    <rPh sb="8" eb="10">
      <t>ニュウイン</t>
    </rPh>
    <rPh sb="10" eb="11">
      <t>ガイ</t>
    </rPh>
    <rPh sb="11" eb="13">
      <t>シンリョウ</t>
    </rPh>
    <rPh sb="14" eb="16">
      <t>シカ</t>
    </rPh>
    <rPh sb="16" eb="18">
      <t>シンリョウ</t>
    </rPh>
    <rPh sb="19" eb="21">
      <t>チョウザイ</t>
    </rPh>
    <rPh sb="21" eb="22">
      <t>トウ</t>
    </rPh>
    <rPh sb="33" eb="35">
      <t>ホケン</t>
    </rPh>
    <rPh sb="35" eb="36">
      <t>ショ</t>
    </rPh>
    <rPh sb="37" eb="39">
      <t>ケンコウ</t>
    </rPh>
    <rPh sb="39" eb="41">
      <t>ソウダン</t>
    </rPh>
    <rPh sb="41" eb="42">
      <t>ショ</t>
    </rPh>
    <rPh sb="42" eb="43">
      <t>トウ</t>
    </rPh>
    <rPh sb="48" eb="50">
      <t>ケンサ</t>
    </rPh>
    <rPh sb="50" eb="51">
      <t>ギョウ</t>
    </rPh>
    <rPh sb="52" eb="54">
      <t>ショウドク</t>
    </rPh>
    <rPh sb="54" eb="55">
      <t>ギョウ</t>
    </rPh>
    <rPh sb="55" eb="56">
      <t>トウ</t>
    </rPh>
    <rPh sb="75" eb="77">
      <t>シャカイ</t>
    </rPh>
    <rPh sb="77" eb="79">
      <t>フクシ</t>
    </rPh>
    <rPh sb="79" eb="81">
      <t>ジム</t>
    </rPh>
    <rPh sb="81" eb="82">
      <t>ショ</t>
    </rPh>
    <rPh sb="83" eb="85">
      <t>ジドウ</t>
    </rPh>
    <rPh sb="85" eb="87">
      <t>ソウダン</t>
    </rPh>
    <rPh sb="87" eb="88">
      <t>ショ</t>
    </rPh>
    <rPh sb="88" eb="89">
      <t>トウ</t>
    </rPh>
    <rPh sb="92" eb="94">
      <t>サンギョウ</t>
    </rPh>
    <rPh sb="95" eb="97">
      <t>ホイク</t>
    </rPh>
    <rPh sb="97" eb="98">
      <t>ショ</t>
    </rPh>
    <rPh sb="99" eb="101">
      <t>ユウリョウ</t>
    </rPh>
    <rPh sb="101" eb="103">
      <t>ロウジン</t>
    </rPh>
    <rPh sb="106" eb="107">
      <t>トウ</t>
    </rPh>
    <phoneticPr fontId="4"/>
  </si>
  <si>
    <t>35医療・福祉</t>
    <rPh sb="2" eb="4">
      <t>イリョウ</t>
    </rPh>
    <rPh sb="5" eb="7">
      <t>フクシ</t>
    </rPh>
    <phoneticPr fontId="5"/>
  </si>
  <si>
    <t>学校教育（国公立,私立）,学校給食（国公立,私立）,社会教育（国公立,非営利）,その他の教育訓練機関（国公立（警察学校,消防大学等）,産業（歯科衛生士養成所,料理学校,自動車教習所等））,自然科学研究機関（国公立,非営利,産業）,人文科学機関（国公立,非営利,産業）,企業内研究開発</t>
    <rPh sb="13" eb="15">
      <t>ガッコウ</t>
    </rPh>
    <rPh sb="15" eb="17">
      <t>キュウショク</t>
    </rPh>
    <rPh sb="18" eb="21">
      <t>コッコウリツ</t>
    </rPh>
    <rPh sb="22" eb="24">
      <t>シリツ</t>
    </rPh>
    <rPh sb="31" eb="34">
      <t>コッコウリツ</t>
    </rPh>
    <rPh sb="35" eb="38">
      <t>ヒエイリ</t>
    </rPh>
    <rPh sb="55" eb="57">
      <t>ケイサツ</t>
    </rPh>
    <rPh sb="57" eb="59">
      <t>ガッコウ</t>
    </rPh>
    <rPh sb="60" eb="62">
      <t>ショウボウ</t>
    </rPh>
    <rPh sb="62" eb="64">
      <t>ダイガク</t>
    </rPh>
    <rPh sb="64" eb="65">
      <t>トウ</t>
    </rPh>
    <rPh sb="70" eb="72">
      <t>シカ</t>
    </rPh>
    <rPh sb="72" eb="75">
      <t>エイセイシ</t>
    </rPh>
    <rPh sb="75" eb="77">
      <t>ヨウセイ</t>
    </rPh>
    <rPh sb="77" eb="78">
      <t>ショ</t>
    </rPh>
    <rPh sb="79" eb="81">
      <t>リョウリ</t>
    </rPh>
    <rPh sb="81" eb="83">
      <t>ガッコウ</t>
    </rPh>
    <rPh sb="84" eb="86">
      <t>ジドウ</t>
    </rPh>
    <rPh sb="86" eb="87">
      <t>シャ</t>
    </rPh>
    <rPh sb="87" eb="90">
      <t>キョウシュウショ</t>
    </rPh>
    <rPh sb="90" eb="91">
      <t>トウ</t>
    </rPh>
    <phoneticPr fontId="4"/>
  </si>
  <si>
    <t>34教育・研究</t>
    <rPh sb="2" eb="4">
      <t>キョウイク</t>
    </rPh>
    <rPh sb="5" eb="7">
      <t>ケンキュウ</t>
    </rPh>
    <phoneticPr fontId="5"/>
  </si>
  <si>
    <t>13公共サービス</t>
    <phoneticPr fontId="4"/>
  </si>
  <si>
    <t>公務（中央,地方）</t>
  </si>
  <si>
    <t>33公務</t>
    <rPh sb="2" eb="4">
      <t>コウム</t>
    </rPh>
    <phoneticPr fontId="5"/>
  </si>
  <si>
    <t>12公務</t>
  </si>
  <si>
    <t>電気通信（固定電気通信,移動電気通信等）,放送（公共,民間,有線）,情報サービス（ソフトウェア業,情報処理サービス）,インターネット附随サービス,映画・音声・文字情報制作,新聞,出版</t>
    <rPh sb="34" eb="36">
      <t>ジョウホウ</t>
    </rPh>
    <rPh sb="47" eb="48">
      <t>ギョウ</t>
    </rPh>
    <rPh sb="49" eb="51">
      <t>ジョウホウ</t>
    </rPh>
    <rPh sb="51" eb="53">
      <t>ショリ</t>
    </rPh>
    <rPh sb="66" eb="68">
      <t>フズイ</t>
    </rPh>
    <rPh sb="73" eb="75">
      <t>エイガ</t>
    </rPh>
    <rPh sb="76" eb="78">
      <t>オンセイ</t>
    </rPh>
    <rPh sb="79" eb="81">
      <t>モジ</t>
    </rPh>
    <rPh sb="81" eb="83">
      <t>ジョウホウ</t>
    </rPh>
    <rPh sb="83" eb="85">
      <t>セイサク</t>
    </rPh>
    <phoneticPr fontId="4"/>
  </si>
  <si>
    <t>32情報通信</t>
    <rPh sb="2" eb="6">
      <t>ジョウホウツウシン</t>
    </rPh>
    <phoneticPr fontId="5"/>
  </si>
  <si>
    <t>鉄道輸送（旅客,貨物）,道路輸送（バス,ハイヤー・タクシー,貨物）,自家輸送（旅客,貨物）,外洋輸送,沿海・内水面輸送（旅客,貨物）,港湾運送,国際航空輸送,国内航空輸送（旅客,貨物）,航空機使用事業,貨物利用運送,倉庫,運輸附帯サービス（こん包,道路輸送施設提供,水運施設管理,その他の水運附帯サービス,航空施設管理（国公営,産業）,旅行業,運送代理店,郵便・信書便</t>
    <rPh sb="103" eb="105">
      <t>リヨウ</t>
    </rPh>
    <rPh sb="113" eb="115">
      <t>フタイ</t>
    </rPh>
    <rPh sb="168" eb="170">
      <t>リョコウ</t>
    </rPh>
    <rPh sb="170" eb="171">
      <t>ギョウ</t>
    </rPh>
    <rPh sb="172" eb="174">
      <t>ウンソウ</t>
    </rPh>
    <rPh sb="174" eb="177">
      <t>ダイリテン</t>
    </rPh>
    <rPh sb="178" eb="180">
      <t>ユウビン</t>
    </rPh>
    <rPh sb="181" eb="184">
      <t>シンショビン</t>
    </rPh>
    <phoneticPr fontId="4"/>
  </si>
  <si>
    <t>31運輸・郵便</t>
    <rPh sb="2" eb="4">
      <t>ウンユ</t>
    </rPh>
    <rPh sb="5" eb="7">
      <t>ユウビン</t>
    </rPh>
    <phoneticPr fontId="5"/>
  </si>
  <si>
    <t>11運輸・郵便・情報通信</t>
    <phoneticPr fontId="4"/>
  </si>
  <si>
    <t>不動産仲介・管理業,不動産賃貸業,住宅賃貸料,住宅賃貸料（帰属家賃）</t>
    <phoneticPr fontId="4"/>
  </si>
  <si>
    <t>30不動産</t>
    <rPh sb="2" eb="5">
      <t>フドウサン</t>
    </rPh>
    <phoneticPr fontId="5"/>
  </si>
  <si>
    <t>10不動産</t>
  </si>
  <si>
    <t>公的金融（FISIM,手数料）,民間金融（FISIM,手数料）,生命保険,損害保険</t>
  </si>
  <si>
    <t>29金融・保険</t>
    <rPh sb="2" eb="4">
      <t>キンユウ</t>
    </rPh>
    <rPh sb="5" eb="7">
      <t>ホケン</t>
    </rPh>
    <phoneticPr fontId="5"/>
  </si>
  <si>
    <t>9金融・保険</t>
  </si>
  <si>
    <t>卸売,小売</t>
    <phoneticPr fontId="4"/>
  </si>
  <si>
    <t>28商業</t>
    <rPh sb="2" eb="4">
      <t>ショウギョウ</t>
    </rPh>
    <phoneticPr fontId="5"/>
  </si>
  <si>
    <t>8商業</t>
  </si>
  <si>
    <t>廃棄物処理（公営,産業）</t>
  </si>
  <si>
    <t>27廃棄物処理</t>
    <rPh sb="2" eb="5">
      <t>ハイキブツ</t>
    </rPh>
    <rPh sb="5" eb="7">
      <t>ショリ</t>
    </rPh>
    <phoneticPr fontId="5"/>
  </si>
  <si>
    <t>上水道・簡易水道,工業用水,下水道</t>
    <phoneticPr fontId="4"/>
  </si>
  <si>
    <t>26水道</t>
    <rPh sb="2" eb="4">
      <t>スイドウ</t>
    </rPh>
    <phoneticPr fontId="5"/>
  </si>
  <si>
    <t>事業用電力（原子力,火力,水力,その他）,自家発電,都市ガス,熱供給業</t>
    <rPh sb="8" eb="9">
      <t>リョク</t>
    </rPh>
    <rPh sb="11" eb="12">
      <t>リョク</t>
    </rPh>
    <rPh sb="14" eb="15">
      <t>リョク</t>
    </rPh>
    <phoneticPr fontId="4"/>
  </si>
  <si>
    <t>25電力・ガス・熱供給</t>
    <rPh sb="2" eb="4">
      <t>デンリョク</t>
    </rPh>
    <rPh sb="8" eb="11">
      <t>ネツキョウキュウ</t>
    </rPh>
    <phoneticPr fontId="5"/>
  </si>
  <si>
    <t>7電力・ガス・水道</t>
    <phoneticPr fontId="4"/>
  </si>
  <si>
    <t>第三次産業</t>
    <rPh sb="0" eb="2">
      <t>ダイサン</t>
    </rPh>
    <rPh sb="2" eb="3">
      <t>ジ</t>
    </rPh>
    <rPh sb="3" eb="4">
      <t>サン</t>
    </rPh>
    <rPh sb="4" eb="5">
      <t>ギョウ</t>
    </rPh>
    <phoneticPr fontId="4"/>
  </si>
  <si>
    <t>39事務用品</t>
    <rPh sb="2" eb="4">
      <t>ジム</t>
    </rPh>
    <rPh sb="4" eb="6">
      <t>ヨウヒン</t>
    </rPh>
    <phoneticPr fontId="5"/>
  </si>
  <si>
    <t>15事務用品</t>
  </si>
  <si>
    <t>公共事業（道路関係,河川・下水道関係,農林関係等）,鉄道軌道建設,電力施設建設,電気
通信施設建設,その他の土木建設</t>
  </si>
  <si>
    <t>24土木</t>
    <rPh sb="2" eb="4">
      <t>ドボク</t>
    </rPh>
    <phoneticPr fontId="5"/>
  </si>
  <si>
    <t>住宅建築（木造,非木造）,非住宅建築（木造,非木造）,建設補修</t>
  </si>
  <si>
    <t>23建築</t>
    <rPh sb="2" eb="4">
      <t>ケンチク</t>
    </rPh>
    <phoneticPr fontId="5"/>
  </si>
  <si>
    <t>6建設</t>
  </si>
  <si>
    <t>印刷・製版・製本,なめし革・革製品・毛皮,がん具,運動用品,身辺細貨品,時計,楽器,筆記具・文具,畳・わら加工品,情報記録物,再生資源回収・加工処理</t>
    <rPh sb="14" eb="17">
      <t>カワセイヒン</t>
    </rPh>
    <rPh sb="30" eb="32">
      <t>シンペン</t>
    </rPh>
    <rPh sb="32" eb="33">
      <t>サイ</t>
    </rPh>
    <rPh sb="42" eb="45">
      <t>ヒッキグ</t>
    </rPh>
    <rPh sb="46" eb="48">
      <t>ブング</t>
    </rPh>
    <phoneticPr fontId="4"/>
  </si>
  <si>
    <t>22その他の製造工業製品</t>
    <rPh sb="4" eb="5">
      <t>タ</t>
    </rPh>
    <rPh sb="6" eb="12">
      <t>セイゾウコウギョウセイヒン</t>
    </rPh>
    <phoneticPr fontId="5"/>
  </si>
  <si>
    <t>乗用車,トラック,バス,二輪自動車,自動車内燃機関,自動車部品,鋼船,船用内燃機関,船舶修理,鉄道車両,鉄道車両修理,航空機,航空機修理,自転車,産業用運搬車両,その他の輸送機械（フォークリフトトラック,ロケット,人工衛星等）</t>
    <rPh sb="32" eb="34">
      <t>コウセン</t>
    </rPh>
    <rPh sb="35" eb="36">
      <t>フネ</t>
    </rPh>
    <rPh sb="36" eb="37">
      <t>ヨウ</t>
    </rPh>
    <rPh sb="37" eb="39">
      <t>ナイネン</t>
    </rPh>
    <rPh sb="39" eb="41">
      <t>キカン</t>
    </rPh>
    <rPh sb="42" eb="44">
      <t>センパク</t>
    </rPh>
    <rPh sb="44" eb="46">
      <t>シュウリ</t>
    </rPh>
    <rPh sb="52" eb="54">
      <t>テツドウ</t>
    </rPh>
    <rPh sb="54" eb="56">
      <t>シャリョウ</t>
    </rPh>
    <rPh sb="56" eb="58">
      <t>シュウリ</t>
    </rPh>
    <rPh sb="63" eb="66">
      <t>コウクウキ</t>
    </rPh>
    <rPh sb="69" eb="72">
      <t>ジテンシャ</t>
    </rPh>
    <rPh sb="107" eb="109">
      <t>ジンコウ</t>
    </rPh>
    <rPh sb="109" eb="111">
      <t>エイセイ</t>
    </rPh>
    <rPh sb="111" eb="112">
      <t>トウ</t>
    </rPh>
    <phoneticPr fontId="4"/>
  </si>
  <si>
    <t>21輸送機械</t>
    <rPh sb="2" eb="4">
      <t>ユソウ</t>
    </rPh>
    <rPh sb="4" eb="6">
      <t>キカイ</t>
    </rPh>
    <phoneticPr fontId="5"/>
  </si>
  <si>
    <t>回転電気機械（発電機器,電動機）,変圧器,変成器,開閉制御装置・配電盤,配線器具,内燃機関電装品,民生用エアコンディショナ,電子応用装置（医療用X線装置,電子顕微鏡等）,電気計測器,電球類,電気照明器具,電池,有線電気通信機器,携帯電話機,無線電気通信機器,ラジオ・テレビ受信機,ビデオ機器・デジタルカメラ,電気音響機器,パーソナルコンピュータ,電子計算機・付属装置（外部記憶装置）</t>
    <rPh sb="0" eb="2">
      <t>カイテン</t>
    </rPh>
    <rPh sb="2" eb="4">
      <t>デンキ</t>
    </rPh>
    <rPh sb="4" eb="6">
      <t>キカイ</t>
    </rPh>
    <rPh sb="7" eb="9">
      <t>ハツデン</t>
    </rPh>
    <rPh sb="9" eb="11">
      <t>キキ</t>
    </rPh>
    <rPh sb="12" eb="15">
      <t>デンドウキ</t>
    </rPh>
    <rPh sb="17" eb="20">
      <t>ヘンアツキ</t>
    </rPh>
    <rPh sb="21" eb="23">
      <t>ヘンセイ</t>
    </rPh>
    <rPh sb="23" eb="24">
      <t>キ</t>
    </rPh>
    <rPh sb="25" eb="27">
      <t>カイヘイ</t>
    </rPh>
    <rPh sb="27" eb="29">
      <t>セイギョ</t>
    </rPh>
    <rPh sb="29" eb="31">
      <t>ソウチ</t>
    </rPh>
    <rPh sb="32" eb="35">
      <t>ハイデンバン</t>
    </rPh>
    <rPh sb="36" eb="38">
      <t>ハイセン</t>
    </rPh>
    <rPh sb="38" eb="40">
      <t>キグ</t>
    </rPh>
    <rPh sb="41" eb="42">
      <t>ナイ</t>
    </rPh>
    <rPh sb="43" eb="45">
      <t>キカン</t>
    </rPh>
    <rPh sb="45" eb="48">
      <t>デンソウヒン</t>
    </rPh>
    <rPh sb="49" eb="52">
      <t>ミンセイヨウ</t>
    </rPh>
    <rPh sb="62" eb="64">
      <t>デンシ</t>
    </rPh>
    <rPh sb="64" eb="66">
      <t>オウヨウ</t>
    </rPh>
    <rPh sb="66" eb="68">
      <t>ソウチ</t>
    </rPh>
    <rPh sb="69" eb="72">
      <t>イリョウヨウ</t>
    </rPh>
    <rPh sb="73" eb="74">
      <t>セン</t>
    </rPh>
    <rPh sb="74" eb="76">
      <t>ソウチ</t>
    </rPh>
    <rPh sb="77" eb="79">
      <t>デンシ</t>
    </rPh>
    <rPh sb="79" eb="82">
      <t>ケンビキョウ</t>
    </rPh>
    <rPh sb="82" eb="83">
      <t>トウ</t>
    </rPh>
    <rPh sb="85" eb="87">
      <t>デンキ</t>
    </rPh>
    <rPh sb="87" eb="89">
      <t>ケイソク</t>
    </rPh>
    <rPh sb="91" eb="93">
      <t>デンキュウ</t>
    </rPh>
    <rPh sb="93" eb="94">
      <t>ルイ</t>
    </rPh>
    <rPh sb="95" eb="97">
      <t>デンキ</t>
    </rPh>
    <rPh sb="97" eb="99">
      <t>ショウメイ</t>
    </rPh>
    <rPh sb="99" eb="101">
      <t>キグ</t>
    </rPh>
    <rPh sb="102" eb="104">
      <t>デンチ</t>
    </rPh>
    <rPh sb="105" eb="107">
      <t>ユウセン</t>
    </rPh>
    <rPh sb="107" eb="109">
      <t>デンキ</t>
    </rPh>
    <rPh sb="109" eb="111">
      <t>ツウシン</t>
    </rPh>
    <rPh sb="111" eb="113">
      <t>キキ</t>
    </rPh>
    <rPh sb="120" eb="122">
      <t>ムセン</t>
    </rPh>
    <rPh sb="122" eb="124">
      <t>デンキ</t>
    </rPh>
    <rPh sb="124" eb="126">
      <t>ツウシン</t>
    </rPh>
    <rPh sb="126" eb="128">
      <t>キキ</t>
    </rPh>
    <rPh sb="136" eb="139">
      <t>ジュシンキ</t>
    </rPh>
    <rPh sb="154" eb="156">
      <t>デンキ</t>
    </rPh>
    <rPh sb="156" eb="158">
      <t>オンキョウ</t>
    </rPh>
    <rPh sb="158" eb="160">
      <t>キキ</t>
    </rPh>
    <rPh sb="173" eb="175">
      <t>デンシ</t>
    </rPh>
    <rPh sb="175" eb="177">
      <t>ケイサン</t>
    </rPh>
    <rPh sb="177" eb="178">
      <t>キ</t>
    </rPh>
    <rPh sb="179" eb="181">
      <t>フゾク</t>
    </rPh>
    <rPh sb="181" eb="183">
      <t>ソウチ</t>
    </rPh>
    <rPh sb="184" eb="186">
      <t>ガイブ</t>
    </rPh>
    <rPh sb="186" eb="188">
      <t>キオク</t>
    </rPh>
    <rPh sb="188" eb="190">
      <t>ソウチ</t>
    </rPh>
    <phoneticPr fontId="4"/>
  </si>
  <si>
    <t>20電気機械・情報・通信機器</t>
    <rPh sb="2" eb="4">
      <t>デンキ</t>
    </rPh>
    <rPh sb="4" eb="6">
      <t>キカイ</t>
    </rPh>
    <rPh sb="7" eb="9">
      <t>ジョウホウ</t>
    </rPh>
    <rPh sb="10" eb="12">
      <t>ツウシン</t>
    </rPh>
    <rPh sb="12" eb="14">
      <t>キキ</t>
    </rPh>
    <phoneticPr fontId="5"/>
  </si>
  <si>
    <t>半導体素子,集積回路,液晶パネル,フラットパネル・電子管,記録メディア,電子回路</t>
    <rPh sb="0" eb="3">
      <t>ハンドウタイ</t>
    </rPh>
    <rPh sb="25" eb="28">
      <t>デンシカン</t>
    </rPh>
    <rPh sb="29" eb="31">
      <t>キロク</t>
    </rPh>
    <rPh sb="36" eb="38">
      <t>デンシ</t>
    </rPh>
    <rPh sb="38" eb="40">
      <t>カイロ</t>
    </rPh>
    <phoneticPr fontId="4"/>
  </si>
  <si>
    <t>19電子部品</t>
    <rPh sb="2" eb="6">
      <t>デンシブヒン</t>
    </rPh>
    <phoneticPr fontId="5"/>
  </si>
  <si>
    <t>複写機,その他の事務用機械（レジスタ,タイムレコーダー,シュレッダ等）,サービス用機器（自動販売機,娯楽用機器,業務用洗濯装置,両替機,コインロッカー等）,計測機器,医療用器械器具,光学器械・レンズ,武器</t>
    <rPh sb="0" eb="3">
      <t>フクシャキ</t>
    </rPh>
    <rPh sb="6" eb="7">
      <t>タ</t>
    </rPh>
    <rPh sb="8" eb="11">
      <t>ジムヨウ</t>
    </rPh>
    <rPh sb="11" eb="13">
      <t>キカイ</t>
    </rPh>
    <rPh sb="33" eb="34">
      <t>トウ</t>
    </rPh>
    <rPh sb="40" eb="41">
      <t>ヨウ</t>
    </rPh>
    <rPh sb="41" eb="43">
      <t>キキ</t>
    </rPh>
    <rPh sb="44" eb="46">
      <t>ジドウ</t>
    </rPh>
    <rPh sb="46" eb="49">
      <t>ハンバイキ</t>
    </rPh>
    <rPh sb="50" eb="53">
      <t>ゴラクヨウ</t>
    </rPh>
    <rPh sb="53" eb="55">
      <t>キキ</t>
    </rPh>
    <rPh sb="56" eb="59">
      <t>ギョウムヨウ</t>
    </rPh>
    <rPh sb="59" eb="61">
      <t>センタク</t>
    </rPh>
    <rPh sb="61" eb="63">
      <t>ソウチ</t>
    </rPh>
    <rPh sb="64" eb="67">
      <t>リョウガエキ</t>
    </rPh>
    <rPh sb="75" eb="76">
      <t>トウ</t>
    </rPh>
    <rPh sb="78" eb="80">
      <t>ケイソク</t>
    </rPh>
    <rPh sb="80" eb="82">
      <t>キキ</t>
    </rPh>
    <rPh sb="83" eb="86">
      <t>イリョウヨウ</t>
    </rPh>
    <rPh sb="86" eb="88">
      <t>キカイ</t>
    </rPh>
    <rPh sb="88" eb="90">
      <t>キグ</t>
    </rPh>
    <rPh sb="91" eb="93">
      <t>コウガク</t>
    </rPh>
    <rPh sb="93" eb="95">
      <t>キカイ</t>
    </rPh>
    <rPh sb="100" eb="102">
      <t>ブキ</t>
    </rPh>
    <phoneticPr fontId="4"/>
  </si>
  <si>
    <t>18業務用機械</t>
    <rPh sb="2" eb="7">
      <t>ギョウムヨウキカイ</t>
    </rPh>
    <phoneticPr fontId="5"/>
  </si>
  <si>
    <t>農業用機械,建設・鉱山機械,生活関連産業用機械（食品機械、木材加工機械,パルプ装置・製紙機械,印刷・製本・紙工機械,包装・荷造機械）,化学機械,鋳造装置・プラスチック加工機械,,金属工作機械,金属加工機械,機械工具,半導体製造装置,金型,真空装置・真空機器,ロボット</t>
    <rPh sb="14" eb="16">
      <t>セイカツ</t>
    </rPh>
    <rPh sb="16" eb="18">
      <t>カンレン</t>
    </rPh>
    <rPh sb="18" eb="20">
      <t>サンギョウ</t>
    </rPh>
    <rPh sb="20" eb="21">
      <t>ヨウ</t>
    </rPh>
    <rPh sb="21" eb="23">
      <t>キカイ</t>
    </rPh>
    <rPh sb="24" eb="26">
      <t>ショクヒン</t>
    </rPh>
    <rPh sb="26" eb="28">
      <t>キカイ</t>
    </rPh>
    <rPh sb="29" eb="31">
      <t>モクザイ</t>
    </rPh>
    <rPh sb="31" eb="33">
      <t>カコウ</t>
    </rPh>
    <rPh sb="33" eb="35">
      <t>キカイ</t>
    </rPh>
    <rPh sb="39" eb="41">
      <t>ソウチ</t>
    </rPh>
    <rPh sb="42" eb="44">
      <t>セイシ</t>
    </rPh>
    <rPh sb="44" eb="46">
      <t>キカイ</t>
    </rPh>
    <rPh sb="47" eb="49">
      <t>インサツ</t>
    </rPh>
    <rPh sb="50" eb="52">
      <t>セイホン</t>
    </rPh>
    <rPh sb="53" eb="54">
      <t>カミ</t>
    </rPh>
    <rPh sb="54" eb="55">
      <t>コウ</t>
    </rPh>
    <rPh sb="55" eb="57">
      <t>キカイ</t>
    </rPh>
    <rPh sb="58" eb="60">
      <t>ホウソウ</t>
    </rPh>
    <rPh sb="61" eb="63">
      <t>ニヅク</t>
    </rPh>
    <rPh sb="63" eb="65">
      <t>キカイ</t>
    </rPh>
    <rPh sb="67" eb="69">
      <t>カガク</t>
    </rPh>
    <rPh sb="69" eb="71">
      <t>キカイ</t>
    </rPh>
    <rPh sb="72" eb="74">
      <t>チュウゾウ</t>
    </rPh>
    <rPh sb="74" eb="76">
      <t>ソウチ</t>
    </rPh>
    <rPh sb="83" eb="85">
      <t>カコウ</t>
    </rPh>
    <rPh sb="85" eb="87">
      <t>キカイ</t>
    </rPh>
    <rPh sb="89" eb="91">
      <t>キンゾク</t>
    </rPh>
    <rPh sb="91" eb="93">
      <t>コウサク</t>
    </rPh>
    <rPh sb="93" eb="95">
      <t>キカイ</t>
    </rPh>
    <rPh sb="96" eb="98">
      <t>キンゾク</t>
    </rPh>
    <rPh sb="98" eb="100">
      <t>カコウ</t>
    </rPh>
    <rPh sb="100" eb="102">
      <t>キカイ</t>
    </rPh>
    <rPh sb="103" eb="105">
      <t>キカイ</t>
    </rPh>
    <rPh sb="105" eb="107">
      <t>コウグ</t>
    </rPh>
    <rPh sb="108" eb="111">
      <t>ハンドウタイ</t>
    </rPh>
    <rPh sb="111" eb="113">
      <t>セイゾウ</t>
    </rPh>
    <rPh sb="113" eb="115">
      <t>ソウチ</t>
    </rPh>
    <rPh sb="116" eb="118">
      <t>カナガタ</t>
    </rPh>
    <rPh sb="119" eb="121">
      <t>シンクウ</t>
    </rPh>
    <rPh sb="121" eb="123">
      <t>ソウチ</t>
    </rPh>
    <rPh sb="124" eb="126">
      <t>シンクウ</t>
    </rPh>
    <rPh sb="126" eb="128">
      <t>キキ</t>
    </rPh>
    <phoneticPr fontId="4"/>
  </si>
  <si>
    <t>17生産用機械</t>
    <rPh sb="2" eb="5">
      <t>セイサンヨウ</t>
    </rPh>
    <rPh sb="5" eb="7">
      <t>キカイ</t>
    </rPh>
    <phoneticPr fontId="5"/>
  </si>
  <si>
    <t>ボイラ,タービン,原動機,ポンプ・圧縮機,運搬機械,冷凍機・温湿調整装置,ベアリング,その他のはん用機械（動力伝導装置等）</t>
    <rPh sb="17" eb="20">
      <t>アッシュクキ</t>
    </rPh>
    <rPh sb="45" eb="46">
      <t>タ</t>
    </rPh>
    <rPh sb="49" eb="50">
      <t>ヨウ</t>
    </rPh>
    <rPh sb="50" eb="52">
      <t>キカイ</t>
    </rPh>
    <rPh sb="53" eb="55">
      <t>ドウリョク</t>
    </rPh>
    <rPh sb="55" eb="57">
      <t>デンドウ</t>
    </rPh>
    <rPh sb="57" eb="59">
      <t>ソウチ</t>
    </rPh>
    <rPh sb="59" eb="60">
      <t>トウ</t>
    </rPh>
    <phoneticPr fontId="4"/>
  </si>
  <si>
    <t>16はん用機械</t>
    <rPh sb="4" eb="7">
      <t>ヨウキカイ</t>
    </rPh>
    <phoneticPr fontId="5"/>
  </si>
  <si>
    <t>建設用金属製品,建築用金属製品,ガス・石油機器・暖房・調理装置,ボルト・ナット・リベット・スプリング,金属製容器・製缶板金製品,配管工事附属品・粉末や金製品・道具類,金属プレス製品,金属線製品</t>
    <rPh sb="27" eb="29">
      <t>チョウリ</t>
    </rPh>
    <rPh sb="29" eb="31">
      <t>ソウチ</t>
    </rPh>
    <phoneticPr fontId="4"/>
  </si>
  <si>
    <t>15金属製品</t>
    <rPh sb="2" eb="6">
      <t>キンゾクセイヒン</t>
    </rPh>
    <phoneticPr fontId="5"/>
  </si>
  <si>
    <t>銑鉄,フェロアロイ,粗鋼,鉄屑,熱間圧延鋼材,鋼管,冷間仕上鋼材,めっき鋼材,鋳鍛鋼,鋳鉄管,鋳鉄品・鍛工品（鉄）,鉄鋼シャースリット業,銅,鉛・亜鉛,アルミニウム,非鉄金属屑,電線・ケーブル,光ファイバーケーブル,伸銅品,アルミ圧延製品,非鉄金属素形材,核燃料</t>
    <rPh sb="55" eb="56">
      <t>テツ</t>
    </rPh>
    <phoneticPr fontId="4"/>
  </si>
  <si>
    <t>14鉄鋼・非鉄金属</t>
    <rPh sb="2" eb="4">
      <t>テッコウ</t>
    </rPh>
    <rPh sb="5" eb="9">
      <t>ヒテツキンゾク</t>
    </rPh>
    <phoneticPr fontId="5"/>
  </si>
  <si>
    <t>板ガラス・安全ガラス・複層ガラス,ガラス繊維・同製品,ガラス製加工素材,セメント,生コンクリート,セメント製品,陶磁器（建設用,工業用,日用）,耐火物,その他の建設用土石製品,炭素・黒鉛製品,研磨材</t>
    <rPh sb="96" eb="98">
      <t>ケンマ</t>
    </rPh>
    <rPh sb="98" eb="99">
      <t>ザイ</t>
    </rPh>
    <phoneticPr fontId="4"/>
  </si>
  <si>
    <t>13窯業・土石製品</t>
    <rPh sb="2" eb="4">
      <t>ヨウギョウ</t>
    </rPh>
    <rPh sb="5" eb="9">
      <t>ドセキセイヒン</t>
    </rPh>
    <phoneticPr fontId="5"/>
  </si>
  <si>
    <t>プラスチック製品（プラスチックフィルム・シート,プラスチック板・管・棒,プラスチック発泡製品,工業用プラスチック製品,強化プラスチック製品,プラスチック製容器,プラスチック製日用雑貨・食卓用品等）,ゴム製品（タイヤ・チューブ,ゴム製・プラスチック製履物等）</t>
    <phoneticPr fontId="4"/>
  </si>
  <si>
    <t>12プラスチック・ゴム製品</t>
    <rPh sb="11" eb="13">
      <t>セイヒン</t>
    </rPh>
    <rPh sb="12" eb="13">
      <t>ヒン</t>
    </rPh>
    <phoneticPr fontId="5"/>
  </si>
  <si>
    <t>石油製品（ガソリン,ジェット燃料油,灯油,軽油,重油,ナフサ,液化石油ガス等）.石炭製品,舗装材料</t>
    <phoneticPr fontId="4"/>
  </si>
  <si>
    <t>11石油・石炭製品</t>
    <rPh sb="2" eb="4">
      <t>セキユ</t>
    </rPh>
    <rPh sb="5" eb="7">
      <t>セキタン</t>
    </rPh>
    <rPh sb="7" eb="9">
      <t>セイヒン</t>
    </rPh>
    <phoneticPr fontId="5"/>
  </si>
  <si>
    <t>化学肥料,ソーダ工業製品,無機顔料,圧縮ガス・液化ガス,塩,石油化学基礎製品,石油化学系芳香族製品,脂肪族中間物,環式中間物,合成ゴム,メタン誘導品,可塑剤,合成染料,合成樹脂,化学繊維,医薬品,石けん・合成洗剤,界面活性剤,化粧品・歯磨,塗料,印刷インキ,写真感光材料,農薬,ゼラチン・接着剤,触媒</t>
    <phoneticPr fontId="4"/>
  </si>
  <si>
    <t>10化学製品</t>
    <rPh sb="2" eb="4">
      <t>カガク</t>
    </rPh>
    <rPh sb="4" eb="6">
      <t>セイヒン</t>
    </rPh>
    <phoneticPr fontId="5"/>
  </si>
  <si>
    <t>パルプ,古紙,洋紙・和紙,板紙,段ボール,塗工紙,建設用加工紙,段ボール箱,紙製衛生材料・用品</t>
    <rPh sb="10" eb="12">
      <t>ワシ</t>
    </rPh>
    <phoneticPr fontId="4"/>
  </si>
  <si>
    <t>9パルプ・紙・紙加工品</t>
    <rPh sb="5" eb="6">
      <t>カミ</t>
    </rPh>
    <rPh sb="7" eb="8">
      <t>カミ</t>
    </rPh>
    <phoneticPr fontId="5"/>
  </si>
  <si>
    <t>製材,合板,木材チップ,その他の木製品（建設用木製品等）,家具（木製,金属製）,木製建具</t>
    <rPh sb="32" eb="34">
      <t>モクセイ</t>
    </rPh>
    <rPh sb="35" eb="38">
      <t>キンゾクセイ</t>
    </rPh>
    <phoneticPr fontId="4"/>
  </si>
  <si>
    <t>8木材・木製品・家具</t>
    <rPh sb="1" eb="3">
      <t>モクザイ</t>
    </rPh>
    <rPh sb="4" eb="7">
      <t>モクセイヒン</t>
    </rPh>
    <rPh sb="8" eb="10">
      <t>カグ</t>
    </rPh>
    <phoneticPr fontId="5"/>
  </si>
  <si>
    <t>紡績糸,織物（綿,スフ,絹,毛,麻等）,ニット生地,染色整理,綱・網,衣服（織物製,ニット製）,その他の衣服・身の回り品（ネクタイ,靴下等）,寝具,じゅうたん・床敷物</t>
    <rPh sb="66" eb="68">
      <t>クツシタ</t>
    </rPh>
    <rPh sb="68" eb="69">
      <t>トウ</t>
    </rPh>
    <rPh sb="80" eb="81">
      <t>ユカ</t>
    </rPh>
    <rPh sb="81" eb="83">
      <t>シキモノ</t>
    </rPh>
    <phoneticPr fontId="4"/>
  </si>
  <si>
    <t>7繊維製品</t>
    <rPh sb="1" eb="3">
      <t>センイ</t>
    </rPh>
    <rPh sb="3" eb="5">
      <t>セイヒン</t>
    </rPh>
    <phoneticPr fontId="5"/>
  </si>
  <si>
    <t>食肉、酪農品,その他の畜産食料品（ハム,食肉びん・かん詰め等）,冷凍魚介類,塩・干・くん製品,ねり製品,精穀,製粉,めん類,パン類,菓子類,農産保存食料品,砂糖,でん粉,ぶとう糖・水あめ・異性化糖,動植物油脂,調味料,冷凍調理食品,レトルト食品,そう菜・すし・弁当,酒類,茶・コーヒー,清涼飲料,製氷,飼料,有機質肥料,たばこ</t>
    <rPh sb="0" eb="2">
      <t>ショクニク</t>
    </rPh>
    <rPh sb="3" eb="5">
      <t>ラクノウ</t>
    </rPh>
    <rPh sb="9" eb="10">
      <t>タ</t>
    </rPh>
    <rPh sb="11" eb="13">
      <t>チクサン</t>
    </rPh>
    <rPh sb="13" eb="16">
      <t>ショクリョウヒン</t>
    </rPh>
    <rPh sb="20" eb="22">
      <t>ショクニク</t>
    </rPh>
    <rPh sb="27" eb="28">
      <t>ツ</t>
    </rPh>
    <rPh sb="29" eb="30">
      <t>トウ</t>
    </rPh>
    <rPh sb="32" eb="34">
      <t>レイトウ</t>
    </rPh>
    <rPh sb="34" eb="37">
      <t>ギョカイルイ</t>
    </rPh>
    <rPh sb="99" eb="102">
      <t>ドウショクブツ</t>
    </rPh>
    <phoneticPr fontId="4"/>
  </si>
  <si>
    <t>6飲食料品</t>
    <rPh sb="1" eb="5">
      <t>インショクリョウヒン</t>
    </rPh>
    <phoneticPr fontId="5"/>
  </si>
  <si>
    <t>5製造業</t>
    <phoneticPr fontId="4"/>
  </si>
  <si>
    <t>石炭,原油,天然ガス,砂利・採石,砕石その他の鉱物（鉄鉱石,石灰石,窯業原料鉱物等）</t>
    <rPh sb="11" eb="13">
      <t>ジャリ</t>
    </rPh>
    <rPh sb="14" eb="16">
      <t>サイセキ</t>
    </rPh>
    <rPh sb="17" eb="19">
      <t>サイセキ</t>
    </rPh>
    <rPh sb="21" eb="22">
      <t>タ</t>
    </rPh>
    <rPh sb="23" eb="25">
      <t>コウブツ</t>
    </rPh>
    <rPh sb="26" eb="29">
      <t>テッコウセキ</t>
    </rPh>
    <rPh sb="30" eb="33">
      <t>セッカイセキ</t>
    </rPh>
    <rPh sb="34" eb="40">
      <t>ヨウギョウゲンリョウコウブツ</t>
    </rPh>
    <rPh sb="40" eb="41">
      <t>トウ</t>
    </rPh>
    <phoneticPr fontId="4"/>
  </si>
  <si>
    <t>5鉱業</t>
    <rPh sb="1" eb="3">
      <t>コウギョウ</t>
    </rPh>
    <phoneticPr fontId="5"/>
  </si>
  <si>
    <t>4鉱業</t>
  </si>
  <si>
    <t>第二次産業</t>
    <rPh sb="0" eb="2">
      <t>ダイニ</t>
    </rPh>
    <rPh sb="2" eb="3">
      <t>ジ</t>
    </rPh>
    <rPh sb="3" eb="5">
      <t>サンギョウ</t>
    </rPh>
    <phoneticPr fontId="4"/>
  </si>
  <si>
    <t>海面漁業,海面養殖業,内水面漁業・養殖業</t>
    <rPh sb="0" eb="2">
      <t>カイメン</t>
    </rPh>
    <rPh sb="5" eb="7">
      <t>カイメン</t>
    </rPh>
    <rPh sb="7" eb="9">
      <t>ヨウショク</t>
    </rPh>
    <rPh sb="9" eb="10">
      <t>ギョウ</t>
    </rPh>
    <rPh sb="11" eb="12">
      <t>ナイ</t>
    </rPh>
    <rPh sb="12" eb="13">
      <t>スイ</t>
    </rPh>
    <rPh sb="13" eb="14">
      <t>メン</t>
    </rPh>
    <rPh sb="14" eb="16">
      <t>ギョギョウ</t>
    </rPh>
    <rPh sb="17" eb="19">
      <t>ヨウショク</t>
    </rPh>
    <phoneticPr fontId="4"/>
  </si>
  <si>
    <t>4漁業</t>
    <rPh sb="1" eb="3">
      <t>ギョギョウ</t>
    </rPh>
    <phoneticPr fontId="5"/>
  </si>
  <si>
    <t>3漁業</t>
  </si>
  <si>
    <t>育林,素材,特用林産物（含狩猟業）</t>
  </si>
  <si>
    <t>3林業</t>
    <rPh sb="1" eb="3">
      <t>リンギョウ</t>
    </rPh>
    <phoneticPr fontId="5"/>
  </si>
  <si>
    <t>2林業</t>
  </si>
  <si>
    <t>酪農（生乳,その他の酪農生産物）,鶏卵,肉鶏,豚,肉用牛,その他の畜産（羊毛,馬,養蚕等）,獣医業,農業サービス</t>
    <rPh sb="31" eb="32">
      <t>タ</t>
    </rPh>
    <rPh sb="33" eb="35">
      <t>チクサン</t>
    </rPh>
    <rPh sb="36" eb="38">
      <t>ヨウモウ</t>
    </rPh>
    <rPh sb="39" eb="40">
      <t>ウマ</t>
    </rPh>
    <rPh sb="41" eb="43">
      <t>ヨウサン</t>
    </rPh>
    <rPh sb="43" eb="44">
      <t>トウ</t>
    </rPh>
    <phoneticPr fontId="4"/>
  </si>
  <si>
    <t>2畜産・その他の農業</t>
    <rPh sb="1" eb="3">
      <t>チクサン</t>
    </rPh>
    <rPh sb="6" eb="7">
      <t>タ</t>
    </rPh>
    <rPh sb="8" eb="10">
      <t>ノウギョウ</t>
    </rPh>
    <phoneticPr fontId="5"/>
  </si>
  <si>
    <t>米,稲わら,麦類,いも類,豆類,野菜,果実,その他の食用作物（砂糖原料作物,コーヒー豆,雑穀,油糧作物等）,非食用作物（飼料作物,種苗,花き・花木類,葉たばこ.生ゴム,綿花）</t>
  </si>
  <si>
    <t>1耕種農業</t>
    <phoneticPr fontId="4"/>
  </si>
  <si>
    <t>1農業</t>
  </si>
  <si>
    <t>第一次産業</t>
    <rPh sb="0" eb="2">
      <t>ダイイチ</t>
    </rPh>
    <rPh sb="2" eb="3">
      <t>ジ</t>
    </rPh>
    <rPh sb="3" eb="5">
      <t>サンギョウ</t>
    </rPh>
    <phoneticPr fontId="4"/>
  </si>
  <si>
    <t>品目</t>
    <rPh sb="0" eb="2">
      <t>ヒンモク</t>
    </rPh>
    <phoneticPr fontId="4"/>
  </si>
  <si>
    <t>40部門</t>
  </si>
  <si>
    <t>16部門</t>
  </si>
  <si>
    <t>産業</t>
    <rPh sb="0" eb="2">
      <t>サンギョウ</t>
    </rPh>
    <phoneticPr fontId="4"/>
  </si>
  <si>
    <t>高知県産業連関表（40部門）の部門分類に属する品目等の例示</t>
    <phoneticPr fontId="4"/>
  </si>
  <si>
    <t>（参考）</t>
    <rPh sb="1" eb="3">
      <t>サンコウ</t>
    </rPh>
    <phoneticPr fontId="4"/>
  </si>
  <si>
    <t>(17)</t>
    <phoneticPr fontId="2"/>
  </si>
  <si>
    <t>(18)</t>
    <phoneticPr fontId="2"/>
  </si>
  <si>
    <t>(19)=(16)×{(17)＋(18)}</t>
    <phoneticPr fontId="2"/>
  </si>
  <si>
    <t>所得誘発額
（雇用者所得＋個人業主）</t>
    <rPh sb="0" eb="2">
      <t>ショトク</t>
    </rPh>
    <rPh sb="2" eb="5">
      <t>ユウハツガク</t>
    </rPh>
    <phoneticPr fontId="2"/>
  </si>
  <si>
    <t>(20)</t>
    <phoneticPr fontId="2"/>
  </si>
  <si>
    <t>消費誘発額
（家計）</t>
    <rPh sb="0" eb="2">
      <t>ショウヒ</t>
    </rPh>
    <rPh sb="2" eb="4">
      <t>ユウハツ</t>
    </rPh>
    <rPh sb="4" eb="5">
      <t>ガク</t>
    </rPh>
    <rPh sb="7" eb="9">
      <t>カケイ</t>
    </rPh>
    <phoneticPr fontId="2"/>
  </si>
  <si>
    <t>需要転化率
（家計消費支出）</t>
    <rPh sb="0" eb="2">
      <t>ジュヨウ</t>
    </rPh>
    <rPh sb="2" eb="5">
      <t>テンカリツ</t>
    </rPh>
    <rPh sb="7" eb="9">
      <t>カケイ</t>
    </rPh>
    <rPh sb="9" eb="11">
      <t>ショウヒ</t>
    </rPh>
    <rPh sb="11" eb="13">
      <t>シシュツ</t>
    </rPh>
    <phoneticPr fontId="2"/>
  </si>
  <si>
    <t>(21)=(19)×(20)</t>
    <phoneticPr fontId="2"/>
  </si>
  <si>
    <t>(22)</t>
    <phoneticPr fontId="2"/>
  </si>
  <si>
    <t>消費構成
割合（民間
消費支出）</t>
    <rPh sb="0" eb="2">
      <t>ショウヒ</t>
    </rPh>
    <rPh sb="2" eb="4">
      <t>コウセイ</t>
    </rPh>
    <rPh sb="5" eb="7">
      <t>ワリアイ</t>
    </rPh>
    <phoneticPr fontId="2"/>
  </si>
  <si>
    <t>(24)=(23)×(10)</t>
    <phoneticPr fontId="2"/>
  </si>
  <si>
    <t>(25)=(24)×逆行列係数</t>
    <rPh sb="10" eb="13">
      <t>ギャクギョウレツ</t>
    </rPh>
    <rPh sb="13" eb="15">
      <t>ケイスウ</t>
    </rPh>
    <phoneticPr fontId="2"/>
  </si>
  <si>
    <t>(26)=(12)+(15)+(25)</t>
    <phoneticPr fontId="2"/>
  </si>
  <si>
    <t>(26)=(16)＋(25）</t>
    <phoneticPr fontId="2"/>
  </si>
  <si>
    <t>(27)</t>
    <phoneticPr fontId="2"/>
  </si>
  <si>
    <t>(28)=(12)×(27)</t>
    <phoneticPr fontId="2"/>
  </si>
  <si>
    <t>(29)=(15)×(27)</t>
    <phoneticPr fontId="2"/>
  </si>
  <si>
    <t>(30)=(25)×(27)</t>
    <phoneticPr fontId="2"/>
  </si>
  <si>
    <t>(31)=(28)+(29)+(30)</t>
    <phoneticPr fontId="2"/>
  </si>
  <si>
    <t>(33)=(12)×(32)</t>
    <phoneticPr fontId="2"/>
  </si>
  <si>
    <t>(34)=(15)×(32)</t>
    <phoneticPr fontId="2"/>
  </si>
  <si>
    <t>(35)=(25)×(32)</t>
    <phoneticPr fontId="2"/>
  </si>
  <si>
    <t>(36)=(33)+(34)+(35)</t>
    <phoneticPr fontId="2"/>
  </si>
  <si>
    <t>(38)=(12)×(37)</t>
    <phoneticPr fontId="2"/>
  </si>
  <si>
    <t>(39)=(15)×(37)</t>
    <phoneticPr fontId="2"/>
  </si>
  <si>
    <t>(40)=(25)×(37)</t>
    <phoneticPr fontId="2"/>
  </si>
  <si>
    <t>(41)=(38)+(39)+(40)</t>
    <phoneticPr fontId="2"/>
  </si>
  <si>
    <t>(42)=(33)+(38)</t>
    <phoneticPr fontId="2"/>
  </si>
  <si>
    <t>(43)=(34)+(39)</t>
    <phoneticPr fontId="2"/>
  </si>
  <si>
    <t>(44)=(35)+(40)</t>
    <phoneticPr fontId="2"/>
  </si>
  <si>
    <t>(45)=(42)+(43)+(44)</t>
    <phoneticPr fontId="2"/>
  </si>
  <si>
    <t>(46)</t>
    <phoneticPr fontId="2"/>
  </si>
  <si>
    <t>(47)=(12)×(46)×（A）</t>
    <phoneticPr fontId="2"/>
  </si>
  <si>
    <t>(48)=(15)×(46)×（A）</t>
    <phoneticPr fontId="2"/>
  </si>
  <si>
    <t>(49)=(25)×(46)×（A）</t>
    <phoneticPr fontId="2"/>
  </si>
  <si>
    <t>(50)=(47)+(48)+(49)</t>
    <phoneticPr fontId="2"/>
  </si>
  <si>
    <t>(51)</t>
    <phoneticPr fontId="2"/>
  </si>
  <si>
    <t>(52)=(12)×(51)×（A）</t>
    <phoneticPr fontId="2"/>
  </si>
  <si>
    <t>(53)=(15)×(51)×（A）</t>
    <phoneticPr fontId="2"/>
  </si>
  <si>
    <t>(54)=(25)×(51)×（A）</t>
    <phoneticPr fontId="2"/>
  </si>
  <si>
    <t>(55)=(52)+(53)+(54)</t>
    <phoneticPr fontId="2"/>
  </si>
  <si>
    <t>(56)</t>
    <phoneticPr fontId="2"/>
  </si>
  <si>
    <t>(57)=(12)×(56)×(A)</t>
    <phoneticPr fontId="2"/>
  </si>
  <si>
    <t>(58)=(15)×(56)×(A)</t>
    <phoneticPr fontId="2"/>
  </si>
  <si>
    <t>(59)=(25)×(56)×(A)</t>
    <phoneticPr fontId="2"/>
  </si>
  <si>
    <t>(60)=(57)+(58)+(59)</t>
    <phoneticPr fontId="2"/>
  </si>
  <si>
    <t>(61)=(31)</t>
    <phoneticPr fontId="2"/>
  </si>
  <si>
    <t>(65)</t>
  </si>
  <si>
    <t>(66)</t>
  </si>
  <si>
    <t>(71)</t>
  </si>
  <si>
    <t>(72)</t>
  </si>
  <si>
    <t>(19) 所得誘発額（雇用者所得＋個人業主）</t>
    <rPh sb="5" eb="7">
      <t>ショトク</t>
    </rPh>
    <rPh sb="7" eb="9">
      <t>ユウハツ</t>
    </rPh>
    <rPh sb="9" eb="10">
      <t>ガク</t>
    </rPh>
    <phoneticPr fontId="2"/>
  </si>
  <si>
    <t>(17) 投入係数（雇用者所得）</t>
    <phoneticPr fontId="2"/>
  </si>
  <si>
    <t>直接効果と間接一次効果のうち、雇用者と個人業主の所得の合計。
⇒(16)直接効果＋間接一次効果に(17) 投入係数（雇用者所得）及び(18)投入係数（ 個人業主）をそれぞれ乗じた金額の合計。</t>
    <phoneticPr fontId="2"/>
  </si>
  <si>
    <r>
      <t>(18) 投入係数（</t>
    </r>
    <r>
      <rPr>
        <u/>
        <sz val="11"/>
        <color theme="10"/>
        <rFont val="游ゴシック"/>
        <family val="3"/>
        <charset val="128"/>
        <scheme val="minor"/>
      </rPr>
      <t>個人業主）</t>
    </r>
    <phoneticPr fontId="2"/>
  </si>
  <si>
    <t>(21) 家計消費支出消費誘発額</t>
    <phoneticPr fontId="2"/>
  </si>
  <si>
    <t>雇用者と個人業主（誘発額）の所得から消費に回る金額。
⇒(19)雇用者所得＋個人業主（誘発額）に(20)家計消費支出の需要転化率を乗じた金額。</t>
    <rPh sb="52" eb="54">
      <t>カケイ</t>
    </rPh>
    <phoneticPr fontId="2"/>
  </si>
  <si>
    <t>(22) 消費構成比割合（民間消費支出）</t>
    <phoneticPr fontId="2"/>
  </si>
  <si>
    <t>家計消費
支出</t>
    <phoneticPr fontId="2"/>
  </si>
  <si>
    <t>(23) 家計消費支出</t>
    <phoneticPr fontId="2"/>
  </si>
  <si>
    <t>家計消費支出誘発額の部門別内訳。
⇒(21)家計消費支出消費誘発額に(22)消費構成比割合（民間消費支出）を乗じた金額。</t>
    <phoneticPr fontId="2"/>
  </si>
  <si>
    <t>部門別消費誘発額のうち、県内で生産される金額。
⇒(23)家計消費支出に(10)高知県産業連関表の自給率を乗じた金額。</t>
    <rPh sb="29" eb="31">
      <t>カケイ</t>
    </rPh>
    <rPh sb="31" eb="33">
      <t>ショウヒ</t>
    </rPh>
    <rPh sb="33" eb="35">
      <t>シシュツ</t>
    </rPh>
    <phoneticPr fontId="2"/>
  </si>
  <si>
    <t>(24) 県内生産額</t>
    <phoneticPr fontId="2"/>
  </si>
  <si>
    <t>(25) 間接二次効果</t>
    <phoneticPr fontId="2"/>
  </si>
  <si>
    <t>直接効果及び間接一次効果に伴って発生した雇用者所得が新たな消費需要（民間消費支出等）にまわり、それにより誘発された生産増加額。
⇒(24)県内生産額に平成27年高知県産業連関表の逆行列係数（生産波及の大きさを示す係数）を乗じた金額。（Excelの行列関数で算出。）</t>
    <phoneticPr fontId="2"/>
  </si>
  <si>
    <t>(26) 生産誘発額（合計）</t>
    <phoneticPr fontId="2"/>
  </si>
  <si>
    <t>⇒(16)直接効果＋間接一次効果と(25) 間接二次効果の生産誘発額の合計。</t>
    <phoneticPr fontId="2"/>
  </si>
  <si>
    <t>(27) 粗付加価値率</t>
    <phoneticPr fontId="2"/>
  </si>
  <si>
    <t>(28) 直接効果の粗付加価値誘発額</t>
    <phoneticPr fontId="2"/>
  </si>
  <si>
    <t>直接効果に占める粗付加価値誘発額。
⇒(12)直接効果に(27)粗付加価値率を乗じた金額。</t>
    <phoneticPr fontId="2"/>
  </si>
  <si>
    <t>(29) 間接一次効果の粗付加価値誘発額</t>
    <phoneticPr fontId="2"/>
  </si>
  <si>
    <t>間接一次効果に占める粗付加価値誘発額。
⇒(15)間接一次効果に(27)粗付加価値率を乗じた金額。</t>
    <phoneticPr fontId="2"/>
  </si>
  <si>
    <t>(30) 間接二次効果の粗付加価値誘発額</t>
    <phoneticPr fontId="2"/>
  </si>
  <si>
    <t>間接二次効果に占める粗付加価値誘発額。
⇒(25)間接二次効果に(27)粗付加価値率を乗じた金額。</t>
    <phoneticPr fontId="2"/>
  </si>
  <si>
    <t>(31) 粗付加価値誘発額</t>
    <phoneticPr fontId="2"/>
  </si>
  <si>
    <t>⇒(28)直接効果の粗付加価値誘発額と(29)間接一次効果の粗付加価値誘発額、(30)間接二次効果の粗付加価値誘発額の合計。</t>
    <phoneticPr fontId="2"/>
  </si>
  <si>
    <t>(32) 雇用者所得率</t>
    <phoneticPr fontId="2"/>
  </si>
  <si>
    <t>(33) 直接効果の雇用者所得誘発額</t>
    <phoneticPr fontId="2"/>
  </si>
  <si>
    <t>直接効果に占める雇用者所得誘発額。
⇒(12)直接効果に(32)雇用者所得率を乗じた金額。</t>
    <phoneticPr fontId="2"/>
  </si>
  <si>
    <t>(34) 間接一次効果の雇用者所得誘発額</t>
    <phoneticPr fontId="2"/>
  </si>
  <si>
    <t>間接一次効果に占める雇用者所得誘発額。
⇒(15)間接一次効果に(32)雇用者所得率を乗じた金額。</t>
    <phoneticPr fontId="2"/>
  </si>
  <si>
    <t>(35) 間接二次効果の雇用者所得誘発額</t>
    <phoneticPr fontId="2"/>
  </si>
  <si>
    <t>間接二次効果に占める雇用者所得誘発額。
⇒(25)間接二次効果に(32)雇用者所得率を乗じた金額。</t>
    <phoneticPr fontId="2"/>
  </si>
  <si>
    <t>(36) 雇用者所得誘発額</t>
    <phoneticPr fontId="2"/>
  </si>
  <si>
    <t>⇒(33)直接効果の雇用者所得誘発額と(34)間接一次効果の雇用者所得誘発額、(35)間接二次効果の雇用者所得誘発額の合計。</t>
    <phoneticPr fontId="2"/>
  </si>
  <si>
    <t>(42) 直接効果の所得誘発額</t>
    <phoneticPr fontId="2"/>
  </si>
  <si>
    <t>(43) 間接一次効果の所得誘発額</t>
    <phoneticPr fontId="2"/>
  </si>
  <si>
    <t>(44) 間接二次効果の所得誘発額</t>
    <phoneticPr fontId="2"/>
  </si>
  <si>
    <t>⇒(42)直接効果の所得誘発額と(43)間接一次効果の所得誘発額、(44)間接二次効果の所得誘発額の合計。</t>
    <phoneticPr fontId="2"/>
  </si>
  <si>
    <t>(46) 雇用係数</t>
    <phoneticPr fontId="2"/>
  </si>
  <si>
    <t>(47) 直接効果の雇用者（有給役員含む）誘発数</t>
    <phoneticPr fontId="2"/>
  </si>
  <si>
    <t>直接効果から誘発される雇用者数。
⇒(12)直接効果に(46)雇用係数と(A)推計単位に転換する係数を乗じた人数。
　※　雇用係数は100万円の生産誘発額を基本にしており、入力した需要額に適した係数に転換するものが「(A)推計単位に転換する係数」。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rPh sb="61" eb="63">
      <t>コヨウ</t>
    </rPh>
    <phoneticPr fontId="2"/>
  </si>
  <si>
    <t>(48) 間接一次効果の雇用者（有給役員含む）誘発数</t>
    <phoneticPr fontId="2"/>
  </si>
  <si>
    <t>間接一次効果から誘発される雇用者数。
⇒(15)間接一次効果に(46)雇用係数と(A)推計単位に転換する係数を乗じた人数。
　※　雇用係数は100万円の生産誘発額を基本にしており、入力した需要額に適した係数に転換するものが「(A)推計単位に転換する係数」。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phoneticPr fontId="2"/>
  </si>
  <si>
    <t>(49) 間接二次効果の雇用者（有給役員含む）誘発数</t>
    <phoneticPr fontId="2"/>
  </si>
  <si>
    <t>間接二次効果から誘発される雇用者数。
⇒(25)間接二次効果に(46)雇用係数と(A)推計単位に転換する係数を乗じた人数。
　※　雇用係数は100万円の生産誘発額を基本にしており、入力した需要額に適した係数に転換するものが「(A)推計単位に転換する係数」。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phoneticPr fontId="2"/>
  </si>
  <si>
    <t>(50) 雇用者（有給役員含む）誘発数</t>
    <phoneticPr fontId="2"/>
  </si>
  <si>
    <t>⇒(47)直接効果の雇用者誘発数と(48)間接一次効果の雇用者誘発数、(49)間接二次効果の雇用者誘発数の合計。</t>
    <phoneticPr fontId="2"/>
  </si>
  <si>
    <t>(51) 就業係数</t>
    <phoneticPr fontId="2"/>
  </si>
  <si>
    <t>(52) 直接効果の就業者誘発数</t>
    <phoneticPr fontId="2"/>
  </si>
  <si>
    <t>直接効果から誘発される就業者数。
⇒(12)直接効果に(51)就業係数と(A)推計単位に転換する係数を乗じた人数。
　※　就業係数は100万円の生産誘発額を基本にしており、入力した需要額に適した係数に転換するものが「(A)推計単位に転換する係数」。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phoneticPr fontId="2"/>
  </si>
  <si>
    <t>(53) 間接一次効果の就業者誘発数</t>
    <phoneticPr fontId="2"/>
  </si>
  <si>
    <t>間接一次効果から誘発される就業者数。
⇒(15)間接一次効果に(51)就業係数と(A)推計単位に転換する係数を乗じた人数。
　※　就業係数は100万円の生産誘発額を基本にしており、入力した需要額に適した係数に転換するものが「(A)推計単位に転換する係数」。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phoneticPr fontId="2"/>
  </si>
  <si>
    <t>(54) 間接二次効果の就業者誘発数</t>
    <phoneticPr fontId="2"/>
  </si>
  <si>
    <t>間接二次効果から誘発される就業者数。
⇒(25)間接二次効果に(51)就業係数と(A)推計単位に転換する係数を乗じた人数。
　※　就業係数は100万円の生産誘発額を基本にしており、入力した需要額に適した係数に転換するものが「(A)推計単位に転換する係数」。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phoneticPr fontId="2"/>
  </si>
  <si>
    <t>(55) 就業者誘発数</t>
    <phoneticPr fontId="2"/>
  </si>
  <si>
    <t>⇒(52)直接効果の就業者誘発数と(53)間接一次効果の就業者誘発数、(54)間接二次効果の就業者誘発数の合計。</t>
    <phoneticPr fontId="2"/>
  </si>
  <si>
    <r>
      <t>(56) CO</t>
    </r>
    <r>
      <rPr>
        <u/>
        <sz val="11"/>
        <color theme="10"/>
        <rFont val="游ゴシック"/>
        <family val="3"/>
        <charset val="128"/>
        <scheme val="minor"/>
      </rPr>
      <t>2排出係数</t>
    </r>
    <phoneticPr fontId="2"/>
  </si>
  <si>
    <r>
      <t>(57) 直接効果のCO</t>
    </r>
    <r>
      <rPr>
        <u/>
        <sz val="11"/>
        <color theme="10"/>
        <rFont val="游ゴシック"/>
        <family val="3"/>
        <charset val="128"/>
        <scheme val="minor"/>
      </rPr>
      <t>2排出量</t>
    </r>
    <phoneticPr fontId="2"/>
  </si>
  <si>
    <r>
      <t>直接効果で排出されるCO</t>
    </r>
    <r>
      <rPr>
        <vertAlign val="superscript"/>
        <sz val="10.5"/>
        <color theme="1"/>
        <rFont val="メイリオ"/>
        <family val="3"/>
        <charset val="128"/>
      </rPr>
      <t>2</t>
    </r>
    <r>
      <rPr>
        <sz val="10.5"/>
        <color theme="1"/>
        <rFont val="メイリオ"/>
        <family val="3"/>
        <charset val="128"/>
      </rPr>
      <t>の量。
⇒(12)直接効果に(56)CO</t>
    </r>
    <r>
      <rPr>
        <vertAlign val="superscript"/>
        <sz val="10.5"/>
        <color theme="1"/>
        <rFont val="メイリオ"/>
        <family val="3"/>
        <charset val="128"/>
      </rPr>
      <t>2</t>
    </r>
    <r>
      <rPr>
        <sz val="10.5"/>
        <color theme="1"/>
        <rFont val="メイリオ"/>
        <family val="3"/>
        <charset val="128"/>
      </rPr>
      <t>排出係数と(A)推計単位に転換する係数を乗じた人数。
　※　CO</t>
    </r>
    <r>
      <rPr>
        <vertAlign val="superscript"/>
        <sz val="10.5"/>
        <color theme="1"/>
        <rFont val="メイリオ"/>
        <family val="3"/>
        <charset val="128"/>
      </rPr>
      <t>2</t>
    </r>
    <r>
      <rPr>
        <sz val="10.5"/>
        <color theme="1"/>
        <rFont val="メイリオ"/>
        <family val="3"/>
        <charset val="128"/>
      </rPr>
      <t>排出係数は100万円の生産誘発額を基本にしており、入力した需要額に適した係数に転換するものが「(A)推計単位に転換する係数」。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r>
    <phoneticPr fontId="2"/>
  </si>
  <si>
    <r>
      <t>(58) 間接一次効果のCO</t>
    </r>
    <r>
      <rPr>
        <u/>
        <sz val="11"/>
        <color theme="10"/>
        <rFont val="游ゴシック"/>
        <family val="3"/>
        <charset val="128"/>
        <scheme val="minor"/>
      </rPr>
      <t>2排出量</t>
    </r>
    <phoneticPr fontId="2"/>
  </si>
  <si>
    <r>
      <t>間接一次効果で排出されるCO</t>
    </r>
    <r>
      <rPr>
        <vertAlign val="superscript"/>
        <sz val="10.5"/>
        <color theme="1"/>
        <rFont val="メイリオ"/>
        <family val="3"/>
        <charset val="128"/>
      </rPr>
      <t>2</t>
    </r>
    <r>
      <rPr>
        <sz val="10.5"/>
        <color theme="1"/>
        <rFont val="メイリオ"/>
        <family val="3"/>
        <charset val="128"/>
      </rPr>
      <t>の量。
⇒(15)間接一次効果に(56)CO</t>
    </r>
    <r>
      <rPr>
        <vertAlign val="superscript"/>
        <sz val="10.5"/>
        <color theme="1"/>
        <rFont val="メイリオ"/>
        <family val="3"/>
        <charset val="128"/>
      </rPr>
      <t>2</t>
    </r>
    <r>
      <rPr>
        <sz val="10.5"/>
        <color theme="1"/>
        <rFont val="メイリオ"/>
        <family val="3"/>
        <charset val="128"/>
      </rPr>
      <t>排出係数と(A)推計単位に転換する係数を乗じた人数。
　※　CO</t>
    </r>
    <r>
      <rPr>
        <vertAlign val="superscript"/>
        <sz val="10.5"/>
        <color theme="1"/>
        <rFont val="メイリオ"/>
        <family val="3"/>
        <charset val="128"/>
      </rPr>
      <t>2</t>
    </r>
    <r>
      <rPr>
        <sz val="10.5"/>
        <color theme="1"/>
        <rFont val="メイリオ"/>
        <family val="3"/>
        <charset val="128"/>
      </rPr>
      <t>排出係数は100万円の生産誘発額を基本にしており、入力した需要額に適した係数に転換するものが「(A)推計単位に転換する係数」。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r>
    <phoneticPr fontId="2"/>
  </si>
  <si>
    <r>
      <t>(59) 間接二次効果のCO</t>
    </r>
    <r>
      <rPr>
        <u/>
        <sz val="11"/>
        <color theme="10"/>
        <rFont val="游ゴシック"/>
        <family val="3"/>
        <charset val="128"/>
        <scheme val="minor"/>
      </rPr>
      <t>2排出量</t>
    </r>
    <phoneticPr fontId="2"/>
  </si>
  <si>
    <r>
      <t>間接二次効果で排出されるCO</t>
    </r>
    <r>
      <rPr>
        <vertAlign val="superscript"/>
        <sz val="10.5"/>
        <color theme="1"/>
        <rFont val="メイリオ"/>
        <family val="3"/>
        <charset val="128"/>
      </rPr>
      <t>2</t>
    </r>
    <r>
      <rPr>
        <sz val="10.5"/>
        <color theme="1"/>
        <rFont val="メイリオ"/>
        <family val="3"/>
        <charset val="128"/>
      </rPr>
      <t>の量。
⇒(25)間接二次効果に(56)CO</t>
    </r>
    <r>
      <rPr>
        <vertAlign val="superscript"/>
        <sz val="10.5"/>
        <color theme="1"/>
        <rFont val="メイリオ"/>
        <family val="3"/>
        <charset val="128"/>
      </rPr>
      <t>2</t>
    </r>
    <r>
      <rPr>
        <sz val="10.5"/>
        <color theme="1"/>
        <rFont val="メイリオ"/>
        <family val="3"/>
        <charset val="128"/>
      </rPr>
      <t>排出係数と(A)推計単位に転換する係数を乗じた人数。
　※　CO</t>
    </r>
    <r>
      <rPr>
        <vertAlign val="superscript"/>
        <sz val="10.5"/>
        <color theme="1"/>
        <rFont val="メイリオ"/>
        <family val="3"/>
        <charset val="128"/>
      </rPr>
      <t>2</t>
    </r>
    <r>
      <rPr>
        <sz val="10.5"/>
        <color theme="1"/>
        <rFont val="メイリオ"/>
        <family val="3"/>
        <charset val="128"/>
      </rPr>
      <t>排出係数は100万円の生産誘発額を基本にしており、入力した需要額に適した係数に転換するものが「(A)推計単位に転換する係数」。
　　(A)推計単位に転換する係数は、「入力表」で設定した単位が億円の場合は100（倍）、万円の場合は1/100（倍）となる。</t>
    </r>
    <phoneticPr fontId="2"/>
  </si>
  <si>
    <r>
      <t>⇒(57)直接効果で排出されるCO</t>
    </r>
    <r>
      <rPr>
        <vertAlign val="superscript"/>
        <sz val="10.5"/>
        <color theme="1"/>
        <rFont val="メイリオ"/>
        <family val="3"/>
        <charset val="128"/>
      </rPr>
      <t>2</t>
    </r>
    <r>
      <rPr>
        <sz val="10.5"/>
        <color theme="1"/>
        <rFont val="メイリオ"/>
        <family val="3"/>
        <charset val="128"/>
      </rPr>
      <t>の量と(58)間接一次効果で排出されるCO</t>
    </r>
    <r>
      <rPr>
        <vertAlign val="superscript"/>
        <sz val="10.5"/>
        <color theme="1"/>
        <rFont val="メイリオ"/>
        <family val="3"/>
        <charset val="128"/>
      </rPr>
      <t>2</t>
    </r>
    <r>
      <rPr>
        <sz val="10.5"/>
        <color theme="1"/>
        <rFont val="メイリオ"/>
        <family val="3"/>
        <charset val="128"/>
      </rPr>
      <t>の量、(59)間接二次効果で排出されるCO</t>
    </r>
    <r>
      <rPr>
        <vertAlign val="superscript"/>
        <sz val="10.5"/>
        <color theme="1"/>
        <rFont val="メイリオ"/>
        <family val="3"/>
        <charset val="128"/>
      </rPr>
      <t>2</t>
    </r>
    <r>
      <rPr>
        <sz val="10.5"/>
        <color theme="1"/>
        <rFont val="メイリオ"/>
        <family val="3"/>
        <charset val="128"/>
      </rPr>
      <t>の量の合計。</t>
    </r>
    <phoneticPr fontId="2"/>
  </si>
  <si>
    <t>(60) CO2（二酸化炭素）排出量</t>
    <phoneticPr fontId="2"/>
  </si>
  <si>
    <t>(61) 粗付加価値誘発額</t>
    <phoneticPr fontId="2"/>
  </si>
  <si>
    <t>直接効果と間接一次効果、間接二次効果の粗付加価値誘発額の合計。
⇒(31)粗付加価値誘発額の再掲。</t>
    <phoneticPr fontId="2"/>
  </si>
  <si>
    <t>(63) 営業余剰誘発額</t>
    <phoneticPr fontId="2"/>
  </si>
  <si>
    <t>統合中分類（40部門）</t>
    <rPh sb="0" eb="2">
      <t>トウゴウ</t>
    </rPh>
    <rPh sb="2" eb="5">
      <t>チュウブンルイ</t>
    </rPh>
    <rPh sb="8" eb="10">
      <t>ブモン</t>
    </rPh>
    <phoneticPr fontId="2"/>
  </si>
  <si>
    <t>(23)=(21)×(22)</t>
    <phoneticPr fontId="2"/>
  </si>
  <si>
    <t>個人業主所得率</t>
    <rPh sb="0" eb="2">
      <t>コジン</t>
    </rPh>
    <rPh sb="2" eb="4">
      <t>ギョウシュ</t>
    </rPh>
    <rPh sb="4" eb="6">
      <t>ショトク</t>
    </rPh>
    <rPh sb="6" eb="7">
      <t>リツ</t>
    </rPh>
    <phoneticPr fontId="2"/>
  </si>
  <si>
    <t>(37) 個人業主所得率</t>
    <rPh sb="5" eb="7">
      <t>コジン</t>
    </rPh>
    <rPh sb="7" eb="9">
      <t>ギョウシュ</t>
    </rPh>
    <rPh sb="9" eb="11">
      <t>ショトク</t>
    </rPh>
    <phoneticPr fontId="2"/>
  </si>
  <si>
    <t>(41) 個人業主所得誘発額</t>
    <phoneticPr fontId="2"/>
  </si>
  <si>
    <t>⇒(38)直接効果の個人業主所得誘発額と(39)間接一次効果の個人業主所得誘発額、(40)間接二次効果の個人業主所得誘発額の合計。</t>
    <phoneticPr fontId="2"/>
  </si>
  <si>
    <t>(40) 間接二次効果の個人業主所得誘発額</t>
    <phoneticPr fontId="2"/>
  </si>
  <si>
    <t>間接二次効果に占める個人業主所得誘発額。
⇒(25)間接二次効果に(37)個人業主所得率を乗じた金額。</t>
    <phoneticPr fontId="2"/>
  </si>
  <si>
    <t>(39) 間接一次効果の個人業主所得誘発額</t>
    <phoneticPr fontId="2"/>
  </si>
  <si>
    <t>間接一次効果に占める個人業主所得誘発額。
⇒(15)間接一次効果に(37)個人業主所得率を乗じた金額。</t>
    <phoneticPr fontId="2"/>
  </si>
  <si>
    <t>直接効果に占める個人業主所得誘発額。
⇒(12)直接効果に(37)個人業主所得率を乗じた金額。</t>
    <phoneticPr fontId="2"/>
  </si>
  <si>
    <t>(38) 直接効果の個人業主所得誘発額</t>
    <phoneticPr fontId="2"/>
  </si>
  <si>
    <t>⇒(33)直接効果の雇用者所得誘発額と(38)直接効果の個人業主所得誘発額の合計。</t>
    <phoneticPr fontId="2"/>
  </si>
  <si>
    <t>⇒(34)間接一次効果の雇用者所得誘発額と(39)間接一次効果の個人業主所得誘発額の合計。</t>
    <phoneticPr fontId="2"/>
  </si>
  <si>
    <t>⇒(35)間接二次効果の雇用者所得誘発額と(40)間接二次効果の個人業主所得誘発額の合計。</t>
    <phoneticPr fontId="2"/>
  </si>
  <si>
    <t>※　生産増加額の入力表です。（各部門に属する品目については、「産業部門（簡易・詳細）」シートをご覧ください。）</t>
    <rPh sb="2" eb="4">
      <t>セイサン</t>
    </rPh>
    <rPh sb="4" eb="6">
      <t>ゾウカ</t>
    </rPh>
    <rPh sb="6" eb="7">
      <t>ガク</t>
    </rPh>
    <rPh sb="8" eb="10">
      <t>ニュウリョク</t>
    </rPh>
    <rPh sb="10" eb="11">
      <t>ヒョウ</t>
    </rPh>
    <rPh sb="15" eb="18">
      <t>カクブモン</t>
    </rPh>
    <rPh sb="19" eb="20">
      <t>ゾク</t>
    </rPh>
    <rPh sb="22" eb="24">
      <t>ヒンモク</t>
    </rPh>
    <rPh sb="31" eb="33">
      <t>サンギョウ</t>
    </rPh>
    <rPh sb="33" eb="35">
      <t>ブモン</t>
    </rPh>
    <rPh sb="36" eb="38">
      <t>カンイ</t>
    </rPh>
    <rPh sb="39" eb="41">
      <t>ショウサイ</t>
    </rPh>
    <phoneticPr fontId="2"/>
  </si>
  <si>
    <t>生産増加額（A）</t>
    <rPh sb="0" eb="2">
      <t>セイサン</t>
    </rPh>
    <rPh sb="2" eb="5">
      <t>ゾウカガク</t>
    </rPh>
    <phoneticPr fontId="4"/>
  </si>
  <si>
    <t>生産誘発倍率 【生産誘発額（Ｂ）合計　/　生産増加額（Ａ）】</t>
    <rPh sb="0" eb="2">
      <t>セイサン</t>
    </rPh>
    <rPh sb="2" eb="4">
      <t>ユウハツ</t>
    </rPh>
    <rPh sb="4" eb="6">
      <t>バイリツ</t>
    </rPh>
    <rPh sb="8" eb="10">
      <t>セイサン</t>
    </rPh>
    <rPh sb="10" eb="12">
      <t>ユウハツ</t>
    </rPh>
    <rPh sb="12" eb="13">
      <t>ガク</t>
    </rPh>
    <rPh sb="16" eb="18">
      <t>ゴウケイ</t>
    </rPh>
    <rPh sb="21" eb="23">
      <t>セイサン</t>
    </rPh>
    <rPh sb="23" eb="25">
      <t>ゾウカ</t>
    </rPh>
    <rPh sb="25" eb="26">
      <t>ガク</t>
    </rPh>
    <phoneticPr fontId="4"/>
  </si>
  <si>
    <t>(45) 就業者所得誘発額</t>
    <rPh sb="5" eb="8">
      <t>シュウギョウシャ</t>
    </rPh>
    <phoneticPr fontId="2"/>
  </si>
  <si>
    <t>就業者所得</t>
    <rPh sb="0" eb="3">
      <t>シュウギョウシャ</t>
    </rPh>
    <rPh sb="3" eb="5">
      <t>ショトク</t>
    </rPh>
    <phoneticPr fontId="2"/>
  </si>
  <si>
    <t>(62)=(45)</t>
    <phoneticPr fontId="2"/>
  </si>
  <si>
    <t>(62) 就業者所得誘発額</t>
    <rPh sb="5" eb="7">
      <t>シュウギョウ</t>
    </rPh>
    <phoneticPr fontId="2"/>
  </si>
  <si>
    <t>直接効果と間接一次効果、間接二次効果の就業者所得誘発額の合計。
⇒(45)就業者所得誘発額の再掲。</t>
    <rPh sb="19" eb="21">
      <t>シュウギョウ</t>
    </rPh>
    <rPh sb="37" eb="39">
      <t>シュウギョウ</t>
    </rPh>
    <phoneticPr fontId="2"/>
  </si>
  <si>
    <t>設備投資額</t>
    <rPh sb="0" eb="2">
      <t>セツビ</t>
    </rPh>
    <rPh sb="2" eb="4">
      <t>トウシ</t>
    </rPh>
    <rPh sb="4" eb="5">
      <t>ガク</t>
    </rPh>
    <phoneticPr fontId="2"/>
  </si>
  <si>
    <t>(15)=(14)×逆行列係数</t>
    <rPh sb="10" eb="13">
      <t>ギャクギョウレツ</t>
    </rPh>
    <rPh sb="13" eb="15">
      <t>ケイスウ</t>
    </rPh>
    <phoneticPr fontId="2"/>
  </si>
  <si>
    <t>内生部門計</t>
    <rPh sb="0" eb="5">
      <t>ナイセイブモンケイ</t>
    </rPh>
    <phoneticPr fontId="9"/>
  </si>
  <si>
    <t>（投入比率）</t>
    <rPh sb="1" eb="3">
      <t>トウニュウ</t>
    </rPh>
    <rPh sb="3" eb="5">
      <t>ヒリツ</t>
    </rPh>
    <phoneticPr fontId="9"/>
  </si>
  <si>
    <t>(13)=(12)×投入係数（固定マト）</t>
    <rPh sb="10" eb="12">
      <t>トウニュウ</t>
    </rPh>
    <rPh sb="12" eb="14">
      <t>ケイスウ</t>
    </rPh>
    <rPh sb="15" eb="17">
      <t>コテイ</t>
    </rPh>
    <phoneticPr fontId="2"/>
  </si>
  <si>
    <t>新たな生産（直接効果）により生じる原材料等の投入によって県内各産業部門で誘発される生産増加額の合計。
⇒(14)県内生産額に平成27年高知県産業連関表の逆行列係数（生産波及の大きさを示す係数）を乗じた金額。（Excelの行列関数で算出。）</t>
    <phoneticPr fontId="2"/>
  </si>
  <si>
    <t>直接効果のうち、原材料等の中間投入額。
⇒(12)直接効果に平成27年全国産業連関表の固定資本マトリックス（高知県40部門に組替後）を基に作成した中間投入率を乗じた金額。
　（Excelの行列関数で算出。）設備投資に占める中間投入の比率（部門別構成比）は、全国の比率を使用している。</t>
    <rPh sb="108" eb="109">
      <t>シ</t>
    </rPh>
    <rPh sb="116" eb="118">
      <t>ヒリツ</t>
    </rPh>
    <rPh sb="121" eb="122">
      <t>ベツ</t>
    </rPh>
    <phoneticPr fontId="2"/>
  </si>
  <si>
    <t>※　この分析ツールでは、設備投資額に占める原材料等の中間投入の割合や構成比は、全国の比率を使用しています。</t>
    <rPh sb="4" eb="6">
      <t>ブンセキ</t>
    </rPh>
    <rPh sb="12" eb="14">
      <t>セツビ</t>
    </rPh>
    <rPh sb="14" eb="16">
      <t>トウシ</t>
    </rPh>
    <rPh sb="16" eb="17">
      <t>ガク</t>
    </rPh>
    <rPh sb="18" eb="19">
      <t>シ</t>
    </rPh>
    <rPh sb="21" eb="24">
      <t>ゲンザイリョウ</t>
    </rPh>
    <rPh sb="24" eb="25">
      <t>トウ</t>
    </rPh>
    <rPh sb="26" eb="28">
      <t>チュウカン</t>
    </rPh>
    <rPh sb="28" eb="30">
      <t>トウニュウ</t>
    </rPh>
    <rPh sb="31" eb="33">
      <t>ワリアイ</t>
    </rPh>
    <rPh sb="34" eb="37">
      <t>コウセイヒ</t>
    </rPh>
    <rPh sb="39" eb="41">
      <t>ゼンコク</t>
    </rPh>
    <rPh sb="42" eb="44">
      <t>ヒリツ</t>
    </rPh>
    <rPh sb="45" eb="47">
      <t>シヨウ</t>
    </rPh>
    <phoneticPr fontId="2"/>
  </si>
  <si>
    <t>平成27年（2015年）全国産業連関表　固定資本マトリックスを基に作成（高知県40部門に組替）</t>
    <rPh sb="10" eb="11">
      <t>ネン</t>
    </rPh>
    <rPh sb="12" eb="14">
      <t>ゼンコク</t>
    </rPh>
    <rPh sb="20" eb="22">
      <t>コテイ</t>
    </rPh>
    <rPh sb="22" eb="24">
      <t>シホン</t>
    </rPh>
    <rPh sb="31" eb="32">
      <t>モト</t>
    </rPh>
    <rPh sb="33" eb="35">
      <t>サクセイ</t>
    </rPh>
    <phoneticPr fontId="4"/>
  </si>
  <si>
    <t>（算出用）移輸入額</t>
    <rPh sb="1" eb="3">
      <t>サンシュツ</t>
    </rPh>
    <rPh sb="3" eb="4">
      <t>ヨウ</t>
    </rPh>
    <rPh sb="5" eb="6">
      <t>イ</t>
    </rPh>
    <rPh sb="6" eb="9">
      <t>ユニュウガク</t>
    </rPh>
    <phoneticPr fontId="2"/>
  </si>
  <si>
    <t>①</t>
    <phoneticPr fontId="2"/>
  </si>
  <si>
    <t>②</t>
    <phoneticPr fontId="2"/>
  </si>
  <si>
    <t>③</t>
    <phoneticPr fontId="2"/>
  </si>
  <si>
    <t>④</t>
    <phoneticPr fontId="2"/>
  </si>
  <si>
    <t>移輸入誘発効果①</t>
    <rPh sb="0" eb="1">
      <t>イ</t>
    </rPh>
    <rPh sb="1" eb="3">
      <t>ユニュウ</t>
    </rPh>
    <rPh sb="3" eb="5">
      <t>ユウハツ</t>
    </rPh>
    <rPh sb="5" eb="7">
      <t>コウカ</t>
    </rPh>
    <phoneticPr fontId="2"/>
  </si>
  <si>
    <t>移輸入誘発効果②</t>
    <rPh sb="0" eb="1">
      <t>イ</t>
    </rPh>
    <rPh sb="1" eb="3">
      <t>ユニュウ</t>
    </rPh>
    <rPh sb="3" eb="5">
      <t>ユウハツ</t>
    </rPh>
    <rPh sb="5" eb="7">
      <t>コウカ</t>
    </rPh>
    <phoneticPr fontId="2"/>
  </si>
  <si>
    <t>移輸入誘発効果③</t>
    <rPh sb="0" eb="1">
      <t>イ</t>
    </rPh>
    <rPh sb="1" eb="3">
      <t>ユニュウ</t>
    </rPh>
    <rPh sb="3" eb="5">
      <t>ユウハツ</t>
    </rPh>
    <rPh sb="5" eb="7">
      <t>コウカ</t>
    </rPh>
    <phoneticPr fontId="2"/>
  </si>
  <si>
    <t>移輸入誘発効果④</t>
    <rPh sb="0" eb="1">
      <t>イ</t>
    </rPh>
    <rPh sb="1" eb="3">
      <t>ユニュウ</t>
    </rPh>
    <rPh sb="3" eb="5">
      <t>ユウハツ</t>
    </rPh>
    <rPh sb="5" eb="7">
      <t>コウカ</t>
    </rPh>
    <phoneticPr fontId="2"/>
  </si>
  <si>
    <t>生産額①（直接効果）に対して（</t>
    <rPh sb="0" eb="2">
      <t>セイサン</t>
    </rPh>
    <rPh sb="2" eb="3">
      <t>ガク</t>
    </rPh>
    <rPh sb="5" eb="7">
      <t>チョクセツ</t>
    </rPh>
    <rPh sb="7" eb="9">
      <t>コウカ</t>
    </rPh>
    <phoneticPr fontId="2"/>
  </si>
  <si>
    <t>個人業主所得</t>
    <rPh sb="0" eb="6">
      <t>コジンギョウシュショトク</t>
    </rPh>
    <phoneticPr fontId="2"/>
  </si>
  <si>
    <t>個人業主所得</t>
    <phoneticPr fontId="2"/>
  </si>
  <si>
    <t>⇒「入力表」シートの「独自自給率の設定」で独自設定（１00％（全て県内で調達）、０％（県外産品の調達）等）した場合はその自給率、
　それ以外は(10)高知県産業連関表の自給率を表示。</t>
    <rPh sb="4" eb="5">
      <t>ヒョウ</t>
    </rPh>
    <phoneticPr fontId="2"/>
  </si>
  <si>
    <t>(20) 需要転化率（家計消費支出）</t>
    <rPh sb="11" eb="13">
      <t>カケイ</t>
    </rPh>
    <rPh sb="13" eb="15">
      <t>ショウヒ</t>
    </rPh>
    <rPh sb="15" eb="17">
      <t>シシュツ</t>
    </rPh>
    <phoneticPr fontId="2"/>
  </si>
  <si>
    <t>営業余剰率</t>
    <rPh sb="0" eb="2">
      <t>エイギョウ</t>
    </rPh>
    <rPh sb="2" eb="4">
      <t>ヨジョウ</t>
    </rPh>
    <rPh sb="4" eb="5">
      <t>リツ</t>
    </rPh>
    <phoneticPr fontId="2"/>
  </si>
  <si>
    <t>(64)</t>
    <phoneticPr fontId="2"/>
  </si>
  <si>
    <t>(68)=(61)×(65)</t>
    <phoneticPr fontId="2"/>
  </si>
  <si>
    <t>(69)=(62)×(66)</t>
    <phoneticPr fontId="2"/>
  </si>
  <si>
    <t>(70)=(63)×(67)</t>
    <phoneticPr fontId="2"/>
  </si>
  <si>
    <t>(74)=(68)+(69)+(70)</t>
    <phoneticPr fontId="2"/>
  </si>
  <si>
    <t>(75)=(74)×(71)</t>
    <phoneticPr fontId="2"/>
  </si>
  <si>
    <t>(76)=(74)×(72)</t>
    <phoneticPr fontId="2"/>
  </si>
  <si>
    <t>(77)=(74)×(73)</t>
    <phoneticPr fontId="2"/>
  </si>
  <si>
    <t>(67)</t>
  </si>
  <si>
    <t>(73)</t>
  </si>
  <si>
    <t>直接効果と間接一次効果、間接二次効果の営業余剰誘発額の合計。
⇒(26)生産誘発額（合計）×(64)営業余剰率</t>
    <rPh sb="50" eb="52">
      <t>エイギョウ</t>
    </rPh>
    <rPh sb="52" eb="54">
      <t>ヨジョウ</t>
    </rPh>
    <rPh sb="54" eb="55">
      <t>リツ</t>
    </rPh>
    <phoneticPr fontId="2"/>
  </si>
  <si>
    <t>(64) 営業余剰率</t>
    <rPh sb="5" eb="7">
      <t>エイギョウ</t>
    </rPh>
    <rPh sb="7" eb="9">
      <t>ヨジョウ</t>
    </rPh>
    <rPh sb="9" eb="10">
      <t>リツ</t>
    </rPh>
    <phoneticPr fontId="2"/>
  </si>
  <si>
    <t>生産額に占める営業余剰の比率。
　※　平成27年高知県産業連関表（投入係数表）の営業余剰率。</t>
    <rPh sb="7" eb="9">
      <t>エイギョウ</t>
    </rPh>
    <rPh sb="9" eb="11">
      <t>ヨジョウ</t>
    </rPh>
    <rPh sb="40" eb="42">
      <t>エイギョウ</t>
    </rPh>
    <rPh sb="42" eb="44">
      <t>ヨジョウ</t>
    </rPh>
    <phoneticPr fontId="2"/>
  </si>
  <si>
    <t>(65) 間接税税収係数</t>
    <phoneticPr fontId="2"/>
  </si>
  <si>
    <t>(66) 直接税（個人）税収係数</t>
    <phoneticPr fontId="2"/>
  </si>
  <si>
    <t>(67) 直接税（法人）税収係数</t>
    <phoneticPr fontId="2"/>
  </si>
  <si>
    <t>(68) 間接税の税収誘発額</t>
    <phoneticPr fontId="2"/>
  </si>
  <si>
    <t>(69) 直接税（個人）の税収誘発額</t>
    <phoneticPr fontId="2"/>
  </si>
  <si>
    <t>(70) 直接税（法人）の税収誘発額</t>
    <phoneticPr fontId="2"/>
  </si>
  <si>
    <t>(71) 国税税収係数</t>
    <phoneticPr fontId="2"/>
  </si>
  <si>
    <t>(72) 県税税収係数</t>
    <phoneticPr fontId="2"/>
  </si>
  <si>
    <t>(73) 市町村税税収係数</t>
    <phoneticPr fontId="2"/>
  </si>
  <si>
    <t>(74) 税収誘発額</t>
    <phoneticPr fontId="2"/>
  </si>
  <si>
    <t>(75) 国税の税収誘発額</t>
    <phoneticPr fontId="2"/>
  </si>
  <si>
    <t>(76) 県税の税収誘発額</t>
    <phoneticPr fontId="2"/>
  </si>
  <si>
    <t>(77) 市町村税の税収誘発額</t>
    <phoneticPr fontId="2"/>
  </si>
  <si>
    <t>粗付加価値誘発額から生じる間接税の税収誘発額。
⇒(61)粗付加価値誘発額に(65)間接税税収係数を乗じた金額。</t>
    <phoneticPr fontId="2"/>
  </si>
  <si>
    <t>雇用者所得誘発額から生じる直接税（個人）の税収誘発額。
⇒(62)雇用者所得誘発額に(66)直接税（個人）税収係数を乗じた金額。</t>
    <phoneticPr fontId="2"/>
  </si>
  <si>
    <t>営業余剰誘発額から生じる直接税（法人）の税収誘発額。
⇒(63)営業余剰誘発額に(67)直接税（法人）税収係数を乗じた金額。</t>
    <phoneticPr fontId="2"/>
  </si>
  <si>
    <t>⇒(68)間接税と(69)直接税（個人）、(70)直接税（法人）の合計。</t>
    <phoneticPr fontId="2"/>
  </si>
  <si>
    <t>税収全体（間接税＋直接税（個人＋法人））のうち、国税の税収誘発額。
⇒(74)税収誘発額に(71)国税税収係数を乗じた金額。</t>
    <phoneticPr fontId="2"/>
  </si>
  <si>
    <t>税収全体（間接税＋直接税（個人＋法人））のうち、県税の税収誘発額。
⇒(74)税収誘発額に(72)県税税収係数を乗じた金額。</t>
    <phoneticPr fontId="2"/>
  </si>
  <si>
    <t>税収全体（間接税＋直接税（個人＋法人））のうち、市町村税の税収誘発額。
⇒(74)税収誘発額に(73)市町村税税収係数を乗じた金額。</t>
    <phoneticPr fontId="2"/>
  </si>
  <si>
    <t>H30</t>
  </si>
  <si>
    <t>R元</t>
    <rPh sb="1" eb="2">
      <t>ガン</t>
    </rPh>
    <phoneticPr fontId="2"/>
  </si>
  <si>
    <t>R2</t>
  </si>
  <si>
    <t>(37)=(18)</t>
    <phoneticPr fontId="2"/>
  </si>
  <si>
    <t>(32)=(17)</t>
    <phoneticPr fontId="2"/>
  </si>
  <si>
    <t>生産額に占める雇用者所得の比率。
⇒(17) 投入係数（雇用者所得）の再掲。</t>
    <rPh sb="35" eb="37">
      <t>サイケイ</t>
    </rPh>
    <phoneticPr fontId="2"/>
  </si>
  <si>
    <t>生産額に占める個人業主所得の比率。
⇒(18) 投入係数（個人業主）の再掲。</t>
    <rPh sb="7" eb="9">
      <t>コジン</t>
    </rPh>
    <rPh sb="9" eb="11">
      <t>ギョウシュ</t>
    </rPh>
    <rPh sb="11" eb="13">
      <t>ショトク</t>
    </rPh>
    <phoneticPr fontId="2"/>
  </si>
  <si>
    <t>(63)=(26)×(64）</t>
    <phoneticPr fontId="2"/>
  </si>
  <si>
    <t>粗付加価値誘発額に対する間接税の比率。_x000D_
　※　この分析ツールでは、高知県統計書（県統計分析課：平成27年度の高松国税局及び県税務課の統計資料）及び平成27年高知県産業連関表_x000D_
　　（取引基本表）を基に算出。</t>
  </si>
  <si>
    <t>雇用者所得誘発額に対する直接税（個人）の比率。_x000D_
　※　この分析ツールでは、高知県統計書（県統計分析課：平成27年度の高松国税局及び県税務課の統計資料）及び平成27年高知県産業連関表_x000D_
　　（取引基本表）を基に算出。</t>
  </si>
  <si>
    <t>営業余剰誘発額に対する直接税（法人）の比率。_x000D_
　※　この分析ツールでは、高知県統計書（県統計分析課：平成27年度の高松国税局及び県税務課の統計資料）及び平成27年高知県産業連関表_x000D_
　　（取引基本表）を基に算出。</t>
  </si>
  <si>
    <t>税収全体（間接税＋直接税（個人＋法人））に占める国税の割合を示す係数。_x000D_
　※　この分析ツールでは、高知県統計書（県統計分析課：平成27年度の高松国税局及び県税務課の統計資料）及び平成27年高知県産業連関表_x000D_
　　（取引基本表）を基に算出。</t>
  </si>
  <si>
    <t>税収全体（間接税＋直接税（個人＋法人））に占める県税の割合を示す係数。_x000D_
　※　この分析ツールでは、高知県統計書（県統計分析課：平成27年度の高松国税局及び県税務課の統計資料）及び平成27年高知県産業連関表_x000D_
　　（取引基本表）を基に算出。</t>
  </si>
  <si>
    <t>税収全体（間接税＋直接税（個人＋法人））に占める市町村税の割合を示す係数。_x000D_
　※　この分析ツールでは、高知県統計書（県統計分析課：平成27年度の高松国税局及び県税務課の統計資料）及び平成27年高知県産業連関表_x000D_
　　（取引基本表）を基に算出。</t>
  </si>
  <si>
    <t>雇用者所得＋個人業主所得</t>
    <rPh sb="6" eb="12">
      <t>コジンギョウヌシショトク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</si>
</sst>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000000_);[Red]\(0.000000\)"/>
    <numFmt numFmtId="177" formatCode="#,##0_ "/>
    <numFmt numFmtId="178" formatCode="0.000000_ "/>
    <numFmt numFmtId="179" formatCode="#,##0_ ;[Red]\-#,##0\ "/>
    <numFmt numFmtId="180" formatCode="#,##0.000000_ "/>
    <numFmt numFmtId="181" formatCode="#,##0;&quot;△ &quot;#,##0"/>
    <numFmt numFmtId="182" formatCode="#,##0.00_ "/>
    <numFmt numFmtId="183" formatCode="#,##0.000000_ ;[Red]\-#,##0.000000\ "/>
    <numFmt numFmtId="184" formatCode="\-@"/>
    <numFmt numFmtId="185" formatCode="#,##0.000000;[Red]\-#,##0.000000"/>
  </numFmts>
  <fonts count="38" x14ac:knownFonts="1">
    <font>
      <sz val="11"/>
      <color theme="1"/>
      <name val="游ゴシック"/>
      <family val="2"/>
      <charset val="128"/>
      <scheme val="minor"/>
    </font>
    <font>
      <sz val="11"/>
      <color rgb="FF9C0006"/>
      <name val="游ゴシック"/>
      <family val="2"/>
      <charset val="128"/>
      <scheme val="minor"/>
    </font>
    <font>
      <sz val="6"/>
      <name val="游ゴシック"/>
      <family val="2"/>
      <charset val="128"/>
      <scheme val="minor"/>
    </font>
    <font>
      <sz val="11"/>
      <color theme="1"/>
      <name val="游ゴシック"/>
      <family val="3"/>
      <charset val="128"/>
      <scheme val="minor"/>
    </font>
    <font>
      <sz val="6"/>
      <name val="ＭＳ Ｐゴシック"/>
      <family val="3"/>
      <charset val="128"/>
    </font>
    <font>
      <sz val="11"/>
      <name val="ＭＳ Ｐゴシック"/>
      <family val="3"/>
      <charset val="128"/>
    </font>
    <font>
      <sz val="11"/>
      <color theme="1"/>
      <name val="メイリオ"/>
      <family val="3"/>
      <charset val="128"/>
    </font>
    <font>
      <sz val="11"/>
      <name val="メイリオ"/>
      <family val="3"/>
      <charset val="128"/>
    </font>
    <font>
      <sz val="11"/>
      <color indexed="8"/>
      <name val="メイリオ"/>
      <family val="3"/>
      <charset val="128"/>
    </font>
    <font>
      <sz val="6"/>
      <name val="游ゴシック"/>
      <family val="3"/>
      <charset val="128"/>
      <scheme val="minor"/>
    </font>
    <font>
      <sz val="8"/>
      <color theme="1"/>
      <name val="メイリオ"/>
      <family val="3"/>
      <charset val="128"/>
    </font>
    <font>
      <sz val="12"/>
      <name val="ＭＳ Ｐゴシック"/>
      <family val="3"/>
      <charset val="128"/>
    </font>
    <font>
      <sz val="14"/>
      <name val="ＭＳ Ｐゴシック"/>
      <family val="3"/>
      <charset val="128"/>
    </font>
    <font>
      <u/>
      <sz val="16"/>
      <name val="ＭＳ Ｐゴシック"/>
      <family val="3"/>
      <charset val="128"/>
    </font>
    <font>
      <sz val="16"/>
      <name val="ＭＳ Ｐゴシック"/>
      <family val="3"/>
      <charset val="128"/>
    </font>
    <font>
      <sz val="16"/>
      <color theme="1"/>
      <name val="メイリオ"/>
      <family val="3"/>
      <charset val="128"/>
    </font>
    <font>
      <b/>
      <sz val="12"/>
      <color theme="1"/>
      <name val="メイリオ"/>
      <family val="3"/>
      <charset val="128"/>
    </font>
    <font>
      <sz val="14"/>
      <color theme="1"/>
      <name val="メイリオ"/>
      <family val="3"/>
      <charset val="128"/>
    </font>
    <font>
      <vertAlign val="superscript"/>
      <sz val="11"/>
      <color indexed="8"/>
      <name val="メイリオ"/>
      <family val="3"/>
      <charset val="128"/>
    </font>
    <font>
      <sz val="9"/>
      <color theme="1"/>
      <name val="メイリオ"/>
      <family val="3"/>
      <charset val="128"/>
    </font>
    <font>
      <b/>
      <sz val="18"/>
      <color theme="1"/>
      <name val="メイリオ"/>
      <family val="3"/>
      <charset val="128"/>
    </font>
    <font>
      <sz val="11"/>
      <color theme="1"/>
      <name val="游ゴシック"/>
      <family val="2"/>
      <charset val="128"/>
      <scheme val="minor"/>
    </font>
    <font>
      <sz val="10.5"/>
      <color theme="1"/>
      <name val="メイリオ"/>
      <family val="3"/>
      <charset val="128"/>
    </font>
    <font>
      <vertAlign val="superscript"/>
      <sz val="10.5"/>
      <color theme="1"/>
      <name val="メイリオ"/>
      <family val="3"/>
      <charset val="128"/>
    </font>
    <font>
      <sz val="18"/>
      <color theme="1"/>
      <name val="メイリオ"/>
      <family val="3"/>
      <charset val="128"/>
    </font>
    <font>
      <u/>
      <sz val="11"/>
      <color theme="10"/>
      <name val="游ゴシック"/>
      <family val="2"/>
      <charset val="128"/>
      <scheme val="minor"/>
    </font>
    <font>
      <u/>
      <sz val="11"/>
      <color theme="10"/>
      <name val="游ゴシック"/>
      <family val="3"/>
      <charset val="128"/>
      <scheme val="minor"/>
    </font>
    <font>
      <sz val="11"/>
      <name val="ＭＳ Ｐ明朝"/>
      <family val="1"/>
      <charset val="128"/>
    </font>
    <font>
      <sz val="10"/>
      <name val="ＭＳ Ｐ明朝"/>
      <family val="1"/>
      <charset val="128"/>
    </font>
    <font>
      <sz val="10"/>
      <name val="ＭＳ Ｐゴシック"/>
      <family val="3"/>
      <charset val="128"/>
    </font>
    <font>
      <sz val="8"/>
      <name val="ＭＳ Ｐ明朝"/>
      <family val="1"/>
      <charset val="128"/>
    </font>
    <font>
      <sz val="9"/>
      <name val="ＭＳ Ｐ明朝"/>
      <family val="1"/>
      <charset val="128"/>
    </font>
    <font>
      <sz val="14"/>
      <name val="ＭＳ ゴシック"/>
      <family val="3"/>
      <charset val="128"/>
    </font>
    <font>
      <sz val="18"/>
      <name val="ＭＳ Ｐゴシック"/>
      <family val="3"/>
      <charset val="128"/>
    </font>
    <font>
      <sz val="16"/>
      <name val="ＭＳ ゴシック"/>
      <family val="3"/>
      <charset val="128"/>
    </font>
    <font>
      <sz val="11"/>
      <color theme="1"/>
      <name val="ＭＳ Ｐゴシック"/>
      <family val="3"/>
      <charset val="128"/>
    </font>
    <font>
      <u/>
      <sz val="11"/>
      <color rgb="FF0070C0"/>
      <name val="游ゴシック"/>
      <family val="2"/>
      <charset val="128"/>
      <scheme val="minor"/>
    </font>
    <font>
      <u/>
      <sz val="11"/>
      <color rgb="FF0070C0"/>
      <name val="游ゴシック"/>
      <family val="3"/>
      <charset val="128"/>
      <scheme val="minor"/>
    </font>
  </fonts>
  <fills count="8">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rgb="FFEEDDFF"/>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s>
  <borders count="10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style="thin">
        <color indexed="8"/>
      </left>
      <right style="thin">
        <color indexed="8"/>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dashed">
        <color indexed="8"/>
      </right>
      <top/>
      <bottom style="dashed">
        <color indexed="8"/>
      </bottom>
      <diagonal/>
    </border>
    <border>
      <left/>
      <right/>
      <top/>
      <bottom style="dashed">
        <color indexed="8"/>
      </bottom>
      <diagonal/>
    </border>
    <border>
      <left style="dashed">
        <color indexed="8"/>
      </left>
      <right/>
      <top/>
      <bottom style="dashed">
        <color indexed="8"/>
      </bottom>
      <diagonal/>
    </border>
    <border>
      <left/>
      <right style="dashed">
        <color indexed="8"/>
      </right>
      <top/>
      <bottom/>
      <diagonal/>
    </border>
    <border>
      <left style="dashed">
        <color indexed="8"/>
      </left>
      <right/>
      <top/>
      <bottom/>
      <diagonal/>
    </border>
    <border>
      <left style="medium">
        <color indexed="8"/>
      </left>
      <right style="medium">
        <color indexed="8"/>
      </right>
      <top/>
      <bottom style="medium">
        <color indexed="8"/>
      </bottom>
      <diagonal/>
    </border>
    <border>
      <left style="medium">
        <color indexed="8"/>
      </left>
      <right style="medium">
        <color indexed="8"/>
      </right>
      <top/>
      <bottom/>
      <diagonal/>
    </border>
    <border>
      <left style="medium">
        <color indexed="8"/>
      </left>
      <right style="medium">
        <color indexed="8"/>
      </right>
      <top/>
      <bottom style="thin">
        <color indexed="8"/>
      </bottom>
      <diagonal/>
    </border>
    <border>
      <left style="medium">
        <color indexed="8"/>
      </left>
      <right style="medium">
        <color indexed="8"/>
      </right>
      <top style="medium">
        <color indexed="8"/>
      </top>
      <bottom/>
      <diagonal/>
    </border>
    <border>
      <left style="medium">
        <color indexed="8"/>
      </left>
      <right/>
      <top/>
      <bottom style="medium">
        <color indexed="8"/>
      </bottom>
      <diagonal/>
    </border>
    <border>
      <left style="thin">
        <color indexed="8"/>
      </left>
      <right/>
      <top/>
      <bottom style="thin">
        <color indexed="8"/>
      </bottom>
      <diagonal/>
    </border>
    <border>
      <left style="medium">
        <color indexed="8"/>
      </left>
      <right/>
      <top/>
      <bottom/>
      <diagonal/>
    </border>
    <border>
      <left style="thin">
        <color indexed="8"/>
      </left>
      <right/>
      <top/>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top/>
      <bottom style="thin">
        <color indexed="64"/>
      </bottom>
      <diagonal/>
    </border>
    <border>
      <left/>
      <right/>
      <top/>
      <bottom style="thin">
        <color indexed="8"/>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8"/>
      </right>
      <top/>
      <bottom style="medium">
        <color indexed="8"/>
      </bottom>
      <diagonal/>
    </border>
    <border>
      <left/>
      <right style="medium">
        <color indexed="8"/>
      </right>
      <top/>
      <bottom/>
      <diagonal/>
    </border>
    <border>
      <left/>
      <right style="medium">
        <color indexed="8"/>
      </right>
      <top style="medium">
        <color indexed="8"/>
      </top>
      <bottom/>
      <diagonal/>
    </border>
    <border>
      <left style="medium">
        <color indexed="8"/>
      </left>
      <right/>
      <top style="medium">
        <color indexed="8"/>
      </top>
      <bottom/>
      <diagonal/>
    </border>
    <border>
      <left/>
      <right style="dashed">
        <color indexed="8"/>
      </right>
      <top style="dashed">
        <color indexed="8"/>
      </top>
      <bottom/>
      <diagonal/>
    </border>
    <border>
      <left/>
      <right/>
      <top style="dashed">
        <color indexed="8"/>
      </top>
      <bottom/>
      <diagonal/>
    </border>
    <border>
      <left style="thin">
        <color indexed="8"/>
      </left>
      <right/>
      <top style="dashed">
        <color indexed="8"/>
      </top>
      <bottom/>
      <diagonal/>
    </border>
    <border>
      <left style="dashed">
        <color indexed="8"/>
      </left>
      <right/>
      <top style="dashed">
        <color indexed="8"/>
      </top>
      <bottom/>
      <diagonal/>
    </border>
    <border>
      <left/>
      <right style="thin">
        <color indexed="8"/>
      </right>
      <top/>
      <bottom style="thin">
        <color indexed="8"/>
      </bottom>
      <diagonal/>
    </border>
    <border>
      <left/>
      <right style="thin">
        <color indexed="8"/>
      </right>
      <top/>
      <bottom style="dashed">
        <color indexed="8"/>
      </bottom>
      <diagonal/>
    </border>
    <border>
      <left style="dashed">
        <color indexed="8"/>
      </left>
      <right/>
      <top/>
      <bottom style="thin">
        <color indexed="8"/>
      </bottom>
      <diagonal/>
    </border>
    <border>
      <left/>
      <right style="dashed">
        <color indexed="8"/>
      </right>
      <top/>
      <bottom style="thin">
        <color indexed="8"/>
      </bottom>
      <diagonal/>
    </border>
    <border>
      <left/>
      <right/>
      <top/>
      <bottom style="thin">
        <color indexed="64"/>
      </bottom>
      <diagonal/>
    </border>
    <border>
      <left/>
      <right style="thin">
        <color indexed="64"/>
      </right>
      <top/>
      <bottom style="thin">
        <color indexed="64"/>
      </bottom>
      <diagonal/>
    </border>
    <border>
      <left style="thin">
        <color indexed="8"/>
      </left>
      <right style="medium">
        <color indexed="8"/>
      </right>
      <top/>
      <bottom style="thin">
        <color indexed="8"/>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top style="dotted">
        <color indexed="64"/>
      </top>
      <bottom/>
      <diagonal/>
    </border>
    <border>
      <left style="dotted">
        <color indexed="64"/>
      </left>
      <right/>
      <top style="dotted">
        <color indexed="64"/>
      </top>
      <bottom style="dotted">
        <color indexed="64"/>
      </bottom>
      <diagonal/>
    </border>
    <border>
      <left style="thin">
        <color indexed="64"/>
      </left>
      <right/>
      <top/>
      <bottom style="dotted">
        <color indexed="64"/>
      </bottom>
      <diagonal/>
    </border>
    <border>
      <left style="thin">
        <color indexed="8"/>
      </left>
      <right style="medium">
        <color indexed="8"/>
      </right>
      <top/>
      <bottom style="thin">
        <color indexed="64"/>
      </bottom>
      <diagonal/>
    </border>
    <border>
      <left style="medium">
        <color indexed="8"/>
      </left>
      <right/>
      <top style="thin">
        <color indexed="8"/>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ck">
        <color indexed="64"/>
      </left>
      <right style="thick">
        <color indexed="64"/>
      </right>
      <top/>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right style="thick">
        <color indexed="64"/>
      </right>
      <top style="thick">
        <color indexed="64"/>
      </top>
      <bottom/>
      <diagonal/>
    </border>
    <border>
      <left style="thick">
        <color indexed="8"/>
      </left>
      <right style="thick">
        <color indexed="8"/>
      </right>
      <top style="thick">
        <color indexed="8"/>
      </top>
      <bottom/>
      <diagonal/>
    </border>
    <border>
      <left style="thick">
        <color indexed="8"/>
      </left>
      <right style="thick">
        <color indexed="8"/>
      </right>
      <top/>
      <bottom/>
      <diagonal/>
    </border>
    <border>
      <left style="thick">
        <color indexed="8"/>
      </left>
      <right style="thick">
        <color indexed="8"/>
      </right>
      <top/>
      <bottom style="thick">
        <color indexed="8"/>
      </bottom>
      <diagonal/>
    </border>
    <border>
      <left/>
      <right style="thick">
        <color indexed="64"/>
      </right>
      <top style="thick">
        <color indexed="64"/>
      </top>
      <bottom style="thick">
        <color indexed="64"/>
      </bottom>
      <diagonal/>
    </border>
  </borders>
  <cellStyleXfs count="6">
    <xf numFmtId="0" fontId="0" fillId="0" borderId="0">
      <alignment vertical="center"/>
    </xf>
    <xf numFmtId="0" fontId="3" fillId="0" borderId="0">
      <alignment vertical="center"/>
    </xf>
    <xf numFmtId="0" fontId="5" fillId="0" borderId="0"/>
    <xf numFmtId="38" fontId="21" fillId="0" borderId="0" applyFont="0" applyFill="0" applyBorder="0" applyAlignment="0" applyProtection="0">
      <alignment vertical="center"/>
    </xf>
    <xf numFmtId="0" fontId="25" fillId="0" borderId="0" applyNumberFormat="0" applyFill="0" applyBorder="0" applyAlignment="0" applyProtection="0">
      <alignment vertical="center"/>
    </xf>
    <xf numFmtId="0" fontId="5" fillId="0" borderId="0"/>
  </cellStyleXfs>
  <cellXfs count="744">
    <xf numFmtId="0" fontId="0" fillId="0" borderId="0" xfId="0">
      <alignment vertical="center"/>
    </xf>
    <xf numFmtId="0" fontId="6" fillId="0" borderId="0" xfId="0" applyFont="1" applyAlignment="1">
      <alignment vertical="center"/>
    </xf>
    <xf numFmtId="0" fontId="6" fillId="0" borderId="0" xfId="0" applyFont="1">
      <alignment vertical="center"/>
    </xf>
    <xf numFmtId="177" fontId="6" fillId="0" borderId="0" xfId="0" applyNumberFormat="1" applyFont="1">
      <alignment vertical="center"/>
    </xf>
    <xf numFmtId="177" fontId="6" fillId="0" borderId="0" xfId="0" applyNumberFormat="1" applyFont="1" applyFill="1">
      <alignment vertical="center"/>
    </xf>
    <xf numFmtId="49" fontId="6" fillId="0" borderId="0" xfId="0" applyNumberFormat="1" applyFont="1" applyAlignment="1">
      <alignment horizontal="center" vertical="center" shrinkToFit="1"/>
    </xf>
    <xf numFmtId="0" fontId="6" fillId="0" borderId="0" xfId="1" applyFont="1" applyFill="1" applyAlignment="1">
      <alignment vertical="center"/>
    </xf>
    <xf numFmtId="0" fontId="6" fillId="0" borderId="0" xfId="1" applyFont="1" applyFill="1" applyAlignment="1">
      <alignment vertical="center" shrinkToFit="1"/>
    </xf>
    <xf numFmtId="0" fontId="6" fillId="0" borderId="0" xfId="1" applyFont="1" applyFill="1" applyAlignment="1">
      <alignment horizontal="left" vertical="center"/>
    </xf>
    <xf numFmtId="0" fontId="6" fillId="0" borderId="0" xfId="1" applyFont="1" applyFill="1" applyAlignment="1">
      <alignment horizontal="right" vertical="center"/>
    </xf>
    <xf numFmtId="0" fontId="7" fillId="0" borderId="0" xfId="1" applyNumberFormat="1" applyFont="1" applyFill="1" applyAlignment="1">
      <alignment vertical="center"/>
    </xf>
    <xf numFmtId="0" fontId="7" fillId="0" borderId="1" xfId="1" applyNumberFormat="1" applyFont="1" applyFill="1" applyBorder="1" applyAlignment="1">
      <alignment vertical="center"/>
    </xf>
    <xf numFmtId="0" fontId="7" fillId="0" borderId="2" xfId="1" applyNumberFormat="1" applyFont="1" applyFill="1" applyBorder="1" applyAlignment="1">
      <alignment vertical="center" shrinkToFit="1"/>
    </xf>
    <xf numFmtId="49" fontId="8" fillId="0" borderId="1" xfId="1" applyNumberFormat="1" applyFont="1" applyFill="1" applyBorder="1" applyAlignment="1">
      <alignment vertical="center" shrinkToFit="1"/>
    </xf>
    <xf numFmtId="49" fontId="8" fillId="0" borderId="3" xfId="1" applyNumberFormat="1" applyFont="1" applyFill="1" applyBorder="1" applyAlignment="1">
      <alignment vertical="center" shrinkToFit="1"/>
    </xf>
    <xf numFmtId="49" fontId="7" fillId="0" borderId="3" xfId="1" applyNumberFormat="1" applyFont="1" applyFill="1" applyBorder="1" applyAlignment="1">
      <alignment vertical="center" shrinkToFit="1"/>
    </xf>
    <xf numFmtId="49" fontId="8" fillId="0" borderId="4" xfId="1" applyNumberFormat="1" applyFont="1" applyFill="1" applyBorder="1" applyAlignment="1">
      <alignment vertical="center" shrinkToFit="1"/>
    </xf>
    <xf numFmtId="49" fontId="7" fillId="0" borderId="4" xfId="1" applyNumberFormat="1" applyFont="1" applyFill="1" applyBorder="1" applyAlignment="1">
      <alignment vertical="center" shrinkToFit="1"/>
    </xf>
    <xf numFmtId="49" fontId="7" fillId="0" borderId="5" xfId="1" applyNumberFormat="1" applyFont="1" applyFill="1" applyBorder="1" applyAlignment="1">
      <alignment vertical="center" shrinkToFit="1"/>
    </xf>
    <xf numFmtId="49" fontId="7" fillId="0" borderId="6" xfId="1" applyNumberFormat="1" applyFont="1" applyFill="1" applyBorder="1" applyAlignment="1">
      <alignment vertical="center"/>
    </xf>
    <xf numFmtId="49" fontId="7" fillId="0" borderId="7" xfId="1" applyNumberFormat="1" applyFont="1" applyFill="1" applyBorder="1" applyAlignment="1">
      <alignment vertical="center"/>
    </xf>
    <xf numFmtId="0" fontId="7" fillId="0" borderId="0" xfId="1" applyNumberFormat="1" applyFont="1" applyFill="1" applyAlignment="1">
      <alignment horizontal="left" vertical="top" wrapText="1" shrinkToFit="1"/>
    </xf>
    <xf numFmtId="0" fontId="7" fillId="0" borderId="8" xfId="1" applyNumberFormat="1" applyFont="1" applyFill="1" applyBorder="1" applyAlignment="1">
      <alignment horizontal="left" vertical="top" wrapText="1" shrinkToFit="1"/>
    </xf>
    <xf numFmtId="0" fontId="7" fillId="0" borderId="9" xfId="1" applyNumberFormat="1" applyFont="1" applyFill="1" applyBorder="1" applyAlignment="1">
      <alignment horizontal="left" vertical="top" wrapText="1" shrinkToFit="1"/>
    </xf>
    <xf numFmtId="0" fontId="8" fillId="0" borderId="8" xfId="1" applyNumberFormat="1" applyFont="1" applyFill="1" applyBorder="1" applyAlignment="1">
      <alignment horizontal="left" vertical="top" wrapText="1" shrinkToFit="1"/>
    </xf>
    <xf numFmtId="0" fontId="8" fillId="0" borderId="0" xfId="1" applyNumberFormat="1" applyFont="1" applyFill="1" applyBorder="1" applyAlignment="1">
      <alignment horizontal="left" vertical="top" wrapText="1" shrinkToFit="1"/>
    </xf>
    <xf numFmtId="0" fontId="7" fillId="0" borderId="0" xfId="1" applyNumberFormat="1" applyFont="1" applyFill="1" applyBorder="1" applyAlignment="1">
      <alignment horizontal="left" vertical="top" wrapText="1" shrinkToFit="1"/>
    </xf>
    <xf numFmtId="0" fontId="8" fillId="0" borderId="10" xfId="1" applyNumberFormat="1" applyFont="1" applyFill="1" applyBorder="1" applyAlignment="1">
      <alignment horizontal="left" vertical="top" wrapText="1" shrinkToFit="1"/>
    </xf>
    <xf numFmtId="0" fontId="7" fillId="0" borderId="10" xfId="1" applyNumberFormat="1" applyFont="1" applyFill="1" applyBorder="1" applyAlignment="1">
      <alignment horizontal="left" vertical="top" wrapText="1" shrinkToFit="1"/>
    </xf>
    <xf numFmtId="0" fontId="7" fillId="0" borderId="11" xfId="1" applyNumberFormat="1" applyFont="1" applyFill="1" applyBorder="1" applyAlignment="1">
      <alignment horizontal="left" vertical="top" wrapText="1" shrinkToFit="1"/>
    </xf>
    <xf numFmtId="0" fontId="7" fillId="0" borderId="12" xfId="1" applyNumberFormat="1" applyFont="1" applyFill="1" applyBorder="1" applyAlignment="1">
      <alignment horizontal="left" vertical="top" wrapText="1" shrinkToFit="1"/>
    </xf>
    <xf numFmtId="49" fontId="8" fillId="0" borderId="1" xfId="1" applyNumberFormat="1" applyFont="1" applyFill="1" applyBorder="1" applyAlignment="1">
      <alignment vertical="center"/>
    </xf>
    <xf numFmtId="0" fontId="8" fillId="0" borderId="2" xfId="1" applyNumberFormat="1" applyFont="1" applyFill="1" applyBorder="1" applyAlignment="1">
      <alignment vertical="center" shrinkToFit="1"/>
    </xf>
    <xf numFmtId="49" fontId="8" fillId="0" borderId="8" xfId="1" applyNumberFormat="1" applyFont="1" applyFill="1" applyBorder="1" applyAlignment="1">
      <alignment vertical="center"/>
    </xf>
    <xf numFmtId="0" fontId="8" fillId="0" borderId="9" xfId="1" applyNumberFormat="1" applyFont="1" applyFill="1" applyBorder="1" applyAlignment="1">
      <alignment vertical="center" shrinkToFit="1"/>
    </xf>
    <xf numFmtId="49" fontId="8" fillId="0" borderId="13" xfId="1" applyNumberFormat="1" applyFont="1" applyFill="1" applyBorder="1" applyAlignment="1">
      <alignment vertical="center"/>
    </xf>
    <xf numFmtId="0" fontId="8" fillId="0" borderId="14" xfId="1" applyNumberFormat="1" applyFont="1" applyFill="1" applyBorder="1" applyAlignment="1">
      <alignment vertical="center" shrinkToFit="1"/>
    </xf>
    <xf numFmtId="49" fontId="7" fillId="0" borderId="8" xfId="1" applyNumberFormat="1" applyFont="1" applyFill="1" applyBorder="1" applyAlignment="1">
      <alignment vertical="center"/>
    </xf>
    <xf numFmtId="0" fontId="7" fillId="0" borderId="9" xfId="1" applyNumberFormat="1" applyFont="1" applyFill="1" applyBorder="1" applyAlignment="1">
      <alignment vertical="center" shrinkToFit="1"/>
    </xf>
    <xf numFmtId="49" fontId="7" fillId="0" borderId="13" xfId="1" applyNumberFormat="1" applyFont="1" applyFill="1" applyBorder="1" applyAlignment="1">
      <alignment vertical="center"/>
    </xf>
    <xf numFmtId="0" fontId="7" fillId="0" borderId="14" xfId="1" applyNumberFormat="1" applyFont="1" applyFill="1" applyBorder="1" applyAlignment="1">
      <alignment vertical="center" shrinkToFit="1"/>
    </xf>
    <xf numFmtId="0" fontId="7" fillId="0" borderId="0" xfId="1" applyNumberFormat="1" applyFont="1" applyFill="1" applyBorder="1" applyAlignment="1">
      <alignment horizontal="center" vertical="center"/>
    </xf>
    <xf numFmtId="0" fontId="7" fillId="0" borderId="0" xfId="1" applyNumberFormat="1" applyFont="1" applyFill="1" applyBorder="1" applyAlignment="1">
      <alignment vertical="center" shrinkToFit="1"/>
    </xf>
    <xf numFmtId="0" fontId="7" fillId="0" borderId="0" xfId="1" applyNumberFormat="1" applyFont="1" applyFill="1" applyBorder="1" applyAlignment="1">
      <alignment vertical="center"/>
    </xf>
    <xf numFmtId="0" fontId="7" fillId="0" borderId="3" xfId="1" applyNumberFormat="1" applyFont="1" applyFill="1" applyBorder="1" applyAlignment="1">
      <alignment vertical="center"/>
    </xf>
    <xf numFmtId="0" fontId="7" fillId="0" borderId="0" xfId="1" applyNumberFormat="1" applyFont="1" applyFill="1" applyAlignment="1">
      <alignment horizontal="center" vertical="center"/>
    </xf>
    <xf numFmtId="0" fontId="7" fillId="0" borderId="0" xfId="1" applyNumberFormat="1" applyFont="1" applyFill="1" applyAlignment="1">
      <alignment vertical="center" shrinkToFit="1"/>
    </xf>
    <xf numFmtId="177" fontId="8" fillId="0" borderId="1" xfId="1" applyNumberFormat="1" applyFont="1" applyFill="1" applyBorder="1" applyAlignment="1">
      <alignment vertical="center" shrinkToFit="1"/>
    </xf>
    <xf numFmtId="177" fontId="8" fillId="0" borderId="3" xfId="1" applyNumberFormat="1" applyFont="1" applyFill="1" applyBorder="1" applyAlignment="1">
      <alignment vertical="center" shrinkToFit="1"/>
    </xf>
    <xf numFmtId="177" fontId="8" fillId="0" borderId="4" xfId="1" applyNumberFormat="1" applyFont="1" applyFill="1" applyBorder="1" applyAlignment="1">
      <alignment vertical="center" shrinkToFit="1"/>
    </xf>
    <xf numFmtId="177" fontId="7" fillId="0" borderId="6" xfId="1" applyNumberFormat="1" applyFont="1" applyFill="1" applyBorder="1" applyAlignment="1">
      <alignment vertical="center" shrinkToFit="1"/>
    </xf>
    <xf numFmtId="177" fontId="7" fillId="0" borderId="7" xfId="1" applyNumberFormat="1" applyFont="1" applyFill="1" applyBorder="1" applyAlignment="1">
      <alignment vertical="center" shrinkToFit="1"/>
    </xf>
    <xf numFmtId="177" fontId="8" fillId="0" borderId="8" xfId="1" applyNumberFormat="1" applyFont="1" applyFill="1" applyBorder="1" applyAlignment="1">
      <alignment vertical="center" shrinkToFit="1"/>
    </xf>
    <xf numFmtId="177" fontId="8" fillId="0" borderId="0" xfId="1" applyNumberFormat="1" applyFont="1" applyFill="1" applyBorder="1" applyAlignment="1">
      <alignment vertical="center" shrinkToFit="1"/>
    </xf>
    <xf numFmtId="177" fontId="8" fillId="0" borderId="10" xfId="1" applyNumberFormat="1" applyFont="1" applyFill="1" applyBorder="1" applyAlignment="1">
      <alignment vertical="center" shrinkToFit="1"/>
    </xf>
    <xf numFmtId="177" fontId="7" fillId="0" borderId="11" xfId="1" applyNumberFormat="1" applyFont="1" applyFill="1" applyBorder="1" applyAlignment="1">
      <alignment vertical="center" shrinkToFit="1"/>
    </xf>
    <xf numFmtId="177" fontId="7" fillId="0" borderId="12" xfId="1" applyNumberFormat="1" applyFont="1" applyFill="1" applyBorder="1" applyAlignment="1">
      <alignment vertical="center" shrinkToFit="1"/>
    </xf>
    <xf numFmtId="177" fontId="8" fillId="0" borderId="13" xfId="1" applyNumberFormat="1" applyFont="1" applyFill="1" applyBorder="1" applyAlignment="1">
      <alignment vertical="center" shrinkToFit="1"/>
    </xf>
    <xf numFmtId="177" fontId="8" fillId="0" borderId="15" xfId="1" applyNumberFormat="1" applyFont="1" applyFill="1" applyBorder="1" applyAlignment="1">
      <alignment vertical="center" shrinkToFit="1"/>
    </xf>
    <xf numFmtId="177" fontId="8" fillId="0" borderId="16" xfId="1" applyNumberFormat="1" applyFont="1" applyFill="1" applyBorder="1" applyAlignment="1">
      <alignment vertical="center" shrinkToFit="1"/>
    </xf>
    <xf numFmtId="177" fontId="8" fillId="0" borderId="17" xfId="1" applyNumberFormat="1" applyFont="1" applyFill="1" applyBorder="1" applyAlignment="1">
      <alignment vertical="center" shrinkToFit="1"/>
    </xf>
    <xf numFmtId="177" fontId="7" fillId="0" borderId="18" xfId="1" applyNumberFormat="1" applyFont="1" applyFill="1" applyBorder="1" applyAlignment="1">
      <alignment vertical="center" shrinkToFit="1"/>
    </xf>
    <xf numFmtId="177" fontId="7" fillId="0" borderId="19" xfId="1" applyNumberFormat="1" applyFont="1" applyFill="1" applyBorder="1" applyAlignment="1">
      <alignment vertical="center" shrinkToFit="1"/>
    </xf>
    <xf numFmtId="177" fontId="7" fillId="0" borderId="0" xfId="1" applyNumberFormat="1" applyFont="1" applyFill="1" applyBorder="1" applyAlignment="1">
      <alignment vertical="center" shrinkToFit="1"/>
    </xf>
    <xf numFmtId="179" fontId="7" fillId="0" borderId="0" xfId="1" applyNumberFormat="1" applyFont="1" applyFill="1" applyBorder="1" applyAlignment="1">
      <alignment vertical="center" shrinkToFit="1"/>
    </xf>
    <xf numFmtId="179" fontId="7" fillId="0" borderId="0" xfId="1" applyNumberFormat="1" applyFont="1" applyFill="1" applyAlignment="1">
      <alignment vertical="center" shrinkToFit="1"/>
    </xf>
    <xf numFmtId="179" fontId="7" fillId="0" borderId="0" xfId="1" applyNumberFormat="1" applyFont="1" applyFill="1" applyBorder="1" applyAlignment="1">
      <alignment horizontal="left" vertical="center" shrinkToFit="1"/>
    </xf>
    <xf numFmtId="177" fontId="7" fillId="0" borderId="15" xfId="1" applyNumberFormat="1" applyFont="1" applyFill="1" applyBorder="1" applyAlignment="1">
      <alignment vertical="center" shrinkToFit="1"/>
    </xf>
    <xf numFmtId="176" fontId="6" fillId="0" borderId="10" xfId="0" applyNumberFormat="1" applyFont="1" applyBorder="1">
      <alignment vertical="center"/>
    </xf>
    <xf numFmtId="176" fontId="6" fillId="0" borderId="20" xfId="0" applyNumberFormat="1" applyFont="1" applyBorder="1">
      <alignment vertical="center"/>
    </xf>
    <xf numFmtId="180" fontId="8" fillId="0" borderId="1" xfId="1" applyNumberFormat="1" applyFont="1" applyFill="1" applyBorder="1" applyAlignment="1">
      <alignment vertical="center"/>
    </xf>
    <xf numFmtId="180" fontId="8" fillId="0" borderId="3" xfId="1" applyNumberFormat="1" applyFont="1" applyFill="1" applyBorder="1" applyAlignment="1">
      <alignment vertical="center"/>
    </xf>
    <xf numFmtId="180" fontId="8" fillId="0" borderId="4" xfId="1" applyNumberFormat="1" applyFont="1" applyFill="1" applyBorder="1" applyAlignment="1">
      <alignment vertical="center"/>
    </xf>
    <xf numFmtId="180" fontId="8" fillId="0" borderId="8" xfId="1" applyNumberFormat="1" applyFont="1" applyFill="1" applyBorder="1" applyAlignment="1">
      <alignment vertical="center"/>
    </xf>
    <xf numFmtId="180" fontId="8" fillId="0" borderId="0" xfId="1" applyNumberFormat="1" applyFont="1" applyFill="1" applyBorder="1" applyAlignment="1">
      <alignment vertical="center"/>
    </xf>
    <xf numFmtId="180" fontId="8" fillId="0" borderId="10" xfId="1" applyNumberFormat="1" applyFont="1" applyFill="1" applyBorder="1" applyAlignment="1">
      <alignment vertical="center"/>
    </xf>
    <xf numFmtId="180" fontId="8" fillId="0" borderId="13" xfId="1" applyNumberFormat="1" applyFont="1" applyFill="1" applyBorder="1" applyAlignment="1">
      <alignment vertical="center"/>
    </xf>
    <xf numFmtId="180" fontId="8" fillId="0" borderId="15" xfId="1" applyNumberFormat="1" applyFont="1" applyFill="1" applyBorder="1" applyAlignment="1">
      <alignment vertical="center"/>
    </xf>
    <xf numFmtId="180" fontId="8" fillId="0" borderId="16" xfId="1" applyNumberFormat="1" applyFont="1" applyFill="1" applyBorder="1" applyAlignment="1">
      <alignment vertical="center"/>
    </xf>
    <xf numFmtId="180" fontId="7" fillId="0" borderId="0" xfId="1" applyNumberFormat="1" applyFont="1" applyFill="1" applyBorder="1" applyAlignment="1">
      <alignment vertical="center"/>
    </xf>
    <xf numFmtId="180" fontId="7" fillId="0" borderId="15" xfId="1" applyNumberFormat="1" applyFont="1" applyFill="1" applyBorder="1" applyAlignment="1">
      <alignment vertical="center"/>
    </xf>
    <xf numFmtId="49" fontId="7" fillId="0" borderId="2" xfId="1" applyNumberFormat="1" applyFont="1" applyFill="1" applyBorder="1" applyAlignment="1">
      <alignment vertical="center" shrinkToFit="1"/>
    </xf>
    <xf numFmtId="180" fontId="8" fillId="0" borderId="2" xfId="1" applyNumberFormat="1" applyFont="1" applyFill="1" applyBorder="1" applyAlignment="1">
      <alignment vertical="center"/>
    </xf>
    <xf numFmtId="178" fontId="8" fillId="0" borderId="4" xfId="1" applyNumberFormat="1" applyFont="1" applyFill="1" applyBorder="1" applyAlignment="1">
      <alignment vertical="center"/>
    </xf>
    <xf numFmtId="180" fontId="8" fillId="0" borderId="9" xfId="1" applyNumberFormat="1" applyFont="1" applyFill="1" applyBorder="1" applyAlignment="1">
      <alignment vertical="center"/>
    </xf>
    <xf numFmtId="178" fontId="8" fillId="0" borderId="10" xfId="1" applyNumberFormat="1" applyFont="1" applyFill="1" applyBorder="1" applyAlignment="1">
      <alignment vertical="center"/>
    </xf>
    <xf numFmtId="180" fontId="8" fillId="0" borderId="21" xfId="1" applyNumberFormat="1" applyFont="1" applyFill="1" applyBorder="1" applyAlignment="1">
      <alignment vertical="center"/>
    </xf>
    <xf numFmtId="180" fontId="8" fillId="0" borderId="22" xfId="1" applyNumberFormat="1" applyFont="1" applyFill="1" applyBorder="1" applyAlignment="1">
      <alignment vertical="center"/>
    </xf>
    <xf numFmtId="180" fontId="8" fillId="0" borderId="23" xfId="1" applyNumberFormat="1" applyFont="1" applyFill="1" applyBorder="1" applyAlignment="1">
      <alignment vertical="center"/>
    </xf>
    <xf numFmtId="0" fontId="8" fillId="0" borderId="13" xfId="1" applyNumberFormat="1" applyFont="1" applyFill="1" applyBorder="1" applyAlignment="1">
      <alignment vertical="center"/>
    </xf>
    <xf numFmtId="178" fontId="8" fillId="0" borderId="13" xfId="1" applyNumberFormat="1" applyFont="1" applyFill="1" applyBorder="1" applyAlignment="1">
      <alignment vertical="center"/>
    </xf>
    <xf numFmtId="178" fontId="8" fillId="0" borderId="15" xfId="1" applyNumberFormat="1" applyFont="1" applyFill="1" applyBorder="1" applyAlignment="1">
      <alignment vertical="center"/>
    </xf>
    <xf numFmtId="178" fontId="8" fillId="0" borderId="1" xfId="1" applyNumberFormat="1" applyFont="1" applyFill="1" applyBorder="1" applyAlignment="1">
      <alignment vertical="center"/>
    </xf>
    <xf numFmtId="178" fontId="8" fillId="0" borderId="3" xfId="1" applyNumberFormat="1" applyFont="1" applyFill="1" applyBorder="1" applyAlignment="1">
      <alignment vertical="center"/>
    </xf>
    <xf numFmtId="0" fontId="7" fillId="0" borderId="13" xfId="1" applyNumberFormat="1" applyFont="1" applyFill="1" applyBorder="1" applyAlignment="1">
      <alignment vertical="center"/>
    </xf>
    <xf numFmtId="178" fontId="7" fillId="0" borderId="15" xfId="1" applyNumberFormat="1" applyFont="1" applyFill="1" applyBorder="1" applyAlignment="1">
      <alignment vertical="center"/>
    </xf>
    <xf numFmtId="178" fontId="8" fillId="0" borderId="8" xfId="1" applyNumberFormat="1" applyFont="1" applyFill="1" applyBorder="1" applyAlignment="1">
      <alignment vertical="center"/>
    </xf>
    <xf numFmtId="178" fontId="7" fillId="0" borderId="0" xfId="1" applyNumberFormat="1" applyFont="1" applyFill="1" applyBorder="1" applyAlignment="1">
      <alignment vertical="center"/>
    </xf>
    <xf numFmtId="0" fontId="6" fillId="0" borderId="0" xfId="0" applyFont="1" applyAlignment="1">
      <alignment horizontal="right" vertical="center"/>
    </xf>
    <xf numFmtId="0" fontId="7" fillId="0" borderId="16" xfId="1" applyNumberFormat="1" applyFont="1" applyFill="1" applyBorder="1" applyAlignment="1">
      <alignment horizontal="center" vertical="center" wrapText="1" shrinkToFit="1"/>
    </xf>
    <xf numFmtId="0" fontId="6" fillId="0" borderId="3" xfId="0" applyFont="1" applyBorder="1" applyAlignment="1">
      <alignment vertical="center"/>
    </xf>
    <xf numFmtId="0" fontId="6" fillId="0" borderId="2" xfId="0" applyFont="1" applyBorder="1" applyAlignment="1">
      <alignment horizontal="right" vertical="center"/>
    </xf>
    <xf numFmtId="178" fontId="6" fillId="0" borderId="10" xfId="0" applyNumberFormat="1" applyFont="1" applyFill="1" applyBorder="1" applyAlignment="1">
      <alignment vertical="center" shrinkToFit="1"/>
    </xf>
    <xf numFmtId="0" fontId="6" fillId="0" borderId="4" xfId="0" applyFont="1" applyBorder="1" applyAlignment="1">
      <alignment horizontal="center" vertical="center" shrinkToFit="1"/>
    </xf>
    <xf numFmtId="0" fontId="0" fillId="0" borderId="16" xfId="0" applyBorder="1">
      <alignment vertical="center"/>
    </xf>
    <xf numFmtId="177" fontId="6" fillId="0" borderId="4" xfId="0" applyNumberFormat="1" applyFont="1" applyBorder="1" applyAlignment="1">
      <alignment horizontal="center" vertical="center"/>
    </xf>
    <xf numFmtId="0" fontId="6" fillId="0" borderId="10" xfId="0" applyFont="1" applyBorder="1" applyAlignment="1">
      <alignment horizontal="center" vertical="center"/>
    </xf>
    <xf numFmtId="0" fontId="6" fillId="0" borderId="4" xfId="0" applyFont="1" applyBorder="1" applyAlignment="1">
      <alignment horizontal="center" vertical="center"/>
    </xf>
    <xf numFmtId="0" fontId="5" fillId="0" borderId="0" xfId="2" applyFont="1" applyAlignment="1">
      <alignment vertical="center"/>
    </xf>
    <xf numFmtId="0" fontId="11" fillId="0" borderId="0" xfId="2" applyFont="1" applyAlignment="1" applyProtection="1">
      <alignment vertical="center"/>
    </xf>
    <xf numFmtId="37" fontId="11" fillId="0" borderId="0" xfId="2" applyNumberFormat="1" applyFont="1" applyAlignment="1" applyProtection="1">
      <alignment vertical="center"/>
    </xf>
    <xf numFmtId="37" fontId="11" fillId="0" borderId="0" xfId="2" applyNumberFormat="1" applyFont="1" applyAlignment="1" applyProtection="1">
      <alignment horizontal="center" vertical="center"/>
    </xf>
    <xf numFmtId="37" fontId="11" fillId="0" borderId="29" xfId="2" applyNumberFormat="1" applyFont="1" applyBorder="1" applyAlignment="1" applyProtection="1">
      <alignment horizontal="center" vertical="center"/>
    </xf>
    <xf numFmtId="37" fontId="11" fillId="0" borderId="30" xfId="2" applyNumberFormat="1" applyFont="1" applyBorder="1" applyAlignment="1" applyProtection="1">
      <alignment horizontal="center" vertical="center"/>
    </xf>
    <xf numFmtId="37" fontId="11" fillId="0" borderId="32" xfId="2" applyNumberFormat="1" applyFont="1" applyBorder="1" applyAlignment="1" applyProtection="1">
      <alignment horizontal="center" vertical="center"/>
    </xf>
    <xf numFmtId="39" fontId="11" fillId="0" borderId="0" xfId="2" applyNumberFormat="1" applyFont="1" applyAlignment="1" applyProtection="1">
      <alignment horizontal="center" vertical="center"/>
    </xf>
    <xf numFmtId="37" fontId="11" fillId="0" borderId="0" xfId="2" applyNumberFormat="1" applyFont="1" applyAlignment="1" applyProtection="1">
      <alignment horizontal="right" vertical="center"/>
    </xf>
    <xf numFmtId="37" fontId="11" fillId="0" borderId="36" xfId="2" applyNumberFormat="1" applyFont="1" applyBorder="1" applyAlignment="1" applyProtection="1">
      <alignment vertical="center"/>
    </xf>
    <xf numFmtId="181" fontId="5" fillId="0" borderId="37" xfId="2" applyNumberFormat="1" applyFont="1" applyFill="1" applyBorder="1" applyAlignment="1">
      <alignment vertical="center"/>
    </xf>
    <xf numFmtId="0" fontId="5" fillId="0" borderId="38" xfId="2" applyFont="1" applyBorder="1" applyAlignment="1">
      <alignment vertical="center"/>
    </xf>
    <xf numFmtId="0" fontId="5" fillId="0" borderId="39" xfId="2" applyFont="1" applyBorder="1" applyAlignment="1">
      <alignment vertical="center"/>
    </xf>
    <xf numFmtId="0" fontId="5" fillId="0" borderId="40" xfId="2" applyFont="1" applyBorder="1" applyAlignment="1">
      <alignment vertical="center"/>
    </xf>
    <xf numFmtId="0" fontId="5" fillId="0" borderId="41" xfId="2" applyFont="1" applyBorder="1" applyAlignment="1">
      <alignment vertical="center"/>
    </xf>
    <xf numFmtId="37" fontId="11" fillId="0" borderId="42" xfId="2" applyNumberFormat="1" applyFont="1" applyBorder="1" applyAlignment="1" applyProtection="1">
      <alignment vertical="center"/>
    </xf>
    <xf numFmtId="181" fontId="5" fillId="0" borderId="43" xfId="2" applyNumberFormat="1" applyFont="1" applyFill="1" applyBorder="1" applyAlignment="1">
      <alignment vertical="center"/>
    </xf>
    <xf numFmtId="0" fontId="5" fillId="0" borderId="44" xfId="2" applyFont="1" applyBorder="1" applyAlignment="1">
      <alignment vertical="center"/>
    </xf>
    <xf numFmtId="0" fontId="5" fillId="0" borderId="45" xfId="2" applyFont="1" applyBorder="1" applyAlignment="1">
      <alignment vertical="center"/>
    </xf>
    <xf numFmtId="0" fontId="5" fillId="0" borderId="46" xfId="2" applyFont="1" applyBorder="1" applyAlignment="1">
      <alignment vertical="center"/>
    </xf>
    <xf numFmtId="0" fontId="5" fillId="0" borderId="8" xfId="2" applyFont="1" applyBorder="1" applyAlignment="1">
      <alignment vertical="center"/>
    </xf>
    <xf numFmtId="181" fontId="5" fillId="0" borderId="47" xfId="2" applyNumberFormat="1" applyFont="1" applyFill="1" applyBorder="1" applyAlignment="1">
      <alignment vertical="center"/>
    </xf>
    <xf numFmtId="0" fontId="5" fillId="0" borderId="48" xfId="2" applyFont="1" applyBorder="1" applyAlignment="1">
      <alignment vertical="center"/>
    </xf>
    <xf numFmtId="0" fontId="5" fillId="0" borderId="49" xfId="2" applyFont="1" applyBorder="1" applyAlignment="1">
      <alignment vertical="center"/>
    </xf>
    <xf numFmtId="0" fontId="5" fillId="0" borderId="50" xfId="2" applyFont="1" applyBorder="1" applyAlignment="1">
      <alignment vertical="center"/>
    </xf>
    <xf numFmtId="181" fontId="5" fillId="0" borderId="4" xfId="2" applyNumberFormat="1" applyFont="1" applyBorder="1" applyAlignment="1">
      <alignment vertical="center"/>
    </xf>
    <xf numFmtId="0" fontId="5" fillId="0" borderId="2" xfId="2" applyFont="1" applyBorder="1" applyAlignment="1">
      <alignment vertical="center"/>
    </xf>
    <xf numFmtId="0" fontId="5" fillId="0" borderId="3" xfId="2" applyFont="1" applyBorder="1" applyAlignment="1">
      <alignment vertical="center"/>
    </xf>
    <xf numFmtId="0" fontId="5" fillId="0" borderId="1" xfId="2" applyFont="1" applyBorder="1" applyAlignment="1">
      <alignment vertical="center"/>
    </xf>
    <xf numFmtId="181" fontId="5" fillId="0" borderId="10" xfId="2" applyNumberFormat="1" applyFont="1" applyBorder="1" applyAlignment="1">
      <alignment vertical="center"/>
    </xf>
    <xf numFmtId="0" fontId="5" fillId="0" borderId="9" xfId="2" applyFont="1" applyBorder="1" applyAlignment="1">
      <alignment vertical="center"/>
    </xf>
    <xf numFmtId="0" fontId="5" fillId="0" borderId="37" xfId="2" applyFont="1" applyBorder="1" applyAlignment="1">
      <alignment vertical="center"/>
    </xf>
    <xf numFmtId="37" fontId="12" fillId="0" borderId="0" xfId="2" applyNumberFormat="1" applyFont="1" applyAlignment="1" applyProtection="1">
      <alignment vertical="center"/>
    </xf>
    <xf numFmtId="0" fontId="5" fillId="0" borderId="43" xfId="2" applyFont="1" applyBorder="1" applyAlignment="1">
      <alignment vertical="center"/>
    </xf>
    <xf numFmtId="0" fontId="5" fillId="0" borderId="47" xfId="2" applyFont="1" applyBorder="1" applyAlignment="1">
      <alignment vertical="center"/>
    </xf>
    <xf numFmtId="37" fontId="11" fillId="0" borderId="59" xfId="2" applyNumberFormat="1" applyFont="1" applyBorder="1" applyAlignment="1" applyProtection="1">
      <alignment vertical="center"/>
    </xf>
    <xf numFmtId="37" fontId="11" fillId="0" borderId="11" xfId="2" applyNumberFormat="1" applyFont="1" applyBorder="1" applyAlignment="1" applyProtection="1">
      <alignment vertical="center"/>
    </xf>
    <xf numFmtId="0" fontId="5" fillId="0" borderId="0" xfId="2" applyFont="1" applyBorder="1" applyAlignment="1">
      <alignment vertical="center"/>
    </xf>
    <xf numFmtId="0" fontId="11" fillId="0" borderId="42" xfId="2" applyFont="1" applyBorder="1" applyAlignment="1" applyProtection="1">
      <alignment vertical="center"/>
    </xf>
    <xf numFmtId="0" fontId="5" fillId="0" borderId="0" xfId="2" applyFont="1" applyAlignment="1">
      <alignment horizontal="right" vertical="center"/>
    </xf>
    <xf numFmtId="37" fontId="12" fillId="0" borderId="0" xfId="2" applyNumberFormat="1" applyFont="1" applyAlignment="1" applyProtection="1">
      <alignment horizontal="center" vertical="center"/>
    </xf>
    <xf numFmtId="37" fontId="13" fillId="0" borderId="0" xfId="2" applyNumberFormat="1" applyFont="1" applyAlignment="1" applyProtection="1">
      <alignment vertical="center"/>
    </xf>
    <xf numFmtId="0" fontId="14" fillId="0" borderId="0" xfId="2" applyFont="1" applyAlignment="1">
      <alignment horizontal="right" vertical="center"/>
    </xf>
    <xf numFmtId="0" fontId="6" fillId="0" borderId="16" xfId="0" applyFont="1" applyBorder="1" applyAlignment="1">
      <alignment horizontal="center" vertical="center"/>
    </xf>
    <xf numFmtId="0" fontId="6" fillId="0" borderId="16" xfId="0" applyFont="1" applyBorder="1">
      <alignment vertical="center"/>
    </xf>
    <xf numFmtId="177" fontId="6" fillId="0" borderId="16" xfId="0" applyNumberFormat="1" applyFont="1" applyBorder="1">
      <alignment vertical="center"/>
    </xf>
    <xf numFmtId="177" fontId="6" fillId="3" borderId="16" xfId="0" applyNumberFormat="1" applyFont="1" applyFill="1" applyBorder="1">
      <alignment vertical="center"/>
    </xf>
    <xf numFmtId="0" fontId="6" fillId="0" borderId="1" xfId="0" applyFont="1" applyBorder="1">
      <alignment vertical="center"/>
    </xf>
    <xf numFmtId="0" fontId="6" fillId="0" borderId="3" xfId="0" applyFont="1" applyBorder="1">
      <alignment vertical="center"/>
    </xf>
    <xf numFmtId="177" fontId="6" fillId="0" borderId="3" xfId="0" applyNumberFormat="1" applyFont="1" applyBorder="1">
      <alignment vertical="center"/>
    </xf>
    <xf numFmtId="177" fontId="6" fillId="0" borderId="3" xfId="0" applyNumberFormat="1" applyFont="1" applyFill="1" applyBorder="1">
      <alignment vertical="center"/>
    </xf>
    <xf numFmtId="0" fontId="6" fillId="0" borderId="8" xfId="0" applyFont="1" applyBorder="1">
      <alignment vertical="center"/>
    </xf>
    <xf numFmtId="0" fontId="6" fillId="0" borderId="0" xfId="0" applyFont="1" applyBorder="1">
      <alignment vertical="center"/>
    </xf>
    <xf numFmtId="177" fontId="6" fillId="0" borderId="9" xfId="0" applyNumberFormat="1" applyFont="1" applyFill="1" applyBorder="1" applyAlignment="1">
      <alignment horizontal="right" vertical="center"/>
    </xf>
    <xf numFmtId="0" fontId="6" fillId="0" borderId="9" xfId="0" applyFont="1" applyBorder="1">
      <alignment vertical="center"/>
    </xf>
    <xf numFmtId="0" fontId="6" fillId="0" borderId="9" xfId="0" applyFont="1" applyBorder="1" applyAlignment="1">
      <alignment horizontal="center" vertical="center"/>
    </xf>
    <xf numFmtId="49" fontId="6" fillId="0" borderId="41" xfId="0" applyNumberFormat="1" applyFont="1" applyBorder="1" applyAlignment="1">
      <alignment horizontal="center" vertical="center" shrinkToFit="1"/>
    </xf>
    <xf numFmtId="177" fontId="6" fillId="0" borderId="9" xfId="0" applyNumberFormat="1" applyFont="1" applyBorder="1">
      <alignment vertical="center"/>
    </xf>
    <xf numFmtId="49" fontId="6" fillId="0" borderId="64" xfId="0" applyNumberFormat="1" applyFont="1" applyBorder="1" applyAlignment="1">
      <alignment horizontal="center" vertical="center" shrinkToFit="1"/>
    </xf>
    <xf numFmtId="177" fontId="6" fillId="0" borderId="10" xfId="0" applyNumberFormat="1" applyFont="1" applyBorder="1">
      <alignment vertical="center"/>
    </xf>
    <xf numFmtId="49" fontId="6" fillId="0" borderId="20" xfId="0" applyNumberFormat="1" applyFont="1" applyBorder="1" applyAlignment="1">
      <alignment horizontal="center" vertical="center" shrinkToFit="1"/>
    </xf>
    <xf numFmtId="177" fontId="6" fillId="0" borderId="9" xfId="0" applyNumberFormat="1" applyFont="1" applyFill="1" applyBorder="1">
      <alignment vertical="center"/>
    </xf>
    <xf numFmtId="49" fontId="6" fillId="0" borderId="64" xfId="0" applyNumberFormat="1" applyFont="1" applyFill="1" applyBorder="1" applyAlignment="1">
      <alignment horizontal="center" vertical="center" shrinkToFit="1"/>
    </xf>
    <xf numFmtId="177" fontId="6" fillId="0" borderId="20" xfId="0" applyNumberFormat="1" applyFont="1" applyBorder="1" applyAlignment="1">
      <alignment horizontal="center" vertical="center" shrinkToFit="1"/>
    </xf>
    <xf numFmtId="0" fontId="6" fillId="0" borderId="4" xfId="0" applyFont="1" applyBorder="1">
      <alignment vertical="center"/>
    </xf>
    <xf numFmtId="0" fontId="6" fillId="0" borderId="10" xfId="0" applyFont="1" applyBorder="1">
      <alignment vertical="center"/>
    </xf>
    <xf numFmtId="177" fontId="6" fillId="0" borderId="10" xfId="0" applyNumberFormat="1" applyFont="1" applyFill="1" applyBorder="1">
      <alignment vertical="center"/>
    </xf>
    <xf numFmtId="176" fontId="6" fillId="3" borderId="10" xfId="0" applyNumberFormat="1" applyFont="1" applyFill="1" applyBorder="1">
      <alignment vertical="center"/>
    </xf>
    <xf numFmtId="177" fontId="6" fillId="3" borderId="10" xfId="0" applyNumberFormat="1" applyFont="1" applyFill="1" applyBorder="1">
      <alignment vertical="center"/>
    </xf>
    <xf numFmtId="177" fontId="6" fillId="0" borderId="20" xfId="0" applyNumberFormat="1" applyFont="1" applyBorder="1">
      <alignment vertical="center"/>
    </xf>
    <xf numFmtId="0" fontId="6" fillId="0" borderId="2" xfId="0" applyFont="1" applyBorder="1" applyAlignment="1">
      <alignment horizontal="center" vertical="center"/>
    </xf>
    <xf numFmtId="49" fontId="6" fillId="0" borderId="20" xfId="0" applyNumberFormat="1" applyFont="1" applyFill="1" applyBorder="1" applyAlignment="1">
      <alignment horizontal="center" vertical="center" shrinkToFit="1"/>
    </xf>
    <xf numFmtId="176" fontId="6" fillId="0" borderId="10" xfId="0" applyNumberFormat="1" applyFont="1" applyFill="1" applyBorder="1">
      <alignment vertical="center"/>
    </xf>
    <xf numFmtId="177" fontId="6" fillId="0" borderId="1" xfId="0" applyNumberFormat="1" applyFont="1" applyFill="1" applyBorder="1" applyAlignment="1">
      <alignment horizontal="right" vertical="center"/>
    </xf>
    <xf numFmtId="178" fontId="6" fillId="0" borderId="9" xfId="0" applyNumberFormat="1" applyFont="1" applyFill="1" applyBorder="1" applyAlignment="1">
      <alignment vertical="center" shrinkToFit="1"/>
    </xf>
    <xf numFmtId="177" fontId="6" fillId="0" borderId="8" xfId="0" applyNumberFormat="1" applyFont="1" applyBorder="1">
      <alignment vertical="center"/>
    </xf>
    <xf numFmtId="0" fontId="6" fillId="3" borderId="10" xfId="0" applyFont="1" applyFill="1" applyBorder="1">
      <alignment vertical="center"/>
    </xf>
    <xf numFmtId="178" fontId="6" fillId="0" borderId="20" xfId="0" applyNumberFormat="1" applyFont="1" applyFill="1" applyBorder="1" applyAlignment="1">
      <alignment vertical="center" shrinkToFit="1"/>
    </xf>
    <xf numFmtId="0" fontId="6" fillId="0" borderId="0" xfId="0" applyFont="1" applyBorder="1" applyAlignment="1">
      <alignment vertical="center"/>
    </xf>
    <xf numFmtId="0" fontId="6" fillId="0" borderId="3" xfId="0" applyFont="1" applyBorder="1" applyAlignment="1">
      <alignment horizontal="right" vertical="center"/>
    </xf>
    <xf numFmtId="0" fontId="6" fillId="0" borderId="20" xfId="0" applyFont="1" applyBorder="1">
      <alignment vertical="center"/>
    </xf>
    <xf numFmtId="0" fontId="15" fillId="0" borderId="0" xfId="0" applyFont="1" applyAlignment="1">
      <alignment vertical="center"/>
    </xf>
    <xf numFmtId="0" fontId="6" fillId="0" borderId="0" xfId="0" applyFont="1" applyFill="1">
      <alignment vertical="center"/>
    </xf>
    <xf numFmtId="0" fontId="6" fillId="0" borderId="16" xfId="0" applyFont="1" applyFill="1" applyBorder="1" applyAlignment="1">
      <alignment horizontal="center" vertical="center"/>
    </xf>
    <xf numFmtId="0" fontId="6" fillId="0" borderId="16" xfId="0" applyFont="1" applyBorder="1" applyAlignment="1">
      <alignment horizontal="center" vertical="center"/>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13" xfId="0" applyFont="1" applyBorder="1" applyAlignment="1">
      <alignment horizontal="center" vertical="center"/>
    </xf>
    <xf numFmtId="0" fontId="6" fillId="0" borderId="4" xfId="0" applyFont="1" applyBorder="1" applyAlignment="1">
      <alignment horizontal="center" vertical="center"/>
    </xf>
    <xf numFmtId="0" fontId="6" fillId="0" borderId="10" xfId="0" applyFont="1" applyBorder="1" applyAlignment="1">
      <alignment horizontal="center" vertical="center"/>
    </xf>
    <xf numFmtId="0" fontId="6" fillId="0" borderId="4"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8" xfId="0" applyFont="1" applyBorder="1" applyAlignment="1">
      <alignment horizontal="center" vertical="center"/>
    </xf>
    <xf numFmtId="0" fontId="6" fillId="0" borderId="20" xfId="0" applyFont="1" applyBorder="1" applyAlignment="1">
      <alignment horizontal="center" vertical="center"/>
    </xf>
    <xf numFmtId="0" fontId="6" fillId="0" borderId="16" xfId="0" applyFont="1" applyBorder="1" applyAlignment="1">
      <alignment horizontal="center" vertical="center"/>
    </xf>
    <xf numFmtId="0" fontId="6" fillId="0" borderId="0" xfId="0" applyFont="1" applyAlignment="1">
      <alignment horizontal="center" vertical="center"/>
    </xf>
    <xf numFmtId="0" fontId="6" fillId="0" borderId="4" xfId="0" applyFont="1" applyBorder="1" applyAlignment="1">
      <alignment horizontal="center" vertical="center" shrinkToFit="1"/>
    </xf>
    <xf numFmtId="49" fontId="6" fillId="0" borderId="9" xfId="0" applyNumberFormat="1" applyFont="1" applyFill="1" applyBorder="1" applyAlignment="1">
      <alignment horizontal="center" vertical="center" shrinkToFit="1"/>
    </xf>
    <xf numFmtId="0" fontId="6" fillId="0" borderId="64" xfId="0" applyFont="1" applyBorder="1" applyAlignment="1">
      <alignment horizontal="center" vertical="center" shrinkToFit="1"/>
    </xf>
    <xf numFmtId="0" fontId="6" fillId="0" borderId="13" xfId="0" applyFont="1" applyBorder="1">
      <alignment vertical="center"/>
    </xf>
    <xf numFmtId="0" fontId="6" fillId="0" borderId="15" xfId="0" applyFont="1" applyBorder="1">
      <alignment vertical="center"/>
    </xf>
    <xf numFmtId="0" fontId="16" fillId="0" borderId="0" xfId="1" applyFont="1">
      <alignment vertical="center"/>
    </xf>
    <xf numFmtId="0" fontId="6" fillId="0" borderId="0" xfId="1" applyFont="1">
      <alignment vertical="center"/>
    </xf>
    <xf numFmtId="0" fontId="17" fillId="0" borderId="0" xfId="1" applyFont="1">
      <alignment vertical="center"/>
    </xf>
    <xf numFmtId="0" fontId="6" fillId="0" borderId="1" xfId="1" applyFont="1" applyBorder="1">
      <alignment vertical="center"/>
    </xf>
    <xf numFmtId="0" fontId="6" fillId="0" borderId="15" xfId="1" applyFont="1" applyBorder="1">
      <alignment vertical="center"/>
    </xf>
    <xf numFmtId="181" fontId="6" fillId="0" borderId="16" xfId="1" applyNumberFormat="1" applyFont="1" applyBorder="1" applyAlignment="1">
      <alignment vertical="center" shrinkToFit="1"/>
    </xf>
    <xf numFmtId="0" fontId="6" fillId="0" borderId="41" xfId="1" applyFont="1" applyBorder="1">
      <alignment vertical="center"/>
    </xf>
    <xf numFmtId="0" fontId="6" fillId="0" borderId="13" xfId="1" applyFont="1" applyBorder="1">
      <alignment vertical="center"/>
    </xf>
    <xf numFmtId="183" fontId="6" fillId="0" borderId="16" xfId="1" applyNumberFormat="1" applyFont="1" applyBorder="1" applyAlignment="1">
      <alignment vertical="center" shrinkToFit="1"/>
    </xf>
    <xf numFmtId="0" fontId="19" fillId="0" borderId="0" xfId="1" applyFont="1" applyAlignment="1">
      <alignment vertical="top"/>
    </xf>
    <xf numFmtId="0" fontId="17" fillId="0" borderId="63" xfId="1" applyFont="1" applyBorder="1">
      <alignment vertical="center"/>
    </xf>
    <xf numFmtId="0" fontId="6" fillId="0" borderId="13" xfId="1" applyFont="1" applyBorder="1" applyAlignment="1">
      <alignment vertical="center"/>
    </xf>
    <xf numFmtId="0" fontId="6" fillId="0" borderId="15" xfId="1" applyFont="1" applyBorder="1" applyAlignment="1">
      <alignment vertical="center"/>
    </xf>
    <xf numFmtId="0" fontId="6" fillId="0" borderId="14" xfId="1" applyFont="1" applyBorder="1" applyAlignment="1">
      <alignment vertical="center"/>
    </xf>
    <xf numFmtId="0" fontId="6" fillId="0" borderId="1" xfId="1" applyFont="1" applyBorder="1" applyAlignment="1">
      <alignment horizontal="center" vertical="center" wrapText="1"/>
    </xf>
    <xf numFmtId="0" fontId="6" fillId="0" borderId="16" xfId="1" applyFont="1" applyBorder="1" applyAlignment="1">
      <alignment horizontal="center" vertical="center" wrapText="1"/>
    </xf>
    <xf numFmtId="0" fontId="6" fillId="0" borderId="8" xfId="1" applyFont="1" applyBorder="1">
      <alignment vertical="center"/>
    </xf>
    <xf numFmtId="0" fontId="6" fillId="0" borderId="20" xfId="1" applyFont="1" applyBorder="1">
      <alignment vertical="center"/>
    </xf>
    <xf numFmtId="0" fontId="6" fillId="0" borderId="63" xfId="1" applyFont="1" applyBorder="1">
      <alignment vertical="center"/>
    </xf>
    <xf numFmtId="177" fontId="6" fillId="0" borderId="63" xfId="1" applyNumberFormat="1" applyFont="1" applyBorder="1" applyAlignment="1">
      <alignment vertical="center"/>
    </xf>
    <xf numFmtId="177" fontId="6" fillId="0" borderId="15" xfId="1" applyNumberFormat="1" applyFont="1" applyBorder="1" applyAlignment="1">
      <alignment horizontal="right" vertical="center"/>
    </xf>
    <xf numFmtId="0" fontId="6" fillId="0" borderId="15" xfId="1" applyFont="1" applyBorder="1" applyAlignment="1">
      <alignment horizontal="right" vertical="center"/>
    </xf>
    <xf numFmtId="182" fontId="6" fillId="0" borderId="16" xfId="1" applyNumberFormat="1" applyFont="1" applyBorder="1" applyAlignment="1">
      <alignment vertical="center" shrinkToFit="1"/>
    </xf>
    <xf numFmtId="0" fontId="6" fillId="0" borderId="0" xfId="1" applyFont="1" applyAlignment="1">
      <alignment horizontal="right" vertical="center"/>
    </xf>
    <xf numFmtId="181" fontId="6" fillId="0" borderId="16" xfId="1" applyNumberFormat="1" applyFont="1" applyFill="1" applyBorder="1" applyAlignment="1">
      <alignment vertical="center" shrinkToFit="1"/>
    </xf>
    <xf numFmtId="177" fontId="6" fillId="0" borderId="13" xfId="1" applyNumberFormat="1" applyFont="1" applyFill="1" applyBorder="1" applyAlignment="1">
      <alignment vertical="center" shrinkToFit="1"/>
    </xf>
    <xf numFmtId="177" fontId="6" fillId="0" borderId="16" xfId="1" applyNumberFormat="1" applyFont="1" applyBorder="1" applyAlignment="1">
      <alignment vertical="center" shrinkToFit="1"/>
    </xf>
    <xf numFmtId="0" fontId="6" fillId="0" borderId="16" xfId="1" applyFont="1" applyBorder="1" applyAlignment="1">
      <alignment horizontal="center" vertical="center"/>
    </xf>
    <xf numFmtId="0" fontId="17" fillId="0" borderId="0" xfId="1" applyFont="1" applyBorder="1">
      <alignment vertical="center"/>
    </xf>
    <xf numFmtId="0" fontId="6" fillId="0" borderId="41" xfId="0" applyFont="1" applyBorder="1" applyAlignment="1">
      <alignment horizontal="center" vertical="center"/>
    </xf>
    <xf numFmtId="0" fontId="6" fillId="0" borderId="14" xfId="0" applyFont="1" applyBorder="1" applyAlignment="1">
      <alignment vertical="center" shrinkToFit="1"/>
    </xf>
    <xf numFmtId="49" fontId="6" fillId="0" borderId="16" xfId="0" applyNumberFormat="1" applyFont="1" applyBorder="1" applyAlignment="1">
      <alignment horizontal="center" vertical="center" shrinkToFit="1"/>
    </xf>
    <xf numFmtId="0" fontId="6" fillId="0" borderId="16" xfId="0" applyFont="1" applyBorder="1" applyAlignment="1">
      <alignment vertical="center" shrinkToFit="1"/>
    </xf>
    <xf numFmtId="177" fontId="6" fillId="0" borderId="16" xfId="0" applyNumberFormat="1" applyFont="1" applyBorder="1" applyAlignment="1">
      <alignment horizontal="center" vertical="center"/>
    </xf>
    <xf numFmtId="181" fontId="6" fillId="0" borderId="16" xfId="0" applyNumberFormat="1" applyFont="1" applyBorder="1">
      <alignment vertical="center"/>
    </xf>
    <xf numFmtId="0" fontId="6" fillId="0" borderId="16" xfId="0" applyFont="1" applyBorder="1" applyAlignment="1">
      <alignment horizontal="center" vertical="center"/>
    </xf>
    <xf numFmtId="176" fontId="6" fillId="0" borderId="16" xfId="0" applyNumberFormat="1" applyFont="1" applyFill="1" applyBorder="1">
      <alignment vertical="center"/>
    </xf>
    <xf numFmtId="176" fontId="6" fillId="0" borderId="16" xfId="0" applyNumberFormat="1" applyFont="1" applyFill="1" applyBorder="1" applyAlignment="1">
      <alignment horizontal="center" vertical="center"/>
    </xf>
    <xf numFmtId="0" fontId="0" fillId="0" borderId="16" xfId="0" applyBorder="1" applyAlignment="1">
      <alignment horizontal="center" vertical="center" wrapText="1"/>
    </xf>
    <xf numFmtId="0" fontId="6" fillId="0" borderId="16" xfId="0" applyFont="1" applyBorder="1" applyAlignment="1">
      <alignment horizontal="center" vertical="center"/>
    </xf>
    <xf numFmtId="38" fontId="6" fillId="0" borderId="0" xfId="3" applyFont="1">
      <alignment vertical="center"/>
    </xf>
    <xf numFmtId="0" fontId="0" fillId="0" borderId="16" xfId="0" applyFill="1" applyBorder="1" applyAlignment="1">
      <alignment horizontal="center" vertical="center"/>
    </xf>
    <xf numFmtId="0" fontId="0" fillId="0" borderId="16" xfId="0" applyBorder="1" applyAlignment="1">
      <alignment horizontal="right" vertical="center"/>
    </xf>
    <xf numFmtId="0" fontId="6" fillId="3" borderId="16" xfId="0" applyFont="1" applyFill="1" applyBorder="1">
      <alignment vertical="center"/>
    </xf>
    <xf numFmtId="177" fontId="6" fillId="3" borderId="14" xfId="0" applyNumberFormat="1" applyFont="1" applyFill="1" applyBorder="1">
      <alignment vertical="center"/>
    </xf>
    <xf numFmtId="178" fontId="6" fillId="0" borderId="16" xfId="0" applyNumberFormat="1" applyFont="1" applyFill="1" applyBorder="1" applyAlignment="1">
      <alignment vertical="center" shrinkToFit="1"/>
    </xf>
    <xf numFmtId="177" fontId="6" fillId="0" borderId="14" xfId="0" applyNumberFormat="1" applyFont="1" applyBorder="1">
      <alignment vertical="center"/>
    </xf>
    <xf numFmtId="177" fontId="6" fillId="0" borderId="13" xfId="0" applyNumberFormat="1" applyFont="1" applyBorder="1">
      <alignment vertical="center"/>
    </xf>
    <xf numFmtId="0" fontId="6" fillId="0" borderId="16" xfId="0" applyFont="1" applyBorder="1" applyAlignment="1">
      <alignment horizontal="center" vertical="center" wrapText="1"/>
    </xf>
    <xf numFmtId="0" fontId="6" fillId="0" borderId="0" xfId="0" applyFont="1" applyAlignment="1">
      <alignment vertical="center" wrapText="1"/>
    </xf>
    <xf numFmtId="0" fontId="22" fillId="0" borderId="16" xfId="0" applyFont="1" applyBorder="1" applyAlignment="1">
      <alignment vertical="center" wrapText="1"/>
    </xf>
    <xf numFmtId="0" fontId="22" fillId="0" borderId="16" xfId="0" applyFont="1" applyBorder="1" applyAlignment="1">
      <alignment horizontal="justify" vertical="center" wrapText="1"/>
    </xf>
    <xf numFmtId="0" fontId="25" fillId="0" borderId="16" xfId="4" applyBorder="1" applyAlignment="1">
      <alignment horizontal="center" vertical="center"/>
    </xf>
    <xf numFmtId="0" fontId="6" fillId="0" borderId="0" xfId="0" applyFont="1" applyFill="1" applyAlignment="1">
      <alignment vertical="center"/>
    </xf>
    <xf numFmtId="0" fontId="6" fillId="0" borderId="16" xfId="0" applyFont="1" applyFill="1" applyBorder="1" applyAlignment="1">
      <alignment horizontal="center" vertical="center" wrapText="1"/>
    </xf>
    <xf numFmtId="0" fontId="25" fillId="0" borderId="16" xfId="4" applyFill="1" applyBorder="1" applyAlignment="1">
      <alignment vertical="center" wrapText="1"/>
    </xf>
    <xf numFmtId="0" fontId="6" fillId="0" borderId="0" xfId="0" applyFont="1" applyFill="1" applyAlignment="1">
      <alignment vertical="center" wrapText="1"/>
    </xf>
    <xf numFmtId="0" fontId="27" fillId="0" borderId="0" xfId="2" applyFont="1" applyFill="1"/>
    <xf numFmtId="49" fontId="27" fillId="0" borderId="0" xfId="2" applyNumberFormat="1" applyFont="1" applyFill="1"/>
    <xf numFmtId="0" fontId="27" fillId="0" borderId="0" xfId="2" applyFont="1" applyFill="1" applyAlignment="1">
      <alignment shrinkToFit="1"/>
    </xf>
    <xf numFmtId="0" fontId="27" fillId="0" borderId="0" xfId="2" applyFont="1" applyFill="1" applyAlignment="1">
      <alignment horizontal="center"/>
    </xf>
    <xf numFmtId="0" fontId="27" fillId="0" borderId="0" xfId="2" applyFont="1" applyFill="1" applyAlignment="1">
      <alignment vertical="top"/>
    </xf>
    <xf numFmtId="0" fontId="28" fillId="0" borderId="16" xfId="5" applyFont="1" applyFill="1" applyBorder="1" applyAlignment="1">
      <alignment vertical="center"/>
    </xf>
    <xf numFmtId="49" fontId="28" fillId="0" borderId="16" xfId="5" applyNumberFormat="1" applyFont="1" applyFill="1" applyBorder="1" applyAlignment="1">
      <alignment horizontal="center" vertical="center"/>
    </xf>
    <xf numFmtId="0" fontId="28" fillId="0" borderId="13" xfId="5" applyFont="1" applyFill="1" applyBorder="1" applyAlignment="1">
      <alignment vertical="center"/>
    </xf>
    <xf numFmtId="49" fontId="28" fillId="0" borderId="14" xfId="5" applyNumberFormat="1" applyFont="1" applyFill="1" applyBorder="1" applyAlignment="1">
      <alignment horizontal="center" vertical="center"/>
    </xf>
    <xf numFmtId="0" fontId="28" fillId="0" borderId="20" xfId="5" applyFont="1" applyFill="1" applyBorder="1" applyAlignment="1">
      <alignment vertical="center"/>
    </xf>
    <xf numFmtId="0" fontId="28" fillId="0" borderId="20" xfId="5" applyFont="1" applyFill="1" applyBorder="1" applyAlignment="1">
      <alignment vertical="center" shrinkToFit="1"/>
    </xf>
    <xf numFmtId="184" fontId="28" fillId="0" borderId="63" xfId="5" applyNumberFormat="1" applyFont="1" applyFill="1" applyBorder="1" applyAlignment="1">
      <alignment vertical="center" shrinkToFit="1"/>
    </xf>
    <xf numFmtId="49" fontId="28" fillId="0" borderId="41" xfId="5" applyNumberFormat="1" applyFont="1" applyFill="1" applyBorder="1" applyAlignment="1">
      <alignment horizontal="right" vertical="center"/>
    </xf>
    <xf numFmtId="184" fontId="28" fillId="0" borderId="63" xfId="5" applyNumberFormat="1" applyFont="1" applyFill="1" applyBorder="1" applyAlignment="1">
      <alignment vertical="center"/>
    </xf>
    <xf numFmtId="0" fontId="28" fillId="0" borderId="16" xfId="5" applyFont="1" applyFill="1" applyBorder="1" applyAlignment="1">
      <alignment vertical="center" shrinkToFit="1"/>
    </xf>
    <xf numFmtId="184" fontId="28" fillId="0" borderId="15" xfId="5" applyNumberFormat="1" applyFont="1" applyFill="1" applyBorder="1" applyAlignment="1">
      <alignment vertical="center" shrinkToFit="1"/>
    </xf>
    <xf numFmtId="49" fontId="28" fillId="0" borderId="13" xfId="5" applyNumberFormat="1" applyFont="1" applyFill="1" applyBorder="1" applyAlignment="1">
      <alignment horizontal="right" vertical="center"/>
    </xf>
    <xf numFmtId="184" fontId="28" fillId="0" borderId="15" xfId="5" applyNumberFormat="1" applyFont="1" applyFill="1" applyBorder="1" applyAlignment="1">
      <alignment vertical="center"/>
    </xf>
    <xf numFmtId="0" fontId="28" fillId="0" borderId="1" xfId="5" applyFont="1" applyFill="1" applyBorder="1" applyAlignment="1">
      <alignment vertical="center"/>
    </xf>
    <xf numFmtId="0" fontId="28" fillId="0" borderId="64" xfId="5" applyFont="1" applyFill="1" applyBorder="1" applyAlignment="1">
      <alignment vertical="center"/>
    </xf>
    <xf numFmtId="49" fontId="28" fillId="0" borderId="20" xfId="5" applyNumberFormat="1" applyFont="1" applyFill="1" applyBorder="1" applyAlignment="1">
      <alignment horizontal="center" vertical="center"/>
    </xf>
    <xf numFmtId="0" fontId="28" fillId="0" borderId="41" xfId="5" applyFont="1" applyFill="1" applyBorder="1" applyAlignment="1">
      <alignment vertical="center"/>
    </xf>
    <xf numFmtId="0" fontId="28" fillId="0" borderId="64" xfId="5" applyFont="1" applyFill="1" applyBorder="1" applyAlignment="1">
      <alignment horizontal="center" vertical="center"/>
    </xf>
    <xf numFmtId="0" fontId="28" fillId="0" borderId="10" xfId="5" applyFont="1" applyFill="1" applyBorder="1" applyAlignment="1">
      <alignment vertical="center"/>
    </xf>
    <xf numFmtId="0" fontId="28" fillId="0" borderId="66" xfId="5" applyFont="1" applyFill="1" applyBorder="1" applyAlignment="1">
      <alignment vertical="center" shrinkToFit="1"/>
    </xf>
    <xf numFmtId="0" fontId="28" fillId="0" borderId="9" xfId="5" applyFont="1" applyFill="1" applyBorder="1" applyAlignment="1">
      <alignment vertical="center"/>
    </xf>
    <xf numFmtId="49" fontId="28" fillId="0" borderId="10" xfId="5" applyNumberFormat="1" applyFont="1" applyFill="1" applyBorder="1" applyAlignment="1">
      <alignment horizontal="center" vertical="center"/>
    </xf>
    <xf numFmtId="0" fontId="28" fillId="0" borderId="8" xfId="5" applyFont="1" applyFill="1" applyBorder="1" applyAlignment="1">
      <alignment vertical="center"/>
    </xf>
    <xf numFmtId="0" fontId="28" fillId="0" borderId="9" xfId="5" applyFont="1" applyFill="1" applyBorder="1" applyAlignment="1">
      <alignment horizontal="center" vertical="center"/>
    </xf>
    <xf numFmtId="0" fontId="28" fillId="0" borderId="67" xfId="5" applyFont="1" applyFill="1" applyBorder="1" applyAlignment="1">
      <alignment vertical="center" shrinkToFit="1"/>
    </xf>
    <xf numFmtId="184" fontId="28" fillId="0" borderId="68" xfId="5" applyNumberFormat="1" applyFont="1" applyFill="1" applyBorder="1" applyAlignment="1">
      <alignment vertical="center" shrinkToFit="1"/>
    </xf>
    <xf numFmtId="49" fontId="28" fillId="0" borderId="69" xfId="5" applyNumberFormat="1" applyFont="1" applyFill="1" applyBorder="1" applyAlignment="1">
      <alignment horizontal="right" vertical="center"/>
    </xf>
    <xf numFmtId="184" fontId="28" fillId="0" borderId="68" xfId="5" applyNumberFormat="1" applyFont="1" applyFill="1" applyBorder="1" applyAlignment="1">
      <alignment vertical="center"/>
    </xf>
    <xf numFmtId="0" fontId="28" fillId="0" borderId="70" xfId="5" applyFont="1" applyFill="1" applyBorder="1" applyAlignment="1">
      <alignment vertical="center" shrinkToFit="1"/>
    </xf>
    <xf numFmtId="184" fontId="28" fillId="0" borderId="71" xfId="5" applyNumberFormat="1" applyFont="1" applyFill="1" applyBorder="1" applyAlignment="1">
      <alignment vertical="center" shrinkToFit="1"/>
    </xf>
    <xf numFmtId="49" fontId="28" fillId="0" borderId="72" xfId="5" applyNumberFormat="1" applyFont="1" applyFill="1" applyBorder="1" applyAlignment="1">
      <alignment horizontal="right" vertical="center"/>
    </xf>
    <xf numFmtId="184" fontId="28" fillId="0" borderId="71" xfId="5" applyNumberFormat="1" applyFont="1" applyFill="1" applyBorder="1" applyAlignment="1">
      <alignment vertical="center"/>
    </xf>
    <xf numFmtId="0" fontId="27" fillId="0" borderId="0" xfId="2" applyFont="1" applyFill="1" applyBorder="1" applyAlignment="1">
      <alignment vertical="top"/>
    </xf>
    <xf numFmtId="0" fontId="28" fillId="0" borderId="4" xfId="5" applyFont="1" applyFill="1" applyBorder="1" applyAlignment="1">
      <alignment vertical="center"/>
    </xf>
    <xf numFmtId="0" fontId="28" fillId="0" borderId="2" xfId="5" applyFont="1" applyFill="1" applyBorder="1" applyAlignment="1">
      <alignment horizontal="center" vertical="center"/>
    </xf>
    <xf numFmtId="184" fontId="28" fillId="0" borderId="73" xfId="5" applyNumberFormat="1" applyFont="1" applyFill="1" applyBorder="1" applyAlignment="1">
      <alignment vertical="center" shrinkToFit="1"/>
    </xf>
    <xf numFmtId="49" fontId="28" fillId="0" borderId="74" xfId="5" applyNumberFormat="1" applyFont="1" applyFill="1" applyBorder="1" applyAlignment="1">
      <alignment horizontal="right" vertical="center"/>
    </xf>
    <xf numFmtId="184" fontId="28" fillId="0" borderId="73" xfId="5" applyNumberFormat="1" applyFont="1" applyFill="1" applyBorder="1" applyAlignment="1">
      <alignment vertical="center"/>
    </xf>
    <xf numFmtId="0" fontId="28" fillId="0" borderId="10" xfId="5" applyFont="1" applyFill="1" applyBorder="1" applyAlignment="1">
      <alignment vertical="center" wrapText="1"/>
    </xf>
    <xf numFmtId="0" fontId="28" fillId="0" borderId="4" xfId="5" applyFont="1" applyFill="1" applyBorder="1" applyAlignment="1">
      <alignment vertical="center" wrapText="1"/>
    </xf>
    <xf numFmtId="0" fontId="28" fillId="0" borderId="4" xfId="5" applyFont="1" applyFill="1" applyBorder="1" applyAlignment="1">
      <alignment vertical="center" shrinkToFit="1"/>
    </xf>
    <xf numFmtId="184" fontId="28" fillId="0" borderId="3" xfId="5" applyNumberFormat="1" applyFont="1" applyFill="1" applyBorder="1" applyAlignment="1">
      <alignment vertical="center" shrinkToFit="1"/>
    </xf>
    <xf numFmtId="49" fontId="28" fillId="0" borderId="1" xfId="5" applyNumberFormat="1" applyFont="1" applyFill="1" applyBorder="1" applyAlignment="1">
      <alignment horizontal="right" vertical="center"/>
    </xf>
    <xf numFmtId="184" fontId="28" fillId="0" borderId="3" xfId="5" applyNumberFormat="1" applyFont="1" applyFill="1" applyBorder="1" applyAlignment="1">
      <alignment vertical="center"/>
    </xf>
    <xf numFmtId="184" fontId="28" fillId="0" borderId="75" xfId="5" applyNumberFormat="1" applyFont="1" applyFill="1" applyBorder="1" applyAlignment="1">
      <alignment vertical="center" shrinkToFit="1"/>
    </xf>
    <xf numFmtId="184" fontId="28" fillId="0" borderId="76" xfId="5" applyNumberFormat="1" applyFont="1" applyFill="1" applyBorder="1" applyAlignment="1">
      <alignment vertical="center" shrinkToFit="1"/>
    </xf>
    <xf numFmtId="49" fontId="28" fillId="0" borderId="77" xfId="5" applyNumberFormat="1" applyFont="1" applyFill="1" applyBorder="1" applyAlignment="1">
      <alignment horizontal="right" vertical="center"/>
    </xf>
    <xf numFmtId="184" fontId="28" fillId="0" borderId="76" xfId="5" applyNumberFormat="1" applyFont="1" applyFill="1" applyBorder="1" applyAlignment="1">
      <alignment vertical="center"/>
    </xf>
    <xf numFmtId="0" fontId="28" fillId="0" borderId="14" xfId="5" applyFont="1" applyFill="1" applyBorder="1" applyAlignment="1">
      <alignment horizontal="center" vertical="center"/>
    </xf>
    <xf numFmtId="0" fontId="28" fillId="0" borderId="10" xfId="5" applyFont="1" applyFill="1" applyBorder="1" applyAlignment="1">
      <alignment vertical="center" shrinkToFit="1"/>
    </xf>
    <xf numFmtId="184" fontId="28" fillId="0" borderId="0" xfId="5" applyNumberFormat="1" applyFont="1" applyFill="1" applyBorder="1" applyAlignment="1">
      <alignment vertical="center" shrinkToFit="1"/>
    </xf>
    <xf numFmtId="49" fontId="28" fillId="0" borderId="8" xfId="5" applyNumberFormat="1" applyFont="1" applyFill="1" applyBorder="1" applyAlignment="1">
      <alignment horizontal="right" vertical="center"/>
    </xf>
    <xf numFmtId="184" fontId="28" fillId="0" borderId="0" xfId="5" applyNumberFormat="1" applyFont="1" applyFill="1" applyBorder="1" applyAlignment="1">
      <alignment vertical="center"/>
    </xf>
    <xf numFmtId="0" fontId="29" fillId="0" borderId="20" xfId="2" applyFont="1" applyFill="1" applyBorder="1" applyAlignment="1">
      <alignment vertical="center" wrapText="1"/>
    </xf>
    <xf numFmtId="0" fontId="28" fillId="0" borderId="78" xfId="5" applyFont="1" applyFill="1" applyBorder="1" applyAlignment="1">
      <alignment vertical="center" shrinkToFit="1"/>
    </xf>
    <xf numFmtId="0" fontId="28" fillId="0" borderId="79" xfId="5" applyFont="1" applyFill="1" applyBorder="1" applyAlignment="1">
      <alignment vertical="center" shrinkToFit="1"/>
    </xf>
    <xf numFmtId="184" fontId="28" fillId="0" borderId="80" xfId="5" applyNumberFormat="1" applyFont="1" applyFill="1" applyBorder="1" applyAlignment="1">
      <alignment vertical="center" shrinkToFit="1"/>
    </xf>
    <xf numFmtId="49" fontId="28" fillId="0" borderId="81" xfId="5" applyNumberFormat="1" applyFont="1" applyFill="1" applyBorder="1" applyAlignment="1">
      <alignment horizontal="right" vertical="center"/>
    </xf>
    <xf numFmtId="184" fontId="28" fillId="0" borderId="80" xfId="5" applyNumberFormat="1" applyFont="1" applyFill="1" applyBorder="1" applyAlignment="1">
      <alignment vertical="center"/>
    </xf>
    <xf numFmtId="0" fontId="28" fillId="0" borderId="2" xfId="5" quotePrefix="1" applyFont="1" applyFill="1" applyBorder="1" applyAlignment="1">
      <alignment horizontal="center" vertical="center"/>
    </xf>
    <xf numFmtId="184" fontId="28" fillId="0" borderId="82" xfId="5" applyNumberFormat="1" applyFont="1" applyFill="1" applyBorder="1" applyAlignment="1">
      <alignment vertical="center" shrinkToFit="1"/>
    </xf>
    <xf numFmtId="184" fontId="28" fillId="0" borderId="82" xfId="5" applyNumberFormat="1" applyFont="1" applyFill="1" applyBorder="1" applyAlignment="1">
      <alignment vertical="center"/>
    </xf>
    <xf numFmtId="0" fontId="28" fillId="0" borderId="10" xfId="5" applyFont="1" applyFill="1" applyBorder="1" applyAlignment="1">
      <alignment vertical="top" wrapText="1"/>
    </xf>
    <xf numFmtId="184" fontId="28" fillId="0" borderId="75" xfId="5" applyNumberFormat="1" applyFont="1" applyFill="1" applyBorder="1" applyAlignment="1">
      <alignment vertical="center"/>
    </xf>
    <xf numFmtId="0" fontId="28" fillId="0" borderId="4" xfId="5" applyFont="1" applyFill="1" applyBorder="1" applyAlignment="1">
      <alignment vertical="top" wrapText="1"/>
    </xf>
    <xf numFmtId="184" fontId="28" fillId="0" borderId="83" xfId="5" applyNumberFormat="1" applyFont="1" applyFill="1" applyBorder="1" applyAlignment="1">
      <alignment vertical="center" shrinkToFit="1"/>
    </xf>
    <xf numFmtId="184" fontId="28" fillId="0" borderId="83" xfId="5" applyNumberFormat="1" applyFont="1" applyFill="1" applyBorder="1" applyAlignment="1">
      <alignment vertical="center"/>
    </xf>
    <xf numFmtId="0" fontId="28" fillId="0" borderId="16" xfId="5" applyFont="1" applyFill="1" applyBorder="1" applyAlignment="1">
      <alignment vertical="center" wrapText="1" shrinkToFit="1"/>
    </xf>
    <xf numFmtId="0" fontId="28" fillId="0" borderId="14" xfId="5" applyFont="1" applyFill="1" applyBorder="1" applyAlignment="1">
      <alignment horizontal="center" vertical="top"/>
    </xf>
    <xf numFmtId="0" fontId="28" fillId="0" borderId="16" xfId="5" applyFont="1" applyFill="1" applyBorder="1" applyAlignment="1">
      <alignment vertical="top" shrinkToFit="1"/>
    </xf>
    <xf numFmtId="184" fontId="28" fillId="0" borderId="63" xfId="5" applyNumberFormat="1" applyFont="1" applyFill="1" applyBorder="1" applyAlignment="1">
      <alignment vertical="top" shrinkToFit="1"/>
    </xf>
    <xf numFmtId="49" fontId="28" fillId="0" borderId="41" xfId="5" applyNumberFormat="1" applyFont="1" applyFill="1" applyBorder="1" applyAlignment="1">
      <alignment horizontal="right" vertical="top"/>
    </xf>
    <xf numFmtId="184" fontId="28" fillId="0" borderId="63" xfId="5" applyNumberFormat="1" applyFont="1" applyFill="1" applyBorder="1" applyAlignment="1">
      <alignment vertical="top"/>
    </xf>
    <xf numFmtId="184" fontId="28" fillId="0" borderId="64" xfId="5" applyNumberFormat="1" applyFont="1" applyFill="1" applyBorder="1" applyAlignment="1">
      <alignment vertical="center" shrinkToFit="1"/>
    </xf>
    <xf numFmtId="184" fontId="28" fillId="0" borderId="9" xfId="5" applyNumberFormat="1" applyFont="1" applyFill="1" applyBorder="1" applyAlignment="1">
      <alignment vertical="center" shrinkToFit="1"/>
    </xf>
    <xf numFmtId="184" fontId="28" fillId="0" borderId="2" xfId="5" applyNumberFormat="1" applyFont="1" applyFill="1" applyBorder="1" applyAlignment="1">
      <alignment vertical="center" shrinkToFit="1"/>
    </xf>
    <xf numFmtId="0" fontId="30" fillId="0" borderId="16" xfId="5" applyFont="1" applyFill="1" applyBorder="1" applyAlignment="1">
      <alignment horizontal="left" vertical="center" wrapText="1"/>
    </xf>
    <xf numFmtId="49" fontId="28" fillId="0" borderId="63" xfId="5" applyNumberFormat="1" applyFont="1" applyFill="1" applyBorder="1" applyAlignment="1">
      <alignment horizontal="center" vertical="center"/>
    </xf>
    <xf numFmtId="49" fontId="28" fillId="0" borderId="15" xfId="5" applyNumberFormat="1" applyFont="1" applyFill="1" applyBorder="1" applyAlignment="1">
      <alignment horizontal="center" vertical="center"/>
    </xf>
    <xf numFmtId="0" fontId="28" fillId="0" borderId="20" xfId="5" applyFont="1" applyFill="1" applyBorder="1" applyAlignment="1">
      <alignment horizontal="center" vertical="center"/>
    </xf>
    <xf numFmtId="0" fontId="28" fillId="0" borderId="16" xfId="5" applyFont="1" applyFill="1" applyBorder="1" applyAlignment="1">
      <alignment vertical="center" wrapText="1"/>
    </xf>
    <xf numFmtId="0" fontId="28" fillId="0" borderId="8" xfId="5" applyFont="1" applyFill="1" applyBorder="1" applyAlignment="1">
      <alignment horizontal="center" vertical="center"/>
    </xf>
    <xf numFmtId="0" fontId="31" fillId="0" borderId="10" xfId="5" applyFont="1" applyFill="1" applyBorder="1" applyAlignment="1">
      <alignment vertical="center" wrapText="1"/>
    </xf>
    <xf numFmtId="0" fontId="28" fillId="0" borderId="10" xfId="5" applyFont="1" applyFill="1" applyBorder="1" applyAlignment="1">
      <alignment horizontal="center" vertical="center"/>
    </xf>
    <xf numFmtId="184" fontId="28" fillId="0" borderId="14" xfId="5" applyNumberFormat="1" applyFont="1" applyFill="1" applyBorder="1" applyAlignment="1">
      <alignment vertical="center" shrinkToFit="1"/>
    </xf>
    <xf numFmtId="184" fontId="28" fillId="0" borderId="84" xfId="5" applyNumberFormat="1" applyFont="1" applyFill="1" applyBorder="1" applyAlignment="1">
      <alignment vertical="center" shrinkToFit="1"/>
    </xf>
    <xf numFmtId="184" fontId="28" fillId="0" borderId="85" xfId="5" applyNumberFormat="1" applyFont="1" applyFill="1" applyBorder="1" applyAlignment="1">
      <alignment vertical="center" shrinkToFit="1"/>
    </xf>
    <xf numFmtId="0" fontId="28" fillId="0" borderId="0" xfId="5" applyFont="1" applyFill="1" applyBorder="1" applyAlignment="1">
      <alignment vertical="center"/>
    </xf>
    <xf numFmtId="0" fontId="28" fillId="0" borderId="77" xfId="5" applyFont="1" applyFill="1" applyBorder="1" applyAlignment="1">
      <alignment horizontal="right" vertical="center"/>
    </xf>
    <xf numFmtId="0" fontId="30" fillId="0" borderId="16" xfId="5" applyFont="1" applyFill="1" applyBorder="1" applyAlignment="1">
      <alignment vertical="center" wrapText="1"/>
    </xf>
    <xf numFmtId="0" fontId="28" fillId="0" borderId="14" xfId="5" quotePrefix="1" applyFont="1" applyFill="1" applyBorder="1" applyAlignment="1">
      <alignment horizontal="center" vertical="center"/>
    </xf>
    <xf numFmtId="49" fontId="28" fillId="0" borderId="2" xfId="5" applyNumberFormat="1" applyFont="1" applyFill="1" applyBorder="1" applyAlignment="1">
      <alignment horizontal="center" vertical="center"/>
    </xf>
    <xf numFmtId="0" fontId="28" fillId="0" borderId="9" xfId="5" applyFont="1" applyFill="1" applyBorder="1" applyAlignment="1">
      <alignment vertical="center" shrinkToFit="1"/>
    </xf>
    <xf numFmtId="0" fontId="31" fillId="0" borderId="13" xfId="5" applyFont="1" applyFill="1" applyBorder="1" applyAlignment="1">
      <alignment vertical="center" shrinkToFit="1"/>
    </xf>
    <xf numFmtId="49" fontId="28" fillId="0" borderId="9" xfId="5" applyNumberFormat="1" applyFont="1" applyFill="1" applyBorder="1" applyAlignment="1">
      <alignment horizontal="center" vertical="center"/>
    </xf>
    <xf numFmtId="49" fontId="28" fillId="0" borderId="10" xfId="5" quotePrefix="1" applyNumberFormat="1" applyFont="1" applyFill="1" applyBorder="1" applyAlignment="1">
      <alignment horizontal="center" vertical="center"/>
    </xf>
    <xf numFmtId="49" fontId="28" fillId="0" borderId="9" xfId="5" quotePrefix="1" applyNumberFormat="1" applyFont="1" applyFill="1" applyBorder="1" applyAlignment="1">
      <alignment horizontal="center" vertical="center"/>
    </xf>
    <xf numFmtId="0" fontId="28" fillId="0" borderId="9" xfId="5" quotePrefix="1" applyFont="1" applyFill="1" applyBorder="1" applyAlignment="1">
      <alignment horizontal="center" vertical="center"/>
    </xf>
    <xf numFmtId="184" fontId="28" fillId="0" borderId="64" xfId="5" applyNumberFormat="1" applyFont="1" applyFill="1" applyBorder="1" applyAlignment="1">
      <alignment vertical="center"/>
    </xf>
    <xf numFmtId="0" fontId="28" fillId="0" borderId="0" xfId="2" applyFont="1" applyFill="1" applyAlignment="1">
      <alignment vertical="center"/>
    </xf>
    <xf numFmtId="0" fontId="28" fillId="0" borderId="2" xfId="5" applyFont="1" applyFill="1" applyBorder="1" applyAlignment="1">
      <alignment vertical="center"/>
    </xf>
    <xf numFmtId="49" fontId="28" fillId="0" borderId="4" xfId="5" applyNumberFormat="1" applyFont="1" applyFill="1" applyBorder="1" applyAlignment="1">
      <alignment horizontal="center" vertical="center"/>
    </xf>
    <xf numFmtId="0" fontId="28" fillId="0" borderId="0" xfId="2" applyFont="1" applyFill="1"/>
    <xf numFmtId="0" fontId="27" fillId="0" borderId="0" xfId="2" applyFont="1" applyFill="1" applyAlignment="1">
      <alignment vertical="center"/>
    </xf>
    <xf numFmtId="49" fontId="27" fillId="0" borderId="0" xfId="2" applyNumberFormat="1" applyFont="1" applyFill="1" applyAlignment="1">
      <alignment vertical="center"/>
    </xf>
    <xf numFmtId="0" fontId="27" fillId="0" borderId="0" xfId="2" applyFont="1" applyFill="1" applyBorder="1" applyAlignment="1">
      <alignment vertical="center" shrinkToFit="1"/>
    </xf>
    <xf numFmtId="0" fontId="27" fillId="0" borderId="0" xfId="2" applyFont="1" applyFill="1" applyBorder="1" applyAlignment="1">
      <alignment horizontal="center" vertical="center"/>
    </xf>
    <xf numFmtId="0" fontId="32" fillId="0" borderId="0" xfId="2" applyFont="1" applyFill="1" applyBorder="1" applyAlignment="1">
      <alignment vertical="center"/>
    </xf>
    <xf numFmtId="0" fontId="33" fillId="0" borderId="0" xfId="2" applyFont="1" applyFill="1" applyAlignment="1">
      <alignment horizontal="center"/>
    </xf>
    <xf numFmtId="0" fontId="5" fillId="0" borderId="0" xfId="5" applyAlignment="1">
      <alignment vertical="center"/>
    </xf>
    <xf numFmtId="0" fontId="35" fillId="0" borderId="0" xfId="5" applyFont="1" applyAlignment="1">
      <alignment vertical="center" wrapText="1"/>
    </xf>
    <xf numFmtId="0" fontId="5" fillId="0" borderId="0" xfId="5" applyAlignment="1">
      <alignment vertical="center" wrapText="1"/>
    </xf>
    <xf numFmtId="0" fontId="35" fillId="0" borderId="0" xfId="5" applyFont="1" applyAlignment="1">
      <alignment vertical="center"/>
    </xf>
    <xf numFmtId="0" fontId="35" fillId="0" borderId="16" xfId="5" applyFont="1" applyBorder="1" applyAlignment="1">
      <alignment vertical="center"/>
    </xf>
    <xf numFmtId="0" fontId="35" fillId="0" borderId="16" xfId="5" applyFont="1" applyBorder="1" applyAlignment="1">
      <alignment vertical="center" wrapText="1"/>
    </xf>
    <xf numFmtId="0" fontId="5" fillId="0" borderId="16" xfId="5" applyBorder="1" applyAlignment="1">
      <alignment vertical="center" wrapText="1"/>
    </xf>
    <xf numFmtId="0" fontId="5" fillId="0" borderId="20" xfId="5" applyBorder="1" applyAlignment="1">
      <alignment vertical="center" wrapText="1"/>
    </xf>
    <xf numFmtId="0" fontId="5" fillId="0" borderId="4" xfId="5" applyBorder="1" applyAlignment="1">
      <alignment vertical="center" wrapText="1"/>
    </xf>
    <xf numFmtId="0" fontId="5" fillId="0" borderId="10" xfId="5" applyBorder="1" applyAlignment="1">
      <alignment vertical="center" wrapText="1"/>
    </xf>
    <xf numFmtId="0" fontId="35" fillId="0" borderId="16" xfId="5" applyFont="1" applyBorder="1" applyAlignment="1">
      <alignment horizontal="center" vertical="center" wrapText="1"/>
    </xf>
    <xf numFmtId="0" fontId="5" fillId="0" borderId="16" xfId="5" applyBorder="1" applyAlignment="1">
      <alignment horizontal="center" vertical="center" wrapText="1"/>
    </xf>
    <xf numFmtId="0" fontId="5" fillId="0" borderId="16" xfId="5" applyBorder="1" applyAlignment="1">
      <alignment horizontal="center" vertical="center"/>
    </xf>
    <xf numFmtId="0" fontId="25" fillId="0" borderId="16" xfId="4" applyFill="1" applyBorder="1">
      <alignment vertical="center"/>
    </xf>
    <xf numFmtId="0" fontId="22" fillId="0" borderId="16" xfId="0" applyFont="1" applyFill="1" applyBorder="1" applyAlignment="1">
      <alignment vertical="center" wrapText="1"/>
    </xf>
    <xf numFmtId="0" fontId="6" fillId="0" borderId="16" xfId="0" applyFont="1" applyBorder="1" applyAlignment="1">
      <alignment horizontal="center" vertical="center"/>
    </xf>
    <xf numFmtId="0" fontId="6" fillId="0" borderId="10" xfId="0" applyFont="1" applyBorder="1" applyAlignment="1">
      <alignment horizontal="center" vertical="center"/>
    </xf>
    <xf numFmtId="0" fontId="6" fillId="0" borderId="16" xfId="0" applyFont="1" applyBorder="1" applyAlignment="1">
      <alignment horizontal="center" vertical="center"/>
    </xf>
    <xf numFmtId="0" fontId="6" fillId="0" borderId="0" xfId="5" applyFont="1" applyFill="1" applyAlignment="1">
      <alignment horizontal="left" vertical="center"/>
    </xf>
    <xf numFmtId="0" fontId="6" fillId="0" borderId="0" xfId="5" applyFont="1" applyFill="1" applyAlignment="1">
      <alignment vertical="center"/>
    </xf>
    <xf numFmtId="0" fontId="6" fillId="0" borderId="0" xfId="5" applyFont="1" applyFill="1" applyAlignment="1">
      <alignment vertical="center" shrinkToFit="1"/>
    </xf>
    <xf numFmtId="0" fontId="7" fillId="0" borderId="1" xfId="5" applyNumberFormat="1" applyFont="1" applyFill="1" applyBorder="1" applyAlignment="1">
      <alignment vertical="center"/>
    </xf>
    <xf numFmtId="0" fontId="7" fillId="0" borderId="2" xfId="5" applyNumberFormat="1" applyFont="1" applyFill="1" applyBorder="1" applyAlignment="1">
      <alignment vertical="center" shrinkToFit="1"/>
    </xf>
    <xf numFmtId="49" fontId="8" fillId="0" borderId="1" xfId="5" applyNumberFormat="1" applyFont="1" applyFill="1" applyBorder="1" applyAlignment="1">
      <alignment vertical="center" shrinkToFit="1"/>
    </xf>
    <xf numFmtId="49" fontId="8" fillId="0" borderId="3" xfId="5" applyNumberFormat="1" applyFont="1" applyFill="1" applyBorder="1" applyAlignment="1">
      <alignment vertical="center" shrinkToFit="1"/>
    </xf>
    <xf numFmtId="49" fontId="7" fillId="0" borderId="2" xfId="5" applyNumberFormat="1" applyFont="1" applyFill="1" applyBorder="1" applyAlignment="1">
      <alignment vertical="center" shrinkToFit="1"/>
    </xf>
    <xf numFmtId="0" fontId="6" fillId="0" borderId="4" xfId="5" applyFont="1" applyFill="1" applyBorder="1" applyAlignment="1">
      <alignment vertical="center"/>
    </xf>
    <xf numFmtId="0" fontId="7" fillId="0" borderId="0" xfId="5" applyNumberFormat="1" applyFont="1" applyFill="1" applyAlignment="1">
      <alignment vertical="center"/>
    </xf>
    <xf numFmtId="0" fontId="7" fillId="0" borderId="8" xfId="5" applyNumberFormat="1" applyFont="1" applyFill="1" applyBorder="1" applyAlignment="1">
      <alignment horizontal="left" vertical="top" wrapText="1" shrinkToFit="1"/>
    </xf>
    <xf numFmtId="0" fontId="7" fillId="0" borderId="9" xfId="5" applyNumberFormat="1" applyFont="1" applyFill="1" applyBorder="1" applyAlignment="1">
      <alignment horizontal="left" vertical="top" wrapText="1" shrinkToFit="1"/>
    </xf>
    <xf numFmtId="0" fontId="8" fillId="0" borderId="8" xfId="5" applyNumberFormat="1" applyFont="1" applyFill="1" applyBorder="1" applyAlignment="1">
      <alignment horizontal="left" vertical="top" wrapText="1" shrinkToFit="1"/>
    </xf>
    <xf numFmtId="0" fontId="8" fillId="0" borderId="0" xfId="5" applyNumberFormat="1" applyFont="1" applyFill="1" applyBorder="1" applyAlignment="1">
      <alignment horizontal="left" vertical="top" wrapText="1" shrinkToFit="1"/>
    </xf>
    <xf numFmtId="0" fontId="6" fillId="0" borderId="20" xfId="5" applyFont="1" applyFill="1" applyBorder="1" applyAlignment="1">
      <alignment vertical="center"/>
    </xf>
    <xf numFmtId="49" fontId="8" fillId="0" borderId="1" xfId="5" applyNumberFormat="1" applyFont="1" applyFill="1" applyBorder="1" applyAlignment="1">
      <alignment vertical="center"/>
    </xf>
    <xf numFmtId="0" fontId="8" fillId="0" borderId="2" xfId="5" applyNumberFormat="1" applyFont="1" applyFill="1" applyBorder="1" applyAlignment="1">
      <alignment vertical="center" shrinkToFit="1"/>
    </xf>
    <xf numFmtId="49" fontId="8" fillId="0" borderId="8" xfId="5" applyNumberFormat="1" applyFont="1" applyFill="1" applyBorder="1" applyAlignment="1">
      <alignment vertical="center"/>
    </xf>
    <xf numFmtId="0" fontId="8" fillId="0" borderId="9" xfId="5" applyNumberFormat="1" applyFont="1" applyFill="1" applyBorder="1" applyAlignment="1">
      <alignment vertical="center" shrinkToFit="1"/>
    </xf>
    <xf numFmtId="49" fontId="8" fillId="0" borderId="41" xfId="5" applyNumberFormat="1" applyFont="1" applyFill="1" applyBorder="1" applyAlignment="1">
      <alignment vertical="center"/>
    </xf>
    <xf numFmtId="0" fontId="8" fillId="0" borderId="23" xfId="5" applyNumberFormat="1" applyFont="1" applyFill="1" applyBorder="1" applyAlignment="1">
      <alignment vertical="center" shrinkToFit="1"/>
    </xf>
    <xf numFmtId="0" fontId="7" fillId="0" borderId="13" xfId="5" applyNumberFormat="1" applyFont="1" applyFill="1" applyBorder="1" applyAlignment="1">
      <alignment horizontal="center" vertical="center"/>
    </xf>
    <xf numFmtId="0" fontId="7" fillId="0" borderId="14" xfId="5" applyNumberFormat="1" applyFont="1" applyFill="1" applyBorder="1" applyAlignment="1">
      <alignment vertical="center" shrinkToFit="1"/>
    </xf>
    <xf numFmtId="0" fontId="7" fillId="0" borderId="0" xfId="5" applyNumberFormat="1" applyFont="1" applyFill="1" applyAlignment="1">
      <alignment horizontal="center" vertical="center"/>
    </xf>
    <xf numFmtId="0" fontId="7" fillId="0" borderId="0" xfId="5" applyNumberFormat="1" applyFont="1" applyFill="1" applyAlignment="1">
      <alignment vertical="center" shrinkToFit="1"/>
    </xf>
    <xf numFmtId="38" fontId="7" fillId="0" borderId="0" xfId="3" applyFont="1" applyFill="1" applyAlignment="1">
      <alignment vertical="center"/>
    </xf>
    <xf numFmtId="185" fontId="8" fillId="0" borderId="1" xfId="3" applyNumberFormat="1" applyFont="1" applyFill="1" applyBorder="1" applyAlignment="1">
      <alignment vertical="center"/>
    </xf>
    <xf numFmtId="185" fontId="8" fillId="0" borderId="3" xfId="3" applyNumberFormat="1" applyFont="1" applyFill="1" applyBorder="1" applyAlignment="1">
      <alignment vertical="center"/>
    </xf>
    <xf numFmtId="185" fontId="8" fillId="0" borderId="2" xfId="3" applyNumberFormat="1" applyFont="1" applyFill="1" applyBorder="1" applyAlignment="1">
      <alignment vertical="center"/>
    </xf>
    <xf numFmtId="185" fontId="6" fillId="0" borderId="4" xfId="3" applyNumberFormat="1" applyFont="1" applyFill="1" applyBorder="1" applyAlignment="1">
      <alignment vertical="center"/>
    </xf>
    <xf numFmtId="185" fontId="8" fillId="0" borderId="8" xfId="3" applyNumberFormat="1" applyFont="1" applyFill="1" applyBorder="1" applyAlignment="1">
      <alignment vertical="center"/>
    </xf>
    <xf numFmtId="185" fontId="8" fillId="0" borderId="0" xfId="3" applyNumberFormat="1" applyFont="1" applyFill="1" applyBorder="1" applyAlignment="1">
      <alignment vertical="center"/>
    </xf>
    <xf numFmtId="185" fontId="8" fillId="0" borderId="9" xfId="3" applyNumberFormat="1" applyFont="1" applyFill="1" applyBorder="1" applyAlignment="1">
      <alignment vertical="center"/>
    </xf>
    <xf numFmtId="185" fontId="6" fillId="0" borderId="10" xfId="3" applyNumberFormat="1" applyFont="1" applyFill="1" applyBorder="1" applyAlignment="1">
      <alignment vertical="center"/>
    </xf>
    <xf numFmtId="185" fontId="8" fillId="0" borderId="41" xfId="3" applyNumberFormat="1" applyFont="1" applyFill="1" applyBorder="1" applyAlignment="1">
      <alignment vertical="center"/>
    </xf>
    <xf numFmtId="185" fontId="8" fillId="0" borderId="22" xfId="3" applyNumberFormat="1" applyFont="1" applyFill="1" applyBorder="1" applyAlignment="1">
      <alignment vertical="center"/>
    </xf>
    <xf numFmtId="185" fontId="8" fillId="0" borderId="23" xfId="3" applyNumberFormat="1" applyFont="1" applyFill="1" applyBorder="1" applyAlignment="1">
      <alignment vertical="center"/>
    </xf>
    <xf numFmtId="185" fontId="6" fillId="0" borderId="20" xfId="3" applyNumberFormat="1" applyFont="1" applyFill="1" applyBorder="1" applyAlignment="1">
      <alignment vertical="center"/>
    </xf>
    <xf numFmtId="185" fontId="7" fillId="0" borderId="13" xfId="3" applyNumberFormat="1" applyFont="1" applyFill="1" applyBorder="1" applyAlignment="1">
      <alignment vertical="center"/>
    </xf>
    <xf numFmtId="185" fontId="7" fillId="0" borderId="15" xfId="3" applyNumberFormat="1" applyFont="1" applyFill="1" applyBorder="1" applyAlignment="1">
      <alignment vertical="center"/>
    </xf>
    <xf numFmtId="185" fontId="7" fillId="0" borderId="14" xfId="3" applyNumberFormat="1" applyFont="1" applyFill="1" applyBorder="1" applyAlignment="1">
      <alignment vertical="center"/>
    </xf>
    <xf numFmtId="185" fontId="6" fillId="0" borderId="3" xfId="3" applyNumberFormat="1" applyFont="1" applyFill="1" applyBorder="1" applyAlignment="1">
      <alignment vertical="center"/>
    </xf>
    <xf numFmtId="185" fontId="6" fillId="0" borderId="0" xfId="3" applyNumberFormat="1" applyFont="1" applyFill="1" applyBorder="1" applyAlignment="1">
      <alignment vertical="center"/>
    </xf>
    <xf numFmtId="185" fontId="6" fillId="0" borderId="22" xfId="3" applyNumberFormat="1" applyFont="1" applyFill="1" applyBorder="1" applyAlignment="1">
      <alignment vertical="center"/>
    </xf>
    <xf numFmtId="185" fontId="6" fillId="0" borderId="15" xfId="3" applyNumberFormat="1" applyFont="1" applyFill="1" applyBorder="1" applyAlignment="1">
      <alignment vertical="center"/>
    </xf>
    <xf numFmtId="49" fontId="6" fillId="0" borderId="0" xfId="0" applyNumberFormat="1" applyFont="1" applyAlignment="1">
      <alignment vertical="center"/>
    </xf>
    <xf numFmtId="49" fontId="6" fillId="0" borderId="1"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49" fontId="6" fillId="0" borderId="3" xfId="0" applyNumberFormat="1" applyFont="1" applyBorder="1" applyAlignment="1">
      <alignment vertical="center"/>
    </xf>
    <xf numFmtId="49" fontId="6" fillId="0" borderId="2" xfId="0" applyNumberFormat="1" applyFont="1" applyBorder="1" applyAlignment="1">
      <alignment horizontal="center" vertical="center" shrinkToFit="1"/>
    </xf>
    <xf numFmtId="49" fontId="6" fillId="0" borderId="1" xfId="0" applyNumberFormat="1" applyFont="1" applyBorder="1" applyAlignment="1">
      <alignment vertical="center"/>
    </xf>
    <xf numFmtId="49" fontId="6" fillId="0" borderId="63" xfId="0" applyNumberFormat="1" applyFont="1" applyBorder="1" applyAlignment="1">
      <alignment horizontal="center" vertical="center" shrinkToFit="1"/>
    </xf>
    <xf numFmtId="49" fontId="6" fillId="0" borderId="86" xfId="0" applyNumberFormat="1" applyFont="1" applyBorder="1" applyAlignment="1">
      <alignment horizontal="center" vertical="center" shrinkToFit="1"/>
    </xf>
    <xf numFmtId="49" fontId="6" fillId="0" borderId="87" xfId="0" applyNumberFormat="1" applyFont="1" applyBorder="1" applyAlignment="1">
      <alignment horizontal="center" vertical="center" shrinkToFit="1"/>
    </xf>
    <xf numFmtId="0" fontId="5" fillId="0" borderId="90" xfId="2" applyFont="1" applyBorder="1" applyAlignment="1">
      <alignment vertical="center"/>
    </xf>
    <xf numFmtId="0" fontId="5" fillId="0" borderId="91" xfId="2" applyFont="1" applyBorder="1" applyAlignment="1">
      <alignment vertical="center"/>
    </xf>
    <xf numFmtId="0" fontId="5" fillId="0" borderId="92" xfId="2" applyFont="1" applyBorder="1" applyAlignment="1">
      <alignment vertical="center"/>
    </xf>
    <xf numFmtId="177" fontId="6" fillId="0" borderId="10" xfId="0" applyNumberFormat="1" applyFont="1" applyBorder="1" applyAlignment="1">
      <alignment vertical="center" shrinkToFit="1"/>
    </xf>
    <xf numFmtId="177" fontId="6" fillId="0" borderId="0" xfId="0" applyNumberFormat="1" applyFont="1" applyAlignment="1">
      <alignment vertical="center" shrinkToFit="1"/>
    </xf>
    <xf numFmtId="177" fontId="6" fillId="0" borderId="88" xfId="0" applyNumberFormat="1" applyFont="1" applyBorder="1" applyAlignment="1">
      <alignment vertical="center" shrinkToFit="1"/>
    </xf>
    <xf numFmtId="177" fontId="6" fillId="0" borderId="89" xfId="0" applyNumberFormat="1" applyFont="1" applyBorder="1" applyAlignment="1">
      <alignment vertical="center" shrinkToFit="1"/>
    </xf>
    <xf numFmtId="177" fontId="6" fillId="0" borderId="16" xfId="0" applyNumberFormat="1" applyFont="1" applyBorder="1" applyAlignment="1">
      <alignment vertical="center" shrinkToFit="1"/>
    </xf>
    <xf numFmtId="177" fontId="6" fillId="0" borderId="15" xfId="0" applyNumberFormat="1" applyFont="1" applyBorder="1" applyAlignment="1">
      <alignment vertical="center" shrinkToFit="1"/>
    </xf>
    <xf numFmtId="177" fontId="6" fillId="0" borderId="86" xfId="0" applyNumberFormat="1" applyFont="1" applyBorder="1" applyAlignment="1">
      <alignment vertical="center" shrinkToFit="1"/>
    </xf>
    <xf numFmtId="177" fontId="6" fillId="0" borderId="87" xfId="0" applyNumberFormat="1" applyFont="1" applyBorder="1" applyAlignment="1">
      <alignment vertical="center" shrinkToFit="1"/>
    </xf>
    <xf numFmtId="177" fontId="6" fillId="0" borderId="14" xfId="0" applyNumberFormat="1" applyFont="1" applyBorder="1" applyAlignment="1">
      <alignment vertical="center" shrinkToFit="1"/>
    </xf>
    <xf numFmtId="181" fontId="5" fillId="3" borderId="4" xfId="2" applyNumberFormat="1" applyFont="1" applyFill="1" applyBorder="1" applyAlignment="1">
      <alignment vertical="center"/>
    </xf>
    <xf numFmtId="0" fontId="5" fillId="3" borderId="1" xfId="2" applyFont="1" applyFill="1" applyBorder="1" applyAlignment="1">
      <alignment vertical="center"/>
    </xf>
    <xf numFmtId="0" fontId="5" fillId="3" borderId="3" xfId="2" applyFont="1" applyFill="1" applyBorder="1" applyAlignment="1">
      <alignment vertical="center"/>
    </xf>
    <xf numFmtId="0" fontId="5" fillId="3" borderId="2" xfId="2" applyFont="1" applyFill="1" applyBorder="1" applyAlignment="1">
      <alignment vertical="center"/>
    </xf>
    <xf numFmtId="0" fontId="5" fillId="3" borderId="50" xfId="2" applyFont="1" applyFill="1" applyBorder="1" applyAlignment="1">
      <alignment vertical="center"/>
    </xf>
    <xf numFmtId="0" fontId="5" fillId="3" borderId="49" xfId="2" applyFont="1" applyFill="1" applyBorder="1" applyAlignment="1">
      <alignment vertical="center"/>
    </xf>
    <xf numFmtId="0" fontId="5" fillId="3" borderId="48" xfId="2" applyFont="1" applyFill="1" applyBorder="1" applyAlignment="1">
      <alignment vertical="center"/>
    </xf>
    <xf numFmtId="181" fontId="5" fillId="3" borderId="47" xfId="2" applyNumberFormat="1" applyFont="1" applyFill="1" applyBorder="1" applyAlignment="1">
      <alignment vertical="center"/>
    </xf>
    <xf numFmtId="0" fontId="6" fillId="0" borderId="14" xfId="0" applyFont="1" applyBorder="1" applyAlignment="1">
      <alignment horizontal="center" vertical="center" shrinkToFit="1"/>
    </xf>
    <xf numFmtId="0" fontId="6" fillId="0" borderId="4" xfId="0" applyFont="1" applyBorder="1" applyAlignment="1">
      <alignment horizontal="center" vertical="center"/>
    </xf>
    <xf numFmtId="0" fontId="6" fillId="0" borderId="4"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8" xfId="0" applyFont="1" applyBorder="1" applyAlignment="1">
      <alignment horizontal="center" vertical="center" shrinkToFit="1"/>
    </xf>
    <xf numFmtId="49" fontId="6" fillId="0" borderId="10" xfId="0" applyNumberFormat="1" applyFont="1" applyBorder="1" applyAlignment="1">
      <alignment horizontal="center" vertical="center" shrinkToFit="1"/>
    </xf>
    <xf numFmtId="0" fontId="25" fillId="0" borderId="10" xfId="4" applyBorder="1" applyAlignment="1">
      <alignment horizontal="center" vertical="center"/>
    </xf>
    <xf numFmtId="177" fontId="6" fillId="3" borderId="13" xfId="0" applyNumberFormat="1" applyFont="1" applyFill="1" applyBorder="1">
      <alignment vertical="center"/>
    </xf>
    <xf numFmtId="0" fontId="37" fillId="0" borderId="16" xfId="4" applyFont="1" applyFill="1" applyBorder="1" applyAlignment="1">
      <alignment vertical="center" wrapText="1"/>
    </xf>
    <xf numFmtId="0" fontId="36" fillId="0" borderId="16" xfId="4" applyFont="1" applyFill="1" applyBorder="1" applyAlignment="1">
      <alignment vertical="center" wrapText="1"/>
    </xf>
    <xf numFmtId="37" fontId="11" fillId="4" borderId="58" xfId="2" applyNumberFormat="1" applyFont="1" applyFill="1" applyBorder="1" applyAlignment="1" applyProtection="1">
      <alignment vertical="center"/>
    </xf>
    <xf numFmtId="37" fontId="11" fillId="4" borderId="56" xfId="2" applyNumberFormat="1" applyFont="1" applyFill="1" applyBorder="1" applyAlignment="1" applyProtection="1">
      <alignment vertical="center"/>
    </xf>
    <xf numFmtId="37" fontId="11" fillId="4" borderId="57" xfId="2" applyNumberFormat="1" applyFont="1" applyFill="1" applyBorder="1" applyAlignment="1" applyProtection="1">
      <alignment vertical="center"/>
    </xf>
    <xf numFmtId="37" fontId="11" fillId="4" borderId="55" xfId="2" applyNumberFormat="1" applyFont="1" applyFill="1" applyBorder="1" applyAlignment="1" applyProtection="1">
      <alignment vertical="center"/>
    </xf>
    <xf numFmtId="37" fontId="11" fillId="4" borderId="28" xfId="2" applyNumberFormat="1" applyFont="1" applyFill="1" applyBorder="1" applyAlignment="1" applyProtection="1">
      <alignment vertical="center"/>
    </xf>
    <xf numFmtId="37" fontId="11" fillId="4" borderId="0" xfId="2" applyNumberFormat="1" applyFont="1" applyFill="1" applyAlignment="1" applyProtection="1">
      <alignment vertical="center"/>
    </xf>
    <xf numFmtId="37" fontId="11" fillId="4" borderId="36" xfId="2" applyNumberFormat="1" applyFont="1" applyFill="1" applyBorder="1" applyAlignment="1" applyProtection="1">
      <alignment vertical="center"/>
    </xf>
    <xf numFmtId="37" fontId="11" fillId="4" borderId="27" xfId="2" applyNumberFormat="1" applyFont="1" applyFill="1" applyBorder="1" applyAlignment="1" applyProtection="1">
      <alignment vertical="center"/>
    </xf>
    <xf numFmtId="37" fontId="11" fillId="4" borderId="54" xfId="2" applyNumberFormat="1" applyFont="1" applyFill="1" applyBorder="1" applyAlignment="1" applyProtection="1">
      <alignment vertical="center"/>
    </xf>
    <xf numFmtId="37" fontId="11" fillId="4" borderId="53" xfId="2" applyNumberFormat="1" applyFont="1" applyFill="1" applyBorder="1" applyAlignment="1" applyProtection="1">
      <alignment horizontal="center" vertical="center"/>
    </xf>
    <xf numFmtId="37" fontId="11" fillId="4" borderId="35" xfId="2" applyNumberFormat="1" applyFont="1" applyFill="1" applyBorder="1" applyAlignment="1" applyProtection="1">
      <alignment vertical="center"/>
    </xf>
    <xf numFmtId="37" fontId="11" fillId="4" borderId="52" xfId="2" applyNumberFormat="1" applyFont="1" applyFill="1" applyBorder="1" applyAlignment="1" applyProtection="1">
      <alignment horizontal="center" vertical="center"/>
    </xf>
    <xf numFmtId="37" fontId="11" fillId="4" borderId="0" xfId="2" applyNumberFormat="1" applyFont="1" applyFill="1" applyAlignment="1" applyProtection="1">
      <alignment horizontal="center" vertical="center"/>
    </xf>
    <xf numFmtId="37" fontId="11" fillId="4" borderId="35" xfId="2" applyNumberFormat="1" applyFont="1" applyFill="1" applyBorder="1" applyAlignment="1" applyProtection="1">
      <alignment horizontal="center" vertical="center"/>
    </xf>
    <xf numFmtId="0" fontId="11" fillId="4" borderId="0" xfId="2" applyFont="1" applyFill="1" applyAlignment="1" applyProtection="1">
      <alignment vertical="center"/>
    </xf>
    <xf numFmtId="37" fontId="11" fillId="4" borderId="51" xfId="2" applyNumberFormat="1" applyFont="1" applyFill="1" applyBorder="1" applyAlignment="1" applyProtection="1">
      <alignment horizontal="center" vertical="center"/>
    </xf>
    <xf numFmtId="0" fontId="11" fillId="4" borderId="36" xfId="2" applyFont="1" applyFill="1" applyBorder="1" applyAlignment="1" applyProtection="1">
      <alignment vertical="center"/>
    </xf>
    <xf numFmtId="37" fontId="11" fillId="4" borderId="32" xfId="2" applyNumberFormat="1" applyFont="1" applyFill="1" applyBorder="1" applyAlignment="1" applyProtection="1">
      <alignment horizontal="center" vertical="center"/>
    </xf>
    <xf numFmtId="37" fontId="11" fillId="4" borderId="32" xfId="2" applyNumberFormat="1" applyFont="1" applyFill="1" applyBorder="1" applyAlignment="1" applyProtection="1">
      <alignment vertical="center"/>
    </xf>
    <xf numFmtId="0" fontId="11" fillId="4" borderId="34" xfId="2" applyFont="1" applyFill="1" applyBorder="1" applyAlignment="1" applyProtection="1">
      <alignment vertical="center"/>
    </xf>
    <xf numFmtId="37" fontId="11" fillId="4" borderId="30" xfId="2" applyNumberFormat="1" applyFont="1" applyFill="1" applyBorder="1" applyAlignment="1" applyProtection="1">
      <alignment horizontal="center" vertical="center"/>
    </xf>
    <xf numFmtId="37" fontId="11" fillId="4" borderId="42" xfId="2" applyNumberFormat="1" applyFont="1" applyFill="1" applyBorder="1" applyAlignment="1" applyProtection="1">
      <alignment vertical="center"/>
    </xf>
    <xf numFmtId="37" fontId="11" fillId="4" borderId="42" xfId="2" applyNumberFormat="1" applyFont="1" applyFill="1" applyBorder="1" applyAlignment="1" applyProtection="1">
      <alignment horizontal="center" vertical="center"/>
    </xf>
    <xf numFmtId="37" fontId="11" fillId="4" borderId="0" xfId="2" applyNumberFormat="1" applyFont="1" applyFill="1" applyBorder="1" applyAlignment="1" applyProtection="1">
      <alignment vertical="center"/>
    </xf>
    <xf numFmtId="0" fontId="11" fillId="4" borderId="35" xfId="2" applyFont="1" applyFill="1" applyBorder="1" applyAlignment="1" applyProtection="1">
      <alignment vertical="center"/>
    </xf>
    <xf numFmtId="0" fontId="5" fillId="4" borderId="0" xfId="2" applyFont="1" applyFill="1" applyAlignment="1">
      <alignment vertical="center"/>
    </xf>
    <xf numFmtId="37" fontId="11" fillId="4" borderId="29" xfId="2" applyNumberFormat="1" applyFont="1" applyFill="1" applyBorder="1" applyAlignment="1" applyProtection="1">
      <alignment vertical="center"/>
    </xf>
    <xf numFmtId="0" fontId="11" fillId="4" borderId="0" xfId="2" applyFont="1" applyFill="1" applyAlignment="1" applyProtection="1">
      <alignment horizontal="right" vertical="center"/>
    </xf>
    <xf numFmtId="37" fontId="11" fillId="4" borderId="0" xfId="2" applyNumberFormat="1" applyFont="1" applyFill="1" applyAlignment="1" applyProtection="1">
      <alignment horizontal="right" vertical="center"/>
    </xf>
    <xf numFmtId="0" fontId="5" fillId="4" borderId="36" xfId="2" applyFont="1" applyFill="1" applyBorder="1" applyAlignment="1">
      <alignment vertical="center"/>
    </xf>
    <xf numFmtId="37" fontId="11" fillId="4" borderId="0" xfId="2" applyNumberFormat="1" applyFont="1" applyFill="1" applyBorder="1" applyAlignment="1" applyProtection="1">
      <alignment horizontal="center" vertical="center"/>
    </xf>
    <xf numFmtId="37" fontId="11" fillId="4" borderId="65" xfId="2" applyNumberFormat="1" applyFont="1" applyFill="1" applyBorder="1" applyAlignment="1" applyProtection="1">
      <alignment vertical="center"/>
    </xf>
    <xf numFmtId="37" fontId="11" fillId="4" borderId="34" xfId="2" applyNumberFormat="1" applyFont="1" applyFill="1" applyBorder="1" applyAlignment="1" applyProtection="1">
      <alignment vertical="center"/>
    </xf>
    <xf numFmtId="37" fontId="11" fillId="4" borderId="33" xfId="2" applyNumberFormat="1" applyFont="1" applyFill="1" applyBorder="1" applyAlignment="1" applyProtection="1">
      <alignment vertical="center"/>
    </xf>
    <xf numFmtId="37" fontId="11" fillId="4" borderId="29" xfId="2" applyNumberFormat="1" applyFont="1" applyFill="1" applyBorder="1" applyAlignment="1" applyProtection="1">
      <alignment horizontal="center" vertical="center"/>
    </xf>
    <xf numFmtId="37" fontId="11" fillId="4" borderId="52" xfId="2" applyNumberFormat="1" applyFont="1" applyFill="1" applyBorder="1" applyAlignment="1" applyProtection="1">
      <alignment vertical="center"/>
    </xf>
    <xf numFmtId="0" fontId="11" fillId="4" borderId="0" xfId="2" applyFont="1" applyFill="1" applyAlignment="1" applyProtection="1">
      <alignment horizontal="center" vertical="center"/>
    </xf>
    <xf numFmtId="37" fontId="11" fillId="4" borderId="31" xfId="2" applyNumberFormat="1" applyFont="1" applyFill="1" applyBorder="1" applyAlignment="1" applyProtection="1">
      <alignment horizontal="center" vertical="center"/>
    </xf>
    <xf numFmtId="37" fontId="11" fillId="4" borderId="30" xfId="2" applyNumberFormat="1" applyFont="1" applyFill="1" applyBorder="1" applyAlignment="1" applyProtection="1">
      <alignment horizontal="center" vertical="center" shrinkToFit="1"/>
    </xf>
    <xf numFmtId="37" fontId="11" fillId="4" borderId="26" xfId="2" applyNumberFormat="1" applyFont="1" applyFill="1" applyBorder="1" applyAlignment="1" applyProtection="1">
      <alignment vertical="center"/>
    </xf>
    <xf numFmtId="37" fontId="11" fillId="4" borderId="25" xfId="2" applyNumberFormat="1" applyFont="1" applyFill="1" applyBorder="1" applyAlignment="1" applyProtection="1">
      <alignment vertical="center"/>
    </xf>
    <xf numFmtId="37" fontId="11" fillId="4" borderId="24" xfId="2" applyNumberFormat="1" applyFont="1" applyFill="1" applyBorder="1" applyAlignment="1" applyProtection="1">
      <alignment vertical="center"/>
    </xf>
    <xf numFmtId="177" fontId="6" fillId="4" borderId="1" xfId="0" applyNumberFormat="1" applyFont="1" applyFill="1" applyBorder="1" applyAlignment="1">
      <alignment horizontal="right" vertical="center"/>
    </xf>
    <xf numFmtId="177" fontId="6" fillId="4" borderId="3" xfId="0" applyNumberFormat="1" applyFont="1" applyFill="1" applyBorder="1" applyAlignment="1">
      <alignment horizontal="right" vertical="center"/>
    </xf>
    <xf numFmtId="0" fontId="6" fillId="4" borderId="3" xfId="0" applyFont="1" applyFill="1" applyBorder="1">
      <alignment vertical="center"/>
    </xf>
    <xf numFmtId="177" fontId="6" fillId="4" borderId="2" xfId="0" applyNumberFormat="1" applyFont="1" applyFill="1" applyBorder="1" applyAlignment="1">
      <alignment horizontal="right" vertical="center"/>
    </xf>
    <xf numFmtId="0" fontId="6" fillId="4" borderId="9" xfId="0" applyFont="1" applyFill="1" applyBorder="1">
      <alignment vertical="center"/>
    </xf>
    <xf numFmtId="49" fontId="6" fillId="4" borderId="64" xfId="0" applyNumberFormat="1" applyFont="1" applyFill="1" applyBorder="1" applyAlignment="1">
      <alignment horizontal="center" vertical="center" shrinkToFit="1"/>
    </xf>
    <xf numFmtId="0" fontId="25" fillId="4" borderId="16" xfId="4" applyFill="1" applyBorder="1" applyAlignment="1">
      <alignment horizontal="center" vertical="center"/>
    </xf>
    <xf numFmtId="177" fontId="6" fillId="4" borderId="9" xfId="0" applyNumberFormat="1" applyFont="1" applyFill="1" applyBorder="1">
      <alignment vertical="center"/>
    </xf>
    <xf numFmtId="177" fontId="6" fillId="4" borderId="14" xfId="0" applyNumberFormat="1" applyFont="1" applyFill="1" applyBorder="1">
      <alignment vertical="center"/>
    </xf>
    <xf numFmtId="177" fontId="6" fillId="0" borderId="0" xfId="0" applyNumberFormat="1" applyFont="1" applyBorder="1">
      <alignment vertical="center"/>
    </xf>
    <xf numFmtId="177" fontId="6" fillId="0" borderId="9" xfId="0" applyNumberFormat="1" applyFont="1" applyBorder="1" applyAlignment="1">
      <alignment horizontal="right" vertical="center"/>
    </xf>
    <xf numFmtId="0" fontId="6" fillId="0" borderId="95" xfId="0" applyFont="1" applyBorder="1">
      <alignment vertical="center"/>
    </xf>
    <xf numFmtId="0" fontId="6" fillId="0" borderId="96" xfId="0" applyFont="1" applyBorder="1">
      <alignment vertical="center"/>
    </xf>
    <xf numFmtId="177" fontId="6" fillId="0" borderId="96" xfId="0" applyNumberFormat="1" applyFont="1" applyBorder="1">
      <alignment vertical="center"/>
    </xf>
    <xf numFmtId="177" fontId="6" fillId="0" borderId="8" xfId="0" applyNumberFormat="1" applyFont="1" applyBorder="1" applyAlignment="1">
      <alignment horizontal="center" vertical="center"/>
    </xf>
    <xf numFmtId="0" fontId="25" fillId="0" borderId="13" xfId="4" applyBorder="1" applyAlignment="1">
      <alignment horizontal="center" vertical="center"/>
    </xf>
    <xf numFmtId="177" fontId="6" fillId="3" borderId="8" xfId="0" applyNumberFormat="1" applyFont="1" applyFill="1" applyBorder="1">
      <alignment vertical="center"/>
    </xf>
    <xf numFmtId="0" fontId="25" fillId="0" borderId="14" xfId="4" applyBorder="1" applyAlignment="1">
      <alignment horizontal="center" vertical="center"/>
    </xf>
    <xf numFmtId="176" fontId="6" fillId="3" borderId="9" xfId="0" applyNumberFormat="1" applyFont="1" applyFill="1" applyBorder="1">
      <alignment vertical="center"/>
    </xf>
    <xf numFmtId="177" fontId="6" fillId="0" borderId="97" xfId="0" applyNumberFormat="1" applyFont="1" applyFill="1" applyBorder="1" applyAlignment="1">
      <alignment horizontal="center" vertical="center"/>
    </xf>
    <xf numFmtId="177" fontId="6" fillId="0" borderId="97" xfId="0" applyNumberFormat="1" applyFont="1" applyFill="1" applyBorder="1">
      <alignment vertical="center"/>
    </xf>
    <xf numFmtId="49" fontId="6" fillId="0" borderId="98" xfId="0" applyNumberFormat="1" applyFont="1" applyFill="1" applyBorder="1" applyAlignment="1">
      <alignment horizontal="center" vertical="center" shrinkToFit="1"/>
    </xf>
    <xf numFmtId="0" fontId="25" fillId="0" borderId="99" xfId="4" applyBorder="1" applyAlignment="1">
      <alignment horizontal="center" vertical="center"/>
    </xf>
    <xf numFmtId="177" fontId="6" fillId="3" borderId="97" xfId="0" applyNumberFormat="1" applyFont="1" applyFill="1" applyBorder="1">
      <alignment vertical="center"/>
    </xf>
    <xf numFmtId="177" fontId="6" fillId="3" borderId="100" xfId="0" applyNumberFormat="1" applyFont="1" applyFill="1" applyBorder="1">
      <alignment vertical="center"/>
    </xf>
    <xf numFmtId="177" fontId="6" fillId="0" borderId="101" xfId="0" applyNumberFormat="1" applyFont="1" applyFill="1" applyBorder="1" applyAlignment="1">
      <alignment horizontal="right" vertical="center"/>
    </xf>
    <xf numFmtId="0" fontId="6" fillId="5" borderId="3" xfId="0" applyFont="1" applyFill="1" applyBorder="1">
      <alignment vertical="center"/>
    </xf>
    <xf numFmtId="177" fontId="6" fillId="5" borderId="3" xfId="0" applyNumberFormat="1" applyFont="1" applyFill="1" applyBorder="1" applyAlignment="1">
      <alignment horizontal="center" vertical="center"/>
    </xf>
    <xf numFmtId="0" fontId="6" fillId="5" borderId="2" xfId="0" applyFont="1" applyFill="1" applyBorder="1" applyAlignment="1">
      <alignment horizontal="right" vertical="center"/>
    </xf>
    <xf numFmtId="0" fontId="6" fillId="5" borderId="9" xfId="0" applyFont="1" applyFill="1" applyBorder="1" applyAlignment="1">
      <alignment horizontal="center" vertical="center"/>
    </xf>
    <xf numFmtId="177" fontId="6" fillId="5" borderId="9" xfId="0" applyNumberFormat="1" applyFont="1" applyFill="1" applyBorder="1">
      <alignment vertical="center"/>
    </xf>
    <xf numFmtId="49" fontId="6" fillId="5" borderId="64" xfId="0" applyNumberFormat="1" applyFont="1" applyFill="1" applyBorder="1" applyAlignment="1">
      <alignment horizontal="center" vertical="center" shrinkToFit="1"/>
    </xf>
    <xf numFmtId="0" fontId="25" fillId="5" borderId="16" xfId="4" applyFill="1" applyBorder="1" applyAlignment="1">
      <alignment horizontal="center" vertical="center"/>
    </xf>
    <xf numFmtId="177" fontId="6" fillId="5" borderId="10" xfId="0" applyNumberFormat="1" applyFont="1" applyFill="1" applyBorder="1">
      <alignment vertical="center"/>
    </xf>
    <xf numFmtId="177" fontId="6" fillId="5" borderId="16" xfId="0" applyNumberFormat="1" applyFont="1" applyFill="1" applyBorder="1">
      <alignment vertical="center"/>
    </xf>
    <xf numFmtId="0" fontId="6" fillId="6" borderId="1" xfId="0" applyFont="1" applyFill="1" applyBorder="1" applyAlignment="1">
      <alignment horizontal="center" vertical="center"/>
    </xf>
    <xf numFmtId="177" fontId="6" fillId="6" borderId="3" xfId="0" applyNumberFormat="1" applyFont="1" applyFill="1" applyBorder="1" applyAlignment="1">
      <alignment horizontal="center" vertical="center"/>
    </xf>
    <xf numFmtId="177" fontId="6" fillId="6" borderId="2" xfId="0" applyNumberFormat="1" applyFont="1" applyFill="1" applyBorder="1" applyAlignment="1">
      <alignment horizontal="right" vertical="center"/>
    </xf>
    <xf numFmtId="0" fontId="6" fillId="6" borderId="9" xfId="0" applyFont="1" applyFill="1" applyBorder="1" applyAlignment="1">
      <alignment horizontal="center" vertical="center"/>
    </xf>
    <xf numFmtId="177" fontId="10" fillId="6" borderId="9" xfId="0" applyNumberFormat="1" applyFont="1" applyFill="1" applyBorder="1" applyAlignment="1">
      <alignment horizontal="center" vertical="center" wrapText="1"/>
    </xf>
    <xf numFmtId="49" fontId="6" fillId="6" borderId="64" xfId="0" applyNumberFormat="1" applyFont="1" applyFill="1" applyBorder="1" applyAlignment="1">
      <alignment horizontal="center" vertical="center" shrinkToFit="1"/>
    </xf>
    <xf numFmtId="0" fontId="25" fillId="6" borderId="16" xfId="4" applyFill="1" applyBorder="1" applyAlignment="1">
      <alignment horizontal="center" vertical="center"/>
    </xf>
    <xf numFmtId="177" fontId="6" fillId="6" borderId="10" xfId="0" applyNumberFormat="1" applyFont="1" applyFill="1" applyBorder="1">
      <alignment vertical="center"/>
    </xf>
    <xf numFmtId="177" fontId="6" fillId="6" borderId="16" xfId="0" applyNumberFormat="1" applyFont="1" applyFill="1" applyBorder="1">
      <alignment vertical="center"/>
    </xf>
    <xf numFmtId="37" fontId="11" fillId="5" borderId="58" xfId="2" applyNumberFormat="1" applyFont="1" applyFill="1" applyBorder="1" applyAlignment="1" applyProtection="1">
      <alignment vertical="center"/>
    </xf>
    <xf numFmtId="37" fontId="11" fillId="5" borderId="56" xfId="2" applyNumberFormat="1" applyFont="1" applyFill="1" applyBorder="1" applyAlignment="1" applyProtection="1">
      <alignment vertical="center"/>
    </xf>
    <xf numFmtId="37" fontId="11" fillId="5" borderId="55" xfId="2" applyNumberFormat="1" applyFont="1" applyFill="1" applyBorder="1" applyAlignment="1" applyProtection="1">
      <alignment vertical="center"/>
    </xf>
    <xf numFmtId="37" fontId="11" fillId="5" borderId="28" xfId="2" applyNumberFormat="1" applyFont="1" applyFill="1" applyBorder="1" applyAlignment="1" applyProtection="1">
      <alignment vertical="center"/>
    </xf>
    <xf numFmtId="37" fontId="11" fillId="5" borderId="0" xfId="2" applyNumberFormat="1" applyFont="1" applyFill="1" applyAlignment="1" applyProtection="1">
      <alignment vertical="center"/>
    </xf>
    <xf numFmtId="37" fontId="11" fillId="5" borderId="0" xfId="2" applyNumberFormat="1" applyFont="1" applyFill="1" applyAlignment="1" applyProtection="1">
      <alignment horizontal="center" vertical="center"/>
    </xf>
    <xf numFmtId="0" fontId="11" fillId="5" borderId="0" xfId="2" applyFont="1" applyFill="1" applyAlignment="1" applyProtection="1">
      <alignment vertical="center"/>
    </xf>
    <xf numFmtId="37" fontId="11" fillId="5" borderId="27" xfId="2" applyNumberFormat="1" applyFont="1" applyFill="1" applyBorder="1" applyAlignment="1" applyProtection="1">
      <alignment vertical="center"/>
    </xf>
    <xf numFmtId="37" fontId="11" fillId="5" borderId="54" xfId="2" applyNumberFormat="1" applyFont="1" applyFill="1" applyBorder="1" applyAlignment="1" applyProtection="1">
      <alignment vertical="center"/>
    </xf>
    <xf numFmtId="37" fontId="11" fillId="5" borderId="53" xfId="2" applyNumberFormat="1" applyFont="1" applyFill="1" applyBorder="1" applyAlignment="1" applyProtection="1">
      <alignment horizontal="center" vertical="center"/>
    </xf>
    <xf numFmtId="37" fontId="11" fillId="5" borderId="35" xfId="2" applyNumberFormat="1" applyFont="1" applyFill="1" applyBorder="1" applyAlignment="1" applyProtection="1">
      <alignment vertical="center"/>
    </xf>
    <xf numFmtId="37" fontId="11" fillId="5" borderId="52" xfId="2" applyNumberFormat="1" applyFont="1" applyFill="1" applyBorder="1" applyAlignment="1" applyProtection="1">
      <alignment horizontal="center" vertical="center"/>
    </xf>
    <xf numFmtId="37" fontId="11" fillId="5" borderId="52" xfId="2" applyNumberFormat="1" applyFont="1" applyFill="1" applyBorder="1" applyAlignment="1" applyProtection="1">
      <alignment vertical="center"/>
    </xf>
    <xf numFmtId="37" fontId="11" fillId="5" borderId="32" xfId="2" applyNumberFormat="1" applyFont="1" applyFill="1" applyBorder="1" applyAlignment="1" applyProtection="1">
      <alignment vertical="center"/>
    </xf>
    <xf numFmtId="37" fontId="11" fillId="5" borderId="61" xfId="2" applyNumberFormat="1" applyFont="1" applyFill="1" applyBorder="1" applyAlignment="1" applyProtection="1">
      <alignment vertical="center"/>
    </xf>
    <xf numFmtId="37" fontId="11" fillId="5" borderId="42" xfId="2" applyNumberFormat="1" applyFont="1" applyFill="1" applyBorder="1" applyAlignment="1" applyProtection="1">
      <alignment vertical="center"/>
    </xf>
    <xf numFmtId="37" fontId="11" fillId="5" borderId="30" xfId="2" applyNumberFormat="1" applyFont="1" applyFill="1" applyBorder="1" applyAlignment="1" applyProtection="1">
      <alignment horizontal="center" vertical="center"/>
    </xf>
    <xf numFmtId="37" fontId="11" fillId="5" borderId="62" xfId="2" applyNumberFormat="1" applyFont="1" applyFill="1" applyBorder="1" applyAlignment="1" applyProtection="1">
      <alignment vertical="center"/>
    </xf>
    <xf numFmtId="37" fontId="11" fillId="5" borderId="36" xfId="2" applyNumberFormat="1" applyFont="1" applyFill="1" applyBorder="1" applyAlignment="1" applyProtection="1">
      <alignment vertical="center"/>
    </xf>
    <xf numFmtId="0" fontId="11" fillId="5" borderId="27" xfId="2" applyFont="1" applyFill="1" applyBorder="1" applyAlignment="1" applyProtection="1">
      <alignment vertical="center"/>
    </xf>
    <xf numFmtId="0" fontId="11" fillId="5" borderId="36" xfId="2" applyFont="1" applyFill="1" applyBorder="1" applyAlignment="1" applyProtection="1">
      <alignment vertical="center"/>
    </xf>
    <xf numFmtId="0" fontId="11" fillId="5" borderId="35" xfId="2" applyFont="1" applyFill="1" applyBorder="1" applyAlignment="1" applyProtection="1">
      <alignment vertical="center"/>
    </xf>
    <xf numFmtId="37" fontId="11" fillId="5" borderId="29" xfId="2" applyNumberFormat="1" applyFont="1" applyFill="1" applyBorder="1" applyAlignment="1" applyProtection="1">
      <alignment vertical="center"/>
    </xf>
    <xf numFmtId="37" fontId="11" fillId="5" borderId="32" xfId="2" applyNumberFormat="1" applyFont="1" applyFill="1" applyBorder="1" applyAlignment="1" applyProtection="1">
      <alignment horizontal="center" vertical="center"/>
    </xf>
    <xf numFmtId="37" fontId="11" fillId="5" borderId="0" xfId="2" applyNumberFormat="1" applyFont="1" applyFill="1" applyAlignment="1" applyProtection="1">
      <alignment horizontal="right" vertical="center"/>
    </xf>
    <xf numFmtId="37" fontId="11" fillId="5" borderId="34" xfId="2" applyNumberFormat="1" applyFont="1" applyFill="1" applyBorder="1" applyAlignment="1" applyProtection="1">
      <alignment vertical="center"/>
    </xf>
    <xf numFmtId="37" fontId="11" fillId="5" borderId="33" xfId="2" applyNumberFormat="1" applyFont="1" applyFill="1" applyBorder="1" applyAlignment="1" applyProtection="1">
      <alignment vertical="center"/>
    </xf>
    <xf numFmtId="37" fontId="11" fillId="5" borderId="29" xfId="2" applyNumberFormat="1" applyFont="1" applyFill="1" applyBorder="1" applyAlignment="1" applyProtection="1">
      <alignment horizontal="center" vertical="center"/>
    </xf>
    <xf numFmtId="0" fontId="11" fillId="5" borderId="0" xfId="2" applyFont="1" applyFill="1" applyAlignment="1" applyProtection="1">
      <alignment horizontal="center" vertical="center"/>
    </xf>
    <xf numFmtId="37" fontId="11" fillId="5" borderId="6" xfId="2" applyNumberFormat="1" applyFont="1" applyFill="1" applyBorder="1" applyAlignment="1" applyProtection="1">
      <alignment vertical="center"/>
    </xf>
    <xf numFmtId="37" fontId="11" fillId="5" borderId="31" xfId="2" applyNumberFormat="1" applyFont="1" applyFill="1" applyBorder="1" applyAlignment="1" applyProtection="1">
      <alignment horizontal="center" vertical="center"/>
    </xf>
    <xf numFmtId="37" fontId="11" fillId="5" borderId="11" xfId="2" applyNumberFormat="1" applyFont="1" applyFill="1" applyBorder="1" applyAlignment="1" applyProtection="1">
      <alignment vertical="center"/>
    </xf>
    <xf numFmtId="37" fontId="11" fillId="5" borderId="30" xfId="2" applyNumberFormat="1" applyFont="1" applyFill="1" applyBorder="1" applyAlignment="1" applyProtection="1">
      <alignment horizontal="center" vertical="center" shrinkToFit="1"/>
    </xf>
    <xf numFmtId="37" fontId="11" fillId="5" borderId="94" xfId="2" applyNumberFormat="1" applyFont="1" applyFill="1" applyBorder="1" applyAlignment="1" applyProtection="1">
      <alignment vertical="center"/>
    </xf>
    <xf numFmtId="37" fontId="11" fillId="5" borderId="26" xfId="2" applyNumberFormat="1" applyFont="1" applyFill="1" applyBorder="1" applyAlignment="1" applyProtection="1">
      <alignment vertical="center"/>
    </xf>
    <xf numFmtId="37" fontId="11" fillId="5" borderId="25" xfId="2" applyNumberFormat="1" applyFont="1" applyFill="1" applyBorder="1" applyAlignment="1" applyProtection="1">
      <alignment vertical="center"/>
    </xf>
    <xf numFmtId="37" fontId="11" fillId="5" borderId="60" xfId="2" applyNumberFormat="1" applyFont="1" applyFill="1" applyBorder="1" applyAlignment="1" applyProtection="1">
      <alignment vertical="center"/>
    </xf>
    <xf numFmtId="37" fontId="11" fillId="5" borderId="24" xfId="2" applyNumberFormat="1" applyFont="1" applyFill="1" applyBorder="1" applyAlignment="1" applyProtection="1">
      <alignment vertical="center"/>
    </xf>
    <xf numFmtId="37" fontId="11" fillId="6" borderId="58" xfId="2" applyNumberFormat="1" applyFont="1" applyFill="1" applyBorder="1" applyAlignment="1" applyProtection="1">
      <alignment vertical="center"/>
    </xf>
    <xf numFmtId="37" fontId="11" fillId="6" borderId="56" xfId="2" applyNumberFormat="1" applyFont="1" applyFill="1" applyBorder="1" applyAlignment="1" applyProtection="1">
      <alignment vertical="center"/>
    </xf>
    <xf numFmtId="37" fontId="11" fillId="6" borderId="55" xfId="2" applyNumberFormat="1" applyFont="1" applyFill="1" applyBorder="1" applyAlignment="1" applyProtection="1">
      <alignment vertical="center"/>
    </xf>
    <xf numFmtId="37" fontId="11" fillId="6" borderId="28" xfId="2" applyNumberFormat="1" applyFont="1" applyFill="1" applyBorder="1" applyAlignment="1" applyProtection="1">
      <alignment vertical="center"/>
    </xf>
    <xf numFmtId="37" fontId="11" fillId="6" borderId="0" xfId="2" applyNumberFormat="1" applyFont="1" applyFill="1" applyAlignment="1" applyProtection="1">
      <alignment vertical="center"/>
    </xf>
    <xf numFmtId="37" fontId="11" fillId="6" borderId="27" xfId="2" applyNumberFormat="1" applyFont="1" applyFill="1" applyBorder="1" applyAlignment="1" applyProtection="1">
      <alignment vertical="center"/>
    </xf>
    <xf numFmtId="37" fontId="11" fillId="6" borderId="54" xfId="2" applyNumberFormat="1" applyFont="1" applyFill="1" applyBorder="1" applyAlignment="1" applyProtection="1">
      <alignment vertical="center"/>
    </xf>
    <xf numFmtId="37" fontId="11" fillId="6" borderId="53" xfId="2" applyNumberFormat="1" applyFont="1" applyFill="1" applyBorder="1" applyAlignment="1" applyProtection="1">
      <alignment horizontal="center" vertical="center"/>
    </xf>
    <xf numFmtId="37" fontId="11" fillId="6" borderId="35" xfId="2" applyNumberFormat="1" applyFont="1" applyFill="1" applyBorder="1" applyAlignment="1" applyProtection="1">
      <alignment vertical="center"/>
    </xf>
    <xf numFmtId="37" fontId="11" fillId="6" borderId="52" xfId="2" applyNumberFormat="1" applyFont="1" applyFill="1" applyBorder="1" applyAlignment="1" applyProtection="1">
      <alignment horizontal="center" vertical="center"/>
    </xf>
    <xf numFmtId="0" fontId="11" fillId="6" borderId="0" xfId="2" applyFont="1" applyFill="1" applyAlignment="1" applyProtection="1">
      <alignment vertical="center"/>
    </xf>
    <xf numFmtId="37" fontId="11" fillId="6" borderId="35" xfId="2" applyNumberFormat="1" applyFont="1" applyFill="1" applyBorder="1" applyAlignment="1" applyProtection="1">
      <alignment horizontal="center" vertical="center"/>
    </xf>
    <xf numFmtId="37" fontId="11" fillId="6" borderId="51" xfId="2" applyNumberFormat="1" applyFont="1" applyFill="1" applyBorder="1" applyAlignment="1" applyProtection="1">
      <alignment vertical="center"/>
    </xf>
    <xf numFmtId="37" fontId="11" fillId="6" borderId="0" xfId="2" applyNumberFormat="1" applyFont="1" applyFill="1" applyAlignment="1" applyProtection="1">
      <alignment horizontal="center" vertical="center"/>
    </xf>
    <xf numFmtId="37" fontId="11" fillId="6" borderId="32" xfId="2" applyNumberFormat="1" applyFont="1" applyFill="1" applyBorder="1" applyAlignment="1" applyProtection="1">
      <alignment vertical="center"/>
    </xf>
    <xf numFmtId="37" fontId="11" fillId="6" borderId="61" xfId="2" applyNumberFormat="1" applyFont="1" applyFill="1" applyBorder="1" applyAlignment="1" applyProtection="1">
      <alignment vertical="center"/>
    </xf>
    <xf numFmtId="37" fontId="11" fillId="6" borderId="42" xfId="2" applyNumberFormat="1" applyFont="1" applyFill="1" applyBorder="1" applyAlignment="1" applyProtection="1">
      <alignment vertical="center"/>
    </xf>
    <xf numFmtId="37" fontId="11" fillId="6" borderId="42" xfId="2" applyNumberFormat="1" applyFont="1" applyFill="1" applyBorder="1" applyAlignment="1" applyProtection="1">
      <alignment horizontal="center" vertical="center"/>
    </xf>
    <xf numFmtId="37" fontId="11" fillId="6" borderId="30" xfId="2" applyNumberFormat="1" applyFont="1" applyFill="1" applyBorder="1" applyAlignment="1" applyProtection="1">
      <alignment horizontal="center" vertical="center"/>
    </xf>
    <xf numFmtId="0" fontId="11" fillId="6" borderId="36" xfId="2" applyFont="1" applyFill="1" applyBorder="1" applyAlignment="1" applyProtection="1">
      <alignment vertical="center"/>
    </xf>
    <xf numFmtId="37" fontId="11" fillId="6" borderId="28" xfId="2" applyNumberFormat="1" applyFont="1" applyFill="1" applyBorder="1" applyAlignment="1" applyProtection="1">
      <alignment horizontal="right" vertical="center"/>
    </xf>
    <xf numFmtId="0" fontId="11" fillId="6" borderId="35" xfId="2" applyFont="1" applyFill="1" applyBorder="1" applyAlignment="1" applyProtection="1">
      <alignment vertical="center"/>
    </xf>
    <xf numFmtId="37" fontId="11" fillId="6" borderId="29" xfId="2" applyNumberFormat="1" applyFont="1" applyFill="1" applyBorder="1" applyAlignment="1" applyProtection="1">
      <alignment vertical="center"/>
    </xf>
    <xf numFmtId="37" fontId="11" fillId="6" borderId="0" xfId="2" applyNumberFormat="1" applyFont="1" applyFill="1" applyAlignment="1" applyProtection="1">
      <alignment horizontal="right" vertical="center"/>
    </xf>
    <xf numFmtId="37" fontId="11" fillId="6" borderId="36" xfId="2" applyNumberFormat="1" applyFont="1" applyFill="1" applyBorder="1" applyAlignment="1" applyProtection="1">
      <alignment vertical="center"/>
    </xf>
    <xf numFmtId="37" fontId="11" fillId="6" borderId="32" xfId="2" applyNumberFormat="1" applyFont="1" applyFill="1" applyBorder="1" applyAlignment="1" applyProtection="1">
      <alignment horizontal="center" vertical="center"/>
    </xf>
    <xf numFmtId="0" fontId="5" fillId="6" borderId="0" xfId="2" applyFont="1" applyFill="1" applyAlignment="1">
      <alignment vertical="center"/>
    </xf>
    <xf numFmtId="37" fontId="11" fillId="6" borderId="34" xfId="2" applyNumberFormat="1" applyFont="1" applyFill="1" applyBorder="1" applyAlignment="1" applyProtection="1">
      <alignment vertical="center"/>
    </xf>
    <xf numFmtId="37" fontId="11" fillId="6" borderId="93" xfId="2" applyNumberFormat="1" applyFont="1" applyFill="1" applyBorder="1" applyAlignment="1" applyProtection="1">
      <alignment vertical="center"/>
    </xf>
    <xf numFmtId="37" fontId="11" fillId="6" borderId="33" xfId="2" applyNumberFormat="1" applyFont="1" applyFill="1" applyBorder="1" applyAlignment="1" applyProtection="1">
      <alignment vertical="center"/>
    </xf>
    <xf numFmtId="37" fontId="11" fillId="6" borderId="29" xfId="2" applyNumberFormat="1" applyFont="1" applyFill="1" applyBorder="1" applyAlignment="1" applyProtection="1">
      <alignment horizontal="center" vertical="center"/>
    </xf>
    <xf numFmtId="37" fontId="11" fillId="6" borderId="0" xfId="2" applyNumberFormat="1" applyFont="1" applyFill="1" applyBorder="1" applyAlignment="1" applyProtection="1">
      <alignment vertical="center"/>
    </xf>
    <xf numFmtId="37" fontId="11" fillId="6" borderId="0" xfId="2" applyNumberFormat="1" applyFont="1" applyFill="1" applyBorder="1" applyAlignment="1" applyProtection="1">
      <alignment horizontal="center" vertical="center"/>
    </xf>
    <xf numFmtId="0" fontId="11" fillId="6" borderId="0" xfId="2" applyFont="1" applyFill="1" applyAlignment="1" applyProtection="1">
      <alignment horizontal="center" vertical="center"/>
    </xf>
    <xf numFmtId="37" fontId="11" fillId="6" borderId="6" xfId="2" applyNumberFormat="1" applyFont="1" applyFill="1" applyBorder="1" applyAlignment="1" applyProtection="1">
      <alignment vertical="center"/>
    </xf>
    <xf numFmtId="37" fontId="11" fillId="6" borderId="31" xfId="2" applyNumberFormat="1" applyFont="1" applyFill="1" applyBorder="1" applyAlignment="1" applyProtection="1">
      <alignment horizontal="center" vertical="center"/>
    </xf>
    <xf numFmtId="37" fontId="11" fillId="6" borderId="11" xfId="2" applyNumberFormat="1" applyFont="1" applyFill="1" applyBorder="1" applyAlignment="1" applyProtection="1">
      <alignment vertical="center"/>
    </xf>
    <xf numFmtId="37" fontId="11" fillId="6" borderId="30" xfId="2" applyNumberFormat="1" applyFont="1" applyFill="1" applyBorder="1" applyAlignment="1" applyProtection="1">
      <alignment horizontal="center" vertical="center" shrinkToFit="1"/>
    </xf>
    <xf numFmtId="37" fontId="11" fillId="6" borderId="94" xfId="2" applyNumberFormat="1" applyFont="1" applyFill="1" applyBorder="1" applyAlignment="1" applyProtection="1">
      <alignment vertical="center"/>
    </xf>
    <xf numFmtId="37" fontId="11" fillId="6" borderId="26" xfId="2" applyNumberFormat="1" applyFont="1" applyFill="1" applyBorder="1" applyAlignment="1" applyProtection="1">
      <alignment vertical="center"/>
    </xf>
    <xf numFmtId="37" fontId="11" fillId="6" borderId="25" xfId="2" applyNumberFormat="1" applyFont="1" applyFill="1" applyBorder="1" applyAlignment="1" applyProtection="1">
      <alignment vertical="center"/>
    </xf>
    <xf numFmtId="37" fontId="11" fillId="6" borderId="60" xfId="2" applyNumberFormat="1" applyFont="1" applyFill="1" applyBorder="1" applyAlignment="1" applyProtection="1">
      <alignment vertical="center"/>
    </xf>
    <xf numFmtId="37" fontId="11" fillId="6" borderId="24" xfId="2" applyNumberFormat="1" applyFont="1" applyFill="1" applyBorder="1" applyAlignment="1" applyProtection="1">
      <alignment vertical="center"/>
    </xf>
    <xf numFmtId="37" fontId="11" fillId="0" borderId="102" xfId="2" applyNumberFormat="1" applyFont="1" applyBorder="1" applyAlignment="1" applyProtection="1">
      <alignment horizontal="center" vertical="center"/>
    </xf>
    <xf numFmtId="37" fontId="11" fillId="0" borderId="103" xfId="2" applyNumberFormat="1" applyFont="1" applyBorder="1" applyAlignment="1" applyProtection="1">
      <alignment horizontal="center" vertical="center"/>
    </xf>
    <xf numFmtId="37" fontId="11" fillId="3" borderId="103" xfId="2" applyNumberFormat="1" applyFont="1" applyFill="1" applyBorder="1" applyAlignment="1" applyProtection="1">
      <alignment horizontal="center" vertical="center"/>
    </xf>
    <xf numFmtId="37" fontId="11" fillId="0" borderId="104" xfId="2" applyNumberFormat="1" applyFont="1" applyBorder="1" applyAlignment="1" applyProtection="1">
      <alignment horizontal="center" vertical="center"/>
    </xf>
    <xf numFmtId="181" fontId="6" fillId="0" borderId="14" xfId="1" applyNumberFormat="1" applyFont="1" applyBorder="1" applyAlignment="1">
      <alignment vertical="center" shrinkToFit="1"/>
    </xf>
    <xf numFmtId="0" fontId="6" fillId="0" borderId="95" xfId="1" applyFont="1" applyBorder="1">
      <alignment vertical="center"/>
    </xf>
    <xf numFmtId="0" fontId="6" fillId="0" borderId="105" xfId="1" applyFont="1" applyBorder="1">
      <alignment vertical="center"/>
    </xf>
    <xf numFmtId="0" fontId="6" fillId="5" borderId="1" xfId="1" applyFont="1" applyFill="1" applyBorder="1" applyAlignment="1">
      <alignment horizontal="center" vertical="center" wrapText="1"/>
    </xf>
    <xf numFmtId="0" fontId="6" fillId="6" borderId="1" xfId="1" applyFont="1" applyFill="1" applyBorder="1" applyAlignment="1">
      <alignment horizontal="center" vertical="center" wrapText="1"/>
    </xf>
    <xf numFmtId="0" fontId="6" fillId="4" borderId="1" xfId="1" applyFont="1" applyFill="1" applyBorder="1" applyAlignment="1">
      <alignment horizontal="center" vertical="center" wrapText="1"/>
    </xf>
    <xf numFmtId="37" fontId="11" fillId="7" borderId="52" xfId="2" applyNumberFormat="1" applyFont="1" applyFill="1" applyBorder="1" applyAlignment="1" applyProtection="1">
      <alignment horizontal="center" vertical="center"/>
    </xf>
    <xf numFmtId="37" fontId="11" fillId="7" borderId="30" xfId="2" applyNumberFormat="1" applyFont="1" applyFill="1" applyBorder="1" applyAlignment="1" applyProtection="1">
      <alignment horizontal="center" vertical="center"/>
    </xf>
    <xf numFmtId="0" fontId="6" fillId="2" borderId="16" xfId="0" applyFont="1" applyFill="1" applyBorder="1" applyAlignment="1" applyProtection="1">
      <alignment horizontal="center" vertical="center"/>
      <protection locked="0"/>
    </xf>
    <xf numFmtId="177" fontId="6" fillId="2" borderId="16" xfId="0" applyNumberFormat="1" applyFont="1" applyFill="1" applyBorder="1" applyProtection="1">
      <alignment vertical="center"/>
      <protection locked="0"/>
    </xf>
    <xf numFmtId="0" fontId="6" fillId="0" borderId="0" xfId="0" applyFont="1" applyAlignment="1">
      <alignment horizontal="center" vertical="center" wrapText="1"/>
    </xf>
    <xf numFmtId="0" fontId="6" fillId="0" borderId="0" xfId="0" applyFont="1" applyAlignment="1">
      <alignment horizontal="center" vertical="center"/>
    </xf>
    <xf numFmtId="0" fontId="0" fillId="2" borderId="13" xfId="0" applyFill="1" applyBorder="1" applyAlignment="1" applyProtection="1">
      <alignment horizontal="center" vertical="center" shrinkToFit="1"/>
      <protection locked="0"/>
    </xf>
    <xf numFmtId="0" fontId="0" fillId="2" borderId="15" xfId="0" applyFill="1" applyBorder="1" applyAlignment="1" applyProtection="1">
      <alignment horizontal="center" vertical="center" shrinkToFit="1"/>
      <protection locked="0"/>
    </xf>
    <xf numFmtId="0" fontId="0" fillId="2" borderId="14" xfId="0" applyFill="1" applyBorder="1" applyAlignment="1" applyProtection="1">
      <alignment horizontal="center" vertical="center" shrinkToFit="1"/>
      <protection locked="0"/>
    </xf>
    <xf numFmtId="0" fontId="6" fillId="0" borderId="13" xfId="0" applyFont="1" applyBorder="1" applyAlignment="1">
      <alignment horizontal="center" vertical="center" shrinkToFit="1"/>
    </xf>
    <xf numFmtId="0" fontId="6" fillId="0" borderId="14" xfId="0" applyFont="1" applyBorder="1" applyAlignment="1">
      <alignment horizontal="center" vertical="center" shrinkToFit="1"/>
    </xf>
    <xf numFmtId="0" fontId="6" fillId="0" borderId="13" xfId="0" applyFont="1" applyBorder="1" applyAlignment="1">
      <alignment vertical="center" shrinkToFit="1"/>
    </xf>
    <xf numFmtId="0" fontId="6" fillId="0" borderId="14" xfId="0" applyFont="1" applyBorder="1" applyAlignment="1">
      <alignment vertical="center" shrinkToFit="1"/>
    </xf>
    <xf numFmtId="0" fontId="6" fillId="0" borderId="13" xfId="1" applyFont="1" applyBorder="1" applyAlignment="1">
      <alignment vertical="center"/>
    </xf>
    <xf numFmtId="0" fontId="6" fillId="0" borderId="15" xfId="1" applyFont="1" applyBorder="1" applyAlignment="1">
      <alignment vertical="center"/>
    </xf>
    <xf numFmtId="0" fontId="6" fillId="0" borderId="14" xfId="1" applyFont="1" applyBorder="1" applyAlignment="1">
      <alignment vertical="center"/>
    </xf>
    <xf numFmtId="0" fontId="20" fillId="0" borderId="0" xfId="1" applyFont="1" applyAlignment="1">
      <alignment horizontal="center" vertical="center"/>
    </xf>
    <xf numFmtId="0" fontId="17" fillId="0" borderId="0" xfId="1" applyFont="1" applyAlignment="1">
      <alignment vertical="center" shrinkToFi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41" xfId="0" applyFont="1" applyBorder="1" applyAlignment="1">
      <alignment horizontal="center" vertical="center"/>
    </xf>
    <xf numFmtId="0" fontId="6" fillId="0" borderId="64" xfId="0" applyFont="1" applyBorder="1" applyAlignment="1">
      <alignment horizontal="center" vertical="center"/>
    </xf>
    <xf numFmtId="0" fontId="0" fillId="0" borderId="16" xfId="0" applyBorder="1" applyAlignment="1">
      <alignment horizontal="center" vertical="center"/>
    </xf>
    <xf numFmtId="177" fontId="10" fillId="0" borderId="10" xfId="0" applyNumberFormat="1" applyFont="1" applyFill="1" applyBorder="1" applyAlignment="1">
      <alignment horizontal="center" vertical="center" wrapText="1"/>
    </xf>
    <xf numFmtId="0" fontId="6" fillId="0" borderId="4" xfId="0" applyFont="1" applyBorder="1" applyAlignment="1">
      <alignment horizontal="center" vertical="center"/>
    </xf>
    <xf numFmtId="177" fontId="6" fillId="0" borderId="4" xfId="0" applyNumberFormat="1" applyFont="1" applyFill="1" applyBorder="1" applyAlignment="1">
      <alignment horizontal="center" vertical="center" wrapText="1"/>
    </xf>
    <xf numFmtId="177" fontId="6" fillId="0" borderId="10" xfId="0" applyNumberFormat="1" applyFont="1" applyFill="1" applyBorder="1" applyAlignment="1">
      <alignment horizontal="center" vertical="center" wrapText="1"/>
    </xf>
    <xf numFmtId="0" fontId="6" fillId="0" borderId="2"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3" xfId="0" applyFont="1" applyBorder="1" applyAlignment="1">
      <alignment horizontal="center" vertical="center"/>
    </xf>
    <xf numFmtId="177" fontId="6" fillId="0" borderId="13" xfId="0" applyNumberFormat="1" applyFont="1" applyFill="1" applyBorder="1" applyAlignment="1">
      <alignment horizontal="center" vertical="center"/>
    </xf>
    <xf numFmtId="177" fontId="6" fillId="0" borderId="14" xfId="0" applyNumberFormat="1" applyFont="1" applyFill="1" applyBorder="1" applyAlignment="1">
      <alignment horizontal="center" vertical="center"/>
    </xf>
    <xf numFmtId="0" fontId="19" fillId="0" borderId="4" xfId="0" applyFont="1" applyBorder="1" applyAlignment="1">
      <alignment horizontal="center" vertical="center" wrapText="1"/>
    </xf>
    <xf numFmtId="0" fontId="19" fillId="0" borderId="10"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0" xfId="0" applyFont="1" applyBorder="1" applyAlignment="1">
      <alignment horizontal="center" vertical="center"/>
    </xf>
    <xf numFmtId="0" fontId="0" fillId="0" borderId="16" xfId="0" applyBorder="1" applyAlignment="1">
      <alignment horizontal="center" vertical="center" shrinkToFit="1"/>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6" fillId="0" borderId="14" xfId="0" applyFont="1" applyBorder="1" applyAlignment="1">
      <alignment horizontal="center" vertical="center"/>
    </xf>
    <xf numFmtId="0" fontId="6" fillId="0" borderId="16" xfId="0" applyFont="1" applyBorder="1" applyAlignment="1">
      <alignment horizontal="center" vertical="center"/>
    </xf>
    <xf numFmtId="0" fontId="6" fillId="0" borderId="1" xfId="0" applyFont="1" applyBorder="1" applyAlignment="1">
      <alignment horizontal="center" vertical="center" shrinkToFit="1"/>
    </xf>
    <xf numFmtId="0" fontId="6" fillId="0" borderId="8" xfId="0" applyFont="1" applyBorder="1" applyAlignment="1">
      <alignment horizontal="center" vertical="center" shrinkToFit="1"/>
    </xf>
    <xf numFmtId="0" fontId="24" fillId="0" borderId="0" xfId="0" applyFont="1" applyAlignment="1">
      <alignment horizontal="center" vertical="center"/>
    </xf>
    <xf numFmtId="0" fontId="5" fillId="0" borderId="4" xfId="5" applyBorder="1" applyAlignment="1">
      <alignment horizontal="center" vertical="center" textRotation="255"/>
    </xf>
    <xf numFmtId="0" fontId="5" fillId="0" borderId="10" xfId="5" applyBorder="1" applyAlignment="1">
      <alignment horizontal="center" vertical="center" textRotation="255"/>
    </xf>
    <xf numFmtId="0" fontId="5" fillId="0" borderId="20" xfId="5" applyBorder="1" applyAlignment="1">
      <alignment horizontal="center" vertical="center" textRotation="255"/>
    </xf>
    <xf numFmtId="0" fontId="14" fillId="0" borderId="0" xfId="5" applyFont="1" applyAlignment="1">
      <alignment horizontal="center" vertical="center"/>
    </xf>
    <xf numFmtId="0" fontId="28" fillId="0" borderId="4" xfId="5" applyFont="1" applyFill="1" applyBorder="1" applyAlignment="1">
      <alignment horizontal="left" vertical="center" wrapText="1"/>
    </xf>
    <xf numFmtId="0" fontId="28" fillId="0" borderId="20" xfId="5" applyFont="1" applyFill="1" applyBorder="1" applyAlignment="1">
      <alignment horizontal="left" vertical="center" wrapText="1"/>
    </xf>
    <xf numFmtId="0" fontId="29" fillId="0" borderId="20" xfId="2" applyFont="1" applyFill="1" applyBorder="1" applyAlignment="1">
      <alignment horizontal="left" vertical="center" wrapText="1"/>
    </xf>
    <xf numFmtId="0" fontId="28" fillId="0" borderId="4" xfId="5" applyFont="1" applyFill="1" applyBorder="1" applyAlignment="1">
      <alignment horizontal="left" vertical="top" wrapText="1"/>
    </xf>
    <xf numFmtId="0" fontId="28" fillId="0" borderId="10" xfId="5" applyFont="1" applyFill="1" applyBorder="1" applyAlignment="1">
      <alignment horizontal="left" vertical="top" wrapText="1"/>
    </xf>
    <xf numFmtId="0" fontId="28" fillId="0" borderId="10" xfId="5" applyFont="1" applyFill="1" applyBorder="1" applyAlignment="1">
      <alignment horizontal="left" vertical="center" wrapText="1"/>
    </xf>
    <xf numFmtId="0" fontId="29" fillId="0" borderId="13" xfId="5" applyFont="1" applyFill="1" applyBorder="1" applyAlignment="1">
      <alignment horizontal="center" vertical="center" shrinkToFit="1"/>
    </xf>
    <xf numFmtId="0" fontId="29" fillId="0" borderId="15" xfId="5" applyFont="1" applyFill="1" applyBorder="1" applyAlignment="1">
      <alignment horizontal="center" vertical="center" shrinkToFit="1"/>
    </xf>
    <xf numFmtId="0" fontId="29" fillId="0" borderId="14" xfId="5" applyFont="1" applyFill="1" applyBorder="1" applyAlignment="1">
      <alignment horizontal="center" vertical="center" shrinkToFit="1"/>
    </xf>
    <xf numFmtId="0" fontId="29" fillId="0" borderId="16" xfId="5" applyFont="1" applyFill="1" applyBorder="1" applyAlignment="1">
      <alignment horizontal="center" vertical="center"/>
    </xf>
    <xf numFmtId="0" fontId="29" fillId="0" borderId="16" xfId="5" applyFont="1" applyFill="1" applyBorder="1" applyAlignment="1">
      <alignment vertical="center"/>
    </xf>
    <xf numFmtId="49" fontId="29" fillId="0" borderId="16" xfId="5" applyNumberFormat="1" applyFont="1" applyFill="1" applyBorder="1" applyAlignment="1">
      <alignment horizontal="center" vertical="center" wrapText="1"/>
    </xf>
    <xf numFmtId="49" fontId="29" fillId="0" borderId="16" xfId="5" applyNumberFormat="1" applyFont="1" applyFill="1" applyBorder="1" applyAlignment="1">
      <alignment horizontal="center" vertical="center"/>
    </xf>
    <xf numFmtId="0" fontId="29" fillId="0" borderId="13" xfId="5" applyFont="1" applyFill="1" applyBorder="1" applyAlignment="1">
      <alignment horizontal="center" vertical="center"/>
    </xf>
    <xf numFmtId="0" fontId="29" fillId="0" borderId="15" xfId="5" applyFont="1" applyFill="1" applyBorder="1" applyAlignment="1">
      <alignment horizontal="center" vertical="center"/>
    </xf>
    <xf numFmtId="0" fontId="29" fillId="0" borderId="14" xfId="5" applyFont="1" applyFill="1" applyBorder="1" applyAlignment="1">
      <alignment horizontal="center" vertical="center"/>
    </xf>
    <xf numFmtId="49" fontId="29" fillId="0" borderId="13" xfId="5" applyNumberFormat="1" applyFont="1" applyFill="1" applyBorder="1" applyAlignment="1">
      <alignment horizontal="center" vertical="center" wrapText="1"/>
    </xf>
    <xf numFmtId="0" fontId="29" fillId="0" borderId="15" xfId="5" applyFont="1" applyFill="1" applyBorder="1" applyAlignment="1">
      <alignment horizontal="center" vertical="center" wrapText="1"/>
    </xf>
    <xf numFmtId="0" fontId="29" fillId="0" borderId="4" xfId="5" applyFont="1" applyFill="1" applyBorder="1" applyAlignment="1">
      <alignment horizontal="center" vertical="center" wrapText="1"/>
    </xf>
    <xf numFmtId="0" fontId="29" fillId="0" borderId="20" xfId="5" applyFont="1" applyFill="1" applyBorder="1" applyAlignment="1">
      <alignment horizontal="center" vertical="center"/>
    </xf>
    <xf numFmtId="0" fontId="28" fillId="0" borderId="4" xfId="5" applyFont="1" applyFill="1" applyBorder="1" applyAlignment="1">
      <alignment vertical="top" wrapText="1"/>
    </xf>
    <xf numFmtId="0" fontId="28" fillId="0" borderId="10" xfId="5" applyFont="1" applyFill="1" applyBorder="1" applyAlignment="1">
      <alignment vertical="top" wrapText="1"/>
    </xf>
    <xf numFmtId="0" fontId="28" fillId="0" borderId="20" xfId="5" applyFont="1" applyFill="1" applyBorder="1" applyAlignment="1">
      <alignment horizontal="left" vertical="top" wrapText="1"/>
    </xf>
    <xf numFmtId="0" fontId="28" fillId="0" borderId="20" xfId="5" applyFont="1" applyFill="1" applyBorder="1" applyAlignment="1">
      <alignment vertical="top" wrapText="1"/>
    </xf>
    <xf numFmtId="0" fontId="28" fillId="0" borderId="8" xfId="5" applyFont="1" applyFill="1" applyBorder="1" applyAlignment="1">
      <alignment horizontal="left" vertical="center" wrapText="1"/>
    </xf>
    <xf numFmtId="0" fontId="28" fillId="0" borderId="4" xfId="5" applyFont="1" applyFill="1" applyBorder="1" applyAlignment="1">
      <alignment vertical="center" wrapText="1"/>
    </xf>
    <xf numFmtId="0" fontId="28" fillId="0" borderId="10" xfId="5" applyFont="1" applyFill="1" applyBorder="1" applyAlignment="1">
      <alignment vertical="center" wrapText="1"/>
    </xf>
    <xf numFmtId="0" fontId="34" fillId="0" borderId="0" xfId="2" applyFont="1" applyFill="1" applyAlignment="1">
      <alignment horizontal="center" vertical="center"/>
    </xf>
    <xf numFmtId="49" fontId="29" fillId="0" borderId="4" xfId="5" applyNumberFormat="1" applyFont="1" applyFill="1" applyBorder="1" applyAlignment="1">
      <alignment horizontal="center" vertical="center" wrapText="1"/>
    </xf>
    <xf numFmtId="49" fontId="29" fillId="0" borderId="20" xfId="5" applyNumberFormat="1" applyFont="1" applyFill="1" applyBorder="1" applyAlignment="1">
      <alignment horizontal="center" vertical="center" wrapText="1"/>
    </xf>
    <xf numFmtId="0" fontId="29" fillId="0" borderId="4" xfId="5" applyFont="1" applyFill="1" applyBorder="1" applyAlignment="1">
      <alignment horizontal="center" vertical="center"/>
    </xf>
    <xf numFmtId="0" fontId="29" fillId="0" borderId="20" xfId="5" applyFont="1" applyFill="1" applyBorder="1" applyAlignment="1">
      <alignment vertical="center"/>
    </xf>
  </cellXfs>
  <cellStyles count="6">
    <cellStyle name="ハイパーリンク" xfId="4" builtinId="8"/>
    <cellStyle name="桁区切り" xfId="3" builtinId="6"/>
    <cellStyle name="標準" xfId="0" builtinId="0"/>
    <cellStyle name="標準 2" xfId="1"/>
    <cellStyle name="標準 2 2" xfId="5"/>
    <cellStyle name="標準 3" xfId="2"/>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bar"/>
        <c:grouping val="clustered"/>
        <c:varyColors val="0"/>
        <c:ser>
          <c:idx val="0"/>
          <c:order val="0"/>
          <c:tx>
            <c:strRef>
              <c:f>推計結果!$A$13</c:f>
              <c:strCache>
                <c:ptCount val="1"/>
                <c:pt idx="0">
                  <c:v>生産誘発額</c:v>
                </c:pt>
              </c:strCache>
            </c:strRef>
          </c:tx>
          <c:invertIfNegative val="0"/>
          <c:cat>
            <c:strRef>
              <c:f>推計結果!$F$12:$H$12</c:f>
              <c:strCache>
                <c:ptCount val="3"/>
                <c:pt idx="0">
                  <c:v>直接効果</c:v>
                </c:pt>
                <c:pt idx="1">
                  <c:v>間接一次効果</c:v>
                </c:pt>
                <c:pt idx="2">
                  <c:v>間接二次効果</c:v>
                </c:pt>
              </c:strCache>
            </c:strRef>
          </c:cat>
          <c:val>
            <c:numRef>
              <c:f>推計結果!$F$13:$H$13</c:f>
              <c:numCache>
                <c:formatCode>#,##0;"△ "#,##0</c:formatCode>
                <c:ptCount val="3"/>
                <c:pt idx="0">
                  <c:v>0</c:v>
                </c:pt>
                <c:pt idx="1">
                  <c:v>0</c:v>
                </c:pt>
                <c:pt idx="2">
                  <c:v>0</c:v>
                </c:pt>
              </c:numCache>
            </c:numRef>
          </c:val>
          <c:extLst>
            <c:ext xmlns:c16="http://schemas.microsoft.com/office/drawing/2014/chart" uri="{C3380CC4-5D6E-409C-BE32-E72D297353CC}">
              <c16:uniqueId val="{00000000-2F45-4FEF-B27B-9AE18B2CF821}"/>
            </c:ext>
          </c:extLst>
        </c:ser>
        <c:ser>
          <c:idx val="1"/>
          <c:order val="1"/>
          <c:tx>
            <c:strRef>
              <c:f>推計結果!$A$14</c:f>
              <c:strCache>
                <c:ptCount val="1"/>
                <c:pt idx="0">
                  <c:v>うち粗付加価値誘発額</c:v>
                </c:pt>
              </c:strCache>
            </c:strRef>
          </c:tx>
          <c:invertIfNegative val="0"/>
          <c:cat>
            <c:strRef>
              <c:f>推計結果!$F$12:$H$12</c:f>
              <c:strCache>
                <c:ptCount val="3"/>
                <c:pt idx="0">
                  <c:v>直接効果</c:v>
                </c:pt>
                <c:pt idx="1">
                  <c:v>間接一次効果</c:v>
                </c:pt>
                <c:pt idx="2">
                  <c:v>間接二次効果</c:v>
                </c:pt>
              </c:strCache>
            </c:strRef>
          </c:cat>
          <c:val>
            <c:numRef>
              <c:f>推計結果!$F$14:$H$14</c:f>
              <c:numCache>
                <c:formatCode>#,##0;"△ "#,##0</c:formatCode>
                <c:ptCount val="3"/>
                <c:pt idx="0">
                  <c:v>0</c:v>
                </c:pt>
                <c:pt idx="1">
                  <c:v>0</c:v>
                </c:pt>
                <c:pt idx="2">
                  <c:v>0</c:v>
                </c:pt>
              </c:numCache>
            </c:numRef>
          </c:val>
          <c:extLst>
            <c:ext xmlns:c16="http://schemas.microsoft.com/office/drawing/2014/chart" uri="{C3380CC4-5D6E-409C-BE32-E72D297353CC}">
              <c16:uniqueId val="{00000001-2F45-4FEF-B27B-9AE18B2CF821}"/>
            </c:ext>
          </c:extLst>
        </c:ser>
        <c:ser>
          <c:idx val="2"/>
          <c:order val="2"/>
          <c:tx>
            <c:strRef>
              <c:f>推計結果!$A$15</c:f>
              <c:strCache>
                <c:ptCount val="1"/>
                <c:pt idx="0">
                  <c:v>うち所得誘発額</c:v>
                </c:pt>
              </c:strCache>
            </c:strRef>
          </c:tx>
          <c:invertIfNegative val="0"/>
          <c:cat>
            <c:strRef>
              <c:f>推計結果!$F$12:$H$12</c:f>
              <c:strCache>
                <c:ptCount val="3"/>
                <c:pt idx="0">
                  <c:v>直接効果</c:v>
                </c:pt>
                <c:pt idx="1">
                  <c:v>間接一次効果</c:v>
                </c:pt>
                <c:pt idx="2">
                  <c:v>間接二次効果</c:v>
                </c:pt>
              </c:strCache>
            </c:strRef>
          </c:cat>
          <c:val>
            <c:numRef>
              <c:f>推計結果!$F$15:$H$15</c:f>
              <c:numCache>
                <c:formatCode>#,##0;"△ "#,##0</c:formatCode>
                <c:ptCount val="3"/>
                <c:pt idx="0">
                  <c:v>0</c:v>
                </c:pt>
                <c:pt idx="1">
                  <c:v>0</c:v>
                </c:pt>
                <c:pt idx="2">
                  <c:v>0</c:v>
                </c:pt>
              </c:numCache>
            </c:numRef>
          </c:val>
          <c:extLst>
            <c:ext xmlns:c16="http://schemas.microsoft.com/office/drawing/2014/chart" uri="{C3380CC4-5D6E-409C-BE32-E72D297353CC}">
              <c16:uniqueId val="{00000002-2F45-4FEF-B27B-9AE18B2CF821}"/>
            </c:ext>
          </c:extLst>
        </c:ser>
        <c:dLbls>
          <c:showLegendKey val="0"/>
          <c:showVal val="0"/>
          <c:showCatName val="0"/>
          <c:showSerName val="0"/>
          <c:showPercent val="0"/>
          <c:showBubbleSize val="0"/>
        </c:dLbls>
        <c:gapWidth val="150"/>
        <c:shape val="cylinder"/>
        <c:axId val="376359168"/>
        <c:axId val="51359744"/>
        <c:axId val="0"/>
      </c:bar3DChart>
      <c:catAx>
        <c:axId val="376359168"/>
        <c:scaling>
          <c:orientation val="maxMin"/>
        </c:scaling>
        <c:delete val="0"/>
        <c:axPos val="l"/>
        <c:numFmt formatCode="General" sourceLinked="0"/>
        <c:majorTickMark val="out"/>
        <c:minorTickMark val="none"/>
        <c:tickLblPos val="nextTo"/>
        <c:crossAx val="51359744"/>
        <c:crosses val="autoZero"/>
        <c:auto val="1"/>
        <c:lblAlgn val="ctr"/>
        <c:lblOffset val="100"/>
        <c:noMultiLvlLbl val="0"/>
      </c:catAx>
      <c:valAx>
        <c:axId val="51359744"/>
        <c:scaling>
          <c:orientation val="minMax"/>
        </c:scaling>
        <c:delete val="0"/>
        <c:axPos val="t"/>
        <c:numFmt formatCode="#,##0;&quot;△ &quot;#,##0" sourceLinked="1"/>
        <c:majorTickMark val="out"/>
        <c:minorTickMark val="none"/>
        <c:tickLblPos val="low"/>
        <c:crossAx val="376359168"/>
        <c:crosses val="autoZero"/>
        <c:crossBetween val="between"/>
      </c:valAx>
    </c:plotArea>
    <c:legend>
      <c:legendPos val="r"/>
      <c:layout>
        <c:manualLayout>
          <c:xMode val="edge"/>
          <c:yMode val="edge"/>
          <c:x val="0.64899778304410982"/>
          <c:y val="0.64757217847769022"/>
          <c:w val="0.34310237919289216"/>
          <c:h val="0.3142917031204433"/>
        </c:manualLayout>
      </c:layout>
      <c:overlay val="1"/>
      <c:txPr>
        <a:bodyPr/>
        <a:lstStyle/>
        <a:p>
          <a:pPr>
            <a:defRPr sz="1100"/>
          </a:pPr>
          <a:endParaRPr lang="ja-JP"/>
        </a:p>
      </c:tx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bar3DChart>
        <c:barDir val="bar"/>
        <c:grouping val="clustered"/>
        <c:varyColors val="0"/>
        <c:ser>
          <c:idx val="0"/>
          <c:order val="0"/>
          <c:tx>
            <c:strRef>
              <c:f>推計結果!$C$40</c:f>
              <c:strCache>
                <c:ptCount val="1"/>
                <c:pt idx="0">
                  <c:v>就業者誘発数</c:v>
                </c:pt>
              </c:strCache>
            </c:strRef>
          </c:tx>
          <c:spPr>
            <a:solidFill>
              <a:srgbClr val="FFC000"/>
            </a:solidFill>
          </c:spPr>
          <c:invertIfNegative val="0"/>
          <c:cat>
            <c:strRef>
              <c:f>推計結果!$F$39:$H$39</c:f>
              <c:strCache>
                <c:ptCount val="3"/>
                <c:pt idx="0">
                  <c:v>直接効果</c:v>
                </c:pt>
                <c:pt idx="1">
                  <c:v>間接一次効果</c:v>
                </c:pt>
                <c:pt idx="2">
                  <c:v>間接二次効果</c:v>
                </c:pt>
              </c:strCache>
            </c:strRef>
          </c:cat>
          <c:val>
            <c:numRef>
              <c:f>推計結果!$F$40:$H$40</c:f>
              <c:numCache>
                <c:formatCode>#,##0;"△ "#,##0</c:formatCode>
                <c:ptCount val="3"/>
                <c:pt idx="0">
                  <c:v>#N/A</c:v>
                </c:pt>
                <c:pt idx="1">
                  <c:v>#N/A</c:v>
                </c:pt>
                <c:pt idx="2">
                  <c:v>#N/A</c:v>
                </c:pt>
              </c:numCache>
            </c:numRef>
          </c:val>
          <c:extLst>
            <c:ext xmlns:c16="http://schemas.microsoft.com/office/drawing/2014/chart" uri="{C3380CC4-5D6E-409C-BE32-E72D297353CC}">
              <c16:uniqueId val="{00000000-ACE2-4490-B4F3-FBE6A8FEC392}"/>
            </c:ext>
          </c:extLst>
        </c:ser>
        <c:dLbls>
          <c:showLegendKey val="0"/>
          <c:showVal val="0"/>
          <c:showCatName val="0"/>
          <c:showSerName val="0"/>
          <c:showPercent val="0"/>
          <c:showBubbleSize val="0"/>
        </c:dLbls>
        <c:gapWidth val="150"/>
        <c:shape val="cylinder"/>
        <c:axId val="51376128"/>
        <c:axId val="51377664"/>
        <c:axId val="0"/>
      </c:bar3DChart>
      <c:catAx>
        <c:axId val="51376128"/>
        <c:scaling>
          <c:orientation val="maxMin"/>
        </c:scaling>
        <c:delete val="0"/>
        <c:axPos val="l"/>
        <c:numFmt formatCode="General" sourceLinked="0"/>
        <c:majorTickMark val="out"/>
        <c:minorTickMark val="none"/>
        <c:tickLblPos val="nextTo"/>
        <c:crossAx val="51377664"/>
        <c:crosses val="autoZero"/>
        <c:auto val="1"/>
        <c:lblAlgn val="ctr"/>
        <c:lblOffset val="100"/>
        <c:noMultiLvlLbl val="0"/>
      </c:catAx>
      <c:valAx>
        <c:axId val="51377664"/>
        <c:scaling>
          <c:orientation val="minMax"/>
        </c:scaling>
        <c:delete val="0"/>
        <c:axPos val="t"/>
        <c:numFmt formatCode="#,##0;&quot;△ &quot;#,##0" sourceLinked="1"/>
        <c:majorTickMark val="out"/>
        <c:minorTickMark val="none"/>
        <c:tickLblPos val="nextTo"/>
        <c:crossAx val="51376128"/>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bar3DChart>
        <c:barDir val="bar"/>
        <c:grouping val="clustered"/>
        <c:varyColors val="0"/>
        <c:ser>
          <c:idx val="0"/>
          <c:order val="0"/>
          <c:tx>
            <c:strRef>
              <c:f>推計結果!$C$62</c:f>
              <c:strCache>
                <c:ptCount val="1"/>
                <c:pt idx="0">
                  <c:v>CO2排出量</c:v>
                </c:pt>
              </c:strCache>
            </c:strRef>
          </c:tx>
          <c:spPr>
            <a:solidFill>
              <a:srgbClr val="FFC000"/>
            </a:solidFill>
          </c:spPr>
          <c:invertIfNegative val="0"/>
          <c:cat>
            <c:strRef>
              <c:f>推計結果!$F$61:$H$61</c:f>
              <c:strCache>
                <c:ptCount val="3"/>
                <c:pt idx="0">
                  <c:v>直接効果</c:v>
                </c:pt>
                <c:pt idx="1">
                  <c:v>間接一次効果</c:v>
                </c:pt>
                <c:pt idx="2">
                  <c:v>間接二次効果</c:v>
                </c:pt>
              </c:strCache>
            </c:strRef>
          </c:cat>
          <c:val>
            <c:numRef>
              <c:f>推計結果!$F$62:$H$62</c:f>
              <c:numCache>
                <c:formatCode>#,##0_ </c:formatCode>
                <c:ptCount val="3"/>
                <c:pt idx="0">
                  <c:v>#N/A</c:v>
                </c:pt>
                <c:pt idx="1">
                  <c:v>#N/A</c:v>
                </c:pt>
                <c:pt idx="2">
                  <c:v>#N/A</c:v>
                </c:pt>
              </c:numCache>
            </c:numRef>
          </c:val>
          <c:extLst>
            <c:ext xmlns:c16="http://schemas.microsoft.com/office/drawing/2014/chart" uri="{C3380CC4-5D6E-409C-BE32-E72D297353CC}">
              <c16:uniqueId val="{00000000-3D0B-4142-8422-1B771AE27396}"/>
            </c:ext>
          </c:extLst>
        </c:ser>
        <c:dLbls>
          <c:showLegendKey val="0"/>
          <c:showVal val="0"/>
          <c:showCatName val="0"/>
          <c:showSerName val="0"/>
          <c:showPercent val="0"/>
          <c:showBubbleSize val="0"/>
        </c:dLbls>
        <c:gapWidth val="150"/>
        <c:shape val="cylinder"/>
        <c:axId val="180180480"/>
        <c:axId val="180182016"/>
        <c:axId val="0"/>
      </c:bar3DChart>
      <c:catAx>
        <c:axId val="180180480"/>
        <c:scaling>
          <c:orientation val="maxMin"/>
        </c:scaling>
        <c:delete val="0"/>
        <c:axPos val="l"/>
        <c:numFmt formatCode="General" sourceLinked="0"/>
        <c:majorTickMark val="out"/>
        <c:minorTickMark val="none"/>
        <c:tickLblPos val="nextTo"/>
        <c:crossAx val="180182016"/>
        <c:crosses val="autoZero"/>
        <c:auto val="1"/>
        <c:lblAlgn val="ctr"/>
        <c:lblOffset val="100"/>
        <c:noMultiLvlLbl val="0"/>
      </c:catAx>
      <c:valAx>
        <c:axId val="180182016"/>
        <c:scaling>
          <c:orientation val="minMax"/>
        </c:scaling>
        <c:delete val="0"/>
        <c:axPos val="t"/>
        <c:numFmt formatCode="#,##0_ " sourceLinked="1"/>
        <c:majorTickMark val="out"/>
        <c:minorTickMark val="none"/>
        <c:tickLblPos val="nextTo"/>
        <c:crossAx val="18018048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bar3DChart>
        <c:barDir val="bar"/>
        <c:grouping val="clustered"/>
        <c:varyColors val="0"/>
        <c:ser>
          <c:idx val="0"/>
          <c:order val="0"/>
          <c:tx>
            <c:strRef>
              <c:f>推計結果!$C$84</c:f>
              <c:strCache>
                <c:ptCount val="1"/>
                <c:pt idx="0">
                  <c:v>税収効果</c:v>
                </c:pt>
              </c:strCache>
            </c:strRef>
          </c:tx>
          <c:spPr>
            <a:solidFill>
              <a:srgbClr val="FFC000"/>
            </a:solidFill>
          </c:spPr>
          <c:invertIfNegative val="0"/>
          <c:cat>
            <c:strRef>
              <c:f>推計結果!$F$83:$H$83</c:f>
              <c:strCache>
                <c:ptCount val="3"/>
                <c:pt idx="0">
                  <c:v>国税</c:v>
                </c:pt>
                <c:pt idx="1">
                  <c:v>県税</c:v>
                </c:pt>
                <c:pt idx="2">
                  <c:v>市町村民税</c:v>
                </c:pt>
              </c:strCache>
            </c:strRef>
          </c:cat>
          <c:val>
            <c:numRef>
              <c:f>推計結果!$F$84:$H$84</c:f>
              <c:numCache>
                <c:formatCode>#,##0_ </c:formatCode>
                <c:ptCount val="3"/>
                <c:pt idx="0">
                  <c:v>0</c:v>
                </c:pt>
                <c:pt idx="1">
                  <c:v>0</c:v>
                </c:pt>
                <c:pt idx="2">
                  <c:v>0</c:v>
                </c:pt>
              </c:numCache>
            </c:numRef>
          </c:val>
          <c:extLst>
            <c:ext xmlns:c16="http://schemas.microsoft.com/office/drawing/2014/chart" uri="{C3380CC4-5D6E-409C-BE32-E72D297353CC}">
              <c16:uniqueId val="{00000000-7987-483C-9562-C6A145D93756}"/>
            </c:ext>
          </c:extLst>
        </c:ser>
        <c:dLbls>
          <c:showLegendKey val="0"/>
          <c:showVal val="0"/>
          <c:showCatName val="0"/>
          <c:showSerName val="0"/>
          <c:showPercent val="0"/>
          <c:showBubbleSize val="0"/>
        </c:dLbls>
        <c:gapWidth val="150"/>
        <c:shape val="cylinder"/>
        <c:axId val="180210688"/>
        <c:axId val="180863744"/>
        <c:axId val="0"/>
      </c:bar3DChart>
      <c:catAx>
        <c:axId val="180210688"/>
        <c:scaling>
          <c:orientation val="maxMin"/>
        </c:scaling>
        <c:delete val="0"/>
        <c:axPos val="l"/>
        <c:numFmt formatCode="General" sourceLinked="0"/>
        <c:majorTickMark val="out"/>
        <c:minorTickMark val="none"/>
        <c:tickLblPos val="nextTo"/>
        <c:crossAx val="180863744"/>
        <c:crosses val="autoZero"/>
        <c:auto val="1"/>
        <c:lblAlgn val="ctr"/>
        <c:lblOffset val="100"/>
        <c:noMultiLvlLbl val="0"/>
      </c:catAx>
      <c:valAx>
        <c:axId val="180863744"/>
        <c:scaling>
          <c:orientation val="minMax"/>
        </c:scaling>
        <c:delete val="0"/>
        <c:axPos val="t"/>
        <c:numFmt formatCode="#,##0_ " sourceLinked="1"/>
        <c:majorTickMark val="out"/>
        <c:minorTickMark val="none"/>
        <c:tickLblPos val="nextTo"/>
        <c:crossAx val="180210688"/>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76200</xdr:colOff>
      <xdr:row>19</xdr:row>
      <xdr:rowOff>52387</xdr:rowOff>
    </xdr:from>
    <xdr:to>
      <xdr:col>8</xdr:col>
      <xdr:colOff>971550</xdr:colOff>
      <xdr:row>35</xdr:row>
      <xdr:rowOff>52387</xdr:rowOff>
    </xdr:to>
    <xdr:graphicFrame macro="">
      <xdr:nvGraphicFramePr>
        <xdr:cNvPr id="2" name="グラフ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57149</xdr:colOff>
      <xdr:row>41</xdr:row>
      <xdr:rowOff>42862</xdr:rowOff>
    </xdr:from>
    <xdr:to>
      <xdr:col>8</xdr:col>
      <xdr:colOff>962024</xdr:colOff>
      <xdr:row>57</xdr:row>
      <xdr:rowOff>42862</xdr:rowOff>
    </xdr:to>
    <xdr:graphicFrame macro="">
      <xdr:nvGraphicFramePr>
        <xdr:cNvPr id="3" name="グラフ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57150</xdr:colOff>
      <xdr:row>63</xdr:row>
      <xdr:rowOff>47625</xdr:rowOff>
    </xdr:from>
    <xdr:to>
      <xdr:col>8</xdr:col>
      <xdr:colOff>962025</xdr:colOff>
      <xdr:row>79</xdr:row>
      <xdr:rowOff>47625</xdr:rowOff>
    </xdr:to>
    <xdr:graphicFrame macro="">
      <xdr:nvGraphicFramePr>
        <xdr:cNvPr id="4" name="グラフ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57150</xdr:colOff>
      <xdr:row>85</xdr:row>
      <xdr:rowOff>28575</xdr:rowOff>
    </xdr:from>
    <xdr:to>
      <xdr:col>8</xdr:col>
      <xdr:colOff>962025</xdr:colOff>
      <xdr:row>101</xdr:row>
      <xdr:rowOff>28575</xdr:rowOff>
    </xdr:to>
    <xdr:graphicFrame macro="">
      <xdr:nvGraphicFramePr>
        <xdr:cNvPr id="5" name="グラフ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6</xdr:col>
      <xdr:colOff>541020</xdr:colOff>
      <xdr:row>1</xdr:row>
      <xdr:rowOff>17780</xdr:rowOff>
    </xdr:from>
    <xdr:ext cx="5019675" cy="684530"/>
    <xdr:sp macro="" textlink="">
      <xdr:nvSpPr>
        <xdr:cNvPr id="2" name="Text Box 35"/>
        <xdr:cNvSpPr txBox="1">
          <a:spLocks noChangeArrowheads="1"/>
        </xdr:cNvSpPr>
      </xdr:nvSpPr>
      <xdr:spPr>
        <a:xfrm>
          <a:off x="4655820" y="189230"/>
          <a:ext cx="5019675" cy="684530"/>
        </a:xfrm>
        <a:prstGeom prst="rect">
          <a:avLst/>
        </a:prstGeom>
        <a:noFill/>
        <a:ln w="9525">
          <a:noFill/>
          <a:miter lim="800000"/>
          <a:headEnd/>
          <a:tailEnd/>
        </a:ln>
      </xdr:spPr>
      <xdr:txBody>
        <a:bodyPr vertOverflow="overflow" horzOverflow="overflow" wrap="none" lIns="18288" tIns="18288" rIns="0" bIns="0" anchor="t" upright="1">
          <a:spAutoFit/>
        </a:bodyPr>
        <a:lstStyle/>
        <a:p>
          <a:pPr algn="l" rtl="0">
            <a:defRPr sz="1000"/>
          </a:pPr>
          <a:r>
            <a:rPr lang="ja-JP" altLang="en-US" sz="1000" b="0" i="0" strike="noStrike">
              <a:solidFill>
                <a:srgbClr val="000000"/>
              </a:solidFill>
              <a:latin typeface="ＭＳ 明朝"/>
              <a:ea typeface="ＭＳ 明朝"/>
            </a:rPr>
            <a:t>（注）１　基本分類の部門名欄の★印は、次の区分により、生産活動主体分類を示す。</a:t>
          </a:r>
          <a:r>
            <a:rPr lang="en-US" altLang="ja-JP" sz="1000" b="0" i="0" strike="noStrike">
              <a:solidFill>
                <a:srgbClr val="000000"/>
              </a:solidFill>
              <a:latin typeface="ＭＳ 明朝"/>
              <a:ea typeface="ＭＳ 明朝"/>
            </a:rPr>
            <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★★・・・非市場生産者（一般政府）</a:t>
          </a:r>
        </a:p>
        <a:p>
          <a:pPr algn="l" rtl="0">
            <a:defRPr sz="1000"/>
          </a:pPr>
          <a:r>
            <a:rPr lang="ja-JP" altLang="en-US" sz="1000" b="0" i="0" strike="noStrike">
              <a:solidFill>
                <a:srgbClr val="000000"/>
              </a:solidFill>
              <a:latin typeface="ＭＳ 明朝"/>
              <a:ea typeface="ＭＳ 明朝"/>
            </a:rPr>
            <a:t>　　　　　★・・・・非市場生産者（対家計民間非営利団体）</a:t>
          </a:r>
          <a:r>
            <a:rPr lang="en-US" altLang="ja-JP" sz="1000" b="0" i="0" strike="noStrike">
              <a:solidFill>
                <a:srgbClr val="000000"/>
              </a:solidFill>
              <a:latin typeface="ＭＳ 明朝"/>
              <a:ea typeface="ＭＳ 明朝"/>
            </a:rPr>
            <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２　Ｐは仮設部門を示す。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H56"/>
  <sheetViews>
    <sheetView tabSelected="1" zoomScaleNormal="100" workbookViewId="0"/>
  </sheetViews>
  <sheetFormatPr defaultRowHeight="18.75" x14ac:dyDescent="0.4"/>
  <cols>
    <col min="1" max="1" width="3.75" style="2" customWidth="1"/>
    <col min="2" max="2" width="7.375" style="2" bestFit="1" customWidth="1"/>
    <col min="3" max="3" width="27.875" style="2" bestFit="1" customWidth="1"/>
    <col min="4" max="4" width="11.25" style="2" customWidth="1"/>
    <col min="5" max="5" width="3.75" style="2" customWidth="1"/>
    <col min="6" max="6" width="11.25" style="190" customWidth="1"/>
    <col min="7" max="7" width="11.25" style="2" customWidth="1"/>
    <col min="8" max="8" width="30.25" style="2" customWidth="1"/>
    <col min="9" max="9" width="3.75" style="2" customWidth="1"/>
    <col min="10" max="16384" width="9" style="2"/>
  </cols>
  <sheetData>
    <row r="1" spans="2:8" x14ac:dyDescent="0.4">
      <c r="B1" s="2" t="s">
        <v>320</v>
      </c>
    </row>
    <row r="3" spans="2:8" x14ac:dyDescent="0.4">
      <c r="B3" s="664" t="s">
        <v>338</v>
      </c>
      <c r="C3" s="665"/>
      <c r="D3" s="665"/>
      <c r="E3" s="665"/>
      <c r="F3" s="665"/>
      <c r="G3" s="665"/>
      <c r="H3" s="665"/>
    </row>
    <row r="4" spans="2:8" x14ac:dyDescent="0.4">
      <c r="B4" s="666"/>
      <c r="C4" s="667"/>
      <c r="D4" s="667"/>
      <c r="E4" s="667"/>
      <c r="F4" s="667"/>
      <c r="G4" s="667"/>
      <c r="H4" s="668"/>
    </row>
    <row r="5" spans="2:8" x14ac:dyDescent="0.4">
      <c r="B5" s="1" t="s">
        <v>1745</v>
      </c>
    </row>
    <row r="6" spans="2:8" x14ac:dyDescent="0.4">
      <c r="B6" s="1" t="s">
        <v>1760</v>
      </c>
    </row>
    <row r="7" spans="2:8" x14ac:dyDescent="0.4">
      <c r="F7" s="2"/>
    </row>
    <row r="8" spans="2:8" ht="18.75" customHeight="1" x14ac:dyDescent="0.4">
      <c r="D8" s="395" t="s">
        <v>221</v>
      </c>
      <c r="F8" s="2"/>
    </row>
    <row r="9" spans="2:8" ht="18.75" customHeight="1" x14ac:dyDescent="0.4">
      <c r="B9" s="2" t="s">
        <v>339</v>
      </c>
      <c r="D9" s="662"/>
      <c r="F9" s="2" t="s">
        <v>346</v>
      </c>
    </row>
    <row r="10" spans="2:8" x14ac:dyDescent="0.4">
      <c r="B10" s="151" t="s">
        <v>81</v>
      </c>
      <c r="C10" s="151" t="s">
        <v>1730</v>
      </c>
      <c r="D10" s="151" t="s">
        <v>1753</v>
      </c>
      <c r="F10" s="244" t="s">
        <v>343</v>
      </c>
      <c r="G10" s="244" t="s">
        <v>344</v>
      </c>
    </row>
    <row r="11" spans="2:8" x14ac:dyDescent="0.4">
      <c r="B11" s="151" t="s">
        <v>0</v>
      </c>
      <c r="C11" s="152" t="s">
        <v>1</v>
      </c>
      <c r="D11" s="663"/>
      <c r="F11" s="662" t="s">
        <v>1812</v>
      </c>
      <c r="G11" s="246">
        <f>VLOOKUP(F11,F14:G20,2,FALSE)</f>
        <v>0.46357449074187101</v>
      </c>
    </row>
    <row r="12" spans="2:8" x14ac:dyDescent="0.4">
      <c r="B12" s="151" t="s">
        <v>2</v>
      </c>
      <c r="C12" s="152" t="s">
        <v>3</v>
      </c>
      <c r="D12" s="663"/>
      <c r="F12" s="2" t="s">
        <v>345</v>
      </c>
    </row>
    <row r="13" spans="2:8" x14ac:dyDescent="0.4">
      <c r="B13" s="151" t="s">
        <v>4</v>
      </c>
      <c r="C13" s="152" t="s">
        <v>5</v>
      </c>
      <c r="D13" s="663"/>
    </row>
    <row r="14" spans="2:8" x14ac:dyDescent="0.4">
      <c r="B14" s="151" t="s">
        <v>6</v>
      </c>
      <c r="C14" s="152" t="s">
        <v>7</v>
      </c>
      <c r="D14" s="663"/>
      <c r="F14" s="191" t="s">
        <v>343</v>
      </c>
      <c r="G14" s="244" t="s">
        <v>344</v>
      </c>
    </row>
    <row r="15" spans="2:8" x14ac:dyDescent="0.4">
      <c r="B15" s="151" t="s">
        <v>8</v>
      </c>
      <c r="C15" s="152" t="s">
        <v>9</v>
      </c>
      <c r="D15" s="663"/>
      <c r="F15" s="191" t="s">
        <v>340</v>
      </c>
      <c r="G15" s="245">
        <v>0.54631717702057181</v>
      </c>
    </row>
    <row r="16" spans="2:8" x14ac:dyDescent="0.4">
      <c r="B16" s="151" t="s">
        <v>10</v>
      </c>
      <c r="C16" s="152" t="s">
        <v>11</v>
      </c>
      <c r="D16" s="663"/>
      <c r="F16" s="191" t="s">
        <v>341</v>
      </c>
      <c r="G16" s="245">
        <v>0.52399920156569724</v>
      </c>
    </row>
    <row r="17" spans="2:7" x14ac:dyDescent="0.4">
      <c r="B17" s="151" t="s">
        <v>12</v>
      </c>
      <c r="C17" s="152" t="s">
        <v>13</v>
      </c>
      <c r="D17" s="663"/>
      <c r="F17" s="191" t="s">
        <v>342</v>
      </c>
      <c r="G17" s="245">
        <v>0.51373940242712701</v>
      </c>
    </row>
    <row r="18" spans="2:7" x14ac:dyDescent="0.4">
      <c r="B18" s="151" t="s">
        <v>14</v>
      </c>
      <c r="C18" s="152" t="s">
        <v>15</v>
      </c>
      <c r="D18" s="663"/>
      <c r="F18" s="191" t="s">
        <v>1810</v>
      </c>
      <c r="G18" s="245">
        <v>0.50519763254898198</v>
      </c>
    </row>
    <row r="19" spans="2:7" x14ac:dyDescent="0.4">
      <c r="B19" s="151" t="s">
        <v>16</v>
      </c>
      <c r="C19" s="152" t="s">
        <v>17</v>
      </c>
      <c r="D19" s="663"/>
      <c r="F19" s="191" t="s">
        <v>1811</v>
      </c>
      <c r="G19" s="245">
        <v>0.48899072965616319</v>
      </c>
    </row>
    <row r="20" spans="2:7" x14ac:dyDescent="0.4">
      <c r="B20" s="151" t="s">
        <v>18</v>
      </c>
      <c r="C20" s="152" t="s">
        <v>19</v>
      </c>
      <c r="D20" s="663"/>
      <c r="F20" s="191" t="s">
        <v>1812</v>
      </c>
      <c r="G20" s="245">
        <v>0.46357449074187101</v>
      </c>
    </row>
    <row r="21" spans="2:7" x14ac:dyDescent="0.4">
      <c r="B21" s="151" t="s">
        <v>20</v>
      </c>
      <c r="C21" s="152" t="s">
        <v>21</v>
      </c>
      <c r="D21" s="663"/>
    </row>
    <row r="22" spans="2:7" x14ac:dyDescent="0.4">
      <c r="B22" s="151" t="s">
        <v>22</v>
      </c>
      <c r="C22" s="152" t="s">
        <v>23</v>
      </c>
      <c r="D22" s="663"/>
    </row>
    <row r="23" spans="2:7" x14ac:dyDescent="0.4">
      <c r="B23" s="151" t="s">
        <v>24</v>
      </c>
      <c r="C23" s="152" t="s">
        <v>25</v>
      </c>
      <c r="D23" s="663"/>
    </row>
    <row r="24" spans="2:7" x14ac:dyDescent="0.4">
      <c r="B24" s="151" t="s">
        <v>26</v>
      </c>
      <c r="C24" s="152" t="s">
        <v>27</v>
      </c>
      <c r="D24" s="663"/>
    </row>
    <row r="25" spans="2:7" x14ac:dyDescent="0.4">
      <c r="B25" s="151" t="s">
        <v>28</v>
      </c>
      <c r="C25" s="152" t="s">
        <v>29</v>
      </c>
      <c r="D25" s="663"/>
    </row>
    <row r="26" spans="2:7" x14ac:dyDescent="0.4">
      <c r="B26" s="151" t="s">
        <v>30</v>
      </c>
      <c r="C26" s="152" t="s">
        <v>31</v>
      </c>
      <c r="D26" s="663"/>
    </row>
    <row r="27" spans="2:7" x14ac:dyDescent="0.4">
      <c r="B27" s="151" t="s">
        <v>32</v>
      </c>
      <c r="C27" s="152" t="s">
        <v>33</v>
      </c>
      <c r="D27" s="663"/>
    </row>
    <row r="28" spans="2:7" x14ac:dyDescent="0.4">
      <c r="B28" s="151" t="s">
        <v>34</v>
      </c>
      <c r="C28" s="152" t="s">
        <v>35</v>
      </c>
      <c r="D28" s="663"/>
    </row>
    <row r="29" spans="2:7" x14ac:dyDescent="0.4">
      <c r="B29" s="151" t="s">
        <v>36</v>
      </c>
      <c r="C29" s="152" t="s">
        <v>37</v>
      </c>
      <c r="D29" s="663"/>
    </row>
    <row r="30" spans="2:7" x14ac:dyDescent="0.4">
      <c r="B30" s="151" t="s">
        <v>38</v>
      </c>
      <c r="C30" s="152" t="s">
        <v>39</v>
      </c>
      <c r="D30" s="663"/>
    </row>
    <row r="31" spans="2:7" x14ac:dyDescent="0.4">
      <c r="B31" s="151" t="s">
        <v>40</v>
      </c>
      <c r="C31" s="152" t="s">
        <v>41</v>
      </c>
      <c r="D31" s="663"/>
    </row>
    <row r="32" spans="2:7" x14ac:dyDescent="0.4">
      <c r="B32" s="151" t="s">
        <v>42</v>
      </c>
      <c r="C32" s="152" t="s">
        <v>43</v>
      </c>
      <c r="D32" s="663"/>
    </row>
    <row r="33" spans="2:4" x14ac:dyDescent="0.4">
      <c r="B33" s="151" t="s">
        <v>44</v>
      </c>
      <c r="C33" s="152" t="s">
        <v>45</v>
      </c>
      <c r="D33" s="663"/>
    </row>
    <row r="34" spans="2:4" x14ac:dyDescent="0.4">
      <c r="B34" s="151" t="s">
        <v>46</v>
      </c>
      <c r="C34" s="152" t="s">
        <v>47</v>
      </c>
      <c r="D34" s="663"/>
    </row>
    <row r="35" spans="2:4" x14ac:dyDescent="0.4">
      <c r="B35" s="151" t="s">
        <v>48</v>
      </c>
      <c r="C35" s="152" t="s">
        <v>49</v>
      </c>
      <c r="D35" s="663"/>
    </row>
    <row r="36" spans="2:4" x14ac:dyDescent="0.4">
      <c r="B36" s="151" t="s">
        <v>50</v>
      </c>
      <c r="C36" s="152" t="s">
        <v>51</v>
      </c>
      <c r="D36" s="663"/>
    </row>
    <row r="37" spans="2:4" x14ac:dyDescent="0.4">
      <c r="B37" s="151" t="s">
        <v>52</v>
      </c>
      <c r="C37" s="152" t="s">
        <v>53</v>
      </c>
      <c r="D37" s="663"/>
    </row>
    <row r="38" spans="2:4" x14ac:dyDescent="0.4">
      <c r="B38" s="151" t="s">
        <v>54</v>
      </c>
      <c r="C38" s="152" t="s">
        <v>55</v>
      </c>
      <c r="D38" s="663"/>
    </row>
    <row r="39" spans="2:4" x14ac:dyDescent="0.4">
      <c r="B39" s="151" t="s">
        <v>56</v>
      </c>
      <c r="C39" s="152" t="s">
        <v>57</v>
      </c>
      <c r="D39" s="663"/>
    </row>
    <row r="40" spans="2:4" x14ac:dyDescent="0.4">
      <c r="B40" s="151" t="s">
        <v>58</v>
      </c>
      <c r="C40" s="152" t="s">
        <v>59</v>
      </c>
      <c r="D40" s="663"/>
    </row>
    <row r="41" spans="2:4" x14ac:dyDescent="0.4">
      <c r="B41" s="151" t="s">
        <v>60</v>
      </c>
      <c r="C41" s="152" t="s">
        <v>61</v>
      </c>
      <c r="D41" s="663"/>
    </row>
    <row r="42" spans="2:4" x14ac:dyDescent="0.4">
      <c r="B42" s="151" t="s">
        <v>62</v>
      </c>
      <c r="C42" s="152" t="s">
        <v>63</v>
      </c>
      <c r="D42" s="663"/>
    </row>
    <row r="43" spans="2:4" x14ac:dyDescent="0.4">
      <c r="B43" s="151" t="s">
        <v>64</v>
      </c>
      <c r="C43" s="152" t="s">
        <v>65</v>
      </c>
      <c r="D43" s="663"/>
    </row>
    <row r="44" spans="2:4" x14ac:dyDescent="0.4">
      <c r="B44" s="151" t="s">
        <v>66</v>
      </c>
      <c r="C44" s="152" t="s">
        <v>67</v>
      </c>
      <c r="D44" s="663"/>
    </row>
    <row r="45" spans="2:4" x14ac:dyDescent="0.4">
      <c r="B45" s="151" t="s">
        <v>68</v>
      </c>
      <c r="C45" s="152" t="s">
        <v>69</v>
      </c>
      <c r="D45" s="663"/>
    </row>
    <row r="46" spans="2:4" x14ac:dyDescent="0.4">
      <c r="B46" s="151" t="s">
        <v>70</v>
      </c>
      <c r="C46" s="152" t="s">
        <v>71</v>
      </c>
      <c r="D46" s="663"/>
    </row>
    <row r="47" spans="2:4" x14ac:dyDescent="0.4">
      <c r="B47" s="151" t="s">
        <v>72</v>
      </c>
      <c r="C47" s="152" t="s">
        <v>73</v>
      </c>
      <c r="D47" s="663"/>
    </row>
    <row r="48" spans="2:4" x14ac:dyDescent="0.4">
      <c r="B48" s="151" t="s">
        <v>74</v>
      </c>
      <c r="C48" s="152" t="s">
        <v>75</v>
      </c>
      <c r="D48" s="663"/>
    </row>
    <row r="49" spans="2:6" x14ac:dyDescent="0.4">
      <c r="B49" s="151" t="s">
        <v>76</v>
      </c>
      <c r="C49" s="152" t="s">
        <v>77</v>
      </c>
      <c r="D49" s="663"/>
    </row>
    <row r="50" spans="2:6" x14ac:dyDescent="0.4">
      <c r="B50" s="151" t="s">
        <v>78</v>
      </c>
      <c r="C50" s="152" t="s">
        <v>79</v>
      </c>
      <c r="D50" s="663"/>
    </row>
    <row r="51" spans="2:6" x14ac:dyDescent="0.4">
      <c r="B51" s="151" t="s">
        <v>80</v>
      </c>
      <c r="C51" s="151" t="s">
        <v>82</v>
      </c>
      <c r="D51" s="153">
        <f>SUM(D11:D50)</f>
        <v>0</v>
      </c>
    </row>
    <row r="53" spans="2:6" x14ac:dyDescent="0.4">
      <c r="F53" s="2"/>
    </row>
    <row r="54" spans="2:6" x14ac:dyDescent="0.4">
      <c r="F54" s="2"/>
    </row>
    <row r="55" spans="2:6" x14ac:dyDescent="0.4">
      <c r="F55" s="2"/>
    </row>
    <row r="56" spans="2:6" x14ac:dyDescent="0.4">
      <c r="F56" s="2"/>
    </row>
  </sheetData>
  <sheetProtection sheet="1" formatCells="0" formatColumns="0" formatRows="0" insertColumns="0" insertRows="0" insertHyperlinks="0" deleteColumns="0" deleteRows="0" sort="0" autoFilter="0" pivotTables="0"/>
  <mergeCells count="2">
    <mergeCell ref="B3:H3"/>
    <mergeCell ref="B4:H4"/>
  </mergeCells>
  <phoneticPr fontId="2"/>
  <dataValidations count="1">
    <dataValidation type="list" allowBlank="1" showInputMessage="1" showErrorMessage="1" sqref="F11">
      <formula1>$F$15:$F$20</formula1>
    </dataValidation>
  </dataValidations>
  <printOptions horizontalCentered="1"/>
  <pageMargins left="0.78740157480314965" right="0.78740157480314965" top="0.78740157480314965" bottom="0.59055118110236227" header="0.31496062992125984" footer="0.19685039370078741"/>
  <pageSetup paperSize="9" scale="74" orientation="portrait" r:id="rId1"/>
  <headerFooter>
    <oddFooter>&amp;R&amp;"メイリオ,レギュラー"&amp;D：&amp;T
&amp;F：&amp;A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推計表!$AZ$52:$AZ$57</xm:f>
          </x14:formula1>
          <xm:sqref>D9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2:AV46"/>
  <sheetViews>
    <sheetView zoomScaleNormal="100" workbookViewId="0">
      <pane xSplit="3" ySplit="5" topLeftCell="D6" activePane="bottomRight" state="frozen"/>
      <selection pane="topRight"/>
      <selection pane="bottomLeft"/>
      <selection pane="bottomRight"/>
    </sheetView>
  </sheetViews>
  <sheetFormatPr defaultColWidth="12" defaultRowHeight="18.75" x14ac:dyDescent="0.4"/>
  <cols>
    <col min="1" max="1" width="3.75" style="407" customWidth="1"/>
    <col min="2" max="2" width="4" style="421" bestFit="1" customWidth="1"/>
    <col min="3" max="3" width="38.25" style="422" customWidth="1"/>
    <col min="4" max="59" width="11.25" style="407" customWidth="1"/>
    <col min="60" max="16384" width="12" style="407"/>
  </cols>
  <sheetData>
    <row r="2" spans="2:48" s="423" customFormat="1" x14ac:dyDescent="0.4">
      <c r="B2" s="398" t="s">
        <v>1761</v>
      </c>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c r="AG2" s="399"/>
      <c r="AH2" s="399"/>
      <c r="AI2" s="399"/>
      <c r="AJ2" s="399"/>
      <c r="AK2" s="399"/>
      <c r="AL2" s="399"/>
      <c r="AM2" s="399"/>
      <c r="AN2" s="399"/>
      <c r="AO2" s="399"/>
      <c r="AP2" s="399"/>
      <c r="AQ2" s="399"/>
      <c r="AR2" s="399"/>
    </row>
    <row r="3" spans="2:48" x14ac:dyDescent="0.4">
      <c r="B3" s="399" t="s">
        <v>1756</v>
      </c>
      <c r="C3" s="400"/>
      <c r="D3" s="399"/>
      <c r="E3" s="399"/>
      <c r="F3" s="399"/>
      <c r="G3" s="399"/>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399"/>
      <c r="AJ3" s="399"/>
      <c r="AK3" s="399"/>
      <c r="AL3" s="399"/>
      <c r="AM3" s="399"/>
      <c r="AN3" s="399"/>
      <c r="AO3" s="399"/>
      <c r="AP3" s="399"/>
      <c r="AQ3" s="399"/>
      <c r="AR3" s="399"/>
    </row>
    <row r="4" spans="2:48" s="423" customFormat="1" x14ac:dyDescent="0.4">
      <c r="B4" s="401"/>
      <c r="C4" s="402"/>
      <c r="D4" s="403" t="s">
        <v>122</v>
      </c>
      <c r="E4" s="404" t="s">
        <v>2</v>
      </c>
      <c r="F4" s="404" t="s">
        <v>4</v>
      </c>
      <c r="G4" s="404" t="s">
        <v>6</v>
      </c>
      <c r="H4" s="404" t="s">
        <v>8</v>
      </c>
      <c r="I4" s="404" t="s">
        <v>10</v>
      </c>
      <c r="J4" s="404" t="s">
        <v>12</v>
      </c>
      <c r="K4" s="404" t="s">
        <v>14</v>
      </c>
      <c r="L4" s="404" t="s">
        <v>16</v>
      </c>
      <c r="M4" s="404" t="s">
        <v>18</v>
      </c>
      <c r="N4" s="404" t="s">
        <v>20</v>
      </c>
      <c r="O4" s="404" t="s">
        <v>22</v>
      </c>
      <c r="P4" s="404" t="s">
        <v>24</v>
      </c>
      <c r="Q4" s="404" t="s">
        <v>26</v>
      </c>
      <c r="R4" s="404" t="s">
        <v>28</v>
      </c>
      <c r="S4" s="404" t="s">
        <v>30</v>
      </c>
      <c r="T4" s="404" t="s">
        <v>32</v>
      </c>
      <c r="U4" s="404" t="s">
        <v>34</v>
      </c>
      <c r="V4" s="404" t="s">
        <v>36</v>
      </c>
      <c r="W4" s="404" t="s">
        <v>38</v>
      </c>
      <c r="X4" s="404" t="s">
        <v>40</v>
      </c>
      <c r="Y4" s="404" t="s">
        <v>42</v>
      </c>
      <c r="Z4" s="404" t="s">
        <v>44</v>
      </c>
      <c r="AA4" s="404" t="s">
        <v>46</v>
      </c>
      <c r="AB4" s="404" t="s">
        <v>48</v>
      </c>
      <c r="AC4" s="404" t="s">
        <v>50</v>
      </c>
      <c r="AD4" s="404" t="s">
        <v>52</v>
      </c>
      <c r="AE4" s="404" t="s">
        <v>54</v>
      </c>
      <c r="AF4" s="404" t="s">
        <v>56</v>
      </c>
      <c r="AG4" s="404" t="s">
        <v>58</v>
      </c>
      <c r="AH4" s="404" t="s">
        <v>60</v>
      </c>
      <c r="AI4" s="404" t="s">
        <v>62</v>
      </c>
      <c r="AJ4" s="404" t="s">
        <v>64</v>
      </c>
      <c r="AK4" s="404" t="s">
        <v>66</v>
      </c>
      <c r="AL4" s="404" t="s">
        <v>68</v>
      </c>
      <c r="AM4" s="404" t="s">
        <v>70</v>
      </c>
      <c r="AN4" s="404" t="s">
        <v>72</v>
      </c>
      <c r="AO4" s="404" t="s">
        <v>74</v>
      </c>
      <c r="AP4" s="404" t="s">
        <v>76</v>
      </c>
      <c r="AQ4" s="405" t="s">
        <v>78</v>
      </c>
      <c r="AR4" s="406"/>
    </row>
    <row r="5" spans="2:48" ht="56.25" x14ac:dyDescent="0.4">
      <c r="B5" s="408"/>
      <c r="C5" s="409"/>
      <c r="D5" s="410" t="s">
        <v>1</v>
      </c>
      <c r="E5" s="411" t="s">
        <v>142</v>
      </c>
      <c r="F5" s="411" t="s">
        <v>143</v>
      </c>
      <c r="G5" s="411" t="s">
        <v>144</v>
      </c>
      <c r="H5" s="411" t="s">
        <v>145</v>
      </c>
      <c r="I5" s="411" t="s">
        <v>146</v>
      </c>
      <c r="J5" s="411" t="s">
        <v>147</v>
      </c>
      <c r="K5" s="411" t="s">
        <v>148</v>
      </c>
      <c r="L5" s="411" t="s">
        <v>149</v>
      </c>
      <c r="M5" s="411" t="s">
        <v>150</v>
      </c>
      <c r="N5" s="411" t="s">
        <v>151</v>
      </c>
      <c r="O5" s="411" t="s">
        <v>152</v>
      </c>
      <c r="P5" s="411" t="s">
        <v>153</v>
      </c>
      <c r="Q5" s="411" t="s">
        <v>154</v>
      </c>
      <c r="R5" s="411" t="s">
        <v>155</v>
      </c>
      <c r="S5" s="411" t="s">
        <v>156</v>
      </c>
      <c r="T5" s="411" t="s">
        <v>157</v>
      </c>
      <c r="U5" s="411" t="s">
        <v>158</v>
      </c>
      <c r="V5" s="411" t="s">
        <v>159</v>
      </c>
      <c r="W5" s="411" t="s">
        <v>160</v>
      </c>
      <c r="X5" s="411" t="s">
        <v>161</v>
      </c>
      <c r="Y5" s="411" t="s">
        <v>162</v>
      </c>
      <c r="Z5" s="411" t="s">
        <v>163</v>
      </c>
      <c r="AA5" s="411" t="s">
        <v>164</v>
      </c>
      <c r="AB5" s="411" t="s">
        <v>165</v>
      </c>
      <c r="AC5" s="411" t="s">
        <v>166</v>
      </c>
      <c r="AD5" s="411" t="s">
        <v>167</v>
      </c>
      <c r="AE5" s="411" t="s">
        <v>168</v>
      </c>
      <c r="AF5" s="411" t="s">
        <v>169</v>
      </c>
      <c r="AG5" s="411" t="s">
        <v>170</v>
      </c>
      <c r="AH5" s="411" t="s">
        <v>171</v>
      </c>
      <c r="AI5" s="411" t="s">
        <v>172</v>
      </c>
      <c r="AJ5" s="411" t="s">
        <v>173</v>
      </c>
      <c r="AK5" s="411" t="s">
        <v>174</v>
      </c>
      <c r="AL5" s="411" t="s">
        <v>175</v>
      </c>
      <c r="AM5" s="411" t="s">
        <v>176</v>
      </c>
      <c r="AN5" s="411" t="s">
        <v>177</v>
      </c>
      <c r="AO5" s="411" t="s">
        <v>178</v>
      </c>
      <c r="AP5" s="411" t="s">
        <v>179</v>
      </c>
      <c r="AQ5" s="409" t="s">
        <v>180</v>
      </c>
      <c r="AR5" s="412" t="s">
        <v>100</v>
      </c>
    </row>
    <row r="6" spans="2:48" x14ac:dyDescent="0.4">
      <c r="B6" s="413" t="s">
        <v>122</v>
      </c>
      <c r="C6" s="414" t="s">
        <v>1</v>
      </c>
      <c r="D6" s="424">
        <v>3.294008954587449E-2</v>
      </c>
      <c r="E6" s="425">
        <v>0</v>
      </c>
      <c r="F6" s="425">
        <v>0</v>
      </c>
      <c r="G6" s="425">
        <v>0</v>
      </c>
      <c r="H6" s="425">
        <v>0</v>
      </c>
      <c r="I6" s="425">
        <v>0</v>
      </c>
      <c r="J6" s="425">
        <v>0</v>
      </c>
      <c r="K6" s="425">
        <v>0</v>
      </c>
      <c r="L6" s="425">
        <v>0</v>
      </c>
      <c r="M6" s="425">
        <v>0</v>
      </c>
      <c r="N6" s="425">
        <v>0</v>
      </c>
      <c r="O6" s="425">
        <v>0</v>
      </c>
      <c r="P6" s="425">
        <v>0</v>
      </c>
      <c r="Q6" s="425">
        <v>0</v>
      </c>
      <c r="R6" s="425">
        <v>0</v>
      </c>
      <c r="S6" s="425">
        <v>0</v>
      </c>
      <c r="T6" s="425">
        <v>0</v>
      </c>
      <c r="U6" s="425">
        <v>0</v>
      </c>
      <c r="V6" s="425">
        <v>0</v>
      </c>
      <c r="W6" s="425">
        <v>0</v>
      </c>
      <c r="X6" s="425">
        <v>0</v>
      </c>
      <c r="Y6" s="425">
        <v>0</v>
      </c>
      <c r="Z6" s="425">
        <v>0</v>
      </c>
      <c r="AA6" s="425">
        <v>0</v>
      </c>
      <c r="AB6" s="425">
        <v>0</v>
      </c>
      <c r="AC6" s="425">
        <v>0</v>
      </c>
      <c r="AD6" s="425">
        <v>0</v>
      </c>
      <c r="AE6" s="425">
        <v>0</v>
      </c>
      <c r="AF6" s="425">
        <v>0</v>
      </c>
      <c r="AG6" s="425">
        <v>0</v>
      </c>
      <c r="AH6" s="425">
        <v>0</v>
      </c>
      <c r="AI6" s="425">
        <v>0</v>
      </c>
      <c r="AJ6" s="425">
        <v>0</v>
      </c>
      <c r="AK6" s="425">
        <v>0</v>
      </c>
      <c r="AL6" s="425">
        <v>0</v>
      </c>
      <c r="AM6" s="425">
        <v>0</v>
      </c>
      <c r="AN6" s="425">
        <v>0</v>
      </c>
      <c r="AO6" s="425">
        <v>0</v>
      </c>
      <c r="AP6" s="439">
        <v>0</v>
      </c>
      <c r="AQ6" s="426">
        <v>0</v>
      </c>
      <c r="AR6" s="427">
        <v>3.6643313490178982E-4</v>
      </c>
      <c r="AU6" s="423"/>
      <c r="AV6" s="423"/>
    </row>
    <row r="7" spans="2:48" x14ac:dyDescent="0.4">
      <c r="B7" s="415" t="s">
        <v>2</v>
      </c>
      <c r="C7" s="416" t="s">
        <v>142</v>
      </c>
      <c r="D7" s="428">
        <v>0</v>
      </c>
      <c r="E7" s="429">
        <v>0.29959941773287946</v>
      </c>
      <c r="F7" s="429">
        <v>0</v>
      </c>
      <c r="G7" s="429">
        <v>0</v>
      </c>
      <c r="H7" s="429">
        <v>0</v>
      </c>
      <c r="I7" s="429">
        <v>0</v>
      </c>
      <c r="J7" s="429">
        <v>0</v>
      </c>
      <c r="K7" s="429">
        <v>0</v>
      </c>
      <c r="L7" s="429">
        <v>0</v>
      </c>
      <c r="M7" s="429">
        <v>0</v>
      </c>
      <c r="N7" s="429">
        <v>0</v>
      </c>
      <c r="O7" s="429">
        <v>0</v>
      </c>
      <c r="P7" s="429">
        <v>0</v>
      </c>
      <c r="Q7" s="429">
        <v>0</v>
      </c>
      <c r="R7" s="429">
        <v>0</v>
      </c>
      <c r="S7" s="429">
        <v>0</v>
      </c>
      <c r="T7" s="429">
        <v>0</v>
      </c>
      <c r="U7" s="429">
        <v>0</v>
      </c>
      <c r="V7" s="429">
        <v>0</v>
      </c>
      <c r="W7" s="429">
        <v>0</v>
      </c>
      <c r="X7" s="429">
        <v>0</v>
      </c>
      <c r="Y7" s="429">
        <v>0</v>
      </c>
      <c r="Z7" s="429">
        <v>0</v>
      </c>
      <c r="AA7" s="429">
        <v>0</v>
      </c>
      <c r="AB7" s="429">
        <v>0</v>
      </c>
      <c r="AC7" s="429">
        <v>0</v>
      </c>
      <c r="AD7" s="429">
        <v>0</v>
      </c>
      <c r="AE7" s="429">
        <v>0</v>
      </c>
      <c r="AF7" s="429">
        <v>0</v>
      </c>
      <c r="AG7" s="429">
        <v>0</v>
      </c>
      <c r="AH7" s="429">
        <v>0</v>
      </c>
      <c r="AI7" s="429">
        <v>0</v>
      </c>
      <c r="AJ7" s="429">
        <v>0</v>
      </c>
      <c r="AK7" s="429">
        <v>0</v>
      </c>
      <c r="AL7" s="429">
        <v>0</v>
      </c>
      <c r="AM7" s="429">
        <v>0</v>
      </c>
      <c r="AN7" s="429">
        <v>0</v>
      </c>
      <c r="AO7" s="429">
        <v>1.021444516256379E-2</v>
      </c>
      <c r="AP7" s="440">
        <v>0</v>
      </c>
      <c r="AQ7" s="430">
        <v>0</v>
      </c>
      <c r="AR7" s="431">
        <v>1.7574120852002057E-3</v>
      </c>
    </row>
    <row r="8" spans="2:48" x14ac:dyDescent="0.4">
      <c r="B8" s="415" t="s">
        <v>4</v>
      </c>
      <c r="C8" s="416" t="s">
        <v>143</v>
      </c>
      <c r="D8" s="428">
        <v>0</v>
      </c>
      <c r="E8" s="429">
        <v>0</v>
      </c>
      <c r="F8" s="429">
        <v>0</v>
      </c>
      <c r="G8" s="429">
        <v>0</v>
      </c>
      <c r="H8" s="429">
        <v>0</v>
      </c>
      <c r="I8" s="429">
        <v>0</v>
      </c>
      <c r="J8" s="429">
        <v>0</v>
      </c>
      <c r="K8" s="429">
        <v>0</v>
      </c>
      <c r="L8" s="429">
        <v>0</v>
      </c>
      <c r="M8" s="429">
        <v>0</v>
      </c>
      <c r="N8" s="429">
        <v>0</v>
      </c>
      <c r="O8" s="429">
        <v>0</v>
      </c>
      <c r="P8" s="429">
        <v>0</v>
      </c>
      <c r="Q8" s="429">
        <v>0</v>
      </c>
      <c r="R8" s="429">
        <v>0</v>
      </c>
      <c r="S8" s="429">
        <v>0</v>
      </c>
      <c r="T8" s="429">
        <v>0</v>
      </c>
      <c r="U8" s="429">
        <v>0</v>
      </c>
      <c r="V8" s="429">
        <v>0</v>
      </c>
      <c r="W8" s="429">
        <v>0</v>
      </c>
      <c r="X8" s="429">
        <v>0</v>
      </c>
      <c r="Y8" s="429">
        <v>0</v>
      </c>
      <c r="Z8" s="429">
        <v>0</v>
      </c>
      <c r="AA8" s="429">
        <v>0</v>
      </c>
      <c r="AB8" s="429">
        <v>0</v>
      </c>
      <c r="AC8" s="429">
        <v>0</v>
      </c>
      <c r="AD8" s="429">
        <v>0</v>
      </c>
      <c r="AE8" s="429">
        <v>0</v>
      </c>
      <c r="AF8" s="429">
        <v>0</v>
      </c>
      <c r="AG8" s="429">
        <v>0</v>
      </c>
      <c r="AH8" s="429">
        <v>0</v>
      </c>
      <c r="AI8" s="429">
        <v>0</v>
      </c>
      <c r="AJ8" s="429">
        <v>0</v>
      </c>
      <c r="AK8" s="429">
        <v>0</v>
      </c>
      <c r="AL8" s="429">
        <v>0</v>
      </c>
      <c r="AM8" s="429">
        <v>0</v>
      </c>
      <c r="AN8" s="429">
        <v>0</v>
      </c>
      <c r="AO8" s="429">
        <v>0</v>
      </c>
      <c r="AP8" s="440">
        <v>0</v>
      </c>
      <c r="AQ8" s="430">
        <v>0</v>
      </c>
      <c r="AR8" s="431">
        <v>0</v>
      </c>
    </row>
    <row r="9" spans="2:48" x14ac:dyDescent="0.4">
      <c r="B9" s="415" t="s">
        <v>6</v>
      </c>
      <c r="C9" s="416" t="s">
        <v>144</v>
      </c>
      <c r="D9" s="428">
        <v>0</v>
      </c>
      <c r="E9" s="429">
        <v>0</v>
      </c>
      <c r="F9" s="429">
        <v>0</v>
      </c>
      <c r="G9" s="429">
        <v>0</v>
      </c>
      <c r="H9" s="429">
        <v>0</v>
      </c>
      <c r="I9" s="429">
        <v>0</v>
      </c>
      <c r="J9" s="429">
        <v>0</v>
      </c>
      <c r="K9" s="429">
        <v>0</v>
      </c>
      <c r="L9" s="429">
        <v>0</v>
      </c>
      <c r="M9" s="429">
        <v>0</v>
      </c>
      <c r="N9" s="429">
        <v>0</v>
      </c>
      <c r="O9" s="429">
        <v>0</v>
      </c>
      <c r="P9" s="429">
        <v>0</v>
      </c>
      <c r="Q9" s="429">
        <v>0</v>
      </c>
      <c r="R9" s="429">
        <v>0</v>
      </c>
      <c r="S9" s="429">
        <v>0</v>
      </c>
      <c r="T9" s="429">
        <v>0</v>
      </c>
      <c r="U9" s="429">
        <v>0</v>
      </c>
      <c r="V9" s="429">
        <v>0</v>
      </c>
      <c r="W9" s="429">
        <v>0</v>
      </c>
      <c r="X9" s="429">
        <v>0</v>
      </c>
      <c r="Y9" s="429">
        <v>0</v>
      </c>
      <c r="Z9" s="429">
        <v>0</v>
      </c>
      <c r="AA9" s="429">
        <v>0</v>
      </c>
      <c r="AB9" s="429">
        <v>0</v>
      </c>
      <c r="AC9" s="429">
        <v>0</v>
      </c>
      <c r="AD9" s="429">
        <v>0</v>
      </c>
      <c r="AE9" s="429">
        <v>0</v>
      </c>
      <c r="AF9" s="429">
        <v>0</v>
      </c>
      <c r="AG9" s="429">
        <v>0</v>
      </c>
      <c r="AH9" s="429">
        <v>0</v>
      </c>
      <c r="AI9" s="429">
        <v>0</v>
      </c>
      <c r="AJ9" s="429">
        <v>0</v>
      </c>
      <c r="AK9" s="429">
        <v>0</v>
      </c>
      <c r="AL9" s="429">
        <v>0</v>
      </c>
      <c r="AM9" s="429">
        <v>0</v>
      </c>
      <c r="AN9" s="429">
        <v>0</v>
      </c>
      <c r="AO9" s="429">
        <v>0</v>
      </c>
      <c r="AP9" s="440">
        <v>0</v>
      </c>
      <c r="AQ9" s="430">
        <v>0</v>
      </c>
      <c r="AR9" s="431">
        <v>0</v>
      </c>
    </row>
    <row r="10" spans="2:48" x14ac:dyDescent="0.4">
      <c r="B10" s="415" t="s">
        <v>8</v>
      </c>
      <c r="C10" s="416" t="s">
        <v>145</v>
      </c>
      <c r="D10" s="428">
        <v>0</v>
      </c>
      <c r="E10" s="429">
        <v>0</v>
      </c>
      <c r="F10" s="429">
        <v>0</v>
      </c>
      <c r="G10" s="429">
        <v>0</v>
      </c>
      <c r="H10" s="429">
        <v>0</v>
      </c>
      <c r="I10" s="429">
        <v>0</v>
      </c>
      <c r="J10" s="429">
        <v>0</v>
      </c>
      <c r="K10" s="429">
        <v>0</v>
      </c>
      <c r="L10" s="429">
        <v>0</v>
      </c>
      <c r="M10" s="429">
        <v>0</v>
      </c>
      <c r="N10" s="429">
        <v>0</v>
      </c>
      <c r="O10" s="429">
        <v>0</v>
      </c>
      <c r="P10" s="429">
        <v>0</v>
      </c>
      <c r="Q10" s="429">
        <v>0</v>
      </c>
      <c r="R10" s="429">
        <v>0</v>
      </c>
      <c r="S10" s="429">
        <v>0</v>
      </c>
      <c r="T10" s="429">
        <v>0</v>
      </c>
      <c r="U10" s="429">
        <v>0</v>
      </c>
      <c r="V10" s="429">
        <v>0</v>
      </c>
      <c r="W10" s="429">
        <v>0</v>
      </c>
      <c r="X10" s="429">
        <v>0</v>
      </c>
      <c r="Y10" s="429">
        <v>0</v>
      </c>
      <c r="Z10" s="429">
        <v>0</v>
      </c>
      <c r="AA10" s="429">
        <v>0</v>
      </c>
      <c r="AB10" s="429">
        <v>0</v>
      </c>
      <c r="AC10" s="429">
        <v>0</v>
      </c>
      <c r="AD10" s="429">
        <v>0</v>
      </c>
      <c r="AE10" s="429">
        <v>0</v>
      </c>
      <c r="AF10" s="429">
        <v>0</v>
      </c>
      <c r="AG10" s="429">
        <v>0</v>
      </c>
      <c r="AH10" s="429">
        <v>0</v>
      </c>
      <c r="AI10" s="429">
        <v>0</v>
      </c>
      <c r="AJ10" s="429">
        <v>0</v>
      </c>
      <c r="AK10" s="429">
        <v>0</v>
      </c>
      <c r="AL10" s="429">
        <v>0</v>
      </c>
      <c r="AM10" s="429">
        <v>0</v>
      </c>
      <c r="AN10" s="429">
        <v>0</v>
      </c>
      <c r="AO10" s="429">
        <v>0</v>
      </c>
      <c r="AP10" s="440">
        <v>0</v>
      </c>
      <c r="AQ10" s="430">
        <v>0</v>
      </c>
      <c r="AR10" s="431">
        <v>0</v>
      </c>
    </row>
    <row r="11" spans="2:48" x14ac:dyDescent="0.4">
      <c r="B11" s="415" t="s">
        <v>10</v>
      </c>
      <c r="C11" s="416" t="s">
        <v>146</v>
      </c>
      <c r="D11" s="428">
        <v>0</v>
      </c>
      <c r="E11" s="429">
        <v>0</v>
      </c>
      <c r="F11" s="429">
        <v>0</v>
      </c>
      <c r="G11" s="429">
        <v>0</v>
      </c>
      <c r="H11" s="429">
        <v>0</v>
      </c>
      <c r="I11" s="429">
        <v>0</v>
      </c>
      <c r="J11" s="429">
        <v>0</v>
      </c>
      <c r="K11" s="429">
        <v>0</v>
      </c>
      <c r="L11" s="429">
        <v>0</v>
      </c>
      <c r="M11" s="429">
        <v>0</v>
      </c>
      <c r="N11" s="429">
        <v>0</v>
      </c>
      <c r="O11" s="429">
        <v>0</v>
      </c>
      <c r="P11" s="429">
        <v>0</v>
      </c>
      <c r="Q11" s="429">
        <v>0</v>
      </c>
      <c r="R11" s="429">
        <v>0</v>
      </c>
      <c r="S11" s="429">
        <v>0</v>
      </c>
      <c r="T11" s="429">
        <v>0</v>
      </c>
      <c r="U11" s="429">
        <v>0</v>
      </c>
      <c r="V11" s="429">
        <v>0</v>
      </c>
      <c r="W11" s="429">
        <v>0</v>
      </c>
      <c r="X11" s="429">
        <v>0</v>
      </c>
      <c r="Y11" s="429">
        <v>0</v>
      </c>
      <c r="Z11" s="429">
        <v>0</v>
      </c>
      <c r="AA11" s="429">
        <v>0</v>
      </c>
      <c r="AB11" s="429">
        <v>0</v>
      </c>
      <c r="AC11" s="429">
        <v>0</v>
      </c>
      <c r="AD11" s="429">
        <v>0</v>
      </c>
      <c r="AE11" s="429">
        <v>0</v>
      </c>
      <c r="AF11" s="429">
        <v>0</v>
      </c>
      <c r="AG11" s="429">
        <v>0</v>
      </c>
      <c r="AH11" s="429">
        <v>0</v>
      </c>
      <c r="AI11" s="429">
        <v>0</v>
      </c>
      <c r="AJ11" s="429">
        <v>0</v>
      </c>
      <c r="AK11" s="429">
        <v>0</v>
      </c>
      <c r="AL11" s="429">
        <v>0</v>
      </c>
      <c r="AM11" s="429">
        <v>0</v>
      </c>
      <c r="AN11" s="429">
        <v>0</v>
      </c>
      <c r="AO11" s="429">
        <v>0</v>
      </c>
      <c r="AP11" s="440">
        <v>0</v>
      </c>
      <c r="AQ11" s="430">
        <v>0</v>
      </c>
      <c r="AR11" s="431">
        <v>0</v>
      </c>
    </row>
    <row r="12" spans="2:48" x14ac:dyDescent="0.4">
      <c r="B12" s="415" t="s">
        <v>12</v>
      </c>
      <c r="C12" s="416" t="s">
        <v>147</v>
      </c>
      <c r="D12" s="428">
        <v>3.4547019480570755E-5</v>
      </c>
      <c r="E12" s="429">
        <v>2.5720446112929173E-4</v>
      </c>
      <c r="F12" s="429">
        <v>1.0933741526350318E-4</v>
      </c>
      <c r="G12" s="429">
        <v>7.8470096441855111E-2</v>
      </c>
      <c r="H12" s="429">
        <v>1.0550419281477371E-3</v>
      </c>
      <c r="I12" s="429">
        <v>1.2162730358626205E-3</v>
      </c>
      <c r="J12" s="429">
        <v>5.3053479456298645E-3</v>
      </c>
      <c r="K12" s="429">
        <v>6.9852266470912094E-3</v>
      </c>
      <c r="L12" s="429">
        <v>1.0990355533708408E-3</v>
      </c>
      <c r="M12" s="429">
        <v>5.3711938876701361E-5</v>
      </c>
      <c r="N12" s="429">
        <v>9.5184237490271605E-5</v>
      </c>
      <c r="O12" s="429">
        <v>9.8804851616695341E-4</v>
      </c>
      <c r="P12" s="429">
        <v>1.4414233742467779E-3</v>
      </c>
      <c r="Q12" s="429">
        <v>3.2190431096297079E-4</v>
      </c>
      <c r="R12" s="429">
        <v>3.0866418775738675E-3</v>
      </c>
      <c r="S12" s="429">
        <v>8.827094678435217E-4</v>
      </c>
      <c r="T12" s="429">
        <v>7.3202493024749596E-4</v>
      </c>
      <c r="U12" s="429">
        <v>4.285790626836958E-4</v>
      </c>
      <c r="V12" s="429">
        <v>2.0581787419824432E-4</v>
      </c>
      <c r="W12" s="429">
        <v>2.4543755004310702E-4</v>
      </c>
      <c r="X12" s="429">
        <v>1.4753449525154867E-4</v>
      </c>
      <c r="Y12" s="429">
        <v>2.2499083503786988E-3</v>
      </c>
      <c r="Z12" s="429">
        <v>2.7947613617644658E-3</v>
      </c>
      <c r="AA12" s="429">
        <v>1.4533152039274495E-3</v>
      </c>
      <c r="AB12" s="429">
        <v>2.3364666279684916E-5</v>
      </c>
      <c r="AC12" s="429">
        <v>0</v>
      </c>
      <c r="AD12" s="429">
        <v>6.3995931384494759E-4</v>
      </c>
      <c r="AE12" s="429">
        <v>4.943163261421045E-4</v>
      </c>
      <c r="AF12" s="429">
        <v>1.2125904026200692E-3</v>
      </c>
      <c r="AG12" s="429">
        <v>1.3845364289168393E-3</v>
      </c>
      <c r="AH12" s="429">
        <v>6.5989095516216258E-4</v>
      </c>
      <c r="AI12" s="429">
        <v>4.5588064202114928E-4</v>
      </c>
      <c r="AJ12" s="429">
        <v>0</v>
      </c>
      <c r="AK12" s="429">
        <v>3.5048464279334755E-4</v>
      </c>
      <c r="AL12" s="429">
        <v>2.627631847537002E-3</v>
      </c>
      <c r="AM12" s="429">
        <v>2.5876705420113595E-4</v>
      </c>
      <c r="AN12" s="429">
        <v>2.5518496014697297E-2</v>
      </c>
      <c r="AO12" s="429">
        <v>5.3842114716231848E-3</v>
      </c>
      <c r="AP12" s="440">
        <v>0</v>
      </c>
      <c r="AQ12" s="430">
        <v>8.9662447257383964E-3</v>
      </c>
      <c r="AR12" s="431">
        <v>3.4992761265606378E-3</v>
      </c>
    </row>
    <row r="13" spans="2:48" x14ac:dyDescent="0.4">
      <c r="B13" s="415" t="s">
        <v>14</v>
      </c>
      <c r="C13" s="416" t="s">
        <v>148</v>
      </c>
      <c r="D13" s="428">
        <v>2.6847969424900704E-4</v>
      </c>
      <c r="E13" s="429">
        <v>2.0603719067059222E-3</v>
      </c>
      <c r="F13" s="429">
        <v>6.2869013776514326E-4</v>
      </c>
      <c r="G13" s="429">
        <v>1.8871443775166496E-3</v>
      </c>
      <c r="H13" s="429">
        <v>4.1185710824730186E-3</v>
      </c>
      <c r="I13" s="429">
        <v>5.8049861041318419E-3</v>
      </c>
      <c r="J13" s="429">
        <v>1.9927619141498241E-2</v>
      </c>
      <c r="K13" s="429">
        <v>2.7443873493607388E-2</v>
      </c>
      <c r="L13" s="429">
        <v>4.836185745594735E-3</v>
      </c>
      <c r="M13" s="429">
        <v>1.3059547452500446E-3</v>
      </c>
      <c r="N13" s="429">
        <v>1.4641575355121192E-3</v>
      </c>
      <c r="O13" s="429">
        <v>4.7841140778928162E-3</v>
      </c>
      <c r="P13" s="429">
        <v>5.7531593806893142E-3</v>
      </c>
      <c r="Q13" s="429">
        <v>1.9955796349820851E-3</v>
      </c>
      <c r="R13" s="429">
        <v>1.178338673840653E-2</v>
      </c>
      <c r="S13" s="429">
        <v>3.477629727253689E-3</v>
      </c>
      <c r="T13" s="429">
        <v>3.0058812902707802E-3</v>
      </c>
      <c r="U13" s="429">
        <v>2.5148292630791428E-3</v>
      </c>
      <c r="V13" s="429">
        <v>1.004738147625789E-3</v>
      </c>
      <c r="W13" s="429">
        <v>1.3824608351533875E-3</v>
      </c>
      <c r="X13" s="429">
        <v>9.4841352342795772E-4</v>
      </c>
      <c r="Y13" s="429">
        <v>1.6373134960157375E-2</v>
      </c>
      <c r="Z13" s="429">
        <v>3.6375878210776983E-3</v>
      </c>
      <c r="AA13" s="429">
        <v>1.5620538171035438E-3</v>
      </c>
      <c r="AB13" s="429">
        <v>1.7384169131031622E-4</v>
      </c>
      <c r="AC13" s="429">
        <v>0</v>
      </c>
      <c r="AD13" s="429">
        <v>2.7018149839480405E-3</v>
      </c>
      <c r="AE13" s="429">
        <v>8.845643662670313E-3</v>
      </c>
      <c r="AF13" s="429">
        <v>7.896039126250325E-3</v>
      </c>
      <c r="AG13" s="429">
        <v>5.626068471410204E-3</v>
      </c>
      <c r="AH13" s="429">
        <v>2.8901198196807061E-3</v>
      </c>
      <c r="AI13" s="429">
        <v>2.5745299371427517E-3</v>
      </c>
      <c r="AJ13" s="429">
        <v>0</v>
      </c>
      <c r="AK13" s="429">
        <v>4.678894769994453E-3</v>
      </c>
      <c r="AL13" s="429">
        <v>6.8409546095975719E-3</v>
      </c>
      <c r="AM13" s="429">
        <v>1.5869285670906397E-3</v>
      </c>
      <c r="AN13" s="429">
        <v>1.086868116621535E-2</v>
      </c>
      <c r="AO13" s="429">
        <v>7.7235654915077953E-3</v>
      </c>
      <c r="AP13" s="440">
        <v>0</v>
      </c>
      <c r="AQ13" s="430">
        <v>3.3293776371308016E-2</v>
      </c>
      <c r="AR13" s="431">
        <v>4.8916495694915759E-3</v>
      </c>
    </row>
    <row r="14" spans="2:48" x14ac:dyDescent="0.4">
      <c r="B14" s="415" t="s">
        <v>16</v>
      </c>
      <c r="C14" s="416" t="s">
        <v>149</v>
      </c>
      <c r="D14" s="428">
        <v>0</v>
      </c>
      <c r="E14" s="429">
        <v>0</v>
      </c>
      <c r="F14" s="429">
        <v>0</v>
      </c>
      <c r="G14" s="429">
        <v>0</v>
      </c>
      <c r="H14" s="429">
        <v>0</v>
      </c>
      <c r="I14" s="429">
        <v>0</v>
      </c>
      <c r="J14" s="429">
        <v>0</v>
      </c>
      <c r="K14" s="429">
        <v>0</v>
      </c>
      <c r="L14" s="429">
        <v>0</v>
      </c>
      <c r="M14" s="429">
        <v>0</v>
      </c>
      <c r="N14" s="429">
        <v>0</v>
      </c>
      <c r="O14" s="429">
        <v>0</v>
      </c>
      <c r="P14" s="429">
        <v>0</v>
      </c>
      <c r="Q14" s="429">
        <v>0</v>
      </c>
      <c r="R14" s="429">
        <v>0</v>
      </c>
      <c r="S14" s="429">
        <v>0</v>
      </c>
      <c r="T14" s="429">
        <v>0</v>
      </c>
      <c r="U14" s="429">
        <v>0</v>
      </c>
      <c r="V14" s="429">
        <v>0</v>
      </c>
      <c r="W14" s="429">
        <v>0</v>
      </c>
      <c r="X14" s="429">
        <v>0</v>
      </c>
      <c r="Y14" s="429">
        <v>0</v>
      </c>
      <c r="Z14" s="429">
        <v>0</v>
      </c>
      <c r="AA14" s="429">
        <v>0</v>
      </c>
      <c r="AB14" s="429">
        <v>0</v>
      </c>
      <c r="AC14" s="429">
        <v>0</v>
      </c>
      <c r="AD14" s="429">
        <v>0</v>
      </c>
      <c r="AE14" s="429">
        <v>0</v>
      </c>
      <c r="AF14" s="429">
        <v>0</v>
      </c>
      <c r="AG14" s="429">
        <v>0</v>
      </c>
      <c r="AH14" s="429">
        <v>0</v>
      </c>
      <c r="AI14" s="429">
        <v>0</v>
      </c>
      <c r="AJ14" s="429">
        <v>0</v>
      </c>
      <c r="AK14" s="429">
        <v>0</v>
      </c>
      <c r="AL14" s="429">
        <v>0</v>
      </c>
      <c r="AM14" s="429">
        <v>0</v>
      </c>
      <c r="AN14" s="429">
        <v>0</v>
      </c>
      <c r="AO14" s="429">
        <v>0</v>
      </c>
      <c r="AP14" s="440">
        <v>0</v>
      </c>
      <c r="AQ14" s="430">
        <v>0</v>
      </c>
      <c r="AR14" s="431">
        <v>0</v>
      </c>
    </row>
    <row r="15" spans="2:48" x14ac:dyDescent="0.4">
      <c r="B15" s="415" t="s">
        <v>18</v>
      </c>
      <c r="C15" s="416" t="s">
        <v>150</v>
      </c>
      <c r="D15" s="428">
        <v>0</v>
      </c>
      <c r="E15" s="429">
        <v>0</v>
      </c>
      <c r="F15" s="429">
        <v>0</v>
      </c>
      <c r="G15" s="429">
        <v>0</v>
      </c>
      <c r="H15" s="429">
        <v>0</v>
      </c>
      <c r="I15" s="429">
        <v>0</v>
      </c>
      <c r="J15" s="429">
        <v>0</v>
      </c>
      <c r="K15" s="429">
        <v>0</v>
      </c>
      <c r="L15" s="429">
        <v>0</v>
      </c>
      <c r="M15" s="429">
        <v>0</v>
      </c>
      <c r="N15" s="429">
        <v>0</v>
      </c>
      <c r="O15" s="429">
        <v>0</v>
      </c>
      <c r="P15" s="429">
        <v>0</v>
      </c>
      <c r="Q15" s="429">
        <v>0</v>
      </c>
      <c r="R15" s="429">
        <v>0</v>
      </c>
      <c r="S15" s="429">
        <v>0</v>
      </c>
      <c r="T15" s="429">
        <v>0</v>
      </c>
      <c r="U15" s="429">
        <v>0</v>
      </c>
      <c r="V15" s="429">
        <v>0</v>
      </c>
      <c r="W15" s="429">
        <v>0</v>
      </c>
      <c r="X15" s="429">
        <v>0</v>
      </c>
      <c r="Y15" s="429">
        <v>0</v>
      </c>
      <c r="Z15" s="429">
        <v>0</v>
      </c>
      <c r="AA15" s="429">
        <v>0</v>
      </c>
      <c r="AB15" s="429">
        <v>0</v>
      </c>
      <c r="AC15" s="429">
        <v>0</v>
      </c>
      <c r="AD15" s="429">
        <v>0</v>
      </c>
      <c r="AE15" s="429">
        <v>0</v>
      </c>
      <c r="AF15" s="429">
        <v>0</v>
      </c>
      <c r="AG15" s="429">
        <v>0</v>
      </c>
      <c r="AH15" s="429">
        <v>0</v>
      </c>
      <c r="AI15" s="429">
        <v>0</v>
      </c>
      <c r="AJ15" s="429">
        <v>0</v>
      </c>
      <c r="AK15" s="429">
        <v>0</v>
      </c>
      <c r="AL15" s="429">
        <v>0</v>
      </c>
      <c r="AM15" s="429">
        <v>0</v>
      </c>
      <c r="AN15" s="429">
        <v>0</v>
      </c>
      <c r="AO15" s="429">
        <v>0</v>
      </c>
      <c r="AP15" s="440">
        <v>0</v>
      </c>
      <c r="AQ15" s="430">
        <v>0</v>
      </c>
      <c r="AR15" s="431">
        <v>0</v>
      </c>
    </row>
    <row r="16" spans="2:48" x14ac:dyDescent="0.4">
      <c r="B16" s="415" t="s">
        <v>20</v>
      </c>
      <c r="C16" s="416" t="s">
        <v>151</v>
      </c>
      <c r="D16" s="428">
        <v>0</v>
      </c>
      <c r="E16" s="429">
        <v>0</v>
      </c>
      <c r="F16" s="429">
        <v>0</v>
      </c>
      <c r="G16" s="429">
        <v>0</v>
      </c>
      <c r="H16" s="429">
        <v>0</v>
      </c>
      <c r="I16" s="429">
        <v>0</v>
      </c>
      <c r="J16" s="429">
        <v>0</v>
      </c>
      <c r="K16" s="429">
        <v>0</v>
      </c>
      <c r="L16" s="429">
        <v>0</v>
      </c>
      <c r="M16" s="429">
        <v>0</v>
      </c>
      <c r="N16" s="429">
        <v>0</v>
      </c>
      <c r="O16" s="429">
        <v>0</v>
      </c>
      <c r="P16" s="429">
        <v>0</v>
      </c>
      <c r="Q16" s="429">
        <v>0</v>
      </c>
      <c r="R16" s="429">
        <v>0</v>
      </c>
      <c r="S16" s="429">
        <v>0</v>
      </c>
      <c r="T16" s="429">
        <v>0</v>
      </c>
      <c r="U16" s="429">
        <v>0</v>
      </c>
      <c r="V16" s="429">
        <v>0</v>
      </c>
      <c r="W16" s="429">
        <v>0</v>
      </c>
      <c r="X16" s="429">
        <v>0</v>
      </c>
      <c r="Y16" s="429">
        <v>0</v>
      </c>
      <c r="Z16" s="429">
        <v>0</v>
      </c>
      <c r="AA16" s="429">
        <v>0</v>
      </c>
      <c r="AB16" s="429">
        <v>0</v>
      </c>
      <c r="AC16" s="429">
        <v>0</v>
      </c>
      <c r="AD16" s="429">
        <v>0</v>
      </c>
      <c r="AE16" s="429">
        <v>0</v>
      </c>
      <c r="AF16" s="429">
        <v>0</v>
      </c>
      <c r="AG16" s="429">
        <v>0</v>
      </c>
      <c r="AH16" s="429">
        <v>0</v>
      </c>
      <c r="AI16" s="429">
        <v>0</v>
      </c>
      <c r="AJ16" s="429">
        <v>0</v>
      </c>
      <c r="AK16" s="429">
        <v>0</v>
      </c>
      <c r="AL16" s="429">
        <v>0</v>
      </c>
      <c r="AM16" s="429">
        <v>0</v>
      </c>
      <c r="AN16" s="429">
        <v>0</v>
      </c>
      <c r="AO16" s="429">
        <v>0</v>
      </c>
      <c r="AP16" s="440">
        <v>0</v>
      </c>
      <c r="AQ16" s="430">
        <v>0</v>
      </c>
      <c r="AR16" s="431">
        <v>0</v>
      </c>
    </row>
    <row r="17" spans="2:44" x14ac:dyDescent="0.4">
      <c r="B17" s="415" t="s">
        <v>22</v>
      </c>
      <c r="C17" s="416" t="s">
        <v>152</v>
      </c>
      <c r="D17" s="428">
        <v>0</v>
      </c>
      <c r="E17" s="429">
        <v>0</v>
      </c>
      <c r="F17" s="429">
        <v>0</v>
      </c>
      <c r="G17" s="429">
        <v>0</v>
      </c>
      <c r="H17" s="429">
        <v>0</v>
      </c>
      <c r="I17" s="429">
        <v>0</v>
      </c>
      <c r="J17" s="429">
        <v>0</v>
      </c>
      <c r="K17" s="429">
        <v>0</v>
      </c>
      <c r="L17" s="429">
        <v>0</v>
      </c>
      <c r="M17" s="429">
        <v>0</v>
      </c>
      <c r="N17" s="429">
        <v>0</v>
      </c>
      <c r="O17" s="429">
        <v>0</v>
      </c>
      <c r="P17" s="429">
        <v>0</v>
      </c>
      <c r="Q17" s="429">
        <v>0</v>
      </c>
      <c r="R17" s="429">
        <v>0</v>
      </c>
      <c r="S17" s="429">
        <v>0</v>
      </c>
      <c r="T17" s="429">
        <v>0</v>
      </c>
      <c r="U17" s="429">
        <v>0</v>
      </c>
      <c r="V17" s="429">
        <v>0</v>
      </c>
      <c r="W17" s="429">
        <v>0</v>
      </c>
      <c r="X17" s="429">
        <v>0</v>
      </c>
      <c r="Y17" s="429">
        <v>0</v>
      </c>
      <c r="Z17" s="429">
        <v>0</v>
      </c>
      <c r="AA17" s="429">
        <v>0</v>
      </c>
      <c r="AB17" s="429">
        <v>0</v>
      </c>
      <c r="AC17" s="429">
        <v>0</v>
      </c>
      <c r="AD17" s="429">
        <v>0</v>
      </c>
      <c r="AE17" s="429">
        <v>0</v>
      </c>
      <c r="AF17" s="429">
        <v>0</v>
      </c>
      <c r="AG17" s="429">
        <v>0</v>
      </c>
      <c r="AH17" s="429">
        <v>0</v>
      </c>
      <c r="AI17" s="429">
        <v>0</v>
      </c>
      <c r="AJ17" s="429">
        <v>0</v>
      </c>
      <c r="AK17" s="429">
        <v>0</v>
      </c>
      <c r="AL17" s="429">
        <v>0</v>
      </c>
      <c r="AM17" s="429">
        <v>0</v>
      </c>
      <c r="AN17" s="429">
        <v>0</v>
      </c>
      <c r="AO17" s="429">
        <v>0</v>
      </c>
      <c r="AP17" s="440">
        <v>0</v>
      </c>
      <c r="AQ17" s="430">
        <v>0</v>
      </c>
      <c r="AR17" s="431">
        <v>0</v>
      </c>
    </row>
    <row r="18" spans="2:44" x14ac:dyDescent="0.4">
      <c r="B18" s="415" t="s">
        <v>24</v>
      </c>
      <c r="C18" s="416" t="s">
        <v>153</v>
      </c>
      <c r="D18" s="428">
        <v>0</v>
      </c>
      <c r="E18" s="429">
        <v>0</v>
      </c>
      <c r="F18" s="429">
        <v>0</v>
      </c>
      <c r="G18" s="429">
        <v>0</v>
      </c>
      <c r="H18" s="429">
        <v>0</v>
      </c>
      <c r="I18" s="429">
        <v>0</v>
      </c>
      <c r="J18" s="429">
        <v>0</v>
      </c>
      <c r="K18" s="429">
        <v>0</v>
      </c>
      <c r="L18" s="429">
        <v>0</v>
      </c>
      <c r="M18" s="429">
        <v>0</v>
      </c>
      <c r="N18" s="429">
        <v>0</v>
      </c>
      <c r="O18" s="429">
        <v>0</v>
      </c>
      <c r="P18" s="429">
        <v>0</v>
      </c>
      <c r="Q18" s="429">
        <v>0</v>
      </c>
      <c r="R18" s="429">
        <v>0</v>
      </c>
      <c r="S18" s="429">
        <v>0</v>
      </c>
      <c r="T18" s="429">
        <v>0</v>
      </c>
      <c r="U18" s="429">
        <v>0</v>
      </c>
      <c r="V18" s="429">
        <v>0</v>
      </c>
      <c r="W18" s="429">
        <v>0</v>
      </c>
      <c r="X18" s="429">
        <v>0</v>
      </c>
      <c r="Y18" s="429">
        <v>0</v>
      </c>
      <c r="Z18" s="429">
        <v>0</v>
      </c>
      <c r="AA18" s="429">
        <v>0</v>
      </c>
      <c r="AB18" s="429">
        <v>0</v>
      </c>
      <c r="AC18" s="429">
        <v>0</v>
      </c>
      <c r="AD18" s="429">
        <v>0</v>
      </c>
      <c r="AE18" s="429">
        <v>0</v>
      </c>
      <c r="AF18" s="429">
        <v>0</v>
      </c>
      <c r="AG18" s="429">
        <v>0</v>
      </c>
      <c r="AH18" s="429">
        <v>0</v>
      </c>
      <c r="AI18" s="429">
        <v>0</v>
      </c>
      <c r="AJ18" s="429">
        <v>0</v>
      </c>
      <c r="AK18" s="429">
        <v>0</v>
      </c>
      <c r="AL18" s="429">
        <v>0</v>
      </c>
      <c r="AM18" s="429">
        <v>0</v>
      </c>
      <c r="AN18" s="429">
        <v>0</v>
      </c>
      <c r="AO18" s="429">
        <v>0</v>
      </c>
      <c r="AP18" s="440">
        <v>0</v>
      </c>
      <c r="AQ18" s="430">
        <v>0</v>
      </c>
      <c r="AR18" s="431">
        <v>0</v>
      </c>
    </row>
    <row r="19" spans="2:44" x14ac:dyDescent="0.4">
      <c r="B19" s="415" t="s">
        <v>26</v>
      </c>
      <c r="C19" s="416" t="s">
        <v>154</v>
      </c>
      <c r="D19" s="428">
        <v>0</v>
      </c>
      <c r="E19" s="429">
        <v>0</v>
      </c>
      <c r="F19" s="429">
        <v>0</v>
      </c>
      <c r="G19" s="429">
        <v>0</v>
      </c>
      <c r="H19" s="429">
        <v>0</v>
      </c>
      <c r="I19" s="429">
        <v>0</v>
      </c>
      <c r="J19" s="429">
        <v>0</v>
      </c>
      <c r="K19" s="429">
        <v>0</v>
      </c>
      <c r="L19" s="429">
        <v>0</v>
      </c>
      <c r="M19" s="429">
        <v>0</v>
      </c>
      <c r="N19" s="429">
        <v>0</v>
      </c>
      <c r="O19" s="429">
        <v>0</v>
      </c>
      <c r="P19" s="429">
        <v>0</v>
      </c>
      <c r="Q19" s="429">
        <v>0</v>
      </c>
      <c r="R19" s="429">
        <v>0</v>
      </c>
      <c r="S19" s="429">
        <v>0</v>
      </c>
      <c r="T19" s="429">
        <v>0</v>
      </c>
      <c r="U19" s="429">
        <v>0</v>
      </c>
      <c r="V19" s="429">
        <v>0</v>
      </c>
      <c r="W19" s="429">
        <v>0</v>
      </c>
      <c r="X19" s="429">
        <v>0</v>
      </c>
      <c r="Y19" s="429">
        <v>0</v>
      </c>
      <c r="Z19" s="429">
        <v>0</v>
      </c>
      <c r="AA19" s="429">
        <v>0</v>
      </c>
      <c r="AB19" s="429">
        <v>7.2196390094753371E-2</v>
      </c>
      <c r="AC19" s="429">
        <v>0</v>
      </c>
      <c r="AD19" s="429">
        <v>0</v>
      </c>
      <c r="AE19" s="429">
        <v>0</v>
      </c>
      <c r="AF19" s="429">
        <v>0</v>
      </c>
      <c r="AG19" s="429">
        <v>0</v>
      </c>
      <c r="AH19" s="429">
        <v>0</v>
      </c>
      <c r="AI19" s="429">
        <v>0</v>
      </c>
      <c r="AJ19" s="429">
        <v>0</v>
      </c>
      <c r="AK19" s="429">
        <v>0</v>
      </c>
      <c r="AL19" s="429">
        <v>0</v>
      </c>
      <c r="AM19" s="429">
        <v>0</v>
      </c>
      <c r="AN19" s="429">
        <v>0</v>
      </c>
      <c r="AO19" s="429">
        <v>0</v>
      </c>
      <c r="AP19" s="440">
        <v>0</v>
      </c>
      <c r="AQ19" s="430">
        <v>0</v>
      </c>
      <c r="AR19" s="431">
        <v>3.6982383824763882E-3</v>
      </c>
    </row>
    <row r="20" spans="2:44" x14ac:dyDescent="0.4">
      <c r="B20" s="415" t="s">
        <v>28</v>
      </c>
      <c r="C20" s="416" t="s">
        <v>155</v>
      </c>
      <c r="D20" s="428">
        <v>2.270232708723221E-4</v>
      </c>
      <c r="E20" s="429">
        <v>4.1043265073823155E-4</v>
      </c>
      <c r="F20" s="429">
        <v>7.0795976383118304E-3</v>
      </c>
      <c r="G20" s="429">
        <v>2.4521905138079722E-3</v>
      </c>
      <c r="H20" s="429">
        <v>4.9704197503848951E-3</v>
      </c>
      <c r="I20" s="429">
        <v>1.6181251346001988E-2</v>
      </c>
      <c r="J20" s="429">
        <v>2.2525725832855135E-2</v>
      </c>
      <c r="K20" s="429">
        <v>3.2949470850920655E-2</v>
      </c>
      <c r="L20" s="429">
        <v>5.2719361700757517E-3</v>
      </c>
      <c r="M20" s="429">
        <v>2.6656214293767908E-4</v>
      </c>
      <c r="N20" s="429">
        <v>4.7032211465781266E-4</v>
      </c>
      <c r="O20" s="429">
        <v>4.6547723279065922E-3</v>
      </c>
      <c r="P20" s="429">
        <v>6.7981913270182279E-3</v>
      </c>
      <c r="Q20" s="429">
        <v>1.589083185864824E-3</v>
      </c>
      <c r="R20" s="429">
        <v>2.8968967939820765E-2</v>
      </c>
      <c r="S20" s="429">
        <v>4.1570567983295371E-3</v>
      </c>
      <c r="T20" s="429">
        <v>3.4512435014753405E-3</v>
      </c>
      <c r="U20" s="429">
        <v>2.0563244803078074E-3</v>
      </c>
      <c r="V20" s="429">
        <v>9.7037957219237069E-4</v>
      </c>
      <c r="W20" s="429">
        <v>1.1721380463683108E-3</v>
      </c>
      <c r="X20" s="429">
        <v>8.0277049606424942E-4</v>
      </c>
      <c r="Y20" s="429">
        <v>1.071681584855569E-2</v>
      </c>
      <c r="Z20" s="429">
        <v>5.0977406813300348E-3</v>
      </c>
      <c r="AA20" s="429">
        <v>1.6982134718631747E-3</v>
      </c>
      <c r="AB20" s="429">
        <v>1.2754106822396812E-4</v>
      </c>
      <c r="AC20" s="429">
        <v>0</v>
      </c>
      <c r="AD20" s="429">
        <v>1.96861656477469E-3</v>
      </c>
      <c r="AE20" s="429">
        <v>6.8515102351753695E-3</v>
      </c>
      <c r="AF20" s="429">
        <v>4.5801687940406101E-3</v>
      </c>
      <c r="AG20" s="429">
        <v>4.4440507495414928E-3</v>
      </c>
      <c r="AH20" s="429">
        <v>3.1455061893408678E-3</v>
      </c>
      <c r="AI20" s="429">
        <v>1.9094983927455383E-3</v>
      </c>
      <c r="AJ20" s="429">
        <v>0</v>
      </c>
      <c r="AK20" s="429">
        <v>3.1212688145759492E-3</v>
      </c>
      <c r="AL20" s="429">
        <v>4.5632003344940036E-3</v>
      </c>
      <c r="AM20" s="429">
        <v>1.314959112164956E-3</v>
      </c>
      <c r="AN20" s="429">
        <v>7.2399267048770923E-3</v>
      </c>
      <c r="AO20" s="429">
        <v>1.7994580230508903E-2</v>
      </c>
      <c r="AP20" s="440">
        <v>0</v>
      </c>
      <c r="AQ20" s="430">
        <v>4.261163853727145E-2</v>
      </c>
      <c r="AR20" s="431">
        <v>4.8972385202786127E-3</v>
      </c>
    </row>
    <row r="21" spans="2:44" x14ac:dyDescent="0.4">
      <c r="B21" s="415" t="s">
        <v>30</v>
      </c>
      <c r="C21" s="416" t="s">
        <v>156</v>
      </c>
      <c r="D21" s="428">
        <v>2.2149574775543078E-3</v>
      </c>
      <c r="E21" s="429">
        <v>4.1344249017697858E-3</v>
      </c>
      <c r="F21" s="429">
        <v>8.6540564181062762E-2</v>
      </c>
      <c r="G21" s="429">
        <v>0.35619850125626762</v>
      </c>
      <c r="H21" s="429">
        <v>6.7671170783935225E-2</v>
      </c>
      <c r="I21" s="429">
        <v>9.4305257868343054E-2</v>
      </c>
      <c r="J21" s="429">
        <v>3.2522099748990507E-2</v>
      </c>
      <c r="K21" s="429">
        <v>2.0038080381721418E-2</v>
      </c>
      <c r="L21" s="429">
        <v>7.3264028265820638E-2</v>
      </c>
      <c r="M21" s="429">
        <v>3.2398508850040704E-2</v>
      </c>
      <c r="N21" s="429">
        <v>0.10451229276431823</v>
      </c>
      <c r="O21" s="429">
        <v>2.1528130682618305E-2</v>
      </c>
      <c r="P21" s="429">
        <v>4.2145966051346011E-2</v>
      </c>
      <c r="Q21" s="429">
        <v>8.3311333700088516E-2</v>
      </c>
      <c r="R21" s="429">
        <v>2.1282064463064822E-2</v>
      </c>
      <c r="S21" s="429">
        <v>0.17461616804496224</v>
      </c>
      <c r="T21" s="429">
        <v>0.14255668018225978</v>
      </c>
      <c r="U21" s="429">
        <v>2.3189761128627157E-2</v>
      </c>
      <c r="V21" s="429">
        <v>1.7734028599677897E-2</v>
      </c>
      <c r="W21" s="429">
        <v>2.2916222397877314E-2</v>
      </c>
      <c r="X21" s="429">
        <v>5.8316319316978338E-2</v>
      </c>
      <c r="Y21" s="429">
        <v>3.7574348009785541E-2</v>
      </c>
      <c r="Z21" s="429">
        <v>1.526843303048089E-2</v>
      </c>
      <c r="AA21" s="429">
        <v>5.1130787021715571E-2</v>
      </c>
      <c r="AB21" s="429">
        <v>0.14633569152124126</v>
      </c>
      <c r="AC21" s="429">
        <v>0.13250342175584956</v>
      </c>
      <c r="AD21" s="429">
        <v>5.4879689768067723E-2</v>
      </c>
      <c r="AE21" s="429">
        <v>8.5581465884863983E-2</v>
      </c>
      <c r="AF21" s="429">
        <v>2.119957599391447E-2</v>
      </c>
      <c r="AG21" s="429">
        <v>4.7391023942815304E-3</v>
      </c>
      <c r="AH21" s="429">
        <v>2.4951980662312374E-2</v>
      </c>
      <c r="AI21" s="429">
        <v>6.4430624626702652E-3</v>
      </c>
      <c r="AJ21" s="429">
        <v>0</v>
      </c>
      <c r="AK21" s="429">
        <v>2.1125349027423919E-2</v>
      </c>
      <c r="AL21" s="429">
        <v>7.9507410245259445E-3</v>
      </c>
      <c r="AM21" s="429">
        <v>3.2116160002534859E-2</v>
      </c>
      <c r="AN21" s="429">
        <v>4.7139121989493729E-2</v>
      </c>
      <c r="AO21" s="429">
        <v>6.4759234831827744E-2</v>
      </c>
      <c r="AP21" s="440">
        <v>0</v>
      </c>
      <c r="AQ21" s="430">
        <v>0.19945499296765121</v>
      </c>
      <c r="AR21" s="431">
        <v>4.6974318826034846E-2</v>
      </c>
    </row>
    <row r="22" spans="2:44" x14ac:dyDescent="0.4">
      <c r="B22" s="415" t="s">
        <v>32</v>
      </c>
      <c r="C22" s="416" t="s">
        <v>157</v>
      </c>
      <c r="D22" s="428">
        <v>0.38541148461374458</v>
      </c>
      <c r="E22" s="429">
        <v>0.24650037759803867</v>
      </c>
      <c r="F22" s="429">
        <v>0.31109228077848239</v>
      </c>
      <c r="G22" s="429">
        <v>7.2742832691484807E-3</v>
      </c>
      <c r="H22" s="429">
        <v>0.17029158232843847</v>
      </c>
      <c r="I22" s="429">
        <v>0.15570192080893439</v>
      </c>
      <c r="J22" s="429">
        <v>0.19722199730332016</v>
      </c>
      <c r="K22" s="429">
        <v>0.14106181562366182</v>
      </c>
      <c r="L22" s="429">
        <v>0.15999124206043408</v>
      </c>
      <c r="M22" s="429">
        <v>0.11977717979472273</v>
      </c>
      <c r="N22" s="429">
        <v>0.30710914272596457</v>
      </c>
      <c r="O22" s="429">
        <v>0.35648116967800791</v>
      </c>
      <c r="P22" s="429">
        <v>0.20539969730109142</v>
      </c>
      <c r="Q22" s="429">
        <v>0.17755094973126384</v>
      </c>
      <c r="R22" s="429">
        <v>0.19170193686206641</v>
      </c>
      <c r="S22" s="429">
        <v>0.21237621432240453</v>
      </c>
      <c r="T22" s="429">
        <v>0.15401754350749713</v>
      </c>
      <c r="U22" s="429">
        <v>0.10600117565328916</v>
      </c>
      <c r="V22" s="429">
        <v>0.44234097316828763</v>
      </c>
      <c r="W22" s="429">
        <v>7.6074850039851594E-2</v>
      </c>
      <c r="X22" s="429">
        <v>0.2249644128198019</v>
      </c>
      <c r="Y22" s="429">
        <v>0.17541857320508511</v>
      </c>
      <c r="Z22" s="429">
        <v>0.14097831840928102</v>
      </c>
      <c r="AA22" s="429">
        <v>0.13236420438320623</v>
      </c>
      <c r="AB22" s="429">
        <v>7.8239478826467833E-3</v>
      </c>
      <c r="AC22" s="429">
        <v>0</v>
      </c>
      <c r="AD22" s="429">
        <v>0.28293830326019009</v>
      </c>
      <c r="AE22" s="429">
        <v>6.748534360928672E-3</v>
      </c>
      <c r="AF22" s="429">
        <v>1.2340747370809054E-3</v>
      </c>
      <c r="AG22" s="429">
        <v>4.9954614405205025E-4</v>
      </c>
      <c r="AH22" s="429">
        <v>1.3031093407369931E-3</v>
      </c>
      <c r="AI22" s="429">
        <v>1.2265504734079431E-2</v>
      </c>
      <c r="AJ22" s="429">
        <v>0</v>
      </c>
      <c r="AK22" s="429">
        <v>1.5743980745908034E-2</v>
      </c>
      <c r="AL22" s="429">
        <v>4.4257343435210033E-4</v>
      </c>
      <c r="AM22" s="429">
        <v>3.3798145854842243E-4</v>
      </c>
      <c r="AN22" s="429">
        <v>0.11972437780478236</v>
      </c>
      <c r="AO22" s="429">
        <v>1.4544442170437264E-3</v>
      </c>
      <c r="AP22" s="440">
        <v>0</v>
      </c>
      <c r="AQ22" s="430">
        <v>2.7096518987341771E-2</v>
      </c>
      <c r="AR22" s="431">
        <v>9.4149664196291852E-2</v>
      </c>
    </row>
    <row r="23" spans="2:44" x14ac:dyDescent="0.4">
      <c r="B23" s="415" t="s">
        <v>34</v>
      </c>
      <c r="C23" s="416" t="s">
        <v>158</v>
      </c>
      <c r="D23" s="428">
        <v>1.1163622580721579E-3</v>
      </c>
      <c r="E23" s="429">
        <v>1.2096818326091477E-2</v>
      </c>
      <c r="F23" s="429">
        <v>8.4736496829214956E-4</v>
      </c>
      <c r="G23" s="429">
        <v>3.8615143236452605E-2</v>
      </c>
      <c r="H23" s="429">
        <v>5.2673945153449983E-3</v>
      </c>
      <c r="I23" s="429">
        <v>6.8048732963460534E-2</v>
      </c>
      <c r="J23" s="429">
        <v>1.3302095031561011E-2</v>
      </c>
      <c r="K23" s="429">
        <v>3.1389551599681899E-3</v>
      </c>
      <c r="L23" s="429">
        <v>6.9376619306534323E-3</v>
      </c>
      <c r="M23" s="429">
        <v>1.7623508605895528E-2</v>
      </c>
      <c r="N23" s="429">
        <v>2.3149366464913411E-2</v>
      </c>
      <c r="O23" s="429">
        <v>1.5016653706980475E-2</v>
      </c>
      <c r="P23" s="429">
        <v>2.5185739935887994E-2</v>
      </c>
      <c r="Q23" s="429">
        <v>2.2784807251987491E-2</v>
      </c>
      <c r="R23" s="429">
        <v>1.0630751040970544E-2</v>
      </c>
      <c r="S23" s="429">
        <v>1.6324667909554339E-2</v>
      </c>
      <c r="T23" s="429">
        <v>1.4038318713743753E-2</v>
      </c>
      <c r="U23" s="429">
        <v>1.9986105915673597E-2</v>
      </c>
      <c r="V23" s="429">
        <v>2.6491795972774665E-2</v>
      </c>
      <c r="W23" s="429">
        <v>2.0287187538063852E-2</v>
      </c>
      <c r="X23" s="429">
        <v>9.6023519772696006E-3</v>
      </c>
      <c r="Y23" s="429">
        <v>3.3219094110383679E-2</v>
      </c>
      <c r="Z23" s="429">
        <v>1.2751948336497265E-2</v>
      </c>
      <c r="AA23" s="429">
        <v>4.6444625570404942E-2</v>
      </c>
      <c r="AB23" s="429">
        <v>3.3039781666839581E-2</v>
      </c>
      <c r="AC23" s="429">
        <v>0</v>
      </c>
      <c r="AD23" s="429">
        <v>2.6085758786196376E-2</v>
      </c>
      <c r="AE23" s="429">
        <v>2.9107311624433974E-2</v>
      </c>
      <c r="AF23" s="429">
        <v>4.0903987965859572E-3</v>
      </c>
      <c r="AG23" s="429">
        <v>6.1858762795107209E-4</v>
      </c>
      <c r="AH23" s="429">
        <v>1.4483944237578195E-2</v>
      </c>
      <c r="AI23" s="429">
        <v>7.3390710017967615E-3</v>
      </c>
      <c r="AJ23" s="429">
        <v>0</v>
      </c>
      <c r="AK23" s="429">
        <v>5.5433358090385174E-2</v>
      </c>
      <c r="AL23" s="429">
        <v>0.18192095409681194</v>
      </c>
      <c r="AM23" s="429">
        <v>3.0296869182692181E-2</v>
      </c>
      <c r="AN23" s="429">
        <v>6.9460166110095783E-2</v>
      </c>
      <c r="AO23" s="429">
        <v>0.27765600727484752</v>
      </c>
      <c r="AP23" s="440">
        <v>0</v>
      </c>
      <c r="AQ23" s="430">
        <v>1.6504043600562589E-2</v>
      </c>
      <c r="AR23" s="431">
        <v>4.7252141287358267E-2</v>
      </c>
    </row>
    <row r="24" spans="2:44" x14ac:dyDescent="0.4">
      <c r="B24" s="415" t="s">
        <v>36</v>
      </c>
      <c r="C24" s="416" t="s">
        <v>159</v>
      </c>
      <c r="D24" s="428">
        <v>0</v>
      </c>
      <c r="E24" s="429">
        <v>0</v>
      </c>
      <c r="F24" s="429">
        <v>0</v>
      </c>
      <c r="G24" s="429">
        <v>0</v>
      </c>
      <c r="H24" s="429">
        <v>0</v>
      </c>
      <c r="I24" s="429">
        <v>0</v>
      </c>
      <c r="J24" s="429">
        <v>0</v>
      </c>
      <c r="K24" s="429">
        <v>0</v>
      </c>
      <c r="L24" s="429">
        <v>0</v>
      </c>
      <c r="M24" s="429">
        <v>0</v>
      </c>
      <c r="N24" s="429">
        <v>0</v>
      </c>
      <c r="O24" s="429">
        <v>0</v>
      </c>
      <c r="P24" s="429">
        <v>0</v>
      </c>
      <c r="Q24" s="429">
        <v>0</v>
      </c>
      <c r="R24" s="429">
        <v>0</v>
      </c>
      <c r="S24" s="429">
        <v>0</v>
      </c>
      <c r="T24" s="429">
        <v>0</v>
      </c>
      <c r="U24" s="429">
        <v>0</v>
      </c>
      <c r="V24" s="429">
        <v>0</v>
      </c>
      <c r="W24" s="429">
        <v>0</v>
      </c>
      <c r="X24" s="429">
        <v>0</v>
      </c>
      <c r="Y24" s="429">
        <v>0</v>
      </c>
      <c r="Z24" s="429">
        <v>0</v>
      </c>
      <c r="AA24" s="429">
        <v>0</v>
      </c>
      <c r="AB24" s="429">
        <v>0</v>
      </c>
      <c r="AC24" s="429">
        <v>0</v>
      </c>
      <c r="AD24" s="429">
        <v>0</v>
      </c>
      <c r="AE24" s="429">
        <v>0</v>
      </c>
      <c r="AF24" s="429">
        <v>0</v>
      </c>
      <c r="AG24" s="429">
        <v>0</v>
      </c>
      <c r="AH24" s="429">
        <v>0</v>
      </c>
      <c r="AI24" s="429">
        <v>0</v>
      </c>
      <c r="AJ24" s="429">
        <v>0</v>
      </c>
      <c r="AK24" s="429">
        <v>0</v>
      </c>
      <c r="AL24" s="429">
        <v>0</v>
      </c>
      <c r="AM24" s="429">
        <v>0</v>
      </c>
      <c r="AN24" s="429">
        <v>0</v>
      </c>
      <c r="AO24" s="429">
        <v>0</v>
      </c>
      <c r="AP24" s="440">
        <v>0</v>
      </c>
      <c r="AQ24" s="430">
        <v>0</v>
      </c>
      <c r="AR24" s="431">
        <v>0</v>
      </c>
    </row>
    <row r="25" spans="2:44" x14ac:dyDescent="0.4">
      <c r="B25" s="415" t="s">
        <v>38</v>
      </c>
      <c r="C25" s="416" t="s">
        <v>160</v>
      </c>
      <c r="D25" s="428">
        <v>3.2691351005614384E-3</v>
      </c>
      <c r="E25" s="429">
        <v>2.0590037978701282E-2</v>
      </c>
      <c r="F25" s="429">
        <v>1.2327793570959983E-2</v>
      </c>
      <c r="G25" s="429">
        <v>8.8816475209286504E-3</v>
      </c>
      <c r="H25" s="429">
        <v>3.3190837546988441E-2</v>
      </c>
      <c r="I25" s="429">
        <v>7.6294469341920398E-2</v>
      </c>
      <c r="J25" s="429">
        <v>9.3644495921535773E-2</v>
      </c>
      <c r="K25" s="429">
        <v>0.10028980852755857</v>
      </c>
      <c r="L25" s="429">
        <v>0.16519234195460897</v>
      </c>
      <c r="M25" s="429">
        <v>6.2975472731647164E-2</v>
      </c>
      <c r="N25" s="429">
        <v>0.13442813870023124</v>
      </c>
      <c r="O25" s="429">
        <v>5.3039301523936641E-2</v>
      </c>
      <c r="P25" s="429">
        <v>7.0986967652579364E-2</v>
      </c>
      <c r="Q25" s="429">
        <v>0.17234995256595206</v>
      </c>
      <c r="R25" s="429">
        <v>5.4285828521164974E-2</v>
      </c>
      <c r="S25" s="429">
        <v>0.10153341778420823</v>
      </c>
      <c r="T25" s="429">
        <v>9.8358557979887198E-2</v>
      </c>
      <c r="U25" s="429">
        <v>5.7526852989900068E-2</v>
      </c>
      <c r="V25" s="429">
        <v>4.3358520726560448E-2</v>
      </c>
      <c r="W25" s="429">
        <v>0.11005752602607344</v>
      </c>
      <c r="X25" s="429">
        <v>5.6619672621585529E-2</v>
      </c>
      <c r="Y25" s="429">
        <v>0.14298858433082998</v>
      </c>
      <c r="Z25" s="429">
        <v>5.141641224609253E-2</v>
      </c>
      <c r="AA25" s="429">
        <v>4.4244323371615629E-2</v>
      </c>
      <c r="AB25" s="429">
        <v>0.24677096024920026</v>
      </c>
      <c r="AC25" s="429">
        <v>0.57830932672880142</v>
      </c>
      <c r="AD25" s="429">
        <v>5.098271897945561E-2</v>
      </c>
      <c r="AE25" s="429">
        <v>7.0132996313592225E-2</v>
      </c>
      <c r="AF25" s="429">
        <v>0.1140789028569431</v>
      </c>
      <c r="AG25" s="429">
        <v>1.9945787553266123E-2</v>
      </c>
      <c r="AH25" s="429">
        <v>8.4731712645302618E-2</v>
      </c>
      <c r="AI25" s="429">
        <v>0.32164106402769599</v>
      </c>
      <c r="AJ25" s="429">
        <v>0</v>
      </c>
      <c r="AK25" s="429">
        <v>6.4262788270798274E-2</v>
      </c>
      <c r="AL25" s="429">
        <v>6.5273073134076681E-2</v>
      </c>
      <c r="AM25" s="429">
        <v>1.9214774014506799E-2</v>
      </c>
      <c r="AN25" s="429">
        <v>0.26096472552603123</v>
      </c>
      <c r="AO25" s="429">
        <v>4.1160629918396363E-2</v>
      </c>
      <c r="AP25" s="440">
        <v>0</v>
      </c>
      <c r="AQ25" s="430">
        <v>0.29349068213783402</v>
      </c>
      <c r="AR25" s="431">
        <v>0.11107476402055284</v>
      </c>
    </row>
    <row r="26" spans="2:44" x14ac:dyDescent="0.4">
      <c r="B26" s="415" t="s">
        <v>40</v>
      </c>
      <c r="C26" s="416" t="s">
        <v>161</v>
      </c>
      <c r="D26" s="428">
        <v>6.767366293164033E-2</v>
      </c>
      <c r="E26" s="429">
        <v>4.3587947508400185E-2</v>
      </c>
      <c r="F26" s="429">
        <v>0.15514979225891101</v>
      </c>
      <c r="G26" s="429">
        <v>0.20534764052093962</v>
      </c>
      <c r="H26" s="429">
        <v>3.9028736216072585E-2</v>
      </c>
      <c r="I26" s="429">
        <v>5.2661750981940501E-2</v>
      </c>
      <c r="J26" s="429">
        <v>3.8174213967111771E-2</v>
      </c>
      <c r="K26" s="429">
        <v>0.14260644154890806</v>
      </c>
      <c r="L26" s="429">
        <v>4.0556987783962238E-2</v>
      </c>
      <c r="M26" s="429">
        <v>1.2668471269439504E-2</v>
      </c>
      <c r="N26" s="429">
        <v>1.1805644985190452E-2</v>
      </c>
      <c r="O26" s="429">
        <v>2.8616670850502367E-2</v>
      </c>
      <c r="P26" s="429">
        <v>8.1567328572458159E-2</v>
      </c>
      <c r="Q26" s="429">
        <v>2.2586100887195534E-2</v>
      </c>
      <c r="R26" s="429">
        <v>8.204390068369917E-2</v>
      </c>
      <c r="S26" s="429">
        <v>2.4361144138815957E-2</v>
      </c>
      <c r="T26" s="429">
        <v>4.0391843473373615E-2</v>
      </c>
      <c r="U26" s="429">
        <v>1.0689894725591835E-2</v>
      </c>
      <c r="V26" s="429">
        <v>3.1369712949113281E-3</v>
      </c>
      <c r="W26" s="429">
        <v>5.6198249163372524E-3</v>
      </c>
      <c r="X26" s="429">
        <v>9.556641503313458E-3</v>
      </c>
      <c r="Y26" s="429">
        <v>6.3031777459544386E-2</v>
      </c>
      <c r="Z26" s="429">
        <v>0.35104601640552907</v>
      </c>
      <c r="AA26" s="429">
        <v>0.33321766066366487</v>
      </c>
      <c r="AB26" s="429">
        <v>3.63095488175764E-3</v>
      </c>
      <c r="AC26" s="429">
        <v>0</v>
      </c>
      <c r="AD26" s="429">
        <v>0.13125523145548362</v>
      </c>
      <c r="AE26" s="429">
        <v>0.18734540566148827</v>
      </c>
      <c r="AF26" s="429">
        <v>3.0943996166320792E-2</v>
      </c>
      <c r="AG26" s="429">
        <v>1.7993869445903879E-2</v>
      </c>
      <c r="AH26" s="429">
        <v>0.28626614999360367</v>
      </c>
      <c r="AI26" s="429">
        <v>1.2437266591293895E-2</v>
      </c>
      <c r="AJ26" s="429">
        <v>0</v>
      </c>
      <c r="AK26" s="429">
        <v>3.453213872723683E-2</v>
      </c>
      <c r="AL26" s="429">
        <v>4.8451338123934366E-2</v>
      </c>
      <c r="AM26" s="429">
        <v>2.4965739770119798E-2</v>
      </c>
      <c r="AN26" s="429">
        <v>0.11665227396683539</v>
      </c>
      <c r="AO26" s="429">
        <v>0.10743592939874419</v>
      </c>
      <c r="AP26" s="440">
        <v>0</v>
      </c>
      <c r="AQ26" s="430">
        <v>6.9224683544303792E-2</v>
      </c>
      <c r="AR26" s="431">
        <v>7.5389554810972134E-2</v>
      </c>
    </row>
    <row r="27" spans="2:44" x14ac:dyDescent="0.4">
      <c r="B27" s="415" t="s">
        <v>42</v>
      </c>
      <c r="C27" s="416" t="s">
        <v>162</v>
      </c>
      <c r="D27" s="428">
        <v>4.2443481076129784E-4</v>
      </c>
      <c r="E27" s="429">
        <v>9.1663291998205041E-4</v>
      </c>
      <c r="F27" s="429">
        <v>1.8232013995189155E-2</v>
      </c>
      <c r="G27" s="429">
        <v>6.2648804625698076E-3</v>
      </c>
      <c r="H27" s="429">
        <v>1.2996553529701384E-2</v>
      </c>
      <c r="I27" s="429">
        <v>1.5047020336167201E-2</v>
      </c>
      <c r="J27" s="429">
        <v>6.56109951311903E-2</v>
      </c>
      <c r="K27" s="429">
        <v>8.6441701841316443E-2</v>
      </c>
      <c r="L27" s="429">
        <v>1.3587685650073089E-2</v>
      </c>
      <c r="M27" s="429">
        <v>6.7095533563747191E-4</v>
      </c>
      <c r="N27" s="429">
        <v>1.2205978689928947E-3</v>
      </c>
      <c r="O27" s="429">
        <v>1.2215524683610181E-2</v>
      </c>
      <c r="P27" s="429">
        <v>1.7789044555649908E-2</v>
      </c>
      <c r="Q27" s="429">
        <v>4.2665095183187394E-3</v>
      </c>
      <c r="R27" s="429">
        <v>3.8859473260336883E-2</v>
      </c>
      <c r="S27" s="429">
        <v>1.0915855413007753E-2</v>
      </c>
      <c r="T27" s="429">
        <v>9.0521437604126932E-3</v>
      </c>
      <c r="U27" s="429">
        <v>5.3043338855341205E-3</v>
      </c>
      <c r="V27" s="429">
        <v>2.5435353172797615E-3</v>
      </c>
      <c r="W27" s="429">
        <v>3.8911544819054734E-3</v>
      </c>
      <c r="X27" s="429">
        <v>1.8279460912737286E-3</v>
      </c>
      <c r="Y27" s="429">
        <v>2.8101890418201814E-2</v>
      </c>
      <c r="Z27" s="429">
        <v>2.1591230766524278E-2</v>
      </c>
      <c r="AA27" s="429">
        <v>7.7724469591955994E-3</v>
      </c>
      <c r="AB27" s="429">
        <v>2.9945356690568649E-4</v>
      </c>
      <c r="AC27" s="429">
        <v>0</v>
      </c>
      <c r="AD27" s="429">
        <v>7.9443955880950622E-3</v>
      </c>
      <c r="AE27" s="429">
        <v>1.0646837893643754E-2</v>
      </c>
      <c r="AF27" s="429">
        <v>1.2625505837730642E-2</v>
      </c>
      <c r="AG27" s="429">
        <v>1.7125344096571456E-2</v>
      </c>
      <c r="AH27" s="429">
        <v>8.3163400375241888E-3</v>
      </c>
      <c r="AI27" s="429">
        <v>5.3348663474489947E-3</v>
      </c>
      <c r="AJ27" s="429">
        <v>0</v>
      </c>
      <c r="AK27" s="429">
        <v>1.7867571709270731E-2</v>
      </c>
      <c r="AL27" s="429">
        <v>1.1301006144552294E-2</v>
      </c>
      <c r="AM27" s="429">
        <v>2.4054774120126003E-3</v>
      </c>
      <c r="AN27" s="429">
        <v>2.6867781722148331E-2</v>
      </c>
      <c r="AO27" s="429">
        <v>2.4084497168187613E-2</v>
      </c>
      <c r="AP27" s="440">
        <v>0</v>
      </c>
      <c r="AQ27" s="430">
        <v>8.915699718706048E-2</v>
      </c>
      <c r="AR27" s="431">
        <v>1.1733206108756151E-2</v>
      </c>
    </row>
    <row r="28" spans="2:44" x14ac:dyDescent="0.4">
      <c r="B28" s="415" t="s">
        <v>44</v>
      </c>
      <c r="C28" s="416" t="s">
        <v>163</v>
      </c>
      <c r="D28" s="428">
        <v>0.22040406193984474</v>
      </c>
      <c r="E28" s="429">
        <v>0.1721135639782416</v>
      </c>
      <c r="F28" s="429">
        <v>0.26681062759676361</v>
      </c>
      <c r="G28" s="429">
        <v>0.11790263651624371</v>
      </c>
      <c r="H28" s="429">
        <v>0.20146611752385568</v>
      </c>
      <c r="I28" s="429">
        <v>0.15875747351580846</v>
      </c>
      <c r="J28" s="429">
        <v>0.11012205468697743</v>
      </c>
      <c r="K28" s="429">
        <v>0.12015966232336209</v>
      </c>
      <c r="L28" s="429">
        <v>0.19822780517018951</v>
      </c>
      <c r="M28" s="429">
        <v>5.8646112898056518E-2</v>
      </c>
      <c r="N28" s="429">
        <v>8.211600159013667E-2</v>
      </c>
      <c r="O28" s="429">
        <v>9.7894102016200635E-2</v>
      </c>
      <c r="P28" s="429">
        <v>7.6688423803540268E-2</v>
      </c>
      <c r="Q28" s="429">
        <v>9.59575744879195E-2</v>
      </c>
      <c r="R28" s="429">
        <v>0.20302152767068204</v>
      </c>
      <c r="S28" s="429">
        <v>6.9993949278995535E-2</v>
      </c>
      <c r="T28" s="429">
        <v>5.3412729079266946E-2</v>
      </c>
      <c r="U28" s="429">
        <v>3.5728637845348153E-2</v>
      </c>
      <c r="V28" s="429">
        <v>3.4889298671423936E-2</v>
      </c>
      <c r="W28" s="429">
        <v>4.209857518198408E-2</v>
      </c>
      <c r="X28" s="429">
        <v>4.4282100456174769E-2</v>
      </c>
      <c r="Y28" s="429">
        <v>0.13817887610009497</v>
      </c>
      <c r="Z28" s="429">
        <v>0.12136541084991131</v>
      </c>
      <c r="AA28" s="429">
        <v>7.5634797112658872E-2</v>
      </c>
      <c r="AB28" s="429">
        <v>4.6896743608584819E-2</v>
      </c>
      <c r="AC28" s="429">
        <v>0</v>
      </c>
      <c r="AD28" s="429">
        <v>0.17435288882296224</v>
      </c>
      <c r="AE28" s="429">
        <v>0.28766109659827793</v>
      </c>
      <c r="AF28" s="429">
        <v>7.0618643231506087E-2</v>
      </c>
      <c r="AG28" s="429">
        <v>0.83395952227318848</v>
      </c>
      <c r="AH28" s="429">
        <v>0.11552594867310498</v>
      </c>
      <c r="AI28" s="429">
        <v>6.631184399544271E-2</v>
      </c>
      <c r="AJ28" s="429">
        <v>0</v>
      </c>
      <c r="AK28" s="429">
        <v>0.2634452414752696</v>
      </c>
      <c r="AL28" s="429">
        <v>0.47299069392713911</v>
      </c>
      <c r="AM28" s="429">
        <v>0.80430081406002862</v>
      </c>
      <c r="AN28" s="429">
        <v>6.8779004679022857E-2</v>
      </c>
      <c r="AO28" s="429">
        <v>0.22850128806905207</v>
      </c>
      <c r="AP28" s="440">
        <v>0</v>
      </c>
      <c r="AQ28" s="430">
        <v>0</v>
      </c>
      <c r="AR28" s="431">
        <v>0.18098037224169083</v>
      </c>
    </row>
    <row r="29" spans="2:44" x14ac:dyDescent="0.4">
      <c r="B29" s="415" t="s">
        <v>46</v>
      </c>
      <c r="C29" s="416" t="s">
        <v>164</v>
      </c>
      <c r="D29" s="428">
        <v>5.4071020775590456E-3</v>
      </c>
      <c r="E29" s="429">
        <v>0</v>
      </c>
      <c r="F29" s="429">
        <v>0</v>
      </c>
      <c r="G29" s="429">
        <v>0</v>
      </c>
      <c r="H29" s="429">
        <v>0.29807669764061362</v>
      </c>
      <c r="I29" s="429">
        <v>1.1682271743700711E-2</v>
      </c>
      <c r="J29" s="429">
        <v>2.4215551323168563E-2</v>
      </c>
      <c r="K29" s="429">
        <v>6.3467302869027952E-4</v>
      </c>
      <c r="L29" s="429">
        <v>9.0369915618969529E-4</v>
      </c>
      <c r="M29" s="429">
        <v>9.2495509948250093E-3</v>
      </c>
      <c r="N29" s="429">
        <v>6.7496822526189664E-3</v>
      </c>
      <c r="O29" s="429">
        <v>1.2245372779760848E-5</v>
      </c>
      <c r="P29" s="429">
        <v>2.8457144289613292E-2</v>
      </c>
      <c r="Q29" s="429">
        <v>2.4905288030553089E-2</v>
      </c>
      <c r="R29" s="429">
        <v>2.7976261873347157E-2</v>
      </c>
      <c r="S29" s="429">
        <v>9.410337796678039E-3</v>
      </c>
      <c r="T29" s="429">
        <v>1.2279451614845742E-2</v>
      </c>
      <c r="U29" s="429">
        <v>6.3645593972104951E-3</v>
      </c>
      <c r="V29" s="429">
        <v>1.1764309512722013E-2</v>
      </c>
      <c r="W29" s="429">
        <v>2.0738558531734782E-2</v>
      </c>
      <c r="X29" s="429">
        <v>5.719168403533325E-3</v>
      </c>
      <c r="Y29" s="429">
        <v>7.5893873332635808E-2</v>
      </c>
      <c r="Z29" s="429">
        <v>1.9841606200132103E-2</v>
      </c>
      <c r="AA29" s="429">
        <v>2.5034465412611031E-2</v>
      </c>
      <c r="AB29" s="429">
        <v>0.21654887159379607</v>
      </c>
      <c r="AC29" s="429">
        <v>0</v>
      </c>
      <c r="AD29" s="429">
        <v>3.8355177419183948E-4</v>
      </c>
      <c r="AE29" s="429">
        <v>1.0027858106635132E-2</v>
      </c>
      <c r="AF29" s="429">
        <v>7.1018470337234864E-3</v>
      </c>
      <c r="AG29" s="429">
        <v>2.7246175318962847E-2</v>
      </c>
      <c r="AH29" s="429">
        <v>0.31638756213843311</v>
      </c>
      <c r="AI29" s="429">
        <v>0.11311970207194146</v>
      </c>
      <c r="AJ29" s="429">
        <v>0</v>
      </c>
      <c r="AK29" s="429">
        <v>4.9026483777863438E-3</v>
      </c>
      <c r="AL29" s="429">
        <v>3.6347428034975926E-2</v>
      </c>
      <c r="AM29" s="429">
        <v>5.584615506483699E-3</v>
      </c>
      <c r="AN29" s="429">
        <v>7.6469490665875663E-3</v>
      </c>
      <c r="AO29" s="429">
        <v>4.8501542632146025E-2</v>
      </c>
      <c r="AP29" s="440">
        <v>0</v>
      </c>
      <c r="AQ29" s="430">
        <v>0</v>
      </c>
      <c r="AR29" s="431">
        <v>5.4634255876221761E-2</v>
      </c>
    </row>
    <row r="30" spans="2:44" x14ac:dyDescent="0.4">
      <c r="B30" s="415" t="s">
        <v>48</v>
      </c>
      <c r="C30" s="416" t="s">
        <v>165</v>
      </c>
      <c r="D30" s="428">
        <v>0</v>
      </c>
      <c r="E30" s="429">
        <v>0</v>
      </c>
      <c r="F30" s="429">
        <v>0</v>
      </c>
      <c r="G30" s="429">
        <v>0</v>
      </c>
      <c r="H30" s="429">
        <v>0</v>
      </c>
      <c r="I30" s="429">
        <v>0</v>
      </c>
      <c r="J30" s="429">
        <v>0</v>
      </c>
      <c r="K30" s="429">
        <v>0</v>
      </c>
      <c r="L30" s="429">
        <v>0</v>
      </c>
      <c r="M30" s="429">
        <v>0</v>
      </c>
      <c r="N30" s="429">
        <v>0</v>
      </c>
      <c r="O30" s="429">
        <v>0</v>
      </c>
      <c r="P30" s="429">
        <v>0</v>
      </c>
      <c r="Q30" s="429">
        <v>0</v>
      </c>
      <c r="R30" s="429">
        <v>0</v>
      </c>
      <c r="S30" s="429">
        <v>0</v>
      </c>
      <c r="T30" s="429">
        <v>0</v>
      </c>
      <c r="U30" s="429">
        <v>0</v>
      </c>
      <c r="V30" s="429">
        <v>0</v>
      </c>
      <c r="W30" s="429">
        <v>0</v>
      </c>
      <c r="X30" s="429">
        <v>0</v>
      </c>
      <c r="Y30" s="429">
        <v>0</v>
      </c>
      <c r="Z30" s="429">
        <v>0</v>
      </c>
      <c r="AA30" s="429">
        <v>0</v>
      </c>
      <c r="AB30" s="429">
        <v>0</v>
      </c>
      <c r="AC30" s="429">
        <v>0</v>
      </c>
      <c r="AD30" s="429">
        <v>0</v>
      </c>
      <c r="AE30" s="429">
        <v>0</v>
      </c>
      <c r="AF30" s="429">
        <v>0</v>
      </c>
      <c r="AG30" s="429">
        <v>0</v>
      </c>
      <c r="AH30" s="429">
        <v>0</v>
      </c>
      <c r="AI30" s="429">
        <v>0</v>
      </c>
      <c r="AJ30" s="429">
        <v>0</v>
      </c>
      <c r="AK30" s="429">
        <v>0</v>
      </c>
      <c r="AL30" s="429">
        <v>0</v>
      </c>
      <c r="AM30" s="429">
        <v>0</v>
      </c>
      <c r="AN30" s="429">
        <v>0</v>
      </c>
      <c r="AO30" s="429">
        <v>0</v>
      </c>
      <c r="AP30" s="440">
        <v>0</v>
      </c>
      <c r="AQ30" s="430">
        <v>0</v>
      </c>
      <c r="AR30" s="431">
        <v>0</v>
      </c>
    </row>
    <row r="31" spans="2:44" x14ac:dyDescent="0.4">
      <c r="B31" s="415" t="s">
        <v>50</v>
      </c>
      <c r="C31" s="416" t="s">
        <v>166</v>
      </c>
      <c r="D31" s="428">
        <v>0</v>
      </c>
      <c r="E31" s="429">
        <v>0</v>
      </c>
      <c r="F31" s="429">
        <v>0</v>
      </c>
      <c r="G31" s="429">
        <v>0</v>
      </c>
      <c r="H31" s="429">
        <v>0</v>
      </c>
      <c r="I31" s="429">
        <v>0</v>
      </c>
      <c r="J31" s="429">
        <v>0</v>
      </c>
      <c r="K31" s="429">
        <v>0</v>
      </c>
      <c r="L31" s="429">
        <v>0</v>
      </c>
      <c r="M31" s="429">
        <v>0</v>
      </c>
      <c r="N31" s="429">
        <v>0</v>
      </c>
      <c r="O31" s="429">
        <v>0</v>
      </c>
      <c r="P31" s="429">
        <v>0</v>
      </c>
      <c r="Q31" s="429">
        <v>0</v>
      </c>
      <c r="R31" s="429">
        <v>0</v>
      </c>
      <c r="S31" s="429">
        <v>0</v>
      </c>
      <c r="T31" s="429">
        <v>0</v>
      </c>
      <c r="U31" s="429">
        <v>0</v>
      </c>
      <c r="V31" s="429">
        <v>0</v>
      </c>
      <c r="W31" s="429">
        <v>0</v>
      </c>
      <c r="X31" s="429">
        <v>0</v>
      </c>
      <c r="Y31" s="429">
        <v>0</v>
      </c>
      <c r="Z31" s="429">
        <v>0</v>
      </c>
      <c r="AA31" s="429">
        <v>0</v>
      </c>
      <c r="AB31" s="429">
        <v>0</v>
      </c>
      <c r="AC31" s="429">
        <v>0</v>
      </c>
      <c r="AD31" s="429">
        <v>0</v>
      </c>
      <c r="AE31" s="429">
        <v>0</v>
      </c>
      <c r="AF31" s="429">
        <v>0</v>
      </c>
      <c r="AG31" s="429">
        <v>0</v>
      </c>
      <c r="AH31" s="429">
        <v>0</v>
      </c>
      <c r="AI31" s="429">
        <v>0</v>
      </c>
      <c r="AJ31" s="429">
        <v>0</v>
      </c>
      <c r="AK31" s="429">
        <v>0</v>
      </c>
      <c r="AL31" s="429">
        <v>0</v>
      </c>
      <c r="AM31" s="429">
        <v>0</v>
      </c>
      <c r="AN31" s="429">
        <v>0</v>
      </c>
      <c r="AO31" s="429">
        <v>0</v>
      </c>
      <c r="AP31" s="440">
        <v>0</v>
      </c>
      <c r="AQ31" s="430">
        <v>0</v>
      </c>
      <c r="AR31" s="431">
        <v>0</v>
      </c>
    </row>
    <row r="32" spans="2:44" x14ac:dyDescent="0.4">
      <c r="B32" s="415" t="s">
        <v>52</v>
      </c>
      <c r="C32" s="416" t="s">
        <v>167</v>
      </c>
      <c r="D32" s="428">
        <v>0</v>
      </c>
      <c r="E32" s="429">
        <v>0</v>
      </c>
      <c r="F32" s="429">
        <v>0</v>
      </c>
      <c r="G32" s="429">
        <v>0</v>
      </c>
      <c r="H32" s="429">
        <v>0</v>
      </c>
      <c r="I32" s="429">
        <v>0</v>
      </c>
      <c r="J32" s="429">
        <v>0</v>
      </c>
      <c r="K32" s="429">
        <v>0</v>
      </c>
      <c r="L32" s="429">
        <v>0</v>
      </c>
      <c r="M32" s="429">
        <v>0</v>
      </c>
      <c r="N32" s="429">
        <v>0</v>
      </c>
      <c r="O32" s="429">
        <v>0</v>
      </c>
      <c r="P32" s="429">
        <v>0</v>
      </c>
      <c r="Q32" s="429">
        <v>0</v>
      </c>
      <c r="R32" s="429">
        <v>0</v>
      </c>
      <c r="S32" s="429">
        <v>0</v>
      </c>
      <c r="T32" s="429">
        <v>0</v>
      </c>
      <c r="U32" s="429">
        <v>0</v>
      </c>
      <c r="V32" s="429">
        <v>0</v>
      </c>
      <c r="W32" s="429">
        <v>0</v>
      </c>
      <c r="X32" s="429">
        <v>0</v>
      </c>
      <c r="Y32" s="429">
        <v>0</v>
      </c>
      <c r="Z32" s="429">
        <v>0</v>
      </c>
      <c r="AA32" s="429">
        <v>0</v>
      </c>
      <c r="AB32" s="429">
        <v>0</v>
      </c>
      <c r="AC32" s="429">
        <v>0</v>
      </c>
      <c r="AD32" s="429">
        <v>0</v>
      </c>
      <c r="AE32" s="429">
        <v>0</v>
      </c>
      <c r="AF32" s="429">
        <v>0</v>
      </c>
      <c r="AG32" s="429">
        <v>0</v>
      </c>
      <c r="AH32" s="429">
        <v>0</v>
      </c>
      <c r="AI32" s="429">
        <v>0</v>
      </c>
      <c r="AJ32" s="429">
        <v>0</v>
      </c>
      <c r="AK32" s="429">
        <v>0</v>
      </c>
      <c r="AL32" s="429">
        <v>0</v>
      </c>
      <c r="AM32" s="429">
        <v>0</v>
      </c>
      <c r="AN32" s="429">
        <v>0</v>
      </c>
      <c r="AO32" s="429">
        <v>0</v>
      </c>
      <c r="AP32" s="440">
        <v>0</v>
      </c>
      <c r="AQ32" s="430">
        <v>0</v>
      </c>
      <c r="AR32" s="431">
        <v>0</v>
      </c>
    </row>
    <row r="33" spans="2:44" x14ac:dyDescent="0.4">
      <c r="B33" s="415" t="s">
        <v>54</v>
      </c>
      <c r="C33" s="416" t="s">
        <v>168</v>
      </c>
      <c r="D33" s="428">
        <v>0.2681954216315669</v>
      </c>
      <c r="E33" s="429">
        <v>0.17967646962251141</v>
      </c>
      <c r="F33" s="429">
        <v>0.12092718128143451</v>
      </c>
      <c r="G33" s="429">
        <v>0.12825998705331182</v>
      </c>
      <c r="H33" s="429">
        <v>9.1944950256726873E-2</v>
      </c>
      <c r="I33" s="429">
        <v>7.1039164812175037E-2</v>
      </c>
      <c r="J33" s="429">
        <v>0.14295923648051595</v>
      </c>
      <c r="K33" s="429">
        <v>0.14499984706674007</v>
      </c>
      <c r="L33" s="429">
        <v>6.6304900797015426E-2</v>
      </c>
      <c r="M33" s="429">
        <v>3.5816985224333908E-2</v>
      </c>
      <c r="N33" s="429">
        <v>6.9638467869720777E-2</v>
      </c>
      <c r="O33" s="429">
        <v>6.9306513926050195E-2</v>
      </c>
      <c r="P33" s="429">
        <v>8.4332667980659859E-2</v>
      </c>
      <c r="Q33" s="429">
        <v>6.0077450063671198E-2</v>
      </c>
      <c r="R33" s="429">
        <v>8.9180189288141795E-2</v>
      </c>
      <c r="S33" s="429">
        <v>8.2803468898134377E-2</v>
      </c>
      <c r="T33" s="429">
        <v>7.2961621068267132E-2</v>
      </c>
      <c r="U33" s="429">
        <v>3.2101747448297975E-2</v>
      </c>
      <c r="V33" s="429">
        <v>7.4088763878529432E-2</v>
      </c>
      <c r="W33" s="429">
        <v>3.2811452386761294E-2</v>
      </c>
      <c r="X33" s="429">
        <v>4.415805168719724E-2</v>
      </c>
      <c r="Y33" s="429">
        <v>9.1702334809045313E-2</v>
      </c>
      <c r="Z33" s="429">
        <v>0.11694017211571832</v>
      </c>
      <c r="AA33" s="429">
        <v>0.11229862081616367</v>
      </c>
      <c r="AB33" s="429">
        <v>4.2980053863058192E-2</v>
      </c>
      <c r="AC33" s="429">
        <v>7.4366160464055267E-2</v>
      </c>
      <c r="AD33" s="429">
        <v>0.13736451192506965</v>
      </c>
      <c r="AE33" s="429">
        <v>6.693978031920593E-2</v>
      </c>
      <c r="AF33" s="429">
        <v>3.9682658172950351E-2</v>
      </c>
      <c r="AG33" s="429">
        <v>2.4090011826763194E-2</v>
      </c>
      <c r="AH33" s="429">
        <v>6.6663789220077457E-2</v>
      </c>
      <c r="AI33" s="429">
        <v>7.1054369175636081E-2</v>
      </c>
      <c r="AJ33" s="429">
        <v>0</v>
      </c>
      <c r="AK33" s="429">
        <v>3.8843250256188483E-2</v>
      </c>
      <c r="AL33" s="429">
        <v>8.5520807755685269E-2</v>
      </c>
      <c r="AM33" s="429">
        <v>1.7395483194664118E-2</v>
      </c>
      <c r="AN33" s="429">
        <v>0.15319816953563808</v>
      </c>
      <c r="AO33" s="429">
        <v>0.10017926494704582</v>
      </c>
      <c r="AP33" s="440">
        <v>0</v>
      </c>
      <c r="AQ33" s="430">
        <v>0.18411568213783402</v>
      </c>
      <c r="AR33" s="431">
        <v>7.2563280593329171E-2</v>
      </c>
    </row>
    <row r="34" spans="2:44" x14ac:dyDescent="0.4">
      <c r="B34" s="415" t="s">
        <v>56</v>
      </c>
      <c r="C34" s="416" t="s">
        <v>169</v>
      </c>
      <c r="D34" s="428">
        <v>0</v>
      </c>
      <c r="E34" s="429">
        <v>0</v>
      </c>
      <c r="F34" s="429">
        <v>0</v>
      </c>
      <c r="G34" s="429">
        <v>0</v>
      </c>
      <c r="H34" s="429">
        <v>0</v>
      </c>
      <c r="I34" s="429">
        <v>0</v>
      </c>
      <c r="J34" s="429">
        <v>0</v>
      </c>
      <c r="K34" s="429">
        <v>0</v>
      </c>
      <c r="L34" s="429">
        <v>0</v>
      </c>
      <c r="M34" s="429">
        <v>0</v>
      </c>
      <c r="N34" s="429">
        <v>0</v>
      </c>
      <c r="O34" s="429">
        <v>0</v>
      </c>
      <c r="P34" s="429">
        <v>0</v>
      </c>
      <c r="Q34" s="429">
        <v>0</v>
      </c>
      <c r="R34" s="429">
        <v>0</v>
      </c>
      <c r="S34" s="429">
        <v>0</v>
      </c>
      <c r="T34" s="429">
        <v>0</v>
      </c>
      <c r="U34" s="429">
        <v>0</v>
      </c>
      <c r="V34" s="429">
        <v>0</v>
      </c>
      <c r="W34" s="429">
        <v>0</v>
      </c>
      <c r="X34" s="429">
        <v>0</v>
      </c>
      <c r="Y34" s="429">
        <v>0</v>
      </c>
      <c r="Z34" s="429">
        <v>0</v>
      </c>
      <c r="AA34" s="429">
        <v>0</v>
      </c>
      <c r="AB34" s="429">
        <v>0</v>
      </c>
      <c r="AC34" s="429">
        <v>0</v>
      </c>
      <c r="AD34" s="429">
        <v>0</v>
      </c>
      <c r="AE34" s="429">
        <v>0</v>
      </c>
      <c r="AF34" s="429">
        <v>0</v>
      </c>
      <c r="AG34" s="429">
        <v>0</v>
      </c>
      <c r="AH34" s="429">
        <v>0</v>
      </c>
      <c r="AI34" s="429">
        <v>0</v>
      </c>
      <c r="AJ34" s="429">
        <v>0</v>
      </c>
      <c r="AK34" s="429">
        <v>0</v>
      </c>
      <c r="AL34" s="429">
        <v>0</v>
      </c>
      <c r="AM34" s="429">
        <v>0</v>
      </c>
      <c r="AN34" s="429">
        <v>0</v>
      </c>
      <c r="AO34" s="429">
        <v>0</v>
      </c>
      <c r="AP34" s="440">
        <v>0</v>
      </c>
      <c r="AQ34" s="430">
        <v>0</v>
      </c>
      <c r="AR34" s="431">
        <v>0</v>
      </c>
    </row>
    <row r="35" spans="2:44" x14ac:dyDescent="0.4">
      <c r="B35" s="415" t="s">
        <v>58</v>
      </c>
      <c r="C35" s="416" t="s">
        <v>170</v>
      </c>
      <c r="D35" s="428">
        <v>0</v>
      </c>
      <c r="E35" s="429">
        <v>0</v>
      </c>
      <c r="F35" s="429">
        <v>0</v>
      </c>
      <c r="G35" s="429">
        <v>0</v>
      </c>
      <c r="H35" s="429">
        <v>0</v>
      </c>
      <c r="I35" s="429">
        <v>0</v>
      </c>
      <c r="J35" s="429">
        <v>0</v>
      </c>
      <c r="K35" s="429">
        <v>0</v>
      </c>
      <c r="L35" s="429">
        <v>0</v>
      </c>
      <c r="M35" s="429">
        <v>0</v>
      </c>
      <c r="N35" s="429">
        <v>0</v>
      </c>
      <c r="O35" s="429">
        <v>0</v>
      </c>
      <c r="P35" s="429">
        <v>0</v>
      </c>
      <c r="Q35" s="429">
        <v>0</v>
      </c>
      <c r="R35" s="429">
        <v>0</v>
      </c>
      <c r="S35" s="429">
        <v>0</v>
      </c>
      <c r="T35" s="429">
        <v>0</v>
      </c>
      <c r="U35" s="429">
        <v>0</v>
      </c>
      <c r="V35" s="429">
        <v>0</v>
      </c>
      <c r="W35" s="429">
        <v>0</v>
      </c>
      <c r="X35" s="429">
        <v>0</v>
      </c>
      <c r="Y35" s="429">
        <v>0</v>
      </c>
      <c r="Z35" s="429">
        <v>0</v>
      </c>
      <c r="AA35" s="429">
        <v>0</v>
      </c>
      <c r="AB35" s="429">
        <v>0</v>
      </c>
      <c r="AC35" s="429">
        <v>0</v>
      </c>
      <c r="AD35" s="429">
        <v>0</v>
      </c>
      <c r="AE35" s="429">
        <v>0</v>
      </c>
      <c r="AF35" s="429">
        <v>0</v>
      </c>
      <c r="AG35" s="429">
        <v>2.8575224915135606E-2</v>
      </c>
      <c r="AH35" s="429">
        <v>0</v>
      </c>
      <c r="AI35" s="429">
        <v>0</v>
      </c>
      <c r="AJ35" s="429">
        <v>0</v>
      </c>
      <c r="AK35" s="429">
        <v>0</v>
      </c>
      <c r="AL35" s="429">
        <v>0</v>
      </c>
      <c r="AM35" s="429">
        <v>0</v>
      </c>
      <c r="AN35" s="429">
        <v>0</v>
      </c>
      <c r="AO35" s="429">
        <v>0</v>
      </c>
      <c r="AP35" s="440">
        <v>0</v>
      </c>
      <c r="AQ35" s="430">
        <v>0</v>
      </c>
      <c r="AR35" s="431">
        <v>1.9056455540116095E-3</v>
      </c>
    </row>
    <row r="36" spans="2:44" x14ac:dyDescent="0.4">
      <c r="B36" s="415" t="s">
        <v>60</v>
      </c>
      <c r="C36" s="416" t="s">
        <v>171</v>
      </c>
      <c r="D36" s="428">
        <v>8.0030638270990762E-3</v>
      </c>
      <c r="E36" s="429">
        <v>5.7378484573204769E-3</v>
      </c>
      <c r="F36" s="429">
        <v>1.2300459217144106E-2</v>
      </c>
      <c r="G36" s="429">
        <v>1.0456096463798647E-2</v>
      </c>
      <c r="H36" s="429">
        <v>7.7291590143563852E-3</v>
      </c>
      <c r="I36" s="429">
        <v>1.0136805078401411E-2</v>
      </c>
      <c r="J36" s="429">
        <v>1.7466810771229312E-2</v>
      </c>
      <c r="K36" s="429">
        <v>2.1425949715544138E-2</v>
      </c>
      <c r="L36" s="429">
        <v>8.9983535932237589E-3</v>
      </c>
      <c r="M36" s="429">
        <v>3.766494226188521E-3</v>
      </c>
      <c r="N36" s="429">
        <v>9.0509011707661218E-3</v>
      </c>
      <c r="O36" s="429">
        <v>8.6306918023351924E-3</v>
      </c>
      <c r="P36" s="429">
        <v>9.5494298543849047E-3</v>
      </c>
      <c r="Q36" s="429">
        <v>8.47170392978739E-3</v>
      </c>
      <c r="R36" s="429">
        <v>1.3275301724384129E-2</v>
      </c>
      <c r="S36" s="429">
        <v>1.0803299723522296E-2</v>
      </c>
      <c r="T36" s="429">
        <v>8.9009715168911468E-3</v>
      </c>
      <c r="U36" s="429">
        <v>4.1602094800406138E-3</v>
      </c>
      <c r="V36" s="429">
        <v>8.6073235136747122E-3</v>
      </c>
      <c r="W36" s="429">
        <v>3.7724592732780692E-3</v>
      </c>
      <c r="X36" s="429">
        <v>5.8588217825855391E-3</v>
      </c>
      <c r="Y36" s="429">
        <v>1.1956381968466141E-2</v>
      </c>
      <c r="Z36" s="429">
        <v>1.436243456899902E-2</v>
      </c>
      <c r="AA36" s="429">
        <v>1.2579639214737013E-2</v>
      </c>
      <c r="AB36" s="429">
        <v>1.8173637625601157E-2</v>
      </c>
      <c r="AC36" s="429">
        <v>7.9515088313889069E-3</v>
      </c>
      <c r="AD36" s="429">
        <v>1.1125120522138991E-2</v>
      </c>
      <c r="AE36" s="429">
        <v>8.9054050124671488E-3</v>
      </c>
      <c r="AF36" s="429">
        <v>4.5346511362846014E-3</v>
      </c>
      <c r="AG36" s="429">
        <v>3.5351863081547696E-3</v>
      </c>
      <c r="AH36" s="429">
        <v>8.332233515074729E-3</v>
      </c>
      <c r="AI36" s="429">
        <v>4.7485985276307895E-3</v>
      </c>
      <c r="AJ36" s="429">
        <v>0</v>
      </c>
      <c r="AK36" s="429">
        <v>4.5126778042061918E-3</v>
      </c>
      <c r="AL36" s="429">
        <v>7.0342353429598973E-3</v>
      </c>
      <c r="AM36" s="429">
        <v>2.2523295636078466E-3</v>
      </c>
      <c r="AN36" s="429">
        <v>1.3864954214469568E-2</v>
      </c>
      <c r="AO36" s="429">
        <v>1.2740276750489983E-2</v>
      </c>
      <c r="AP36" s="440">
        <v>0</v>
      </c>
      <c r="AQ36" s="430">
        <v>2.4503340365682139E-2</v>
      </c>
      <c r="AR36" s="431">
        <v>8.4704447168768189E-3</v>
      </c>
    </row>
    <row r="37" spans="2:44" x14ac:dyDescent="0.4">
      <c r="B37" s="415" t="s">
        <v>62</v>
      </c>
      <c r="C37" s="416" t="s">
        <v>172</v>
      </c>
      <c r="D37" s="428">
        <v>1.4874959530634323E-3</v>
      </c>
      <c r="E37" s="429">
        <v>1.1333413595718366E-2</v>
      </c>
      <c r="F37" s="429">
        <v>7.9542969604198561E-3</v>
      </c>
      <c r="G37" s="429">
        <v>3.6826744785666478E-2</v>
      </c>
      <c r="H37" s="429">
        <v>1.9811342872996397E-2</v>
      </c>
      <c r="I37" s="429">
        <v>5.9197423880382724E-2</v>
      </c>
      <c r="J37" s="429">
        <v>5.6964721372419938E-2</v>
      </c>
      <c r="K37" s="429">
        <v>6.7623264207499853E-2</v>
      </c>
      <c r="L37" s="429">
        <v>2.6896319304173116E-2</v>
      </c>
      <c r="M37" s="429">
        <v>4.4439305065169007E-2</v>
      </c>
      <c r="N37" s="429">
        <v>6.5285188772739228E-2</v>
      </c>
      <c r="O37" s="429">
        <v>4.0018643580057189E-2</v>
      </c>
      <c r="P37" s="429">
        <v>5.0650363959401999E-2</v>
      </c>
      <c r="Q37" s="429">
        <v>5.8340756435389489E-2</v>
      </c>
      <c r="R37" s="429">
        <v>0.11214037252180468</v>
      </c>
      <c r="S37" s="429">
        <v>4.7900290666541147E-2</v>
      </c>
      <c r="T37" s="429">
        <v>4.7490666211686301E-2</v>
      </c>
      <c r="U37" s="429">
        <v>7.2759578902367339E-2</v>
      </c>
      <c r="V37" s="429">
        <v>9.83946205812537E-2</v>
      </c>
      <c r="W37" s="429">
        <v>0.12147787056772157</v>
      </c>
      <c r="X37" s="429">
        <v>5.0756437413928358E-2</v>
      </c>
      <c r="Y37" s="429">
        <v>5.4450657361401415E-2</v>
      </c>
      <c r="Z37" s="429">
        <v>6.4254722307073506E-2</v>
      </c>
      <c r="AA37" s="429">
        <v>8.2945814130724618E-2</v>
      </c>
      <c r="AB37" s="429">
        <v>1.5636749318995002E-2</v>
      </c>
      <c r="AC37" s="429">
        <v>0</v>
      </c>
      <c r="AD37" s="429">
        <v>8.103961602441169E-2</v>
      </c>
      <c r="AE37" s="429">
        <v>0.20267451318195612</v>
      </c>
      <c r="AF37" s="429">
        <v>0.67715017222060991</v>
      </c>
      <c r="AG37" s="429">
        <v>1.021698644590042E-2</v>
      </c>
      <c r="AH37" s="429">
        <v>4.2940436699784833E-2</v>
      </c>
      <c r="AI37" s="429">
        <v>0.21368389706966681</v>
      </c>
      <c r="AJ37" s="429">
        <v>0</v>
      </c>
      <c r="AK37" s="429">
        <v>8.4003121268814582E-2</v>
      </c>
      <c r="AL37" s="429">
        <v>1.915155674811083E-2</v>
      </c>
      <c r="AM37" s="429">
        <v>5.7969101101344268E-2</v>
      </c>
      <c r="AN37" s="429">
        <v>6.2877957879225718E-2</v>
      </c>
      <c r="AO37" s="429">
        <v>5.1891070431749106E-2</v>
      </c>
      <c r="AP37" s="440">
        <v>0</v>
      </c>
      <c r="AQ37" s="430">
        <v>0</v>
      </c>
      <c r="AR37" s="431">
        <v>9.1385450390924591E-2</v>
      </c>
    </row>
    <row r="38" spans="2:44" x14ac:dyDescent="0.4">
      <c r="B38" s="415" t="s">
        <v>64</v>
      </c>
      <c r="C38" s="416" t="s">
        <v>173</v>
      </c>
      <c r="D38" s="428">
        <v>0</v>
      </c>
      <c r="E38" s="429">
        <v>0</v>
      </c>
      <c r="F38" s="429">
        <v>0</v>
      </c>
      <c r="G38" s="429">
        <v>0</v>
      </c>
      <c r="H38" s="429">
        <v>0</v>
      </c>
      <c r="I38" s="429">
        <v>0</v>
      </c>
      <c r="J38" s="429">
        <v>0</v>
      </c>
      <c r="K38" s="429">
        <v>0</v>
      </c>
      <c r="L38" s="429">
        <v>0</v>
      </c>
      <c r="M38" s="429">
        <v>0</v>
      </c>
      <c r="N38" s="429">
        <v>0</v>
      </c>
      <c r="O38" s="429">
        <v>0</v>
      </c>
      <c r="P38" s="429">
        <v>0</v>
      </c>
      <c r="Q38" s="429">
        <v>0</v>
      </c>
      <c r="R38" s="429">
        <v>0</v>
      </c>
      <c r="S38" s="429">
        <v>0</v>
      </c>
      <c r="T38" s="429">
        <v>0</v>
      </c>
      <c r="U38" s="429">
        <v>0</v>
      </c>
      <c r="V38" s="429">
        <v>0</v>
      </c>
      <c r="W38" s="429">
        <v>0</v>
      </c>
      <c r="X38" s="429">
        <v>0</v>
      </c>
      <c r="Y38" s="429">
        <v>0</v>
      </c>
      <c r="Z38" s="429">
        <v>0</v>
      </c>
      <c r="AA38" s="429">
        <v>0</v>
      </c>
      <c r="AB38" s="429">
        <v>0</v>
      </c>
      <c r="AC38" s="429">
        <v>0</v>
      </c>
      <c r="AD38" s="429">
        <v>0</v>
      </c>
      <c r="AE38" s="429">
        <v>0</v>
      </c>
      <c r="AF38" s="429">
        <v>0</v>
      </c>
      <c r="AG38" s="429">
        <v>0</v>
      </c>
      <c r="AH38" s="429">
        <v>0</v>
      </c>
      <c r="AI38" s="429">
        <v>0</v>
      </c>
      <c r="AJ38" s="429">
        <v>0</v>
      </c>
      <c r="AK38" s="429">
        <v>0</v>
      </c>
      <c r="AL38" s="429">
        <v>0</v>
      </c>
      <c r="AM38" s="429">
        <v>0</v>
      </c>
      <c r="AN38" s="429">
        <v>0</v>
      </c>
      <c r="AO38" s="429">
        <v>0</v>
      </c>
      <c r="AP38" s="440">
        <v>0</v>
      </c>
      <c r="AQ38" s="430">
        <v>0</v>
      </c>
      <c r="AR38" s="431">
        <v>0</v>
      </c>
    </row>
    <row r="39" spans="2:44" x14ac:dyDescent="0.4">
      <c r="B39" s="415" t="s">
        <v>66</v>
      </c>
      <c r="C39" s="416" t="s">
        <v>174</v>
      </c>
      <c r="D39" s="428">
        <v>2.922677848056286E-3</v>
      </c>
      <c r="E39" s="429">
        <v>9.8503836177175571E-4</v>
      </c>
      <c r="F39" s="429">
        <v>0</v>
      </c>
      <c r="G39" s="429">
        <v>1.1630075814928189E-3</v>
      </c>
      <c r="H39" s="429">
        <v>3.8012769914893281E-2</v>
      </c>
      <c r="I39" s="429">
        <v>0.10327911722779994</v>
      </c>
      <c r="J39" s="429">
        <v>0.16003703534199604</v>
      </c>
      <c r="K39" s="429">
        <v>8.4201229583409795E-2</v>
      </c>
      <c r="L39" s="429">
        <v>7.2435458493162158E-2</v>
      </c>
      <c r="M39" s="429">
        <v>0.54198830944113841</v>
      </c>
      <c r="N39" s="429">
        <v>0.12909222232798248</v>
      </c>
      <c r="O39" s="429">
        <v>0.27012833150673188</v>
      </c>
      <c r="P39" s="429">
        <v>0.2479436215448925</v>
      </c>
      <c r="Q39" s="429">
        <v>0.18350078602560588</v>
      </c>
      <c r="R39" s="429">
        <v>9.0932561101686682E-2</v>
      </c>
      <c r="S39" s="429">
        <v>0.21096960928168323</v>
      </c>
      <c r="T39" s="429">
        <v>0.32268938557578436</v>
      </c>
      <c r="U39" s="429">
        <v>0.61260834713835299</v>
      </c>
      <c r="V39" s="429">
        <v>0.22347351187338965</v>
      </c>
      <c r="W39" s="429">
        <v>0.52399691575346952</v>
      </c>
      <c r="X39" s="429">
        <v>0.47171270368153734</v>
      </c>
      <c r="Y39" s="429">
        <v>0.10189281427034522</v>
      </c>
      <c r="Z39" s="429">
        <v>5.8653204899588501E-2</v>
      </c>
      <c r="AA39" s="429">
        <v>7.1619032850407813E-2</v>
      </c>
      <c r="AB39" s="429">
        <v>2.997236538736902E-2</v>
      </c>
      <c r="AC39" s="429">
        <v>0</v>
      </c>
      <c r="AD39" s="429">
        <v>0</v>
      </c>
      <c r="AE39" s="429">
        <v>1.1900380400269311E-2</v>
      </c>
      <c r="AF39" s="429">
        <v>3.0507754934387208E-3</v>
      </c>
      <c r="AG39" s="429">
        <v>0</v>
      </c>
      <c r="AH39" s="429">
        <v>1.0112614637550024E-2</v>
      </c>
      <c r="AI39" s="429">
        <v>0.14999592895929587</v>
      </c>
      <c r="AJ39" s="429">
        <v>1</v>
      </c>
      <c r="AK39" s="429">
        <v>0.38717722601934812</v>
      </c>
      <c r="AL39" s="429">
        <v>4.9583805441247096E-2</v>
      </c>
      <c r="AM39" s="429">
        <v>0</v>
      </c>
      <c r="AN39" s="429">
        <v>9.1974136198796283E-3</v>
      </c>
      <c r="AO39" s="429">
        <v>3.1901200426615419E-4</v>
      </c>
      <c r="AP39" s="440">
        <v>0</v>
      </c>
      <c r="AQ39" s="430">
        <v>1.1581399437412095E-2</v>
      </c>
      <c r="AR39" s="431">
        <v>0.16446666970453774</v>
      </c>
    </row>
    <row r="40" spans="2:44" x14ac:dyDescent="0.4">
      <c r="B40" s="415" t="s">
        <v>68</v>
      </c>
      <c r="C40" s="416" t="s">
        <v>175</v>
      </c>
      <c r="D40" s="428">
        <v>0</v>
      </c>
      <c r="E40" s="429">
        <v>0</v>
      </c>
      <c r="F40" s="429">
        <v>0</v>
      </c>
      <c r="G40" s="429">
        <v>0</v>
      </c>
      <c r="H40" s="429">
        <v>0</v>
      </c>
      <c r="I40" s="429">
        <v>0</v>
      </c>
      <c r="J40" s="429">
        <v>0</v>
      </c>
      <c r="K40" s="429">
        <v>0</v>
      </c>
      <c r="L40" s="429">
        <v>0</v>
      </c>
      <c r="M40" s="429">
        <v>0</v>
      </c>
      <c r="N40" s="429">
        <v>0</v>
      </c>
      <c r="O40" s="429">
        <v>0</v>
      </c>
      <c r="P40" s="429">
        <v>0</v>
      </c>
      <c r="Q40" s="429">
        <v>0</v>
      </c>
      <c r="R40" s="429">
        <v>0</v>
      </c>
      <c r="S40" s="429">
        <v>0</v>
      </c>
      <c r="T40" s="429">
        <v>0</v>
      </c>
      <c r="U40" s="429">
        <v>0</v>
      </c>
      <c r="V40" s="429">
        <v>0</v>
      </c>
      <c r="W40" s="429">
        <v>0</v>
      </c>
      <c r="X40" s="429">
        <v>0</v>
      </c>
      <c r="Y40" s="429">
        <v>0</v>
      </c>
      <c r="Z40" s="429">
        <v>0</v>
      </c>
      <c r="AA40" s="429">
        <v>0</v>
      </c>
      <c r="AB40" s="429">
        <v>0</v>
      </c>
      <c r="AC40" s="429">
        <v>0</v>
      </c>
      <c r="AD40" s="429">
        <v>0</v>
      </c>
      <c r="AE40" s="429">
        <v>0</v>
      </c>
      <c r="AF40" s="429">
        <v>0</v>
      </c>
      <c r="AG40" s="429">
        <v>0</v>
      </c>
      <c r="AH40" s="429">
        <v>0</v>
      </c>
      <c r="AI40" s="429">
        <v>0</v>
      </c>
      <c r="AJ40" s="429">
        <v>0</v>
      </c>
      <c r="AK40" s="429">
        <v>0</v>
      </c>
      <c r="AL40" s="429">
        <v>0</v>
      </c>
      <c r="AM40" s="429">
        <v>0</v>
      </c>
      <c r="AN40" s="429">
        <v>0</v>
      </c>
      <c r="AO40" s="429">
        <v>0</v>
      </c>
      <c r="AP40" s="440">
        <v>0</v>
      </c>
      <c r="AQ40" s="430">
        <v>0</v>
      </c>
      <c r="AR40" s="431">
        <v>0</v>
      </c>
    </row>
    <row r="41" spans="2:44" x14ac:dyDescent="0.4">
      <c r="B41" s="415" t="s">
        <v>70</v>
      </c>
      <c r="C41" s="416" t="s">
        <v>176</v>
      </c>
      <c r="D41" s="428">
        <v>0</v>
      </c>
      <c r="E41" s="429">
        <v>0</v>
      </c>
      <c r="F41" s="429">
        <v>0</v>
      </c>
      <c r="G41" s="429">
        <v>0</v>
      </c>
      <c r="H41" s="429">
        <v>0</v>
      </c>
      <c r="I41" s="429">
        <v>0</v>
      </c>
      <c r="J41" s="429">
        <v>0</v>
      </c>
      <c r="K41" s="429">
        <v>0</v>
      </c>
      <c r="L41" s="429">
        <v>0</v>
      </c>
      <c r="M41" s="429">
        <v>0</v>
      </c>
      <c r="N41" s="429">
        <v>0</v>
      </c>
      <c r="O41" s="429">
        <v>0</v>
      </c>
      <c r="P41" s="429">
        <v>0</v>
      </c>
      <c r="Q41" s="429">
        <v>0</v>
      </c>
      <c r="R41" s="429">
        <v>0</v>
      </c>
      <c r="S41" s="429">
        <v>0</v>
      </c>
      <c r="T41" s="429">
        <v>0</v>
      </c>
      <c r="U41" s="429">
        <v>0</v>
      </c>
      <c r="V41" s="429">
        <v>0</v>
      </c>
      <c r="W41" s="429">
        <v>0</v>
      </c>
      <c r="X41" s="429">
        <v>0</v>
      </c>
      <c r="Y41" s="429">
        <v>0</v>
      </c>
      <c r="Z41" s="429">
        <v>0</v>
      </c>
      <c r="AA41" s="429">
        <v>0</v>
      </c>
      <c r="AB41" s="429">
        <v>0</v>
      </c>
      <c r="AC41" s="429">
        <v>0</v>
      </c>
      <c r="AD41" s="429">
        <v>0</v>
      </c>
      <c r="AE41" s="429">
        <v>0</v>
      </c>
      <c r="AF41" s="429">
        <v>0</v>
      </c>
      <c r="AG41" s="429">
        <v>0</v>
      </c>
      <c r="AH41" s="429">
        <v>0</v>
      </c>
      <c r="AI41" s="429">
        <v>0</v>
      </c>
      <c r="AJ41" s="429">
        <v>0</v>
      </c>
      <c r="AK41" s="429">
        <v>0</v>
      </c>
      <c r="AL41" s="429">
        <v>0</v>
      </c>
      <c r="AM41" s="429">
        <v>0</v>
      </c>
      <c r="AN41" s="429">
        <v>0</v>
      </c>
      <c r="AO41" s="429">
        <v>0</v>
      </c>
      <c r="AP41" s="440">
        <v>0</v>
      </c>
      <c r="AQ41" s="430">
        <v>0</v>
      </c>
      <c r="AR41" s="431">
        <v>0</v>
      </c>
    </row>
    <row r="42" spans="2:44" x14ac:dyDescent="0.4">
      <c r="B42" s="415" t="s">
        <v>72</v>
      </c>
      <c r="C42" s="416" t="s">
        <v>177</v>
      </c>
      <c r="D42" s="428">
        <v>0</v>
      </c>
      <c r="E42" s="429">
        <v>0</v>
      </c>
      <c r="F42" s="429">
        <v>0</v>
      </c>
      <c r="G42" s="429">
        <v>0</v>
      </c>
      <c r="H42" s="429">
        <v>4.3686550950710005E-3</v>
      </c>
      <c r="I42" s="429">
        <v>0.10064608095496919</v>
      </c>
      <c r="J42" s="429">
        <v>0</v>
      </c>
      <c r="K42" s="429">
        <v>0</v>
      </c>
      <c r="L42" s="429">
        <v>0.15549635837145256</v>
      </c>
      <c r="M42" s="429">
        <v>5.8352916735841136E-2</v>
      </c>
      <c r="N42" s="429">
        <v>5.3812688618764731E-2</v>
      </c>
      <c r="O42" s="429">
        <v>1.6685085748222889E-2</v>
      </c>
      <c r="P42" s="429">
        <v>4.5310830416540021E-2</v>
      </c>
      <c r="Q42" s="429">
        <v>8.1990220240457407E-2</v>
      </c>
      <c r="R42" s="429">
        <v>2.0830834432849547E-2</v>
      </c>
      <c r="S42" s="429">
        <v>1.9474180748065575E-2</v>
      </c>
      <c r="T42" s="429">
        <v>1.6660937594090607E-2</v>
      </c>
      <c r="U42" s="429">
        <v>8.5790626836958258E-3</v>
      </c>
      <c r="V42" s="429">
        <v>1.0995411295498426E-2</v>
      </c>
      <c r="W42" s="429">
        <v>1.3457366473376975E-2</v>
      </c>
      <c r="X42" s="429">
        <v>1.472665373007713E-2</v>
      </c>
      <c r="Y42" s="429">
        <v>1.6250935465088882E-2</v>
      </c>
      <c r="Z42" s="429">
        <v>0</v>
      </c>
      <c r="AA42" s="429">
        <v>0</v>
      </c>
      <c r="AB42" s="429">
        <v>0.11936965131343721</v>
      </c>
      <c r="AC42" s="429">
        <v>0.20686958221990484</v>
      </c>
      <c r="AD42" s="429">
        <v>3.6337822231169409E-2</v>
      </c>
      <c r="AE42" s="429">
        <v>6.1369444182497665E-3</v>
      </c>
      <c r="AF42" s="429">
        <v>0</v>
      </c>
      <c r="AG42" s="429">
        <v>0</v>
      </c>
      <c r="AH42" s="429">
        <v>1.3288661234733106E-2</v>
      </c>
      <c r="AI42" s="429">
        <v>1.0684916063491534E-2</v>
      </c>
      <c r="AJ42" s="429">
        <v>0</v>
      </c>
      <c r="AK42" s="429">
        <v>0</v>
      </c>
      <c r="AL42" s="429">
        <v>0</v>
      </c>
      <c r="AM42" s="429">
        <v>0</v>
      </c>
      <c r="AN42" s="429">
        <v>0</v>
      </c>
      <c r="AO42" s="429">
        <v>0</v>
      </c>
      <c r="AP42" s="440">
        <v>0</v>
      </c>
      <c r="AQ42" s="430">
        <v>0</v>
      </c>
      <c r="AR42" s="431">
        <v>1.9909983853532157E-2</v>
      </c>
    </row>
    <row r="43" spans="2:44" x14ac:dyDescent="0.4">
      <c r="B43" s="415" t="s">
        <v>74</v>
      </c>
      <c r="C43" s="416" t="s">
        <v>178</v>
      </c>
      <c r="D43" s="428">
        <v>0</v>
      </c>
      <c r="E43" s="429">
        <v>0</v>
      </c>
      <c r="F43" s="429">
        <v>0</v>
      </c>
      <c r="G43" s="429">
        <v>0</v>
      </c>
      <c r="H43" s="429">
        <v>0</v>
      </c>
      <c r="I43" s="429">
        <v>0</v>
      </c>
      <c r="J43" s="429">
        <v>0</v>
      </c>
      <c r="K43" s="429">
        <v>0</v>
      </c>
      <c r="L43" s="429">
        <v>0</v>
      </c>
      <c r="M43" s="429">
        <v>0</v>
      </c>
      <c r="N43" s="429">
        <v>0</v>
      </c>
      <c r="O43" s="429">
        <v>0</v>
      </c>
      <c r="P43" s="429">
        <v>0</v>
      </c>
      <c r="Q43" s="429">
        <v>0</v>
      </c>
      <c r="R43" s="429">
        <v>0</v>
      </c>
      <c r="S43" s="429">
        <v>0</v>
      </c>
      <c r="T43" s="429">
        <v>0</v>
      </c>
      <c r="U43" s="429">
        <v>0</v>
      </c>
      <c r="V43" s="429">
        <v>0</v>
      </c>
      <c r="W43" s="429">
        <v>0</v>
      </c>
      <c r="X43" s="429">
        <v>0</v>
      </c>
      <c r="Y43" s="429">
        <v>0</v>
      </c>
      <c r="Z43" s="429">
        <v>0</v>
      </c>
      <c r="AA43" s="429">
        <v>0</v>
      </c>
      <c r="AB43" s="429">
        <v>0</v>
      </c>
      <c r="AC43" s="429">
        <v>0</v>
      </c>
      <c r="AD43" s="429">
        <v>0</v>
      </c>
      <c r="AE43" s="429">
        <v>0</v>
      </c>
      <c r="AF43" s="429">
        <v>0</v>
      </c>
      <c r="AG43" s="429">
        <v>0</v>
      </c>
      <c r="AH43" s="429">
        <v>0</v>
      </c>
      <c r="AI43" s="429">
        <v>0</v>
      </c>
      <c r="AJ43" s="429">
        <v>0</v>
      </c>
      <c r="AK43" s="429">
        <v>0</v>
      </c>
      <c r="AL43" s="429">
        <v>0</v>
      </c>
      <c r="AM43" s="429">
        <v>0</v>
      </c>
      <c r="AN43" s="429">
        <v>0</v>
      </c>
      <c r="AO43" s="429">
        <v>0</v>
      </c>
      <c r="AP43" s="440">
        <v>0</v>
      </c>
      <c r="AQ43" s="430">
        <v>0</v>
      </c>
      <c r="AR43" s="431">
        <v>0</v>
      </c>
    </row>
    <row r="44" spans="2:44" x14ac:dyDescent="0.4">
      <c r="B44" s="415" t="s">
        <v>76</v>
      </c>
      <c r="C44" s="416" t="s">
        <v>179</v>
      </c>
      <c r="D44" s="428">
        <v>0</v>
      </c>
      <c r="E44" s="429">
        <v>0</v>
      </c>
      <c r="F44" s="429">
        <v>0</v>
      </c>
      <c r="G44" s="429">
        <v>0</v>
      </c>
      <c r="H44" s="429">
        <v>0</v>
      </c>
      <c r="I44" s="429">
        <v>0</v>
      </c>
      <c r="J44" s="429">
        <v>0</v>
      </c>
      <c r="K44" s="429">
        <v>0</v>
      </c>
      <c r="L44" s="429">
        <v>0</v>
      </c>
      <c r="M44" s="429">
        <v>0</v>
      </c>
      <c r="N44" s="429">
        <v>0</v>
      </c>
      <c r="O44" s="429">
        <v>0</v>
      </c>
      <c r="P44" s="429">
        <v>0</v>
      </c>
      <c r="Q44" s="429">
        <v>0</v>
      </c>
      <c r="R44" s="429">
        <v>0</v>
      </c>
      <c r="S44" s="429">
        <v>0</v>
      </c>
      <c r="T44" s="429">
        <v>0</v>
      </c>
      <c r="U44" s="429">
        <v>0</v>
      </c>
      <c r="V44" s="429">
        <v>0</v>
      </c>
      <c r="W44" s="429">
        <v>0</v>
      </c>
      <c r="X44" s="429">
        <v>0</v>
      </c>
      <c r="Y44" s="429">
        <v>0</v>
      </c>
      <c r="Z44" s="429">
        <v>0</v>
      </c>
      <c r="AA44" s="429">
        <v>0</v>
      </c>
      <c r="AB44" s="429">
        <v>0</v>
      </c>
      <c r="AC44" s="429">
        <v>0</v>
      </c>
      <c r="AD44" s="429">
        <v>0</v>
      </c>
      <c r="AE44" s="429">
        <v>0</v>
      </c>
      <c r="AF44" s="429">
        <v>0</v>
      </c>
      <c r="AG44" s="429">
        <v>0</v>
      </c>
      <c r="AH44" s="429">
        <v>0</v>
      </c>
      <c r="AI44" s="429">
        <v>0</v>
      </c>
      <c r="AJ44" s="429">
        <v>0</v>
      </c>
      <c r="AK44" s="429">
        <v>0</v>
      </c>
      <c r="AL44" s="429">
        <v>0</v>
      </c>
      <c r="AM44" s="429">
        <v>0</v>
      </c>
      <c r="AN44" s="429">
        <v>0</v>
      </c>
      <c r="AO44" s="429">
        <v>0</v>
      </c>
      <c r="AP44" s="440">
        <v>0</v>
      </c>
      <c r="AQ44" s="430">
        <v>0</v>
      </c>
      <c r="AR44" s="431">
        <v>0</v>
      </c>
    </row>
    <row r="45" spans="2:44" x14ac:dyDescent="0.4">
      <c r="B45" s="417" t="s">
        <v>78</v>
      </c>
      <c r="C45" s="418" t="s">
        <v>180</v>
      </c>
      <c r="D45" s="432">
        <v>0</v>
      </c>
      <c r="E45" s="433">
        <v>0</v>
      </c>
      <c r="F45" s="433">
        <v>0</v>
      </c>
      <c r="G45" s="433">
        <v>0</v>
      </c>
      <c r="H45" s="433">
        <v>0</v>
      </c>
      <c r="I45" s="433">
        <v>0</v>
      </c>
      <c r="J45" s="433">
        <v>0</v>
      </c>
      <c r="K45" s="433">
        <v>0</v>
      </c>
      <c r="L45" s="433">
        <v>0</v>
      </c>
      <c r="M45" s="433">
        <v>0</v>
      </c>
      <c r="N45" s="433">
        <v>0</v>
      </c>
      <c r="O45" s="433">
        <v>0</v>
      </c>
      <c r="P45" s="433">
        <v>0</v>
      </c>
      <c r="Q45" s="433">
        <v>0</v>
      </c>
      <c r="R45" s="433">
        <v>0</v>
      </c>
      <c r="S45" s="433">
        <v>0</v>
      </c>
      <c r="T45" s="433">
        <v>0</v>
      </c>
      <c r="U45" s="433">
        <v>0</v>
      </c>
      <c r="V45" s="433">
        <v>0</v>
      </c>
      <c r="W45" s="433">
        <v>0</v>
      </c>
      <c r="X45" s="433">
        <v>0</v>
      </c>
      <c r="Y45" s="433">
        <v>0</v>
      </c>
      <c r="Z45" s="433">
        <v>0</v>
      </c>
      <c r="AA45" s="433">
        <v>0</v>
      </c>
      <c r="AB45" s="433">
        <v>0</v>
      </c>
      <c r="AC45" s="433">
        <v>0</v>
      </c>
      <c r="AD45" s="433">
        <v>0</v>
      </c>
      <c r="AE45" s="433">
        <v>0</v>
      </c>
      <c r="AF45" s="433">
        <v>0</v>
      </c>
      <c r="AG45" s="433">
        <v>0</v>
      </c>
      <c r="AH45" s="433">
        <v>0</v>
      </c>
      <c r="AI45" s="433">
        <v>0</v>
      </c>
      <c r="AJ45" s="433">
        <v>0</v>
      </c>
      <c r="AK45" s="433">
        <v>0</v>
      </c>
      <c r="AL45" s="433">
        <v>0</v>
      </c>
      <c r="AM45" s="433">
        <v>0</v>
      </c>
      <c r="AN45" s="433">
        <v>0</v>
      </c>
      <c r="AO45" s="433">
        <v>0</v>
      </c>
      <c r="AP45" s="441">
        <v>0</v>
      </c>
      <c r="AQ45" s="434">
        <v>0</v>
      </c>
      <c r="AR45" s="435">
        <v>0</v>
      </c>
    </row>
    <row r="46" spans="2:44" x14ac:dyDescent="0.4">
      <c r="B46" s="419"/>
      <c r="C46" s="420" t="s">
        <v>1755</v>
      </c>
      <c r="D46" s="436">
        <v>1</v>
      </c>
      <c r="E46" s="437">
        <v>1</v>
      </c>
      <c r="F46" s="437">
        <v>1</v>
      </c>
      <c r="G46" s="437">
        <v>1</v>
      </c>
      <c r="H46" s="437">
        <v>1</v>
      </c>
      <c r="I46" s="437">
        <v>1</v>
      </c>
      <c r="J46" s="437">
        <v>1</v>
      </c>
      <c r="K46" s="437">
        <v>1</v>
      </c>
      <c r="L46" s="437">
        <v>1</v>
      </c>
      <c r="M46" s="437">
        <v>1</v>
      </c>
      <c r="N46" s="437">
        <v>1</v>
      </c>
      <c r="O46" s="437">
        <v>1</v>
      </c>
      <c r="P46" s="437">
        <v>1</v>
      </c>
      <c r="Q46" s="437">
        <v>1</v>
      </c>
      <c r="R46" s="437">
        <v>1</v>
      </c>
      <c r="S46" s="437">
        <v>1</v>
      </c>
      <c r="T46" s="437">
        <v>1</v>
      </c>
      <c r="U46" s="437">
        <v>1</v>
      </c>
      <c r="V46" s="437">
        <v>1</v>
      </c>
      <c r="W46" s="437">
        <v>1</v>
      </c>
      <c r="X46" s="437">
        <v>1</v>
      </c>
      <c r="Y46" s="437">
        <v>1</v>
      </c>
      <c r="Z46" s="437">
        <v>1</v>
      </c>
      <c r="AA46" s="437">
        <v>1</v>
      </c>
      <c r="AB46" s="437">
        <v>1</v>
      </c>
      <c r="AC46" s="437">
        <v>1</v>
      </c>
      <c r="AD46" s="437">
        <v>1</v>
      </c>
      <c r="AE46" s="437">
        <v>1</v>
      </c>
      <c r="AF46" s="437">
        <v>1</v>
      </c>
      <c r="AG46" s="437">
        <v>1</v>
      </c>
      <c r="AH46" s="437">
        <v>1</v>
      </c>
      <c r="AI46" s="437">
        <v>1</v>
      </c>
      <c r="AJ46" s="437">
        <v>1</v>
      </c>
      <c r="AK46" s="437">
        <v>1</v>
      </c>
      <c r="AL46" s="437">
        <v>1</v>
      </c>
      <c r="AM46" s="437">
        <v>1</v>
      </c>
      <c r="AN46" s="437">
        <v>1</v>
      </c>
      <c r="AO46" s="437">
        <v>1</v>
      </c>
      <c r="AP46" s="442">
        <v>0</v>
      </c>
      <c r="AQ46" s="438">
        <v>1</v>
      </c>
      <c r="AR46" s="438">
        <v>1</v>
      </c>
    </row>
  </sheetData>
  <phoneticPr fontId="2"/>
  <printOptions verticalCentered="1"/>
  <pageMargins left="0.39370078740157483" right="0.39370078740157483" top="0.78740157480314965" bottom="0.59055118110236227" header="0.31496062992125984" footer="0.19685039370078741"/>
  <pageSetup paperSize="9" scale="56" orientation="landscape" r:id="rId1"/>
  <headerFooter>
    <oddFooter>&amp;R&amp;D：&amp;T
&amp;F：&amp;A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2:AS54"/>
  <sheetViews>
    <sheetView workbookViewId="0">
      <pane xSplit="3" ySplit="5" topLeftCell="D6" activePane="bottomRight" state="frozen"/>
      <selection pane="topRight"/>
      <selection pane="bottomLeft"/>
      <selection pane="bottomRight"/>
    </sheetView>
  </sheetViews>
  <sheetFormatPr defaultColWidth="12" defaultRowHeight="18.75" x14ac:dyDescent="0.4"/>
  <cols>
    <col min="1" max="1" width="3.75" style="10" customWidth="1"/>
    <col min="2" max="2" width="4" style="45" bestFit="1" customWidth="1"/>
    <col min="3" max="3" width="38.25" style="46" customWidth="1"/>
    <col min="4" max="62" width="11.25" style="10" customWidth="1"/>
    <col min="63" max="16384" width="12" style="10"/>
  </cols>
  <sheetData>
    <row r="2" spans="2:45" s="6" customFormat="1" ht="19.5" customHeight="1" x14ac:dyDescent="0.4">
      <c r="B2" s="8" t="s">
        <v>206</v>
      </c>
    </row>
    <row r="3" spans="2:45" s="6" customFormat="1" ht="19.5" customHeight="1" x14ac:dyDescent="0.4">
      <c r="C3" s="7"/>
    </row>
    <row r="4" spans="2:45" ht="20.100000000000001" customHeight="1" x14ac:dyDescent="0.4">
      <c r="B4" s="11"/>
      <c r="C4" s="12"/>
      <c r="D4" s="13" t="s">
        <v>122</v>
      </c>
      <c r="E4" s="14" t="s">
        <v>2</v>
      </c>
      <c r="F4" s="14" t="s">
        <v>4</v>
      </c>
      <c r="G4" s="14" t="s">
        <v>6</v>
      </c>
      <c r="H4" s="14" t="s">
        <v>8</v>
      </c>
      <c r="I4" s="14" t="s">
        <v>10</v>
      </c>
      <c r="J4" s="14" t="s">
        <v>12</v>
      </c>
      <c r="K4" s="14" t="s">
        <v>14</v>
      </c>
      <c r="L4" s="14" t="s">
        <v>16</v>
      </c>
      <c r="M4" s="14" t="s">
        <v>18</v>
      </c>
      <c r="N4" s="14" t="s">
        <v>20</v>
      </c>
      <c r="O4" s="14" t="s">
        <v>22</v>
      </c>
      <c r="P4" s="14" t="s">
        <v>24</v>
      </c>
      <c r="Q4" s="14" t="s">
        <v>26</v>
      </c>
      <c r="R4" s="14" t="s">
        <v>28</v>
      </c>
      <c r="S4" s="14" t="s">
        <v>30</v>
      </c>
      <c r="T4" s="14" t="s">
        <v>32</v>
      </c>
      <c r="U4" s="14" t="s">
        <v>34</v>
      </c>
      <c r="V4" s="14" t="s">
        <v>36</v>
      </c>
      <c r="W4" s="14" t="s">
        <v>38</v>
      </c>
      <c r="X4" s="14" t="s">
        <v>40</v>
      </c>
      <c r="Y4" s="14" t="s">
        <v>42</v>
      </c>
      <c r="Z4" s="14" t="s">
        <v>44</v>
      </c>
      <c r="AA4" s="14" t="s">
        <v>46</v>
      </c>
      <c r="AB4" s="14" t="s">
        <v>48</v>
      </c>
      <c r="AC4" s="14" t="s">
        <v>50</v>
      </c>
      <c r="AD4" s="14" t="s">
        <v>52</v>
      </c>
      <c r="AE4" s="14" t="s">
        <v>54</v>
      </c>
      <c r="AF4" s="14" t="s">
        <v>56</v>
      </c>
      <c r="AG4" s="14" t="s">
        <v>58</v>
      </c>
      <c r="AH4" s="14" t="s">
        <v>60</v>
      </c>
      <c r="AI4" s="14" t="s">
        <v>62</v>
      </c>
      <c r="AJ4" s="14" t="s">
        <v>64</v>
      </c>
      <c r="AK4" s="14" t="s">
        <v>66</v>
      </c>
      <c r="AL4" s="14" t="s">
        <v>68</v>
      </c>
      <c r="AM4" s="14" t="s">
        <v>70</v>
      </c>
      <c r="AN4" s="14" t="s">
        <v>72</v>
      </c>
      <c r="AO4" s="14" t="s">
        <v>74</v>
      </c>
      <c r="AP4" s="14" t="s">
        <v>76</v>
      </c>
      <c r="AQ4" s="81" t="s">
        <v>78</v>
      </c>
      <c r="AR4" s="16"/>
      <c r="AS4" s="16"/>
    </row>
    <row r="5" spans="2:45" s="21" customFormat="1" ht="56.25" x14ac:dyDescent="0.4">
      <c r="B5" s="22"/>
      <c r="C5" s="23"/>
      <c r="D5" s="24" t="s">
        <v>1</v>
      </c>
      <c r="E5" s="25" t="s">
        <v>142</v>
      </c>
      <c r="F5" s="25" t="s">
        <v>143</v>
      </c>
      <c r="G5" s="25" t="s">
        <v>144</v>
      </c>
      <c r="H5" s="25" t="s">
        <v>145</v>
      </c>
      <c r="I5" s="25" t="s">
        <v>146</v>
      </c>
      <c r="J5" s="25" t="s">
        <v>147</v>
      </c>
      <c r="K5" s="25" t="s">
        <v>148</v>
      </c>
      <c r="L5" s="25" t="s">
        <v>149</v>
      </c>
      <c r="M5" s="25" t="s">
        <v>150</v>
      </c>
      <c r="N5" s="25" t="s">
        <v>151</v>
      </c>
      <c r="O5" s="25" t="s">
        <v>152</v>
      </c>
      <c r="P5" s="25" t="s">
        <v>153</v>
      </c>
      <c r="Q5" s="25" t="s">
        <v>154</v>
      </c>
      <c r="R5" s="25" t="s">
        <v>155</v>
      </c>
      <c r="S5" s="25" t="s">
        <v>156</v>
      </c>
      <c r="T5" s="25" t="s">
        <v>157</v>
      </c>
      <c r="U5" s="25" t="s">
        <v>158</v>
      </c>
      <c r="V5" s="25" t="s">
        <v>159</v>
      </c>
      <c r="W5" s="25" t="s">
        <v>160</v>
      </c>
      <c r="X5" s="25" t="s">
        <v>161</v>
      </c>
      <c r="Y5" s="25" t="s">
        <v>162</v>
      </c>
      <c r="Z5" s="25" t="s">
        <v>163</v>
      </c>
      <c r="AA5" s="25" t="s">
        <v>164</v>
      </c>
      <c r="AB5" s="25" t="s">
        <v>165</v>
      </c>
      <c r="AC5" s="25" t="s">
        <v>166</v>
      </c>
      <c r="AD5" s="25" t="s">
        <v>167</v>
      </c>
      <c r="AE5" s="25" t="s">
        <v>168</v>
      </c>
      <c r="AF5" s="25" t="s">
        <v>169</v>
      </c>
      <c r="AG5" s="25" t="s">
        <v>170</v>
      </c>
      <c r="AH5" s="25" t="s">
        <v>171</v>
      </c>
      <c r="AI5" s="25" t="s">
        <v>172</v>
      </c>
      <c r="AJ5" s="25" t="s">
        <v>173</v>
      </c>
      <c r="AK5" s="25" t="s">
        <v>174</v>
      </c>
      <c r="AL5" s="25" t="s">
        <v>175</v>
      </c>
      <c r="AM5" s="25" t="s">
        <v>176</v>
      </c>
      <c r="AN5" s="25" t="s">
        <v>177</v>
      </c>
      <c r="AO5" s="25" t="s">
        <v>178</v>
      </c>
      <c r="AP5" s="25" t="s">
        <v>179</v>
      </c>
      <c r="AQ5" s="23" t="s">
        <v>180</v>
      </c>
      <c r="AR5" s="27" t="s">
        <v>207</v>
      </c>
      <c r="AS5" s="28" t="s">
        <v>208</v>
      </c>
    </row>
    <row r="6" spans="2:45" ht="20.100000000000001" customHeight="1" x14ac:dyDescent="0.4">
      <c r="B6" s="31" t="s">
        <v>122</v>
      </c>
      <c r="C6" s="32" t="s">
        <v>1</v>
      </c>
      <c r="D6" s="70">
        <v>1.0148336688581365</v>
      </c>
      <c r="E6" s="71">
        <v>2.9498570308352286E-2</v>
      </c>
      <c r="F6" s="71">
        <v>5.32367597771124E-4</v>
      </c>
      <c r="G6" s="71">
        <v>1.7295623942802491E-3</v>
      </c>
      <c r="H6" s="71">
        <v>1.4040818812653332E-5</v>
      </c>
      <c r="I6" s="71">
        <v>5.8456925359909706E-2</v>
      </c>
      <c r="J6" s="71">
        <v>2.0214333629693555E-3</v>
      </c>
      <c r="K6" s="71">
        <v>1.4608280688229605E-4</v>
      </c>
      <c r="L6" s="71">
        <v>6.2666027299772021E-5</v>
      </c>
      <c r="M6" s="71">
        <v>1.024818072075239E-4</v>
      </c>
      <c r="N6" s="71">
        <v>8.1144216572655362E-6</v>
      </c>
      <c r="O6" s="71">
        <v>6.6317267347719055E-6</v>
      </c>
      <c r="P6" s="71">
        <v>1.3194692206256847E-4</v>
      </c>
      <c r="Q6" s="71">
        <v>8.6982999255782565E-6</v>
      </c>
      <c r="R6" s="71">
        <v>6.3687224864332058E-6</v>
      </c>
      <c r="S6" s="71">
        <v>7.0174307966894385E-6</v>
      </c>
      <c r="T6" s="71">
        <v>6.5257559228212504E-6</v>
      </c>
      <c r="U6" s="71">
        <v>6.8722631837166375E-6</v>
      </c>
      <c r="V6" s="71">
        <v>9.0269701190166212E-6</v>
      </c>
      <c r="W6" s="71">
        <v>7.0477229157664654E-6</v>
      </c>
      <c r="X6" s="71">
        <v>7.0928547299215836E-6</v>
      </c>
      <c r="Y6" s="71">
        <v>2.6146927676014346E-4</v>
      </c>
      <c r="Z6" s="71">
        <v>2.1553014251789163E-4</v>
      </c>
      <c r="AA6" s="71">
        <v>9.5532181272056605E-4</v>
      </c>
      <c r="AB6" s="71">
        <v>1.4819751857505103E-5</v>
      </c>
      <c r="AC6" s="71">
        <v>2.5583222964839925E-5</v>
      </c>
      <c r="AD6" s="71">
        <v>7.6440446540312271E-6</v>
      </c>
      <c r="AE6" s="71">
        <v>7.0762378212913351E-5</v>
      </c>
      <c r="AF6" s="71">
        <v>1.4373207344193585E-5</v>
      </c>
      <c r="AG6" s="71">
        <v>8.1617912162456487E-6</v>
      </c>
      <c r="AH6" s="71">
        <v>2.39768653165702E-5</v>
      </c>
      <c r="AI6" s="71">
        <v>8.5200256010934509E-5</v>
      </c>
      <c r="AJ6" s="71">
        <v>2.2478005368321158E-5</v>
      </c>
      <c r="AK6" s="71">
        <v>4.5921633747480508E-4</v>
      </c>
      <c r="AL6" s="71">
        <v>1.2342355162672691E-3</v>
      </c>
      <c r="AM6" s="71">
        <v>7.1794970081719936E-4</v>
      </c>
      <c r="AN6" s="71">
        <v>2.7877990548963001E-5</v>
      </c>
      <c r="AO6" s="71">
        <v>8.1714467228634936E-3</v>
      </c>
      <c r="AP6" s="71">
        <v>3.0912273890938946E-5</v>
      </c>
      <c r="AQ6" s="82">
        <v>7.7769642835339925E-5</v>
      </c>
      <c r="AR6" s="83">
        <v>1.1200278713717982</v>
      </c>
      <c r="AS6" s="83">
        <v>0.8774892508709593</v>
      </c>
    </row>
    <row r="7" spans="2:45" ht="20.100000000000001" customHeight="1" x14ac:dyDescent="0.4">
      <c r="B7" s="33" t="s">
        <v>2</v>
      </c>
      <c r="C7" s="34" t="s">
        <v>142</v>
      </c>
      <c r="D7" s="73">
        <v>3.5699580963137724E-2</v>
      </c>
      <c r="E7" s="74">
        <v>1.0760530632819088</v>
      </c>
      <c r="F7" s="74">
        <v>2.4159437103675932E-4</v>
      </c>
      <c r="G7" s="74">
        <v>1.7488821117855316E-3</v>
      </c>
      <c r="H7" s="74">
        <v>5.4606473250266836E-6</v>
      </c>
      <c r="I7" s="74">
        <v>5.9753933814533366E-2</v>
      </c>
      <c r="J7" s="74">
        <v>5.514124676101529E-4</v>
      </c>
      <c r="K7" s="74">
        <v>6.6656609465721143E-5</v>
      </c>
      <c r="L7" s="74">
        <v>4.7993691099573408E-5</v>
      </c>
      <c r="M7" s="74">
        <v>2.646102584499847E-5</v>
      </c>
      <c r="N7" s="74">
        <v>2.026842392356815E-6</v>
      </c>
      <c r="O7" s="74">
        <v>1.6630119830059999E-6</v>
      </c>
      <c r="P7" s="74">
        <v>1.3184595508848486E-5</v>
      </c>
      <c r="Q7" s="74">
        <v>3.0601446173603029E-6</v>
      </c>
      <c r="R7" s="74">
        <v>1.9170763482257466E-6</v>
      </c>
      <c r="S7" s="74">
        <v>2.3817608678313347E-6</v>
      </c>
      <c r="T7" s="74">
        <v>2.1045414907350974E-6</v>
      </c>
      <c r="U7" s="74">
        <v>2.2988886470394503E-6</v>
      </c>
      <c r="V7" s="74">
        <v>2.8725473657425317E-6</v>
      </c>
      <c r="W7" s="74">
        <v>2.6461544479957129E-6</v>
      </c>
      <c r="X7" s="74">
        <v>2.4798306256482567E-6</v>
      </c>
      <c r="Y7" s="74">
        <v>1.6950394686039781E-4</v>
      </c>
      <c r="Z7" s="74">
        <v>1.2359096381726042E-5</v>
      </c>
      <c r="AA7" s="74">
        <v>3.9412560161583739E-5</v>
      </c>
      <c r="AB7" s="74">
        <v>5.6545204841737815E-6</v>
      </c>
      <c r="AC7" s="74">
        <v>4.928845312924922E-6</v>
      </c>
      <c r="AD7" s="74">
        <v>2.9826993249947287E-6</v>
      </c>
      <c r="AE7" s="74">
        <v>1.0794306201245642E-5</v>
      </c>
      <c r="AF7" s="74">
        <v>5.8335732093829004E-6</v>
      </c>
      <c r="AG7" s="74">
        <v>2.7887846903187013E-6</v>
      </c>
      <c r="AH7" s="74">
        <v>1.0511400173125153E-5</v>
      </c>
      <c r="AI7" s="74">
        <v>5.1381991087813497E-5</v>
      </c>
      <c r="AJ7" s="74">
        <v>1.1792719199565177E-5</v>
      </c>
      <c r="AK7" s="74">
        <v>5.8563735875455793E-4</v>
      </c>
      <c r="AL7" s="74">
        <v>5.2949426505973873E-4</v>
      </c>
      <c r="AM7" s="74">
        <v>5.8721152399943721E-5</v>
      </c>
      <c r="AN7" s="74">
        <v>1.2899074536937753E-5</v>
      </c>
      <c r="AO7" s="74">
        <v>5.0513355004247586E-3</v>
      </c>
      <c r="AP7" s="74">
        <v>1.2988818336228257E-5</v>
      </c>
      <c r="AQ7" s="84">
        <v>6.0304051077603353E-5</v>
      </c>
      <c r="AR7" s="85">
        <v>1.1808709990417194</v>
      </c>
      <c r="AS7" s="85">
        <v>0.92515698475898733</v>
      </c>
    </row>
    <row r="8" spans="2:45" ht="20.100000000000001" customHeight="1" x14ac:dyDescent="0.4">
      <c r="B8" s="33" t="s">
        <v>4</v>
      </c>
      <c r="C8" s="34" t="s">
        <v>143</v>
      </c>
      <c r="D8" s="73">
        <v>3.6579330106181789E-4</v>
      </c>
      <c r="E8" s="74">
        <v>2.3177056798990545E-4</v>
      </c>
      <c r="F8" s="74">
        <v>1.111424069181365</v>
      </c>
      <c r="G8" s="74">
        <v>4.2857808536130368E-4</v>
      </c>
      <c r="H8" s="74">
        <v>2.0434238663034109E-4</v>
      </c>
      <c r="I8" s="74">
        <v>4.6517658969693633E-4</v>
      </c>
      <c r="J8" s="74">
        <v>9.0654749947963284E-5</v>
      </c>
      <c r="K8" s="74">
        <v>0.28028842995510006</v>
      </c>
      <c r="L8" s="74">
        <v>1.3761733231417908E-4</v>
      </c>
      <c r="M8" s="74">
        <v>3.2876008996253752E-4</v>
      </c>
      <c r="N8" s="74">
        <v>4.3918430351598177E-5</v>
      </c>
      <c r="O8" s="74">
        <v>9.4862514499865564E-5</v>
      </c>
      <c r="P8" s="74">
        <v>1.5458807349234886E-4</v>
      </c>
      <c r="Q8" s="74">
        <v>1.1105570555348967E-4</v>
      </c>
      <c r="R8" s="74">
        <v>6.7936557258473573E-5</v>
      </c>
      <c r="S8" s="74">
        <v>4.2785319538470253E-5</v>
      </c>
      <c r="T8" s="74">
        <v>6.0415534308868732E-5</v>
      </c>
      <c r="U8" s="74">
        <v>1.0719238112178249E-4</v>
      </c>
      <c r="V8" s="74">
        <v>9.0876141474675957E-5</v>
      </c>
      <c r="W8" s="74">
        <v>8.300015405250934E-5</v>
      </c>
      <c r="X8" s="74">
        <v>4.622297222958421E-4</v>
      </c>
      <c r="Y8" s="74">
        <v>6.1432961960838852E-4</v>
      </c>
      <c r="Z8" s="74">
        <v>3.9035929380234762E-3</v>
      </c>
      <c r="AA8" s="74">
        <v>2.5197461822999668E-4</v>
      </c>
      <c r="AB8" s="74">
        <v>5.0612215968994791E-4</v>
      </c>
      <c r="AC8" s="74">
        <v>2.6258117395689464E-4</v>
      </c>
      <c r="AD8" s="74">
        <v>1.8419568481648207E-4</v>
      </c>
      <c r="AE8" s="74">
        <v>1.6048787588497263E-4</v>
      </c>
      <c r="AF8" s="74">
        <v>2.0200112832186105E-4</v>
      </c>
      <c r="AG8" s="74">
        <v>7.4322169992864414E-5</v>
      </c>
      <c r="AH8" s="74">
        <v>1.0795765430902002E-4</v>
      </c>
      <c r="AI8" s="74">
        <v>2.1841057344284756E-4</v>
      </c>
      <c r="AJ8" s="74">
        <v>1.3082793347245203E-4</v>
      </c>
      <c r="AK8" s="74">
        <v>1.765530694322665E-4</v>
      </c>
      <c r="AL8" s="74">
        <v>3.1135516110458028E-4</v>
      </c>
      <c r="AM8" s="74">
        <v>8.9349131065925532E-4</v>
      </c>
      <c r="AN8" s="74">
        <v>1.4485790084321637E-4</v>
      </c>
      <c r="AO8" s="74">
        <v>1.3663948490706284E-3</v>
      </c>
      <c r="AP8" s="74">
        <v>6.751023546724341E-5</v>
      </c>
      <c r="AQ8" s="84">
        <v>8.585192711987042E-5</v>
      </c>
      <c r="AR8" s="85">
        <v>1.404946870756824</v>
      </c>
      <c r="AS8" s="85">
        <v>1.1007099096774728</v>
      </c>
    </row>
    <row r="9" spans="2:45" ht="20.100000000000001" customHeight="1" x14ac:dyDescent="0.4">
      <c r="B9" s="33" t="s">
        <v>6</v>
      </c>
      <c r="C9" s="34" t="s">
        <v>144</v>
      </c>
      <c r="D9" s="73">
        <v>1.7254526536821768E-4</v>
      </c>
      <c r="E9" s="74">
        <v>2.1605962137317279E-3</v>
      </c>
      <c r="F9" s="74">
        <v>1.4058025507381343E-4</v>
      </c>
      <c r="G9" s="74">
        <v>1.0548734027123121</v>
      </c>
      <c r="H9" s="74">
        <v>2.4509761067547012E-5</v>
      </c>
      <c r="I9" s="74">
        <v>4.039851886261224E-2</v>
      </c>
      <c r="J9" s="74">
        <v>6.2352966445774674E-5</v>
      </c>
      <c r="K9" s="74">
        <v>1.0433039985191923E-4</v>
      </c>
      <c r="L9" s="74">
        <v>7.5351864736269275E-5</v>
      </c>
      <c r="M9" s="74">
        <v>3.7324575353674592E-5</v>
      </c>
      <c r="N9" s="74">
        <v>1.1015985158653603E-5</v>
      </c>
      <c r="O9" s="74">
        <v>1.1606009659962841E-5</v>
      </c>
      <c r="P9" s="74">
        <v>3.7773778855829656E-5</v>
      </c>
      <c r="Q9" s="74">
        <v>6.9135315706976615E-5</v>
      </c>
      <c r="R9" s="74">
        <v>1.0329376826256375E-5</v>
      </c>
      <c r="S9" s="74">
        <v>1.0066926148920506E-5</v>
      </c>
      <c r="T9" s="74">
        <v>1.1703375603573112E-5</v>
      </c>
      <c r="U9" s="74">
        <v>1.9190615816965378E-5</v>
      </c>
      <c r="V9" s="74">
        <v>2.395863636873088E-5</v>
      </c>
      <c r="W9" s="74">
        <v>2.3756480091765087E-5</v>
      </c>
      <c r="X9" s="74">
        <v>1.053754720804361E-5</v>
      </c>
      <c r="Y9" s="74">
        <v>8.7114215087275727E-3</v>
      </c>
      <c r="Z9" s="74">
        <v>2.1970203057376945E-5</v>
      </c>
      <c r="AA9" s="74">
        <v>2.9777240700860098E-5</v>
      </c>
      <c r="AB9" s="74">
        <v>4.7500515457171327E-5</v>
      </c>
      <c r="AC9" s="74">
        <v>2.3785100936180966E-5</v>
      </c>
      <c r="AD9" s="74">
        <v>1.9673722177913492E-5</v>
      </c>
      <c r="AE9" s="74">
        <v>3.8700068916846654E-5</v>
      </c>
      <c r="AF9" s="74">
        <v>6.0617722458203727E-5</v>
      </c>
      <c r="AG9" s="74">
        <v>1.0345015527212161E-5</v>
      </c>
      <c r="AH9" s="74">
        <v>2.4307701526085025E-5</v>
      </c>
      <c r="AI9" s="74">
        <v>1.8607197058231995E-4</v>
      </c>
      <c r="AJ9" s="74">
        <v>4.4727935207807639E-5</v>
      </c>
      <c r="AK9" s="74">
        <v>2.2295260376849682E-4</v>
      </c>
      <c r="AL9" s="74">
        <v>9.1386634082342617E-4</v>
      </c>
      <c r="AM9" s="74">
        <v>1.7171212895332306E-4</v>
      </c>
      <c r="AN9" s="74">
        <v>7.1008703378478503E-5</v>
      </c>
      <c r="AO9" s="74">
        <v>1.2331956286774175E-2</v>
      </c>
      <c r="AP9" s="74">
        <v>4.1189967105154931E-4</v>
      </c>
      <c r="AQ9" s="84">
        <v>7.8197595652670156E-5</v>
      </c>
      <c r="AR9" s="85">
        <v>1.1217090789596769</v>
      </c>
      <c r="AS9" s="85">
        <v>0.87880639808180461</v>
      </c>
    </row>
    <row r="10" spans="2:45" ht="20.100000000000001" customHeight="1" x14ac:dyDescent="0.4">
      <c r="B10" s="33" t="s">
        <v>8</v>
      </c>
      <c r="C10" s="34" t="s">
        <v>145</v>
      </c>
      <c r="D10" s="73">
        <v>1.170211859942705E-4</v>
      </c>
      <c r="E10" s="74">
        <v>2.0405664534391639E-4</v>
      </c>
      <c r="F10" s="74">
        <v>1.2794514335836348E-4</v>
      </c>
      <c r="G10" s="74">
        <v>8.698526559038071E-5</v>
      </c>
      <c r="H10" s="74">
        <v>1.0013005956410903</v>
      </c>
      <c r="I10" s="74">
        <v>1.8105384830892639E-4</v>
      </c>
      <c r="J10" s="74">
        <v>2.1037304719518876E-4</v>
      </c>
      <c r="K10" s="74">
        <v>1.7464570781234941E-4</v>
      </c>
      <c r="L10" s="74">
        <v>1.9895679045423649E-3</v>
      </c>
      <c r="M10" s="74">
        <v>4.5746436288814207E-3</v>
      </c>
      <c r="N10" s="74">
        <v>1.0124682270090557E-2</v>
      </c>
      <c r="O10" s="74">
        <v>2.3026632476512833E-4</v>
      </c>
      <c r="P10" s="74">
        <v>2.0346450689311506E-2</v>
      </c>
      <c r="Q10" s="74">
        <v>2.5908024336947538E-2</v>
      </c>
      <c r="R10" s="74">
        <v>1.8066297795103382E-4</v>
      </c>
      <c r="S10" s="74">
        <v>1.1809785652019921E-4</v>
      </c>
      <c r="T10" s="74">
        <v>1.2310638141866618E-4</v>
      </c>
      <c r="U10" s="74">
        <v>1.5569417335181338E-4</v>
      </c>
      <c r="V10" s="74">
        <v>4.3922426354440163E-4</v>
      </c>
      <c r="W10" s="74">
        <v>1.0613285440064765E-4</v>
      </c>
      <c r="X10" s="74">
        <v>1.3622351315240787E-4</v>
      </c>
      <c r="Y10" s="74">
        <v>2.8753139189315795E-4</v>
      </c>
      <c r="Z10" s="74">
        <v>7.9497589018472472E-4</v>
      </c>
      <c r="AA10" s="74">
        <v>3.0412331916035216E-3</v>
      </c>
      <c r="AB10" s="74">
        <v>8.700704887695844E-3</v>
      </c>
      <c r="AC10" s="74">
        <v>2.7137225866844314E-4</v>
      </c>
      <c r="AD10" s="74">
        <v>4.254967276257178E-4</v>
      </c>
      <c r="AE10" s="74">
        <v>1.5308189870884465E-4</v>
      </c>
      <c r="AF10" s="74">
        <v>4.7789669451476221E-5</v>
      </c>
      <c r="AG10" s="74">
        <v>3.0823362266813843E-5</v>
      </c>
      <c r="AH10" s="74">
        <v>1.0193844299827683E-4</v>
      </c>
      <c r="AI10" s="74">
        <v>8.1651803288650503E-5</v>
      </c>
      <c r="AJ10" s="74">
        <v>1.0313169897347666E-4</v>
      </c>
      <c r="AK10" s="74">
        <v>1.9150640742586592E-4</v>
      </c>
      <c r="AL10" s="74">
        <v>1.1207807197192036E-4</v>
      </c>
      <c r="AM10" s="74">
        <v>7.1692976201376073E-5</v>
      </c>
      <c r="AN10" s="74">
        <v>6.2780322512739068E-5</v>
      </c>
      <c r="AO10" s="74">
        <v>2.1995646500434939E-4</v>
      </c>
      <c r="AP10" s="74">
        <v>1.8543277234957066E-4</v>
      </c>
      <c r="AQ10" s="84">
        <v>1.3480876468951187E-4</v>
      </c>
      <c r="AR10" s="85">
        <v>1.081853440663086</v>
      </c>
      <c r="AS10" s="85">
        <v>0.84758137673566158</v>
      </c>
    </row>
    <row r="11" spans="2:45" ht="20.100000000000001" customHeight="1" x14ac:dyDescent="0.4">
      <c r="B11" s="33" t="s">
        <v>10</v>
      </c>
      <c r="C11" s="34" t="s">
        <v>146</v>
      </c>
      <c r="D11" s="73">
        <v>4.2877443743909466E-3</v>
      </c>
      <c r="E11" s="74">
        <v>5.5433524722107337E-2</v>
      </c>
      <c r="F11" s="74">
        <v>3.3107193199770828E-3</v>
      </c>
      <c r="G11" s="74">
        <v>3.0507766303281565E-2</v>
      </c>
      <c r="H11" s="74">
        <v>3.964635056826219E-5</v>
      </c>
      <c r="I11" s="74">
        <v>1.0451093929412074</v>
      </c>
      <c r="J11" s="74">
        <v>3.714092695080017E-4</v>
      </c>
      <c r="K11" s="74">
        <v>8.9929868609590728E-4</v>
      </c>
      <c r="L11" s="74">
        <v>7.9078527213885389E-4</v>
      </c>
      <c r="M11" s="74">
        <v>3.8995310603510378E-4</v>
      </c>
      <c r="N11" s="74">
        <v>1.6242983625599728E-5</v>
      </c>
      <c r="O11" s="74">
        <v>1.2232972924066116E-5</v>
      </c>
      <c r="P11" s="74">
        <v>1.2260152241932456E-4</v>
      </c>
      <c r="Q11" s="74">
        <v>1.7765753626571416E-5</v>
      </c>
      <c r="R11" s="74">
        <v>1.2463075535057908E-5</v>
      </c>
      <c r="S11" s="74">
        <v>1.8254429102660778E-5</v>
      </c>
      <c r="T11" s="74">
        <v>1.5954091851719563E-5</v>
      </c>
      <c r="U11" s="74">
        <v>1.558955123658419E-5</v>
      </c>
      <c r="V11" s="74">
        <v>1.6440136917617145E-5</v>
      </c>
      <c r="W11" s="74">
        <v>1.3766309514261199E-5</v>
      </c>
      <c r="X11" s="74">
        <v>2.2127751748747131E-5</v>
      </c>
      <c r="Y11" s="74">
        <v>3.7328328297939537E-4</v>
      </c>
      <c r="Z11" s="74">
        <v>5.2031749173763794E-5</v>
      </c>
      <c r="AA11" s="74">
        <v>6.5089285466445146E-5</v>
      </c>
      <c r="AB11" s="74">
        <v>3.5507175224455223E-5</v>
      </c>
      <c r="AC11" s="74">
        <v>3.5951005397016135E-5</v>
      </c>
      <c r="AD11" s="74">
        <v>2.6093174947571799E-5</v>
      </c>
      <c r="AE11" s="74">
        <v>8.3391242031367524E-5</v>
      </c>
      <c r="AF11" s="74">
        <v>3.8625822154666182E-5</v>
      </c>
      <c r="AG11" s="74">
        <v>2.0047376346178667E-5</v>
      </c>
      <c r="AH11" s="74">
        <v>6.5654549478012724E-5</v>
      </c>
      <c r="AI11" s="74">
        <v>3.5996907201082164E-4</v>
      </c>
      <c r="AJ11" s="74">
        <v>1.0167736920730784E-4</v>
      </c>
      <c r="AK11" s="74">
        <v>1.1491392206400457E-3</v>
      </c>
      <c r="AL11" s="74">
        <v>3.2059233812532146E-3</v>
      </c>
      <c r="AM11" s="74">
        <v>4.1892604465030209E-4</v>
      </c>
      <c r="AN11" s="74">
        <v>9.0222712806824367E-5</v>
      </c>
      <c r="AO11" s="74">
        <v>3.726228800671872E-2</v>
      </c>
      <c r="AP11" s="74">
        <v>7.2740835988590404E-5</v>
      </c>
      <c r="AQ11" s="84">
        <v>9.0510281424954059E-4</v>
      </c>
      <c r="AR11" s="85">
        <v>1.1857853430445371</v>
      </c>
      <c r="AS11" s="85">
        <v>0.92900714255217964</v>
      </c>
    </row>
    <row r="12" spans="2:45" ht="20.100000000000001" customHeight="1" x14ac:dyDescent="0.4">
      <c r="B12" s="33" t="s">
        <v>12</v>
      </c>
      <c r="C12" s="34" t="s">
        <v>147</v>
      </c>
      <c r="D12" s="73">
        <v>3.1298397513968408E-4</v>
      </c>
      <c r="E12" s="74">
        <v>1.7122970456846567E-4</v>
      </c>
      <c r="F12" s="74">
        <v>7.9560854324642596E-5</v>
      </c>
      <c r="G12" s="74">
        <v>1.2027087048532309E-3</v>
      </c>
      <c r="H12" s="74">
        <v>2.1572850013241947E-4</v>
      </c>
      <c r="I12" s="74">
        <v>1.7158514902467035E-4</v>
      </c>
      <c r="J12" s="74">
        <v>1.0133832313420699</v>
      </c>
      <c r="K12" s="74">
        <v>2.3458818166969633E-4</v>
      </c>
      <c r="L12" s="74">
        <v>9.4955970901699626E-4</v>
      </c>
      <c r="M12" s="74">
        <v>9.0126218406989689E-5</v>
      </c>
      <c r="N12" s="74">
        <v>3.0832914965202337E-5</v>
      </c>
      <c r="O12" s="74">
        <v>8.9338082347871392E-5</v>
      </c>
      <c r="P12" s="74">
        <v>1.418269734752813E-4</v>
      </c>
      <c r="Q12" s="74">
        <v>6.0852464674635277E-5</v>
      </c>
      <c r="R12" s="74">
        <v>6.4087197568160818E-5</v>
      </c>
      <c r="S12" s="74">
        <v>6.7218832567875189E-5</v>
      </c>
      <c r="T12" s="74">
        <v>7.3452714324728533E-5</v>
      </c>
      <c r="U12" s="74">
        <v>1.0696495263777518E-4</v>
      </c>
      <c r="V12" s="74">
        <v>2.4036369102741165E-4</v>
      </c>
      <c r="W12" s="74">
        <v>2.6638442438556742E-4</v>
      </c>
      <c r="X12" s="74">
        <v>2.000244665560247E-4</v>
      </c>
      <c r="Y12" s="74">
        <v>8.3581616623521046E-4</v>
      </c>
      <c r="Z12" s="74">
        <v>2.7348079918548357E-4</v>
      </c>
      <c r="AA12" s="74">
        <v>1.1873729502911548E-4</v>
      </c>
      <c r="AB12" s="74">
        <v>6.5781165912926829E-5</v>
      </c>
      <c r="AC12" s="74">
        <v>1.0681458022014951E-4</v>
      </c>
      <c r="AD12" s="74">
        <v>1.1795996638386914E-4</v>
      </c>
      <c r="AE12" s="74">
        <v>2.7379792014732774E-4</v>
      </c>
      <c r="AF12" s="74">
        <v>1.2789449537828449E-4</v>
      </c>
      <c r="AG12" s="74">
        <v>1.5322377061865858E-5</v>
      </c>
      <c r="AH12" s="74">
        <v>1.6881522788105856E-4</v>
      </c>
      <c r="AI12" s="74">
        <v>8.1582877306787661E-5</v>
      </c>
      <c r="AJ12" s="74">
        <v>2.392449011547416E-4</v>
      </c>
      <c r="AK12" s="74">
        <v>5.1704179394582446E-5</v>
      </c>
      <c r="AL12" s="74">
        <v>2.2324357481856761E-4</v>
      </c>
      <c r="AM12" s="74">
        <v>2.0129359856854712E-3</v>
      </c>
      <c r="AN12" s="74">
        <v>1.3923531134417809E-4</v>
      </c>
      <c r="AO12" s="74">
        <v>2.8027597532907604E-4</v>
      </c>
      <c r="AP12" s="74">
        <v>1.2453802581889424E-3</v>
      </c>
      <c r="AQ12" s="84">
        <v>1.2673759209545191E-4</v>
      </c>
      <c r="AR12" s="85">
        <v>1.0246574097024899</v>
      </c>
      <c r="AS12" s="85">
        <v>0.80277097188481195</v>
      </c>
    </row>
    <row r="13" spans="2:45" ht="20.100000000000001" customHeight="1" x14ac:dyDescent="0.4">
      <c r="B13" s="33" t="s">
        <v>14</v>
      </c>
      <c r="C13" s="34" t="s">
        <v>148</v>
      </c>
      <c r="D13" s="73">
        <v>1.8740166622238438E-4</v>
      </c>
      <c r="E13" s="74">
        <v>7.3950161365788703E-4</v>
      </c>
      <c r="F13" s="74">
        <v>8.7864787723176128E-4</v>
      </c>
      <c r="G13" s="74">
        <v>6.1462925652241236E-4</v>
      </c>
      <c r="H13" s="74">
        <v>4.9174652334052743E-4</v>
      </c>
      <c r="I13" s="74">
        <v>4.7226467176719495E-4</v>
      </c>
      <c r="J13" s="74">
        <v>3.1615436515789266E-4</v>
      </c>
      <c r="K13" s="74">
        <v>1.0128604395253811</v>
      </c>
      <c r="L13" s="74">
        <v>4.8792138378107126E-4</v>
      </c>
      <c r="M13" s="74">
        <v>3.1843848602935586E-4</v>
      </c>
      <c r="N13" s="74">
        <v>1.534765403790556E-4</v>
      </c>
      <c r="O13" s="74">
        <v>3.3797933096326219E-4</v>
      </c>
      <c r="P13" s="74">
        <v>5.4740550300741539E-4</v>
      </c>
      <c r="Q13" s="74">
        <v>3.8448308919198835E-4</v>
      </c>
      <c r="R13" s="74">
        <v>2.4318783573287886E-4</v>
      </c>
      <c r="S13" s="74">
        <v>1.5250576998097676E-4</v>
      </c>
      <c r="T13" s="74">
        <v>2.1603945923685702E-4</v>
      </c>
      <c r="U13" s="74">
        <v>3.8374896998705834E-4</v>
      </c>
      <c r="V13" s="74">
        <v>3.2387251616966886E-4</v>
      </c>
      <c r="W13" s="74">
        <v>2.9586484122498438E-4</v>
      </c>
      <c r="X13" s="74">
        <v>1.6680852170654487E-3</v>
      </c>
      <c r="Y13" s="74">
        <v>1.0453036185711362E-3</v>
      </c>
      <c r="Z13" s="74">
        <v>1.4015144932471746E-2</v>
      </c>
      <c r="AA13" s="74">
        <v>6.1183563999557349E-4</v>
      </c>
      <c r="AB13" s="74">
        <v>1.8176278408744146E-3</v>
      </c>
      <c r="AC13" s="74">
        <v>9.4181190259652896E-4</v>
      </c>
      <c r="AD13" s="74">
        <v>6.6181825133992847E-4</v>
      </c>
      <c r="AE13" s="74">
        <v>5.7200570673632408E-4</v>
      </c>
      <c r="AF13" s="74">
        <v>7.1981199899189962E-4</v>
      </c>
      <c r="AG13" s="74">
        <v>2.6528438283915335E-4</v>
      </c>
      <c r="AH13" s="74">
        <v>3.8476698191646804E-4</v>
      </c>
      <c r="AI13" s="74">
        <v>7.4254752226149694E-4</v>
      </c>
      <c r="AJ13" s="74">
        <v>4.5219004086791609E-4</v>
      </c>
      <c r="AK13" s="74">
        <v>4.8427007646553629E-4</v>
      </c>
      <c r="AL13" s="74">
        <v>8.1553391776736266E-4</v>
      </c>
      <c r="AM13" s="74">
        <v>3.1997260301822868E-3</v>
      </c>
      <c r="AN13" s="74">
        <v>5.0885801529299826E-4</v>
      </c>
      <c r="AO13" s="74">
        <v>1.035046462534E-3</v>
      </c>
      <c r="AP13" s="74">
        <v>1.8778308892694324E-4</v>
      </c>
      <c r="AQ13" s="84">
        <v>2.9456116466241834E-4</v>
      </c>
      <c r="AR13" s="85">
        <v>1.0508297220173251</v>
      </c>
      <c r="AS13" s="85">
        <v>0.82327574976911322</v>
      </c>
    </row>
    <row r="14" spans="2:45" ht="20.100000000000001" customHeight="1" x14ac:dyDescent="0.4">
      <c r="B14" s="33" t="s">
        <v>16</v>
      </c>
      <c r="C14" s="34" t="s">
        <v>149</v>
      </c>
      <c r="D14" s="73">
        <v>5.0870710299092629E-3</v>
      </c>
      <c r="E14" s="74">
        <v>2.7151000297110195E-3</v>
      </c>
      <c r="F14" s="74">
        <v>4.0047841953688951E-4</v>
      </c>
      <c r="G14" s="74">
        <v>5.2355224571887552E-4</v>
      </c>
      <c r="H14" s="74">
        <v>2.23222003222459E-4</v>
      </c>
      <c r="I14" s="74">
        <v>2.5516069657105594E-3</v>
      </c>
      <c r="J14" s="74">
        <v>7.2220046014253355E-4</v>
      </c>
      <c r="K14" s="74">
        <v>1.0177088851959038E-3</v>
      </c>
      <c r="L14" s="74">
        <v>1.0322808903881449</v>
      </c>
      <c r="M14" s="74">
        <v>1.4065849871758775E-3</v>
      </c>
      <c r="N14" s="74">
        <v>1.1887990086296562E-4</v>
      </c>
      <c r="O14" s="74">
        <v>7.3128585812886986E-4</v>
      </c>
      <c r="P14" s="74">
        <v>1.4516733441015805E-3</v>
      </c>
      <c r="Q14" s="74">
        <v>1.3588352375310865E-4</v>
      </c>
      <c r="R14" s="74">
        <v>2.7179618464786567E-4</v>
      </c>
      <c r="S14" s="74">
        <v>1.9177668445831856E-4</v>
      </c>
      <c r="T14" s="74">
        <v>1.8675430036241538E-4</v>
      </c>
      <c r="U14" s="74">
        <v>1.3888800681534207E-3</v>
      </c>
      <c r="V14" s="74">
        <v>4.6085356194103553E-4</v>
      </c>
      <c r="W14" s="74">
        <v>7.5710305809658577E-4</v>
      </c>
      <c r="X14" s="74">
        <v>1.1713018583763265E-4</v>
      </c>
      <c r="Y14" s="74">
        <v>7.1825942776898169E-3</v>
      </c>
      <c r="Z14" s="74">
        <v>6.6571214994761124E-4</v>
      </c>
      <c r="AA14" s="74">
        <v>3.1058741226234592E-4</v>
      </c>
      <c r="AB14" s="74">
        <v>1.9505902152386107E-4</v>
      </c>
      <c r="AC14" s="74">
        <v>2.0135387224789114E-4</v>
      </c>
      <c r="AD14" s="74">
        <v>2.7773762275152538E-4</v>
      </c>
      <c r="AE14" s="74">
        <v>9.282504557996884E-4</v>
      </c>
      <c r="AF14" s="74">
        <v>5.9641699971126451E-4</v>
      </c>
      <c r="AG14" s="74">
        <v>7.9577968212807428E-5</v>
      </c>
      <c r="AH14" s="74">
        <v>3.4850736933153244E-4</v>
      </c>
      <c r="AI14" s="74">
        <v>2.1718924095011655E-3</v>
      </c>
      <c r="AJ14" s="74">
        <v>3.3156475344167191E-4</v>
      </c>
      <c r="AK14" s="74">
        <v>6.1385257983794786E-4</v>
      </c>
      <c r="AL14" s="74">
        <v>5.9102076514730905E-4</v>
      </c>
      <c r="AM14" s="74">
        <v>1.1219276116231972E-3</v>
      </c>
      <c r="AN14" s="74">
        <v>7.977576664429366E-4</v>
      </c>
      <c r="AO14" s="74">
        <v>6.0625091012439449E-4</v>
      </c>
      <c r="AP14" s="74">
        <v>4.9355208374909962E-2</v>
      </c>
      <c r="AQ14" s="84">
        <v>3.5781518633609178E-4</v>
      </c>
      <c r="AR14" s="85">
        <v>1.119473519491655</v>
      </c>
      <c r="AS14" s="85">
        <v>0.87705494220020286</v>
      </c>
    </row>
    <row r="15" spans="2:45" ht="20.100000000000001" customHeight="1" x14ac:dyDescent="0.4">
      <c r="B15" s="33" t="s">
        <v>18</v>
      </c>
      <c r="C15" s="34" t="s">
        <v>150</v>
      </c>
      <c r="D15" s="73">
        <v>1.0975033129255272E-3</v>
      </c>
      <c r="E15" s="74">
        <v>3.9144631245613073E-4</v>
      </c>
      <c r="F15" s="74">
        <v>2.1346600893804927E-5</v>
      </c>
      <c r="G15" s="74">
        <v>2.6834483243723346E-4</v>
      </c>
      <c r="H15" s="74">
        <v>3.2925341796435995E-4</v>
      </c>
      <c r="I15" s="74">
        <v>2.3994166711746877E-4</v>
      </c>
      <c r="J15" s="74">
        <v>1.7180092810051796E-3</v>
      </c>
      <c r="K15" s="74">
        <v>2.186804690987676E-4</v>
      </c>
      <c r="L15" s="74">
        <v>7.3719804687736874E-4</v>
      </c>
      <c r="M15" s="74">
        <v>1.0038310139303874</v>
      </c>
      <c r="N15" s="74">
        <v>5.8251118713608752E-4</v>
      </c>
      <c r="O15" s="74">
        <v>2.9254207568280184E-3</v>
      </c>
      <c r="P15" s="74">
        <v>1.8283118590456071E-4</v>
      </c>
      <c r="Q15" s="74">
        <v>7.0131570270796876E-5</v>
      </c>
      <c r="R15" s="74">
        <v>2.0762634307867377E-4</v>
      </c>
      <c r="S15" s="74">
        <v>4.671918258344539E-5</v>
      </c>
      <c r="T15" s="74">
        <v>6.2023230500074254E-5</v>
      </c>
      <c r="U15" s="74">
        <v>3.0024263900536798E-4</v>
      </c>
      <c r="V15" s="74">
        <v>2.9729801283572287E-4</v>
      </c>
      <c r="W15" s="74">
        <v>1.8341253416095628E-4</v>
      </c>
      <c r="X15" s="74">
        <v>2.6529342671915886E-4</v>
      </c>
      <c r="Y15" s="74">
        <v>6.5319828154972246E-4</v>
      </c>
      <c r="Z15" s="74">
        <v>1.2213286397766594E-4</v>
      </c>
      <c r="AA15" s="74">
        <v>6.8524956502510385E-5</v>
      </c>
      <c r="AB15" s="74">
        <v>2.9993514570952023E-5</v>
      </c>
      <c r="AC15" s="74">
        <v>1.3059728286239178E-4</v>
      </c>
      <c r="AD15" s="74">
        <v>1.8418831317571426E-4</v>
      </c>
      <c r="AE15" s="74">
        <v>1.2389875603455277E-5</v>
      </c>
      <c r="AF15" s="74">
        <v>1.5600381582181644E-5</v>
      </c>
      <c r="AG15" s="74">
        <v>4.3061092192889931E-6</v>
      </c>
      <c r="AH15" s="74">
        <v>2.116248125557327E-5</v>
      </c>
      <c r="AI15" s="74">
        <v>4.8091482456703234E-5</v>
      </c>
      <c r="AJ15" s="74">
        <v>2.9164342139871817E-5</v>
      </c>
      <c r="AK15" s="74">
        <v>4.4761459980517746E-5</v>
      </c>
      <c r="AL15" s="74">
        <v>1.8860001508233801E-3</v>
      </c>
      <c r="AM15" s="74">
        <v>6.6328228895815475E-5</v>
      </c>
      <c r="AN15" s="74">
        <v>7.5286717143239484E-5</v>
      </c>
      <c r="AO15" s="74">
        <v>1.0022210385098573E-4</v>
      </c>
      <c r="AP15" s="74">
        <v>1.8440561623631719E-4</v>
      </c>
      <c r="AQ15" s="84">
        <v>1.3191460140031996E-4</v>
      </c>
      <c r="AR15" s="85">
        <v>1.0177845167034123</v>
      </c>
      <c r="AS15" s="85">
        <v>0.79738638290874453</v>
      </c>
    </row>
    <row r="16" spans="2:45" ht="20.100000000000001" customHeight="1" x14ac:dyDescent="0.4">
      <c r="B16" s="33" t="s">
        <v>20</v>
      </c>
      <c r="C16" s="34" t="s">
        <v>151</v>
      </c>
      <c r="D16" s="73">
        <v>6.5818009649561344E-4</v>
      </c>
      <c r="E16" s="74">
        <v>3.1714248528977806E-4</v>
      </c>
      <c r="F16" s="74">
        <v>4.0828501967454106E-4</v>
      </c>
      <c r="G16" s="74">
        <v>1.4920610419386106E-3</v>
      </c>
      <c r="H16" s="74">
        <v>1.2042783472871067E-3</v>
      </c>
      <c r="I16" s="74">
        <v>3.5727792339737113E-4</v>
      </c>
      <c r="J16" s="74">
        <v>2.6000711741372797E-4</v>
      </c>
      <c r="K16" s="74">
        <v>3.4799111443769161E-4</v>
      </c>
      <c r="L16" s="74">
        <v>4.1943670830482373E-4</v>
      </c>
      <c r="M16" s="74">
        <v>6.9035801454291913E-4</v>
      </c>
      <c r="N16" s="74">
        <v>1.0100637208658969</v>
      </c>
      <c r="O16" s="74">
        <v>1.4553410882559519E-4</v>
      </c>
      <c r="P16" s="74">
        <v>9.6071230896876861E-4</v>
      </c>
      <c r="Q16" s="74">
        <v>8.0071680230363556E-4</v>
      </c>
      <c r="R16" s="74">
        <v>1.9786484481422629E-4</v>
      </c>
      <c r="S16" s="74">
        <v>1.102569509938054E-4</v>
      </c>
      <c r="T16" s="74">
        <v>1.1879171654368124E-4</v>
      </c>
      <c r="U16" s="74">
        <v>1.6480477175933179E-4</v>
      </c>
      <c r="V16" s="74">
        <v>1.7802903648651944E-4</v>
      </c>
      <c r="W16" s="74">
        <v>9.9827823243611456E-5</v>
      </c>
      <c r="X16" s="74">
        <v>1.3907956115086662E-4</v>
      </c>
      <c r="Y16" s="74">
        <v>4.3300404588687976E-4</v>
      </c>
      <c r="Z16" s="74">
        <v>2.7734267152130349E-4</v>
      </c>
      <c r="AA16" s="74">
        <v>1.3684767697539203E-3</v>
      </c>
      <c r="AB16" s="74">
        <v>2.7170119610788971E-3</v>
      </c>
      <c r="AC16" s="74">
        <v>3.3950218942674137E-4</v>
      </c>
      <c r="AD16" s="74">
        <v>5.4727123608004082E-4</v>
      </c>
      <c r="AE16" s="74">
        <v>2.5169671870537672E-4</v>
      </c>
      <c r="AF16" s="74">
        <v>1.4902796598577673E-4</v>
      </c>
      <c r="AG16" s="74">
        <v>3.6917341737006341E-5</v>
      </c>
      <c r="AH16" s="74">
        <v>4.0445822665061129E-3</v>
      </c>
      <c r="AI16" s="74">
        <v>1.5776646065507907E-4</v>
      </c>
      <c r="AJ16" s="74">
        <v>4.0802833535071996E-4</v>
      </c>
      <c r="AK16" s="74">
        <v>2.2345010400003049E-4</v>
      </c>
      <c r="AL16" s="74">
        <v>1.7011904218636883E-4</v>
      </c>
      <c r="AM16" s="74">
        <v>2.6480844874448423E-4</v>
      </c>
      <c r="AN16" s="74">
        <v>1.5684895970054501E-4</v>
      </c>
      <c r="AO16" s="74">
        <v>3.7439427316331598E-4</v>
      </c>
      <c r="AP16" s="74">
        <v>2.1609695864610351E-4</v>
      </c>
      <c r="AQ16" s="84">
        <v>9.5589192647121447E-4</v>
      </c>
      <c r="AR16" s="85">
        <v>1.0322265943353688</v>
      </c>
      <c r="AS16" s="85">
        <v>0.8087010726644237</v>
      </c>
    </row>
    <row r="17" spans="2:45" ht="20.100000000000001" customHeight="1" x14ac:dyDescent="0.4">
      <c r="B17" s="33" t="s">
        <v>22</v>
      </c>
      <c r="C17" s="34" t="s">
        <v>152</v>
      </c>
      <c r="D17" s="73">
        <v>6.3216413202430907E-4</v>
      </c>
      <c r="E17" s="74">
        <v>3.1096944744148829E-4</v>
      </c>
      <c r="F17" s="74">
        <v>3.1286521058095437E-4</v>
      </c>
      <c r="G17" s="74">
        <v>6.7229058550168379E-4</v>
      </c>
      <c r="H17" s="74">
        <v>2.5822991705781219E-4</v>
      </c>
      <c r="I17" s="74">
        <v>7.9714867790305749E-4</v>
      </c>
      <c r="J17" s="74">
        <v>4.2603052091827524E-4</v>
      </c>
      <c r="K17" s="74">
        <v>5.6119888039616358E-4</v>
      </c>
      <c r="L17" s="74">
        <v>1.7358447733848334E-3</v>
      </c>
      <c r="M17" s="74">
        <v>6.4116647501184006E-4</v>
      </c>
      <c r="N17" s="74">
        <v>7.5606632429642626E-5</v>
      </c>
      <c r="O17" s="74">
        <v>1.0091489965531772</v>
      </c>
      <c r="P17" s="74">
        <v>3.1513902374894414E-4</v>
      </c>
      <c r="Q17" s="74">
        <v>9.7296135265620588E-5</v>
      </c>
      <c r="R17" s="74">
        <v>1.5464381479245154E-4</v>
      </c>
      <c r="S17" s="74">
        <v>6.9192486327845069E-4</v>
      </c>
      <c r="T17" s="74">
        <v>1.3667891658775474E-3</v>
      </c>
      <c r="U17" s="74">
        <v>2.7133015134849434E-3</v>
      </c>
      <c r="V17" s="74">
        <v>8.7477905161503918E-4</v>
      </c>
      <c r="W17" s="74">
        <v>1.4278904511763591E-3</v>
      </c>
      <c r="X17" s="74">
        <v>8.9593584207341614E-4</v>
      </c>
      <c r="Y17" s="74">
        <v>1.8607464324087661E-3</v>
      </c>
      <c r="Z17" s="74">
        <v>5.9250838802280058E-4</v>
      </c>
      <c r="AA17" s="74">
        <v>5.9003632479119063E-4</v>
      </c>
      <c r="AB17" s="74">
        <v>1.0370860559841358E-4</v>
      </c>
      <c r="AC17" s="74">
        <v>1.2951463951294232E-3</v>
      </c>
      <c r="AD17" s="74">
        <v>4.9990256172934998E-4</v>
      </c>
      <c r="AE17" s="74">
        <v>2.8431077019286518E-4</v>
      </c>
      <c r="AF17" s="74">
        <v>1.9400677265514037E-4</v>
      </c>
      <c r="AG17" s="74">
        <v>4.9521779720912587E-5</v>
      </c>
      <c r="AH17" s="74">
        <v>2.2328284145527123E-4</v>
      </c>
      <c r="AI17" s="74">
        <v>1.5336328051569103E-4</v>
      </c>
      <c r="AJ17" s="74">
        <v>1.46161456374096E-4</v>
      </c>
      <c r="AK17" s="74">
        <v>1.063988411307158E-4</v>
      </c>
      <c r="AL17" s="74">
        <v>1.5034599644089293E-4</v>
      </c>
      <c r="AM17" s="74">
        <v>4.9321993217466085E-4</v>
      </c>
      <c r="AN17" s="74">
        <v>5.2574075895017432E-4</v>
      </c>
      <c r="AO17" s="74">
        <v>2.213224362678042E-4</v>
      </c>
      <c r="AP17" s="74">
        <v>2.0849972050067879E-3</v>
      </c>
      <c r="AQ17" s="84">
        <v>2.3737561793040396E-4</v>
      </c>
      <c r="AR17" s="85">
        <v>1.0339223080636355</v>
      </c>
      <c r="AS17" s="85">
        <v>0.81002958475518616</v>
      </c>
    </row>
    <row r="18" spans="2:45" ht="20.100000000000001" customHeight="1" x14ac:dyDescent="0.4">
      <c r="B18" s="33" t="s">
        <v>24</v>
      </c>
      <c r="C18" s="34" t="s">
        <v>153</v>
      </c>
      <c r="D18" s="73">
        <v>1.2576822991305862E-3</v>
      </c>
      <c r="E18" s="74">
        <v>1.2773555103654454E-3</v>
      </c>
      <c r="F18" s="74">
        <v>3.0079160384640199E-4</v>
      </c>
      <c r="G18" s="74">
        <v>1.8749806666441029E-4</v>
      </c>
      <c r="H18" s="74">
        <v>2.9253708193143337E-4</v>
      </c>
      <c r="I18" s="74">
        <v>1.5174457103533856E-3</v>
      </c>
      <c r="J18" s="74">
        <v>5.1897853249818792E-4</v>
      </c>
      <c r="K18" s="74">
        <v>1.9452572237852177E-3</v>
      </c>
      <c r="L18" s="74">
        <v>7.8885752487473624E-4</v>
      </c>
      <c r="M18" s="74">
        <v>1.0122549965302027E-2</v>
      </c>
      <c r="N18" s="74">
        <v>5.0341033509101818E-3</v>
      </c>
      <c r="O18" s="74">
        <v>1.7009982862392617E-3</v>
      </c>
      <c r="P18" s="74">
        <v>1.0334069517738851</v>
      </c>
      <c r="Q18" s="74">
        <v>3.9414117548993207E-3</v>
      </c>
      <c r="R18" s="74">
        <v>1.9772638366138268E-3</v>
      </c>
      <c r="S18" s="74">
        <v>2.3987979789651379E-3</v>
      </c>
      <c r="T18" s="74">
        <v>1.3086425987087389E-3</v>
      </c>
      <c r="U18" s="74">
        <v>1.751726462572779E-3</v>
      </c>
      <c r="V18" s="74">
        <v>1.1719638777629923E-2</v>
      </c>
      <c r="W18" s="74">
        <v>2.3258425311164736E-3</v>
      </c>
      <c r="X18" s="74">
        <v>1.46862752420263E-3</v>
      </c>
      <c r="Y18" s="74">
        <v>3.6910407436408972E-3</v>
      </c>
      <c r="Z18" s="74">
        <v>2.400509521958525E-2</v>
      </c>
      <c r="AA18" s="74">
        <v>2.916939293738606E-2</v>
      </c>
      <c r="AB18" s="74">
        <v>4.9918155422573021E-4</v>
      </c>
      <c r="AC18" s="74">
        <v>2.356907450232512E-3</v>
      </c>
      <c r="AD18" s="74">
        <v>3.7607036359927807E-4</v>
      </c>
      <c r="AE18" s="74">
        <v>2.7345779458853913E-4</v>
      </c>
      <c r="AF18" s="74">
        <v>1.772387136846828E-4</v>
      </c>
      <c r="AG18" s="74">
        <v>2.839155468188455E-4</v>
      </c>
      <c r="AH18" s="74">
        <v>2.9104226749658086E-4</v>
      </c>
      <c r="AI18" s="74">
        <v>2.3449870404224053E-4</v>
      </c>
      <c r="AJ18" s="74">
        <v>4.1182727194662052E-4</v>
      </c>
      <c r="AK18" s="74">
        <v>1.243468200031003E-3</v>
      </c>
      <c r="AL18" s="74">
        <v>5.6115837892319412E-4</v>
      </c>
      <c r="AM18" s="74">
        <v>5.2226629814585551E-4</v>
      </c>
      <c r="AN18" s="74">
        <v>5.2109746866594534E-4</v>
      </c>
      <c r="AO18" s="74">
        <v>8.9745305180024214E-4</v>
      </c>
      <c r="AP18" s="74">
        <v>2.6191432966694954E-3</v>
      </c>
      <c r="AQ18" s="84">
        <v>2.4484391685607324E-3</v>
      </c>
      <c r="AR18" s="85">
        <v>1.1558256528245388</v>
      </c>
      <c r="AS18" s="85">
        <v>0.90553513190009338</v>
      </c>
    </row>
    <row r="19" spans="2:45" ht="20.100000000000001" customHeight="1" x14ac:dyDescent="0.4">
      <c r="B19" s="33" t="s">
        <v>26</v>
      </c>
      <c r="C19" s="34" t="s">
        <v>154</v>
      </c>
      <c r="D19" s="73">
        <v>3.6729562569103364E-7</v>
      </c>
      <c r="E19" s="74">
        <v>2.7388229734727444E-7</v>
      </c>
      <c r="F19" s="74">
        <v>1.54322057741958E-7</v>
      </c>
      <c r="G19" s="74">
        <v>6.1109249139236116E-7</v>
      </c>
      <c r="H19" s="74">
        <v>2.0584996172166999E-6</v>
      </c>
      <c r="I19" s="74">
        <v>1.648774493355878E-6</v>
      </c>
      <c r="J19" s="74">
        <v>4.16344260174602E-7</v>
      </c>
      <c r="K19" s="74">
        <v>1.1981898484424293E-5</v>
      </c>
      <c r="L19" s="74">
        <v>8.2451139815477744E-7</v>
      </c>
      <c r="M19" s="74">
        <v>1.8058466995788271E-5</v>
      </c>
      <c r="N19" s="74">
        <v>2.6025737801583559E-7</v>
      </c>
      <c r="O19" s="74">
        <v>2.5887524424302302E-6</v>
      </c>
      <c r="P19" s="74">
        <v>7.4144559504132534E-6</v>
      </c>
      <c r="Q19" s="74">
        <v>1.0001014948947904</v>
      </c>
      <c r="R19" s="74">
        <v>1.791278302930657E-4</v>
      </c>
      <c r="S19" s="74">
        <v>7.463893618620866E-5</v>
      </c>
      <c r="T19" s="74">
        <v>6.9105588209595421E-5</v>
      </c>
      <c r="U19" s="74">
        <v>5.6306403694303313E-5</v>
      </c>
      <c r="V19" s="74">
        <v>2.3714647863481636E-5</v>
      </c>
      <c r="W19" s="74">
        <v>5.8325692217953532E-5</v>
      </c>
      <c r="X19" s="74">
        <v>1.0560389758083297E-4</v>
      </c>
      <c r="Y19" s="74">
        <v>1.5847463895825964E-5</v>
      </c>
      <c r="Z19" s="74">
        <v>2.0432307996125417E-5</v>
      </c>
      <c r="AA19" s="74">
        <v>2.0866149572560937E-5</v>
      </c>
      <c r="AB19" s="74">
        <v>1.2742355881278043E-6</v>
      </c>
      <c r="AC19" s="74">
        <v>1.0007633183044835E-6</v>
      </c>
      <c r="AD19" s="74">
        <v>2.8295512233635146E-7</v>
      </c>
      <c r="AE19" s="74">
        <v>3.804107180685469E-7</v>
      </c>
      <c r="AF19" s="74">
        <v>3.01754642347899E-7</v>
      </c>
      <c r="AG19" s="74">
        <v>2.49310994698707E-7</v>
      </c>
      <c r="AH19" s="74">
        <v>4.0945175138950805E-7</v>
      </c>
      <c r="AI19" s="74">
        <v>4.7420184554945801E-7</v>
      </c>
      <c r="AJ19" s="74">
        <v>6.2139997762438283E-7</v>
      </c>
      <c r="AK19" s="74">
        <v>3.2125820177757317E-7</v>
      </c>
      <c r="AL19" s="74">
        <v>1.0127464254673007E-6</v>
      </c>
      <c r="AM19" s="74">
        <v>7.4474722415595892E-7</v>
      </c>
      <c r="AN19" s="74">
        <v>1.0439885241090078E-6</v>
      </c>
      <c r="AO19" s="74">
        <v>5.7730682278867326E-7</v>
      </c>
      <c r="AP19" s="74">
        <v>1.4972281091741763E-6</v>
      </c>
      <c r="AQ19" s="84">
        <v>5.6731822269902415E-6</v>
      </c>
      <c r="AR19" s="85">
        <v>1.0007879873072858</v>
      </c>
      <c r="AS19" s="85">
        <v>0.78407040012972096</v>
      </c>
    </row>
    <row r="20" spans="2:45" ht="20.100000000000001" customHeight="1" x14ac:dyDescent="0.4">
      <c r="B20" s="33" t="s">
        <v>28</v>
      </c>
      <c r="C20" s="34" t="s">
        <v>155</v>
      </c>
      <c r="D20" s="73">
        <v>5.5530600666087583E-4</v>
      </c>
      <c r="E20" s="74">
        <v>4.0984642190045018E-4</v>
      </c>
      <c r="F20" s="74">
        <v>2.7397006472426149E-4</v>
      </c>
      <c r="G20" s="74">
        <v>6.9624615838227363E-4</v>
      </c>
      <c r="H20" s="74">
        <v>2.1491454644236014E-3</v>
      </c>
      <c r="I20" s="74">
        <v>2.3901997403540237E-3</v>
      </c>
      <c r="J20" s="74">
        <v>7.425994816105902E-4</v>
      </c>
      <c r="K20" s="74">
        <v>4.0465859423939078E-3</v>
      </c>
      <c r="L20" s="74">
        <v>4.643495224885248E-4</v>
      </c>
      <c r="M20" s="74">
        <v>2.9963373790491236E-3</v>
      </c>
      <c r="N20" s="74">
        <v>2.2901229711391375E-4</v>
      </c>
      <c r="O20" s="74">
        <v>6.2536184289931236E-4</v>
      </c>
      <c r="P20" s="74">
        <v>1.3536128008428165E-3</v>
      </c>
      <c r="Q20" s="74">
        <v>1.2147618462326772E-3</v>
      </c>
      <c r="R20" s="74">
        <v>1.0143311962626265</v>
      </c>
      <c r="S20" s="74">
        <v>5.2994307773184587E-3</v>
      </c>
      <c r="T20" s="74">
        <v>7.6691488026328228E-3</v>
      </c>
      <c r="U20" s="74">
        <v>4.5475951949175593E-3</v>
      </c>
      <c r="V20" s="74">
        <v>3.7009996653718192E-3</v>
      </c>
      <c r="W20" s="74">
        <v>7.1619618309938975E-3</v>
      </c>
      <c r="X20" s="74">
        <v>7.65792778718828E-3</v>
      </c>
      <c r="Y20" s="74">
        <v>1.7854547833549095E-3</v>
      </c>
      <c r="Z20" s="74">
        <v>2.7908387832501783E-2</v>
      </c>
      <c r="AA20" s="74">
        <v>1.0255215365028421E-2</v>
      </c>
      <c r="AB20" s="74">
        <v>7.0235344310319461E-4</v>
      </c>
      <c r="AC20" s="74">
        <v>1.0590918159887666E-3</v>
      </c>
      <c r="AD20" s="74">
        <v>1.9683272095219682E-4</v>
      </c>
      <c r="AE20" s="74">
        <v>8.201727000036208E-4</v>
      </c>
      <c r="AF20" s="74">
        <v>1.9996622739649043E-4</v>
      </c>
      <c r="AG20" s="74">
        <v>3.6144480910644438E-4</v>
      </c>
      <c r="AH20" s="74">
        <v>5.7199028011766407E-4</v>
      </c>
      <c r="AI20" s="74">
        <v>3.4756512047455859E-4</v>
      </c>
      <c r="AJ20" s="74">
        <v>1.171874110897328E-3</v>
      </c>
      <c r="AK20" s="74">
        <v>2.4515334264443481E-4</v>
      </c>
      <c r="AL20" s="74">
        <v>2.5399415707228699E-4</v>
      </c>
      <c r="AM20" s="74">
        <v>8.9306840264001238E-4</v>
      </c>
      <c r="AN20" s="74">
        <v>4.2994461447971876E-4</v>
      </c>
      <c r="AO20" s="74">
        <v>7.7651401814896937E-4</v>
      </c>
      <c r="AP20" s="74">
        <v>3.7392028128170591E-4</v>
      </c>
      <c r="AQ20" s="84">
        <v>1.7399132469367476E-3</v>
      </c>
      <c r="AR20" s="85">
        <v>1.1186084525622551</v>
      </c>
      <c r="AS20" s="85">
        <v>0.87637720287671383</v>
      </c>
    </row>
    <row r="21" spans="2:45" ht="20.100000000000001" customHeight="1" x14ac:dyDescent="0.4">
      <c r="B21" s="33" t="s">
        <v>30</v>
      </c>
      <c r="C21" s="34" t="s">
        <v>156</v>
      </c>
      <c r="D21" s="73">
        <v>1.7120774249865039E-5</v>
      </c>
      <c r="E21" s="74">
        <v>2.3835157362719878E-5</v>
      </c>
      <c r="F21" s="74">
        <v>1.6253828934634843E-5</v>
      </c>
      <c r="G21" s="74">
        <v>1.7907542750175122E-5</v>
      </c>
      <c r="H21" s="74">
        <v>1.0805865000376385E-4</v>
      </c>
      <c r="I21" s="74">
        <v>2.6017544873498881E-5</v>
      </c>
      <c r="J21" s="74">
        <v>2.2976759573857244E-5</v>
      </c>
      <c r="K21" s="74">
        <v>1.6332595402250905E-4</v>
      </c>
      <c r="L21" s="74">
        <v>2.4502776061479877E-5</v>
      </c>
      <c r="M21" s="74">
        <v>3.8084750049049301E-5</v>
      </c>
      <c r="N21" s="74">
        <v>2.7470735187111967E-5</v>
      </c>
      <c r="O21" s="74">
        <v>6.4503941669857259E-5</v>
      </c>
      <c r="P21" s="74">
        <v>1.351576246606396E-4</v>
      </c>
      <c r="Q21" s="74">
        <v>7.4341639956179668E-5</v>
      </c>
      <c r="R21" s="74">
        <v>1.2000264090126974E-4</v>
      </c>
      <c r="S21" s="74">
        <v>1.0158754132689112</v>
      </c>
      <c r="T21" s="74">
        <v>4.1053139394985503E-3</v>
      </c>
      <c r="U21" s="74">
        <v>4.6875785832009055E-4</v>
      </c>
      <c r="V21" s="74">
        <v>1.9651247953358562E-4</v>
      </c>
      <c r="W21" s="74">
        <v>1.2826161938696294E-3</v>
      </c>
      <c r="X21" s="74">
        <v>1.9600605232231593E-3</v>
      </c>
      <c r="Y21" s="74">
        <v>3.6913748725691578E-5</v>
      </c>
      <c r="Z21" s="74">
        <v>6.9710631827040392E-4</v>
      </c>
      <c r="AA21" s="74">
        <v>3.8756358914555049E-4</v>
      </c>
      <c r="AB21" s="74">
        <v>9.5690642008234485E-5</v>
      </c>
      <c r="AC21" s="74">
        <v>5.8128255101117107E-4</v>
      </c>
      <c r="AD21" s="74">
        <v>3.6288977275076939E-5</v>
      </c>
      <c r="AE21" s="74">
        <v>5.2449858789969638E-5</v>
      </c>
      <c r="AF21" s="74">
        <v>6.7644442722258232E-5</v>
      </c>
      <c r="AG21" s="74">
        <v>2.1438877935618583E-5</v>
      </c>
      <c r="AH21" s="74">
        <v>7.6648516713135985E-5</v>
      </c>
      <c r="AI21" s="74">
        <v>7.5725146999251893E-5</v>
      </c>
      <c r="AJ21" s="74">
        <v>7.6743863176804658E-5</v>
      </c>
      <c r="AK21" s="74">
        <v>3.9949313455955216E-5</v>
      </c>
      <c r="AL21" s="74">
        <v>3.2848356301704593E-5</v>
      </c>
      <c r="AM21" s="74">
        <v>5.3902982577799811E-5</v>
      </c>
      <c r="AN21" s="74">
        <v>7.2708256482789115E-4</v>
      </c>
      <c r="AO21" s="74">
        <v>3.3203033651561925E-5</v>
      </c>
      <c r="AP21" s="74">
        <v>1.5352681402018921E-5</v>
      </c>
      <c r="AQ21" s="84">
        <v>4.8088574874369792E-5</v>
      </c>
      <c r="AR21" s="85">
        <v>1.0279241586234773</v>
      </c>
      <c r="AS21" s="85">
        <v>0.80533031628750951</v>
      </c>
    </row>
    <row r="22" spans="2:45" ht="20.100000000000001" customHeight="1" x14ac:dyDescent="0.4">
      <c r="B22" s="33" t="s">
        <v>32</v>
      </c>
      <c r="C22" s="34" t="s">
        <v>157</v>
      </c>
      <c r="D22" s="73">
        <v>9.0554583632944911E-5</v>
      </c>
      <c r="E22" s="74">
        <v>1.4757269307669413E-4</v>
      </c>
      <c r="F22" s="74">
        <v>1.9167660950507098E-4</v>
      </c>
      <c r="G22" s="74">
        <v>1.0509528490866457E-4</v>
      </c>
      <c r="H22" s="74">
        <v>7.5241897504973695E-4</v>
      </c>
      <c r="I22" s="74">
        <v>1.6746584314204479E-4</v>
      </c>
      <c r="J22" s="74">
        <v>1.4388468859413014E-4</v>
      </c>
      <c r="K22" s="74">
        <v>2.1466843587008983E-4</v>
      </c>
      <c r="L22" s="74">
        <v>1.3431113852596893E-4</v>
      </c>
      <c r="M22" s="74">
        <v>2.368062877910848E-4</v>
      </c>
      <c r="N22" s="74">
        <v>1.7102037853294395E-4</v>
      </c>
      <c r="O22" s="74">
        <v>1.4099644368538646E-3</v>
      </c>
      <c r="P22" s="74">
        <v>1.1815064396525599E-3</v>
      </c>
      <c r="Q22" s="74">
        <v>3.6714943371889954E-4</v>
      </c>
      <c r="R22" s="74">
        <v>1.8156738648515737E-4</v>
      </c>
      <c r="S22" s="74">
        <v>2.9173968879265305E-3</v>
      </c>
      <c r="T22" s="74">
        <v>1.0657454972014404</v>
      </c>
      <c r="U22" s="74">
        <v>3.0538946383931698E-4</v>
      </c>
      <c r="V22" s="74">
        <v>1.6366339534345691E-3</v>
      </c>
      <c r="W22" s="74">
        <v>1.0443070727591114E-3</v>
      </c>
      <c r="X22" s="74">
        <v>1.2846401473317012E-3</v>
      </c>
      <c r="Y22" s="74">
        <v>2.2190263751553212E-4</v>
      </c>
      <c r="Z22" s="74">
        <v>3.3419414399356946E-4</v>
      </c>
      <c r="AA22" s="74">
        <v>6.0900405422919916E-4</v>
      </c>
      <c r="AB22" s="74">
        <v>6.0152383758456493E-4</v>
      </c>
      <c r="AC22" s="74">
        <v>4.2328466734144774E-4</v>
      </c>
      <c r="AD22" s="74">
        <v>2.1890727934346951E-4</v>
      </c>
      <c r="AE22" s="74">
        <v>3.4188382398499831E-4</v>
      </c>
      <c r="AF22" s="74">
        <v>4.5759105050644004E-4</v>
      </c>
      <c r="AG22" s="74">
        <v>1.0626157306934879E-4</v>
      </c>
      <c r="AH22" s="74">
        <v>4.9556258112714007E-4</v>
      </c>
      <c r="AI22" s="74">
        <v>5.0085461866961403E-4</v>
      </c>
      <c r="AJ22" s="74">
        <v>3.387417396974914E-4</v>
      </c>
      <c r="AK22" s="74">
        <v>2.2556707597153739E-4</v>
      </c>
      <c r="AL22" s="74">
        <v>1.9890507441805373E-4</v>
      </c>
      <c r="AM22" s="74">
        <v>3.5474472962328095E-4</v>
      </c>
      <c r="AN22" s="74">
        <v>5.1353918964751246E-3</v>
      </c>
      <c r="AO22" s="74">
        <v>1.8893809398914439E-4</v>
      </c>
      <c r="AP22" s="74">
        <v>9.9537651485704189E-5</v>
      </c>
      <c r="AQ22" s="84">
        <v>2.7870799585634449E-4</v>
      </c>
      <c r="AR22" s="85">
        <v>1.0895610318669533</v>
      </c>
      <c r="AS22" s="85">
        <v>0.85361991256532577</v>
      </c>
    </row>
    <row r="23" spans="2:45" ht="20.100000000000001" customHeight="1" x14ac:dyDescent="0.4">
      <c r="B23" s="33" t="s">
        <v>34</v>
      </c>
      <c r="C23" s="34" t="s">
        <v>158</v>
      </c>
      <c r="D23" s="73">
        <v>2.7063691511545196E-6</v>
      </c>
      <c r="E23" s="74">
        <v>1.9164999350370975E-5</v>
      </c>
      <c r="F23" s="74">
        <v>3.0652859529873909E-6</v>
      </c>
      <c r="G23" s="74">
        <v>3.077372944223624E-6</v>
      </c>
      <c r="H23" s="74">
        <v>4.3003913085260064E-6</v>
      </c>
      <c r="I23" s="74">
        <v>4.3161108029319489E-6</v>
      </c>
      <c r="J23" s="74">
        <v>2.9986060817321112E-6</v>
      </c>
      <c r="K23" s="74">
        <v>3.3829284032051459E-6</v>
      </c>
      <c r="L23" s="74">
        <v>2.7120265228444854E-6</v>
      </c>
      <c r="M23" s="74">
        <v>3.6479647996818106E-6</v>
      </c>
      <c r="N23" s="74">
        <v>2.8810586916943938E-6</v>
      </c>
      <c r="O23" s="74">
        <v>2.6405865809888116E-6</v>
      </c>
      <c r="P23" s="74">
        <v>3.915002500617016E-6</v>
      </c>
      <c r="Q23" s="74">
        <v>2.5818556967825661E-6</v>
      </c>
      <c r="R23" s="74">
        <v>2.228865278785859E-6</v>
      </c>
      <c r="S23" s="74">
        <v>5.3360500855214396E-5</v>
      </c>
      <c r="T23" s="74">
        <v>7.4334122486028343E-5</v>
      </c>
      <c r="U23" s="74">
        <v>1.0009112606191892</v>
      </c>
      <c r="V23" s="74">
        <v>5.6171378133304706E-6</v>
      </c>
      <c r="W23" s="74">
        <v>1.3198914108147457E-5</v>
      </c>
      <c r="X23" s="74">
        <v>2.8646295496508396E-5</v>
      </c>
      <c r="Y23" s="74">
        <v>4.7753908739948193E-6</v>
      </c>
      <c r="Z23" s="74">
        <v>9.1735236568176508E-6</v>
      </c>
      <c r="AA23" s="74">
        <v>8.1478241510105813E-6</v>
      </c>
      <c r="AB23" s="74">
        <v>7.7036840485595925E-6</v>
      </c>
      <c r="AC23" s="74">
        <v>6.1202650632642579E-6</v>
      </c>
      <c r="AD23" s="74">
        <v>3.8453214559285589E-6</v>
      </c>
      <c r="AE23" s="74">
        <v>1.8388488377641856E-5</v>
      </c>
      <c r="AF23" s="74">
        <v>7.24396706234765E-6</v>
      </c>
      <c r="AG23" s="74">
        <v>1.5556597848871309E-6</v>
      </c>
      <c r="AH23" s="74">
        <v>7.8676733079182692E-6</v>
      </c>
      <c r="AI23" s="74">
        <v>8.9063496538737198E-6</v>
      </c>
      <c r="AJ23" s="74">
        <v>3.7469797558702624E-5</v>
      </c>
      <c r="AK23" s="74">
        <v>4.1050034283164115E-6</v>
      </c>
      <c r="AL23" s="74">
        <v>1.5049920287236266E-4</v>
      </c>
      <c r="AM23" s="74">
        <v>6.9327117744309147E-6</v>
      </c>
      <c r="AN23" s="74">
        <v>6.1950346958263689E-5</v>
      </c>
      <c r="AO23" s="74">
        <v>1.7289261628630913E-5</v>
      </c>
      <c r="AP23" s="74">
        <v>3.402730362061978E-4</v>
      </c>
      <c r="AQ23" s="84">
        <v>1.2496607381574842E-5</v>
      </c>
      <c r="AR23" s="85">
        <v>1.0018647811292596</v>
      </c>
      <c r="AS23" s="85">
        <v>0.78491401753276735</v>
      </c>
    </row>
    <row r="24" spans="2:45" ht="20.100000000000001" customHeight="1" x14ac:dyDescent="0.4">
      <c r="B24" s="33" t="s">
        <v>36</v>
      </c>
      <c r="C24" s="34" t="s">
        <v>159</v>
      </c>
      <c r="D24" s="73">
        <v>3.1944614667364747E-6</v>
      </c>
      <c r="E24" s="74">
        <v>5.5264547265654197E-6</v>
      </c>
      <c r="F24" s="74">
        <v>4.4964205813690843E-6</v>
      </c>
      <c r="G24" s="74">
        <v>4.3247950002301119E-6</v>
      </c>
      <c r="H24" s="74">
        <v>1.0611353870745368E-5</v>
      </c>
      <c r="I24" s="74">
        <v>5.9704633976923943E-6</v>
      </c>
      <c r="J24" s="74">
        <v>5.3229376592320521E-6</v>
      </c>
      <c r="K24" s="74">
        <v>5.8054414794987759E-6</v>
      </c>
      <c r="L24" s="74">
        <v>4.8010798489645421E-6</v>
      </c>
      <c r="M24" s="74">
        <v>7.882131907032909E-6</v>
      </c>
      <c r="N24" s="74">
        <v>5.5754469097836484E-6</v>
      </c>
      <c r="O24" s="74">
        <v>5.1557067595778883E-6</v>
      </c>
      <c r="P24" s="74">
        <v>8.6330560190660476E-6</v>
      </c>
      <c r="Q24" s="74">
        <v>5.9852022691245015E-6</v>
      </c>
      <c r="R24" s="74">
        <v>1.6273354278029844E-5</v>
      </c>
      <c r="S24" s="74">
        <v>2.4851994208612433E-4</v>
      </c>
      <c r="T24" s="74">
        <v>6.7039110287147341E-5</v>
      </c>
      <c r="U24" s="74">
        <v>1.3113405102383106E-3</v>
      </c>
      <c r="V24" s="74">
        <v>1.0033893456460168</v>
      </c>
      <c r="W24" s="74">
        <v>1.6701112791282979E-3</v>
      </c>
      <c r="X24" s="74">
        <v>5.567970195503571E-5</v>
      </c>
      <c r="Y24" s="74">
        <v>1.9948990824746447E-5</v>
      </c>
      <c r="Z24" s="74">
        <v>1.5896219097564932E-5</v>
      </c>
      <c r="AA24" s="74">
        <v>1.8561400554952739E-5</v>
      </c>
      <c r="AB24" s="74">
        <v>1.9717942026099719E-5</v>
      </c>
      <c r="AC24" s="74">
        <v>1.2548612043589303E-5</v>
      </c>
      <c r="AD24" s="74">
        <v>8.3295257124371221E-6</v>
      </c>
      <c r="AE24" s="74">
        <v>1.2655190991137492E-5</v>
      </c>
      <c r="AF24" s="74">
        <v>1.7454233462218696E-5</v>
      </c>
      <c r="AG24" s="74">
        <v>3.7592104679198112E-6</v>
      </c>
      <c r="AH24" s="74">
        <v>1.6554185483141143E-5</v>
      </c>
      <c r="AI24" s="74">
        <v>3.0090390911813107E-5</v>
      </c>
      <c r="AJ24" s="74">
        <v>3.3158412327232284E-5</v>
      </c>
      <c r="AK24" s="74">
        <v>1.2656875734979368E-5</v>
      </c>
      <c r="AL24" s="74">
        <v>8.0390333397879706E-6</v>
      </c>
      <c r="AM24" s="74">
        <v>1.4781676738831363E-5</v>
      </c>
      <c r="AN24" s="74">
        <v>1.6371889105135584E-4</v>
      </c>
      <c r="AO24" s="74">
        <v>7.1859800000851613E-6</v>
      </c>
      <c r="AP24" s="74">
        <v>4.5804715222237067E-4</v>
      </c>
      <c r="AQ24" s="84">
        <v>1.525549885964479E-5</v>
      </c>
      <c r="AR24" s="85">
        <v>1.0077299539177353</v>
      </c>
      <c r="AS24" s="85">
        <v>0.78950910503722804</v>
      </c>
    </row>
    <row r="25" spans="2:45" ht="20.100000000000001" customHeight="1" x14ac:dyDescent="0.4">
      <c r="B25" s="33" t="s">
        <v>38</v>
      </c>
      <c r="C25" s="34" t="s">
        <v>160</v>
      </c>
      <c r="D25" s="73">
        <v>9.7343223644234889E-6</v>
      </c>
      <c r="E25" s="74">
        <v>1.1252960899205125E-5</v>
      </c>
      <c r="F25" s="74">
        <v>1.1072139220921174E-5</v>
      </c>
      <c r="G25" s="74">
        <v>5.4330642455251186E-5</v>
      </c>
      <c r="H25" s="74">
        <v>6.2090858241142485E-5</v>
      </c>
      <c r="I25" s="74">
        <v>1.4306546813378895E-5</v>
      </c>
      <c r="J25" s="74">
        <v>1.1146117475136603E-5</v>
      </c>
      <c r="K25" s="74">
        <v>1.8834325122754022E-5</v>
      </c>
      <c r="L25" s="74">
        <v>1.1917867570912041E-5</v>
      </c>
      <c r="M25" s="74">
        <v>1.6477112545204389E-5</v>
      </c>
      <c r="N25" s="74">
        <v>1.3227141583455237E-5</v>
      </c>
      <c r="O25" s="74">
        <v>1.2016565400217171E-5</v>
      </c>
      <c r="P25" s="74">
        <v>2.3187512978214445E-5</v>
      </c>
      <c r="Q25" s="74">
        <v>1.6257063859896368E-5</v>
      </c>
      <c r="R25" s="74">
        <v>1.8583799796219475E-5</v>
      </c>
      <c r="S25" s="74">
        <v>6.5205150413086028E-4</v>
      </c>
      <c r="T25" s="74">
        <v>5.6043356065848681E-4</v>
      </c>
      <c r="U25" s="74">
        <v>3.7079930406119555E-4</v>
      </c>
      <c r="V25" s="74">
        <v>5.9601179204767487E-4</v>
      </c>
      <c r="W25" s="74">
        <v>1.004581280092923</v>
      </c>
      <c r="X25" s="74">
        <v>9.2082952897934347E-4</v>
      </c>
      <c r="Y25" s="74">
        <v>7.5711664987318311E-5</v>
      </c>
      <c r="Z25" s="74">
        <v>3.8823130508167732E-4</v>
      </c>
      <c r="AA25" s="74">
        <v>2.1316134758084441E-4</v>
      </c>
      <c r="AB25" s="74">
        <v>4.2129051342328747E-5</v>
      </c>
      <c r="AC25" s="74">
        <v>3.7450973956577859E-5</v>
      </c>
      <c r="AD25" s="74">
        <v>1.5693525772959486E-5</v>
      </c>
      <c r="AE25" s="74">
        <v>3.9474937571626817E-5</v>
      </c>
      <c r="AF25" s="74">
        <v>3.3964301828247565E-5</v>
      </c>
      <c r="AG25" s="74">
        <v>1.2159215196270656E-5</v>
      </c>
      <c r="AH25" s="74">
        <v>4.255293562253156E-5</v>
      </c>
      <c r="AI25" s="74">
        <v>4.251124228004428E-5</v>
      </c>
      <c r="AJ25" s="74">
        <v>1.1216472725810358E-4</v>
      </c>
      <c r="AK25" s="74">
        <v>4.1506156455543371E-5</v>
      </c>
      <c r="AL25" s="74">
        <v>1.7573990006646184E-5</v>
      </c>
      <c r="AM25" s="74">
        <v>2.793549617438801E-5</v>
      </c>
      <c r="AN25" s="74">
        <v>2.9690410521581172E-4</v>
      </c>
      <c r="AO25" s="74">
        <v>2.4930822670559395E-5</v>
      </c>
      <c r="AP25" s="74">
        <v>1.2942015287999395E-5</v>
      </c>
      <c r="AQ25" s="84">
        <v>7.9637400403057278E-5</v>
      </c>
      <c r="AR25" s="85">
        <v>1.0095424759738192</v>
      </c>
      <c r="AS25" s="85">
        <v>0.79092913096857576</v>
      </c>
    </row>
    <row r="26" spans="2:45" ht="20.100000000000001" customHeight="1" x14ac:dyDescent="0.4">
      <c r="B26" s="33" t="s">
        <v>40</v>
      </c>
      <c r="C26" s="34" t="s">
        <v>161</v>
      </c>
      <c r="D26" s="73">
        <v>1.7476706006771481E-5</v>
      </c>
      <c r="E26" s="74">
        <v>2.5737551239224393E-5</v>
      </c>
      <c r="F26" s="74">
        <v>1.9458889381162506E-5</v>
      </c>
      <c r="G26" s="74">
        <v>7.2185804679750307E-4</v>
      </c>
      <c r="H26" s="74">
        <v>5.6046922593201541E-5</v>
      </c>
      <c r="I26" s="74">
        <v>5.1885381007014433E-5</v>
      </c>
      <c r="J26" s="74">
        <v>2.0289173657473481E-5</v>
      </c>
      <c r="K26" s="74">
        <v>2.522170467898833E-5</v>
      </c>
      <c r="L26" s="74">
        <v>1.9638800393771945E-5</v>
      </c>
      <c r="M26" s="74">
        <v>3.0051855772385187E-5</v>
      </c>
      <c r="N26" s="74">
        <v>2.7016735119802345E-5</v>
      </c>
      <c r="O26" s="74">
        <v>2.0192243990541424E-5</v>
      </c>
      <c r="P26" s="74">
        <v>3.7607388495827713E-5</v>
      </c>
      <c r="Q26" s="74">
        <v>2.4650482110266076E-5</v>
      </c>
      <c r="R26" s="74">
        <v>1.8528727768678989E-5</v>
      </c>
      <c r="S26" s="74">
        <v>2.6437152604128859E-5</v>
      </c>
      <c r="T26" s="74">
        <v>3.3024306710647081E-5</v>
      </c>
      <c r="U26" s="74">
        <v>1.8173835731418033E-5</v>
      </c>
      <c r="V26" s="74">
        <v>2.5270204825220184E-5</v>
      </c>
      <c r="W26" s="74">
        <v>1.928032659549271E-5</v>
      </c>
      <c r="X26" s="74">
        <v>1.0045005046042248</v>
      </c>
      <c r="Y26" s="74">
        <v>4.5257074702236134E-5</v>
      </c>
      <c r="Z26" s="74">
        <v>3.9427385187887893E-5</v>
      </c>
      <c r="AA26" s="74">
        <v>6.4982647766101157E-5</v>
      </c>
      <c r="AB26" s="74">
        <v>7.2630167240380982E-5</v>
      </c>
      <c r="AC26" s="74">
        <v>4.4086436756406199E-5</v>
      </c>
      <c r="AD26" s="74">
        <v>3.1675611686313056E-5</v>
      </c>
      <c r="AE26" s="74">
        <v>4.592366261215613E-5</v>
      </c>
      <c r="AF26" s="74">
        <v>5.7667749212543908E-5</v>
      </c>
      <c r="AG26" s="74">
        <v>1.2882929417331904E-5</v>
      </c>
      <c r="AH26" s="74">
        <v>2.4710332053712514E-4</v>
      </c>
      <c r="AI26" s="74">
        <v>6.1992394886100001E-5</v>
      </c>
      <c r="AJ26" s="74">
        <v>1.1219324636151803E-4</v>
      </c>
      <c r="AK26" s="74">
        <v>3.1372844430398087E-5</v>
      </c>
      <c r="AL26" s="74">
        <v>2.5959728364942155E-5</v>
      </c>
      <c r="AM26" s="74">
        <v>4.6563427602219042E-5</v>
      </c>
      <c r="AN26" s="74">
        <v>5.9210659879182148E-4</v>
      </c>
      <c r="AO26" s="74">
        <v>3.5583544049464477E-5</v>
      </c>
      <c r="AP26" s="74">
        <v>1.9205854168594078E-5</v>
      </c>
      <c r="AQ26" s="84">
        <v>6.1712511039270385E-5</v>
      </c>
      <c r="AR26" s="85">
        <v>1.0073866781745169</v>
      </c>
      <c r="AS26" s="85">
        <v>0.78924016460953139</v>
      </c>
    </row>
    <row r="27" spans="2:45" ht="20.100000000000001" customHeight="1" x14ac:dyDescent="0.4">
      <c r="B27" s="33" t="s">
        <v>42</v>
      </c>
      <c r="C27" s="34" t="s">
        <v>162</v>
      </c>
      <c r="D27" s="73">
        <v>6.0542861467325487E-4</v>
      </c>
      <c r="E27" s="74">
        <v>1.4709798769914192E-3</v>
      </c>
      <c r="F27" s="74">
        <v>1.2549005885797414E-3</v>
      </c>
      <c r="G27" s="74">
        <v>2.8215928653835811E-3</v>
      </c>
      <c r="H27" s="74">
        <v>2.105035617072482E-3</v>
      </c>
      <c r="I27" s="74">
        <v>3.7856521278641646E-3</v>
      </c>
      <c r="J27" s="74">
        <v>5.3407041057720256E-3</v>
      </c>
      <c r="K27" s="74">
        <v>7.8757052602398611E-3</v>
      </c>
      <c r="L27" s="74">
        <v>4.8896070298694982E-3</v>
      </c>
      <c r="M27" s="74">
        <v>2.307654603889792E-3</v>
      </c>
      <c r="N27" s="74">
        <v>9.9270702878058665E-4</v>
      </c>
      <c r="O27" s="74">
        <v>1.1079090949497378E-3</v>
      </c>
      <c r="P27" s="74">
        <v>3.531607014600667E-3</v>
      </c>
      <c r="Q27" s="74">
        <v>7.7969335043185936E-3</v>
      </c>
      <c r="R27" s="74">
        <v>9.5264388241605893E-4</v>
      </c>
      <c r="S27" s="74">
        <v>8.4133415594442047E-4</v>
      </c>
      <c r="T27" s="74">
        <v>1.0714802473122593E-3</v>
      </c>
      <c r="U27" s="74">
        <v>1.8825141484539955E-3</v>
      </c>
      <c r="V27" s="74">
        <v>2.3956242610943439E-3</v>
      </c>
      <c r="W27" s="74">
        <v>2.4818610355431701E-3</v>
      </c>
      <c r="X27" s="74">
        <v>8.7909031527159238E-4</v>
      </c>
      <c r="Y27" s="74">
        <v>1.0168720181407709</v>
      </c>
      <c r="Z27" s="74">
        <v>1.7876844712626523E-3</v>
      </c>
      <c r="AA27" s="74">
        <v>2.3552333328544523E-3</v>
      </c>
      <c r="AB27" s="74">
        <v>4.6250931920029425E-3</v>
      </c>
      <c r="AC27" s="74">
        <v>1.9269642218709285E-3</v>
      </c>
      <c r="AD27" s="74">
        <v>1.8585560717601073E-3</v>
      </c>
      <c r="AE27" s="74">
        <v>2.802130774827417E-3</v>
      </c>
      <c r="AF27" s="74">
        <v>5.9878118039061031E-3</v>
      </c>
      <c r="AG27" s="74">
        <v>5.2199026118524103E-4</v>
      </c>
      <c r="AH27" s="74">
        <v>1.6872365930321641E-3</v>
      </c>
      <c r="AI27" s="74">
        <v>8.3631308842295991E-3</v>
      </c>
      <c r="AJ27" s="74">
        <v>3.6243910167717405E-3</v>
      </c>
      <c r="AK27" s="74">
        <v>4.2343585699062295E-3</v>
      </c>
      <c r="AL27" s="74">
        <v>2.1087548698185445E-3</v>
      </c>
      <c r="AM27" s="74">
        <v>1.4769770465288417E-2</v>
      </c>
      <c r="AN27" s="74">
        <v>5.2045556713318846E-3</v>
      </c>
      <c r="AO27" s="74">
        <v>2.8504695257874123E-3</v>
      </c>
      <c r="AP27" s="74">
        <v>4.7545258063688499E-2</v>
      </c>
      <c r="AQ27" s="84">
        <v>2.2612695559077411E-3</v>
      </c>
      <c r="AR27" s="85">
        <v>1.1877776428652245</v>
      </c>
      <c r="AS27" s="85">
        <v>0.93056801592136118</v>
      </c>
    </row>
    <row r="28" spans="2:45" ht="20.100000000000001" customHeight="1" x14ac:dyDescent="0.4">
      <c r="B28" s="33" t="s">
        <v>44</v>
      </c>
      <c r="C28" s="34" t="s">
        <v>163</v>
      </c>
      <c r="D28" s="73">
        <v>6.3026915462102394E-3</v>
      </c>
      <c r="E28" s="74">
        <v>2.9744450777047797E-3</v>
      </c>
      <c r="F28" s="74">
        <v>1.3489438278366686E-3</v>
      </c>
      <c r="G28" s="74">
        <v>2.0095164667561097E-3</v>
      </c>
      <c r="H28" s="74">
        <v>3.8149247676910695E-3</v>
      </c>
      <c r="I28" s="74">
        <v>1.8331110424060614E-3</v>
      </c>
      <c r="J28" s="74">
        <v>2.9133860670024522E-3</v>
      </c>
      <c r="K28" s="74">
        <v>1.6897718038287441E-3</v>
      </c>
      <c r="L28" s="74">
        <v>6.7811951506680582E-3</v>
      </c>
      <c r="M28" s="74">
        <v>4.9252544346530943E-3</v>
      </c>
      <c r="N28" s="74">
        <v>4.7368028716541161E-3</v>
      </c>
      <c r="O28" s="74">
        <v>3.905066143500756E-3</v>
      </c>
      <c r="P28" s="74">
        <v>8.0517523136461357E-3</v>
      </c>
      <c r="Q28" s="74">
        <v>9.4953821529132273E-3</v>
      </c>
      <c r="R28" s="74">
        <v>3.3317125085521935E-3</v>
      </c>
      <c r="S28" s="74">
        <v>1.9431660388760773E-3</v>
      </c>
      <c r="T28" s="74">
        <v>2.0625333645232853E-3</v>
      </c>
      <c r="U28" s="74">
        <v>2.1404829864541172E-3</v>
      </c>
      <c r="V28" s="74">
        <v>3.1307531223765525E-3</v>
      </c>
      <c r="W28" s="74">
        <v>1.8353246494427478E-3</v>
      </c>
      <c r="X28" s="74">
        <v>1.3359338644480679E-3</v>
      </c>
      <c r="Y28" s="74">
        <v>2.6587371593351158E-3</v>
      </c>
      <c r="Z28" s="74">
        <v>1.001755707725255</v>
      </c>
      <c r="AA28" s="74">
        <v>1.3373825334206467E-3</v>
      </c>
      <c r="AB28" s="74">
        <v>1.5104141825431749E-2</v>
      </c>
      <c r="AC28" s="74">
        <v>2.8171859511548211E-2</v>
      </c>
      <c r="AD28" s="74">
        <v>3.5471395058436104E-3</v>
      </c>
      <c r="AE28" s="74">
        <v>4.0711803101145909E-3</v>
      </c>
      <c r="AF28" s="74">
        <v>3.3774966277831677E-3</v>
      </c>
      <c r="AG28" s="74">
        <v>9.5546658753894852E-3</v>
      </c>
      <c r="AH28" s="74">
        <v>6.4753901475515093E-3</v>
      </c>
      <c r="AI28" s="74">
        <v>4.7696747428420533E-3</v>
      </c>
      <c r="AJ28" s="74">
        <v>1.0423319209166684E-2</v>
      </c>
      <c r="AK28" s="74">
        <v>5.3252373468447682E-3</v>
      </c>
      <c r="AL28" s="74">
        <v>3.2288558046896384E-3</v>
      </c>
      <c r="AM28" s="74">
        <v>3.429211603271521E-3</v>
      </c>
      <c r="AN28" s="74">
        <v>1.7965609503646984E-3</v>
      </c>
      <c r="AO28" s="74">
        <v>3.4351658839886631E-3</v>
      </c>
      <c r="AP28" s="74">
        <v>1.406048673486025E-3</v>
      </c>
      <c r="AQ28" s="84">
        <v>3.7421685617591931E-3</v>
      </c>
      <c r="AR28" s="85">
        <v>1.1901720941992306</v>
      </c>
      <c r="AS28" s="85">
        <v>0.93244395611984088</v>
      </c>
    </row>
    <row r="29" spans="2:45" ht="20.100000000000001" customHeight="1" x14ac:dyDescent="0.4">
      <c r="B29" s="33" t="s">
        <v>46</v>
      </c>
      <c r="C29" s="34" t="s">
        <v>164</v>
      </c>
      <c r="D29" s="73">
        <v>0</v>
      </c>
      <c r="E29" s="74">
        <v>0</v>
      </c>
      <c r="F29" s="74">
        <v>0</v>
      </c>
      <c r="G29" s="74">
        <v>0</v>
      </c>
      <c r="H29" s="74">
        <v>0</v>
      </c>
      <c r="I29" s="74">
        <v>0</v>
      </c>
      <c r="J29" s="74">
        <v>0</v>
      </c>
      <c r="K29" s="74">
        <v>0</v>
      </c>
      <c r="L29" s="74">
        <v>0</v>
      </c>
      <c r="M29" s="74">
        <v>0</v>
      </c>
      <c r="N29" s="74">
        <v>0</v>
      </c>
      <c r="O29" s="74">
        <v>0</v>
      </c>
      <c r="P29" s="74">
        <v>0</v>
      </c>
      <c r="Q29" s="74">
        <v>0</v>
      </c>
      <c r="R29" s="74">
        <v>0</v>
      </c>
      <c r="S29" s="74">
        <v>0</v>
      </c>
      <c r="T29" s="74">
        <v>0</v>
      </c>
      <c r="U29" s="74">
        <v>0</v>
      </c>
      <c r="V29" s="74">
        <v>0</v>
      </c>
      <c r="W29" s="74">
        <v>0</v>
      </c>
      <c r="X29" s="74">
        <v>0</v>
      </c>
      <c r="Y29" s="74">
        <v>0</v>
      </c>
      <c r="Z29" s="74">
        <v>0</v>
      </c>
      <c r="AA29" s="74">
        <v>1</v>
      </c>
      <c r="AB29" s="74">
        <v>0</v>
      </c>
      <c r="AC29" s="74">
        <v>0</v>
      </c>
      <c r="AD29" s="74">
        <v>0</v>
      </c>
      <c r="AE29" s="74">
        <v>0</v>
      </c>
      <c r="AF29" s="74">
        <v>0</v>
      </c>
      <c r="AG29" s="74">
        <v>0</v>
      </c>
      <c r="AH29" s="74">
        <v>0</v>
      </c>
      <c r="AI29" s="74">
        <v>0</v>
      </c>
      <c r="AJ29" s="74">
        <v>0</v>
      </c>
      <c r="AK29" s="74">
        <v>0</v>
      </c>
      <c r="AL29" s="74">
        <v>0</v>
      </c>
      <c r="AM29" s="74">
        <v>0</v>
      </c>
      <c r="AN29" s="74">
        <v>0</v>
      </c>
      <c r="AO29" s="74">
        <v>0</v>
      </c>
      <c r="AP29" s="74">
        <v>0</v>
      </c>
      <c r="AQ29" s="84">
        <v>0</v>
      </c>
      <c r="AR29" s="85">
        <v>1</v>
      </c>
      <c r="AS29" s="85">
        <v>0.7834530490711985</v>
      </c>
    </row>
    <row r="30" spans="2:45" ht="20.100000000000001" customHeight="1" x14ac:dyDescent="0.4">
      <c r="B30" s="33" t="s">
        <v>48</v>
      </c>
      <c r="C30" s="34" t="s">
        <v>165</v>
      </c>
      <c r="D30" s="73">
        <v>9.4644250540858784E-3</v>
      </c>
      <c r="E30" s="74">
        <v>2.1783669855621468E-2</v>
      </c>
      <c r="F30" s="74">
        <v>3.9555470263501783E-3</v>
      </c>
      <c r="G30" s="74">
        <v>8.3804041558578918E-3</v>
      </c>
      <c r="H30" s="74">
        <v>3.8561262536052354E-2</v>
      </c>
      <c r="I30" s="74">
        <v>1.3843478851351166E-2</v>
      </c>
      <c r="J30" s="74">
        <v>2.086287671800572E-2</v>
      </c>
      <c r="K30" s="74">
        <v>1.4059842709425677E-2</v>
      </c>
      <c r="L30" s="74">
        <v>6.7667443106561101E-2</v>
      </c>
      <c r="M30" s="74">
        <v>5.2108752668373219E-2</v>
      </c>
      <c r="N30" s="74">
        <v>2.1731835410647281E-2</v>
      </c>
      <c r="O30" s="74">
        <v>2.3621205922736865E-2</v>
      </c>
      <c r="P30" s="74">
        <v>9.5672848609133984E-2</v>
      </c>
      <c r="Q30" s="74">
        <v>8.1145831754990586E-2</v>
      </c>
      <c r="R30" s="74">
        <v>1.4581277770767264E-2</v>
      </c>
      <c r="S30" s="74">
        <v>8.8273351072496783E-3</v>
      </c>
      <c r="T30" s="74">
        <v>8.3054774594286517E-3</v>
      </c>
      <c r="U30" s="74">
        <v>8.9610698747259951E-3</v>
      </c>
      <c r="V30" s="74">
        <v>2.7370100853966444E-2</v>
      </c>
      <c r="W30" s="74">
        <v>7.3528155452749853E-3</v>
      </c>
      <c r="X30" s="74">
        <v>1.2578622466169363E-2</v>
      </c>
      <c r="Y30" s="74">
        <v>1.6331099302172306E-2</v>
      </c>
      <c r="Z30" s="74">
        <v>6.498658079432458E-3</v>
      </c>
      <c r="AA30" s="74">
        <v>6.4539870841126201E-3</v>
      </c>
      <c r="AB30" s="74">
        <v>1.1200525900311165</v>
      </c>
      <c r="AC30" s="74">
        <v>2.7673250223498699E-2</v>
      </c>
      <c r="AD30" s="74">
        <v>5.3100143110659227E-2</v>
      </c>
      <c r="AE30" s="74">
        <v>1.8378421016157151E-2</v>
      </c>
      <c r="AF30" s="74">
        <v>5.228697473776002E-3</v>
      </c>
      <c r="AG30" s="74">
        <v>2.8634259300288683E-3</v>
      </c>
      <c r="AH30" s="74">
        <v>7.0059086534555552E-3</v>
      </c>
      <c r="AI30" s="74">
        <v>9.0835837468869526E-3</v>
      </c>
      <c r="AJ30" s="74">
        <v>1.1150080614102033E-2</v>
      </c>
      <c r="AK30" s="74">
        <v>2.0853303118645646E-2</v>
      </c>
      <c r="AL30" s="74">
        <v>1.1410040821265051E-2</v>
      </c>
      <c r="AM30" s="74">
        <v>4.9877192200465503E-3</v>
      </c>
      <c r="AN30" s="74">
        <v>6.2009091251426958E-3</v>
      </c>
      <c r="AO30" s="74">
        <v>2.5105516531222595E-2</v>
      </c>
      <c r="AP30" s="74">
        <v>7.7541652431426886E-3</v>
      </c>
      <c r="AQ30" s="84">
        <v>8.8576729622594705E-3</v>
      </c>
      <c r="AR30" s="85">
        <v>1.9298252957438988</v>
      </c>
      <c r="AS30" s="85">
        <v>1.5119275121252849</v>
      </c>
    </row>
    <row r="31" spans="2:45" ht="20.100000000000001" customHeight="1" x14ac:dyDescent="0.4">
      <c r="B31" s="33" t="s">
        <v>50</v>
      </c>
      <c r="C31" s="34" t="s">
        <v>166</v>
      </c>
      <c r="D31" s="73">
        <v>5.2728657107260573E-4</v>
      </c>
      <c r="E31" s="74">
        <v>2.0819299324182916E-3</v>
      </c>
      <c r="F31" s="74">
        <v>3.698061900105588E-4</v>
      </c>
      <c r="G31" s="74">
        <v>7.1651994976170525E-4</v>
      </c>
      <c r="H31" s="74">
        <v>3.1513787186484717E-3</v>
      </c>
      <c r="I31" s="74">
        <v>2.0151295025782313E-3</v>
      </c>
      <c r="J31" s="74">
        <v>1.4823096308151339E-3</v>
      </c>
      <c r="K31" s="74">
        <v>7.4543924266937274E-4</v>
      </c>
      <c r="L31" s="74">
        <v>2.7462347305952403E-3</v>
      </c>
      <c r="M31" s="74">
        <v>3.3914360733227002E-3</v>
      </c>
      <c r="N31" s="74">
        <v>7.6500267160209477E-4</v>
      </c>
      <c r="O31" s="74">
        <v>1.2848693243568449E-3</v>
      </c>
      <c r="P31" s="74">
        <v>1.574964988578593E-3</v>
      </c>
      <c r="Q31" s="74">
        <v>1.1792258383298807E-3</v>
      </c>
      <c r="R31" s="74">
        <v>6.7497693674012924E-4</v>
      </c>
      <c r="S31" s="74">
        <v>4.3549253770511654E-4</v>
      </c>
      <c r="T31" s="74">
        <v>6.6669883562703205E-4</v>
      </c>
      <c r="U31" s="74">
        <v>9.0710430453694486E-4</v>
      </c>
      <c r="V31" s="74">
        <v>2.3719633370862109E-3</v>
      </c>
      <c r="W31" s="74">
        <v>7.1609413249687753E-4</v>
      </c>
      <c r="X31" s="74">
        <v>7.5289601445947655E-4</v>
      </c>
      <c r="Y31" s="74">
        <v>1.4418876461700942E-3</v>
      </c>
      <c r="Z31" s="74">
        <v>1.187065861410174E-3</v>
      </c>
      <c r="AA31" s="74">
        <v>9.3262960917107592E-4</v>
      </c>
      <c r="AB31" s="74">
        <v>1.4483819669708106E-3</v>
      </c>
      <c r="AC31" s="74">
        <v>1.0978637618908027</v>
      </c>
      <c r="AD31" s="74">
        <v>6.4093487435397103E-3</v>
      </c>
      <c r="AE31" s="74">
        <v>2.5643955050516283E-3</v>
      </c>
      <c r="AF31" s="74">
        <v>1.4553864447533972E-3</v>
      </c>
      <c r="AG31" s="74">
        <v>4.3922060069706255E-4</v>
      </c>
      <c r="AH31" s="74">
        <v>2.8092592440133921E-3</v>
      </c>
      <c r="AI31" s="74">
        <v>3.7419671438935613E-3</v>
      </c>
      <c r="AJ31" s="74">
        <v>4.6569191652866106E-3</v>
      </c>
      <c r="AK31" s="74">
        <v>9.8372819257823169E-3</v>
      </c>
      <c r="AL31" s="74">
        <v>5.3789244266860227E-3</v>
      </c>
      <c r="AM31" s="74">
        <v>2.2821358069496445E-3</v>
      </c>
      <c r="AN31" s="74">
        <v>9.9128027022700048E-4</v>
      </c>
      <c r="AO31" s="74">
        <v>9.299191854142146E-3</v>
      </c>
      <c r="AP31" s="74">
        <v>7.5211170709911599E-4</v>
      </c>
      <c r="AQ31" s="84">
        <v>2.4956633466745991E-3</v>
      </c>
      <c r="AR31" s="85">
        <v>1.1845435726227325</v>
      </c>
      <c r="AS31" s="85">
        <v>0.9280342737289704</v>
      </c>
    </row>
    <row r="32" spans="2:45" ht="20.100000000000001" customHeight="1" x14ac:dyDescent="0.4">
      <c r="B32" s="33" t="s">
        <v>52</v>
      </c>
      <c r="C32" s="34" t="s">
        <v>167</v>
      </c>
      <c r="D32" s="73">
        <v>5.4542673705080798E-4</v>
      </c>
      <c r="E32" s="74">
        <v>1.7801190665694983E-3</v>
      </c>
      <c r="F32" s="74">
        <v>3.8058953780274659E-4</v>
      </c>
      <c r="G32" s="74">
        <v>5.9483827623220181E-4</v>
      </c>
      <c r="H32" s="74">
        <v>3.0885490759426661E-3</v>
      </c>
      <c r="I32" s="74">
        <v>1.460738712035576E-3</v>
      </c>
      <c r="J32" s="74">
        <v>7.8230322568953058E-4</v>
      </c>
      <c r="K32" s="74">
        <v>1.2304793593254201E-3</v>
      </c>
      <c r="L32" s="74">
        <v>1.9966602707617749E-3</v>
      </c>
      <c r="M32" s="74">
        <v>3.0515037286179057E-3</v>
      </c>
      <c r="N32" s="74">
        <v>7.9578239838557006E-4</v>
      </c>
      <c r="O32" s="74">
        <v>6.9402882558964381E-4</v>
      </c>
      <c r="P32" s="74">
        <v>4.3934553695377625E-3</v>
      </c>
      <c r="Q32" s="74">
        <v>2.0869292621725705E-3</v>
      </c>
      <c r="R32" s="74">
        <v>5.8675032659932455E-4</v>
      </c>
      <c r="S32" s="74">
        <v>4.8752359653249529E-4</v>
      </c>
      <c r="T32" s="74">
        <v>4.4072012008738814E-4</v>
      </c>
      <c r="U32" s="74">
        <v>5.3055065928732533E-4</v>
      </c>
      <c r="V32" s="74">
        <v>1.3167748743251307E-3</v>
      </c>
      <c r="W32" s="74">
        <v>3.5709525692864246E-4</v>
      </c>
      <c r="X32" s="74">
        <v>1.1701733608816007E-3</v>
      </c>
      <c r="Y32" s="74">
        <v>9.1831380251993313E-4</v>
      </c>
      <c r="Z32" s="74">
        <v>9.612558091278673E-4</v>
      </c>
      <c r="AA32" s="74">
        <v>3.8858830956270199E-3</v>
      </c>
      <c r="AB32" s="74">
        <v>2.5032849350933209E-2</v>
      </c>
      <c r="AC32" s="74">
        <v>2.6886753154436935E-3</v>
      </c>
      <c r="AD32" s="74">
        <v>1.0016320891586654</v>
      </c>
      <c r="AE32" s="74">
        <v>1.8436926236413769E-3</v>
      </c>
      <c r="AF32" s="74">
        <v>2.8355000681393339E-3</v>
      </c>
      <c r="AG32" s="74">
        <v>2.9447268727926794E-4</v>
      </c>
      <c r="AH32" s="74">
        <v>2.535168434281716E-3</v>
      </c>
      <c r="AI32" s="74">
        <v>5.6949964802517862E-3</v>
      </c>
      <c r="AJ32" s="74">
        <v>2.3388207312709436E-2</v>
      </c>
      <c r="AK32" s="74">
        <v>4.9625568701181389E-3</v>
      </c>
      <c r="AL32" s="74">
        <v>3.381354807953194E-3</v>
      </c>
      <c r="AM32" s="74">
        <v>7.3825257198017037E-4</v>
      </c>
      <c r="AN32" s="74">
        <v>8.6563080465964332E-4</v>
      </c>
      <c r="AO32" s="74">
        <v>1.415823534227984E-2</v>
      </c>
      <c r="AP32" s="74">
        <v>5.6729833571925637E-4</v>
      </c>
      <c r="AQ32" s="84">
        <v>1.6801914996627702E-2</v>
      </c>
      <c r="AR32" s="85">
        <v>1.1409573399083135</v>
      </c>
      <c r="AS32" s="85">
        <v>0.89388650681133197</v>
      </c>
    </row>
    <row r="33" spans="2:45" ht="20.100000000000001" customHeight="1" x14ac:dyDescent="0.4">
      <c r="B33" s="33" t="s">
        <v>54</v>
      </c>
      <c r="C33" s="34" t="s">
        <v>168</v>
      </c>
      <c r="D33" s="73">
        <v>6.2588818982089151E-2</v>
      </c>
      <c r="E33" s="74">
        <v>5.3577348095783905E-2</v>
      </c>
      <c r="F33" s="74">
        <v>1.3660780000702326E-2</v>
      </c>
      <c r="G33" s="74">
        <v>6.5476344791630545E-2</v>
      </c>
      <c r="H33" s="74">
        <v>1.9691470867016409E-2</v>
      </c>
      <c r="I33" s="74">
        <v>7.2119771623603127E-2</v>
      </c>
      <c r="J33" s="74">
        <v>5.8961295852628569E-2</v>
      </c>
      <c r="K33" s="74">
        <v>5.9040903428282214E-2</v>
      </c>
      <c r="L33" s="74">
        <v>5.6464267169894007E-2</v>
      </c>
      <c r="M33" s="74">
        <v>3.6232476029344186E-2</v>
      </c>
      <c r="N33" s="74">
        <v>4.690760934340088E-2</v>
      </c>
      <c r="O33" s="74">
        <v>4.4714433824955803E-2</v>
      </c>
      <c r="P33" s="74">
        <v>2.6407021074888119E-2</v>
      </c>
      <c r="Q33" s="74">
        <v>1.7609521980076391E-2</v>
      </c>
      <c r="R33" s="74">
        <v>3.6358211803202325E-2</v>
      </c>
      <c r="S33" s="74">
        <v>3.2920277770943876E-2</v>
      </c>
      <c r="T33" s="74">
        <v>3.31865515496629E-2</v>
      </c>
      <c r="U33" s="74">
        <v>3.954517378988049E-2</v>
      </c>
      <c r="V33" s="74">
        <v>3.5894444417844659E-2</v>
      </c>
      <c r="W33" s="74">
        <v>4.2952360286913502E-2</v>
      </c>
      <c r="X33" s="74">
        <v>4.1067229487464149E-2</v>
      </c>
      <c r="Y33" s="74">
        <v>6.7213115292205347E-2</v>
      </c>
      <c r="Z33" s="74">
        <v>5.401249496290738E-2</v>
      </c>
      <c r="AA33" s="74">
        <v>3.7153144478311903E-2</v>
      </c>
      <c r="AB33" s="74">
        <v>1.5556881466254731E-2</v>
      </c>
      <c r="AC33" s="74">
        <v>1.5393344670497262E-2</v>
      </c>
      <c r="AD33" s="74">
        <v>1.3092299745845529E-2</v>
      </c>
      <c r="AE33" s="74">
        <v>1.0123937459063672</v>
      </c>
      <c r="AF33" s="74">
        <v>8.9127494377278915E-3</v>
      </c>
      <c r="AG33" s="74">
        <v>2.5054181699607657E-3</v>
      </c>
      <c r="AH33" s="74">
        <v>3.2029399604036897E-2</v>
      </c>
      <c r="AI33" s="74">
        <v>1.4917871015062385E-2</v>
      </c>
      <c r="AJ33" s="74">
        <v>1.1693196114372011E-2</v>
      </c>
      <c r="AK33" s="74">
        <v>1.2145871329104344E-2</v>
      </c>
      <c r="AL33" s="74">
        <v>4.2675578100374797E-2</v>
      </c>
      <c r="AM33" s="74">
        <v>3.8465822921001078E-2</v>
      </c>
      <c r="AN33" s="74">
        <v>2.0805298524975785E-2</v>
      </c>
      <c r="AO33" s="74">
        <v>6.9904047896559296E-2</v>
      </c>
      <c r="AP33" s="74">
        <v>0.18713455834634082</v>
      </c>
      <c r="AQ33" s="84">
        <v>1.5021635264078674E-2</v>
      </c>
      <c r="AR33" s="85">
        <v>2.5664027854161913</v>
      </c>
      <c r="AS33" s="85">
        <v>2.0106560873791319</v>
      </c>
    </row>
    <row r="34" spans="2:45" ht="20.100000000000001" customHeight="1" x14ac:dyDescent="0.4">
      <c r="B34" s="33" t="s">
        <v>56</v>
      </c>
      <c r="C34" s="34" t="s">
        <v>169</v>
      </c>
      <c r="D34" s="73">
        <v>6.0703071029151881E-3</v>
      </c>
      <c r="E34" s="74">
        <v>8.9952246461787785E-3</v>
      </c>
      <c r="F34" s="74">
        <v>9.9876357349066493E-3</v>
      </c>
      <c r="G34" s="74">
        <v>1.1891397812734425E-2</v>
      </c>
      <c r="H34" s="74">
        <v>2.9341116346183992E-2</v>
      </c>
      <c r="I34" s="74">
        <v>7.5619531241920487E-3</v>
      </c>
      <c r="J34" s="74">
        <v>1.4766122559281704E-2</v>
      </c>
      <c r="K34" s="74">
        <v>1.3031259455921408E-2</v>
      </c>
      <c r="L34" s="74">
        <v>1.0138043853217942E-2</v>
      </c>
      <c r="M34" s="74">
        <v>1.2784064258165332E-2</v>
      </c>
      <c r="N34" s="74">
        <v>4.5498455882578854E-3</v>
      </c>
      <c r="O34" s="74">
        <v>4.8795980608582297E-3</v>
      </c>
      <c r="P34" s="74">
        <v>1.2464740745383351E-2</v>
      </c>
      <c r="Q34" s="74">
        <v>8.7497636934682661E-3</v>
      </c>
      <c r="R34" s="74">
        <v>1.138188652057162E-2</v>
      </c>
      <c r="S34" s="74">
        <v>7.9685925074962343E-3</v>
      </c>
      <c r="T34" s="74">
        <v>6.7103696447233276E-3</v>
      </c>
      <c r="U34" s="74">
        <v>1.4159882596338047E-2</v>
      </c>
      <c r="V34" s="74">
        <v>7.2911686303310467E-3</v>
      </c>
      <c r="W34" s="74">
        <v>6.1414306068170582E-3</v>
      </c>
      <c r="X34" s="74">
        <v>9.5186849930378615E-3</v>
      </c>
      <c r="Y34" s="74">
        <v>1.6120526036308241E-2</v>
      </c>
      <c r="Z34" s="74">
        <v>1.2546608222027959E-2</v>
      </c>
      <c r="AA34" s="74">
        <v>1.7227176980844097E-2</v>
      </c>
      <c r="AB34" s="74">
        <v>2.1639768469164954E-2</v>
      </c>
      <c r="AC34" s="74">
        <v>1.6283145123958929E-2</v>
      </c>
      <c r="AD34" s="74">
        <v>2.5491435228726E-2</v>
      </c>
      <c r="AE34" s="74">
        <v>1.7763715481305044E-2</v>
      </c>
      <c r="AF34" s="74">
        <v>1.0397817403189604</v>
      </c>
      <c r="AG34" s="74">
        <v>6.4151033404884386E-2</v>
      </c>
      <c r="AH34" s="74">
        <v>2.5179542225196139E-2</v>
      </c>
      <c r="AI34" s="74">
        <v>9.8832372135942079E-3</v>
      </c>
      <c r="AJ34" s="74">
        <v>1.8876374325256549E-2</v>
      </c>
      <c r="AK34" s="74">
        <v>9.770554603343749E-3</v>
      </c>
      <c r="AL34" s="74">
        <v>1.0852601066715359E-2</v>
      </c>
      <c r="AM34" s="74">
        <v>2.201063443786638E-2</v>
      </c>
      <c r="AN34" s="74">
        <v>8.8075038453008514E-3</v>
      </c>
      <c r="AO34" s="74">
        <v>1.0997846130655093E-2</v>
      </c>
      <c r="AP34" s="74">
        <v>5.2486313705390995E-3</v>
      </c>
      <c r="AQ34" s="84">
        <v>1.1819275937401456E-2</v>
      </c>
      <c r="AR34" s="85">
        <v>1.5828344389030291</v>
      </c>
      <c r="AS34" s="85">
        <v>1.2400764673334777</v>
      </c>
    </row>
    <row r="35" spans="2:45" ht="20.100000000000001" customHeight="1" x14ac:dyDescent="0.4">
      <c r="B35" s="33" t="s">
        <v>58</v>
      </c>
      <c r="C35" s="34" t="s">
        <v>170</v>
      </c>
      <c r="D35" s="73">
        <v>3.9283352913929018E-3</v>
      </c>
      <c r="E35" s="74">
        <v>8.7457855634461221E-3</v>
      </c>
      <c r="F35" s="74">
        <v>2.4703013686321581E-3</v>
      </c>
      <c r="G35" s="74">
        <v>4.7490643550768133E-3</v>
      </c>
      <c r="H35" s="74">
        <v>9.246882848465211E-3</v>
      </c>
      <c r="I35" s="74">
        <v>6.2644259262870814E-3</v>
      </c>
      <c r="J35" s="74">
        <v>6.2913111400027802E-3</v>
      </c>
      <c r="K35" s="74">
        <v>5.2637620262867262E-3</v>
      </c>
      <c r="L35" s="74">
        <v>5.4802903411516439E-3</v>
      </c>
      <c r="M35" s="74">
        <v>6.2806278643986763E-3</v>
      </c>
      <c r="N35" s="74">
        <v>4.71125641006713E-3</v>
      </c>
      <c r="O35" s="74">
        <v>5.3390467636388701E-3</v>
      </c>
      <c r="P35" s="74">
        <v>6.7092305043707423E-3</v>
      </c>
      <c r="Q35" s="74">
        <v>4.1676674873078858E-3</v>
      </c>
      <c r="R35" s="74">
        <v>8.4737176413214026E-3</v>
      </c>
      <c r="S35" s="74">
        <v>5.630516724451775E-3</v>
      </c>
      <c r="T35" s="74">
        <v>3.9681103269369042E-3</v>
      </c>
      <c r="U35" s="74">
        <v>3.4975085544709725E-3</v>
      </c>
      <c r="V35" s="74">
        <v>3.8427959161385387E-3</v>
      </c>
      <c r="W35" s="74">
        <v>4.7802851354365912E-3</v>
      </c>
      <c r="X35" s="74">
        <v>3.9147952786162954E-3</v>
      </c>
      <c r="Y35" s="74">
        <v>7.3486409089696851E-3</v>
      </c>
      <c r="Z35" s="74">
        <v>9.1623547712719414E-3</v>
      </c>
      <c r="AA35" s="74">
        <v>5.2233193940525351E-3</v>
      </c>
      <c r="AB35" s="74">
        <v>1.3029366209626544E-2</v>
      </c>
      <c r="AC35" s="74">
        <v>4.398048470515099E-3</v>
      </c>
      <c r="AD35" s="74">
        <v>4.7009931668230091E-3</v>
      </c>
      <c r="AE35" s="74">
        <v>2.9389441002137303E-2</v>
      </c>
      <c r="AF35" s="74">
        <v>1.8329680548485435E-2</v>
      </c>
      <c r="AG35" s="74">
        <v>1.0284031869646466</v>
      </c>
      <c r="AH35" s="74">
        <v>2.5589217610247929E-2</v>
      </c>
      <c r="AI35" s="74">
        <v>1.5613475707375904E-2</v>
      </c>
      <c r="AJ35" s="74">
        <v>3.5902743961026893E-3</v>
      </c>
      <c r="AK35" s="74">
        <v>4.2884340089503507E-3</v>
      </c>
      <c r="AL35" s="74">
        <v>1.7356827356779219E-2</v>
      </c>
      <c r="AM35" s="74">
        <v>2.4021333820246172E-2</v>
      </c>
      <c r="AN35" s="74">
        <v>1.0263517082932825E-2</v>
      </c>
      <c r="AO35" s="74">
        <v>1.6403556874442452E-2</v>
      </c>
      <c r="AP35" s="74">
        <v>6.6916184556782381E-3</v>
      </c>
      <c r="AQ35" s="84">
        <v>3.5795033008883974E-2</v>
      </c>
      <c r="AR35" s="85">
        <v>1.3933540372260651</v>
      </c>
      <c r="AS35" s="85">
        <v>1.0916274689004248</v>
      </c>
    </row>
    <row r="36" spans="2:45" ht="20.100000000000001" customHeight="1" x14ac:dyDescent="0.4">
      <c r="B36" s="33" t="s">
        <v>60</v>
      </c>
      <c r="C36" s="34" t="s">
        <v>171</v>
      </c>
      <c r="D36" s="73">
        <v>4.0845973268917389E-2</v>
      </c>
      <c r="E36" s="74">
        <v>4.3327358217258694E-2</v>
      </c>
      <c r="F36" s="74">
        <v>4.2585959934002361E-2</v>
      </c>
      <c r="G36" s="74">
        <v>3.8736520522994033E-2</v>
      </c>
      <c r="H36" s="74">
        <v>0.15668884431836447</v>
      </c>
      <c r="I36" s="74">
        <v>3.4056336980877545E-2</v>
      </c>
      <c r="J36" s="74">
        <v>2.2047160796207582E-2</v>
      </c>
      <c r="K36" s="74">
        <v>4.3692014284156082E-2</v>
      </c>
      <c r="L36" s="74">
        <v>2.6496121227960041E-2</v>
      </c>
      <c r="M36" s="74">
        <v>2.4203177475835971E-2</v>
      </c>
      <c r="N36" s="74">
        <v>4.827330794997927E-2</v>
      </c>
      <c r="O36" s="74">
        <v>1.5992441138743384E-2</v>
      </c>
      <c r="P36" s="74">
        <v>5.5390068994116123E-2</v>
      </c>
      <c r="Q36" s="74">
        <v>2.6945327321493448E-2</v>
      </c>
      <c r="R36" s="74">
        <v>2.4208231634886928E-2</v>
      </c>
      <c r="S36" s="74">
        <v>1.7734814041915702E-2</v>
      </c>
      <c r="T36" s="74">
        <v>1.5438024001130545E-2</v>
      </c>
      <c r="U36" s="74">
        <v>1.8487651020837749E-2</v>
      </c>
      <c r="V36" s="74">
        <v>1.7323131878647726E-2</v>
      </c>
      <c r="W36" s="74">
        <v>1.6505165818090368E-2</v>
      </c>
      <c r="X36" s="74">
        <v>1.6893768119141572E-2</v>
      </c>
      <c r="Y36" s="74">
        <v>8.396196769545379E-2</v>
      </c>
      <c r="Z36" s="74">
        <v>3.5741893145039165E-2</v>
      </c>
      <c r="AA36" s="74">
        <v>3.7672963718268275E-2</v>
      </c>
      <c r="AB36" s="74">
        <v>2.3385387347965164E-2</v>
      </c>
      <c r="AC36" s="74">
        <v>1.4868188904256193E-2</v>
      </c>
      <c r="AD36" s="74">
        <v>3.7073313621475881E-2</v>
      </c>
      <c r="AE36" s="74">
        <v>3.9559812202504666E-2</v>
      </c>
      <c r="AF36" s="74">
        <v>2.9164378312555302E-2</v>
      </c>
      <c r="AG36" s="74">
        <v>4.1317038107220108E-3</v>
      </c>
      <c r="AH36" s="74">
        <v>1.0897079072933027</v>
      </c>
      <c r="AI36" s="74">
        <v>2.5221337411853079E-2</v>
      </c>
      <c r="AJ36" s="74">
        <v>2.679122695234799E-2</v>
      </c>
      <c r="AK36" s="74">
        <v>2.1976956045079456E-2</v>
      </c>
      <c r="AL36" s="74">
        <v>1.4840274626133248E-2</v>
      </c>
      <c r="AM36" s="74">
        <v>3.3229188405554701E-2</v>
      </c>
      <c r="AN36" s="74">
        <v>1.6107921220097705E-2</v>
      </c>
      <c r="AO36" s="74">
        <v>3.3432710310634793E-2</v>
      </c>
      <c r="AP36" s="74">
        <v>4.6900450494053544E-2</v>
      </c>
      <c r="AQ36" s="84">
        <v>7.3584419786731456E-2</v>
      </c>
      <c r="AR36" s="85">
        <v>2.4332234002495863</v>
      </c>
      <c r="AS36" s="85">
        <v>1.9063162919969274</v>
      </c>
    </row>
    <row r="37" spans="2:45" ht="20.100000000000001" customHeight="1" x14ac:dyDescent="0.4">
      <c r="B37" s="33" t="s">
        <v>62</v>
      </c>
      <c r="C37" s="34" t="s">
        <v>172</v>
      </c>
      <c r="D37" s="73">
        <v>6.3117980881059171E-3</v>
      </c>
      <c r="E37" s="74">
        <v>8.4624996860898725E-3</v>
      </c>
      <c r="F37" s="74">
        <v>3.9257698030379304E-3</v>
      </c>
      <c r="G37" s="74">
        <v>8.8946714997659559E-3</v>
      </c>
      <c r="H37" s="74">
        <v>1.4385029196910636E-2</v>
      </c>
      <c r="I37" s="74">
        <v>8.7977265937446963E-3</v>
      </c>
      <c r="J37" s="74">
        <v>8.142330810134886E-3</v>
      </c>
      <c r="K37" s="74">
        <v>8.3904630431219252E-3</v>
      </c>
      <c r="L37" s="74">
        <v>9.7763219280512566E-3</v>
      </c>
      <c r="M37" s="74">
        <v>1.0703611684378818E-2</v>
      </c>
      <c r="N37" s="74">
        <v>7.4439255378415444E-3</v>
      </c>
      <c r="O37" s="74">
        <v>7.435238874391137E-3</v>
      </c>
      <c r="P37" s="74">
        <v>1.0302934929262203E-2</v>
      </c>
      <c r="Q37" s="74">
        <v>6.7646108458525242E-3</v>
      </c>
      <c r="R37" s="74">
        <v>8.0008296223946142E-3</v>
      </c>
      <c r="S37" s="74">
        <v>9.954129154487212E-3</v>
      </c>
      <c r="T37" s="74">
        <v>1.0406381795735484E-2</v>
      </c>
      <c r="U37" s="74">
        <v>9.69327296166448E-3</v>
      </c>
      <c r="V37" s="74">
        <v>1.0149178325485633E-2</v>
      </c>
      <c r="W37" s="74">
        <v>1.0460480986333655E-2</v>
      </c>
      <c r="X37" s="74">
        <v>6.1992879198370507E-3</v>
      </c>
      <c r="Y37" s="74">
        <v>1.0475874085781198E-2</v>
      </c>
      <c r="Z37" s="74">
        <v>1.282007261428986E-2</v>
      </c>
      <c r="AA37" s="74">
        <v>1.5579022553584038E-2</v>
      </c>
      <c r="AB37" s="74">
        <v>2.3437964182999815E-2</v>
      </c>
      <c r="AC37" s="74">
        <v>2.7788730822845723E-2</v>
      </c>
      <c r="AD37" s="74">
        <v>1.1017598567344756E-2</v>
      </c>
      <c r="AE37" s="74">
        <v>3.1662642506425087E-2</v>
      </c>
      <c r="AF37" s="74">
        <v>4.6489676332732092E-2</v>
      </c>
      <c r="AG37" s="74">
        <v>6.0272805698851723E-3</v>
      </c>
      <c r="AH37" s="74">
        <v>1.6714065623782578E-2</v>
      </c>
      <c r="AI37" s="74">
        <v>1.1438242673813623</v>
      </c>
      <c r="AJ37" s="74">
        <v>2.5652784253387705E-2</v>
      </c>
      <c r="AK37" s="74">
        <v>1.3747040762833319E-2</v>
      </c>
      <c r="AL37" s="74">
        <v>1.407488677254148E-2</v>
      </c>
      <c r="AM37" s="74">
        <v>5.9364189254680476E-2</v>
      </c>
      <c r="AN37" s="74">
        <v>6.678347014040649E-2</v>
      </c>
      <c r="AO37" s="74">
        <v>1.9656837899269457E-2</v>
      </c>
      <c r="AP37" s="74">
        <v>7.1931558654926096E-3</v>
      </c>
      <c r="AQ37" s="84">
        <v>5.7640116308645829E-2</v>
      </c>
      <c r="AR37" s="85">
        <v>1.7945501697849173</v>
      </c>
      <c r="AS37" s="85">
        <v>1.4059458022292304</v>
      </c>
    </row>
    <row r="38" spans="2:45" ht="20.100000000000001" customHeight="1" x14ac:dyDescent="0.4">
      <c r="B38" s="33" t="s">
        <v>64</v>
      </c>
      <c r="C38" s="34" t="s">
        <v>173</v>
      </c>
      <c r="D38" s="73">
        <v>1.6330092438833496E-3</v>
      </c>
      <c r="E38" s="74">
        <v>4.6424935404215515E-4</v>
      </c>
      <c r="F38" s="74">
        <v>1.0674875552996916E-3</v>
      </c>
      <c r="G38" s="74">
        <v>2.2659514187221264E-3</v>
      </c>
      <c r="H38" s="74">
        <v>4.0646949511588268E-3</v>
      </c>
      <c r="I38" s="74">
        <v>2.0002257987071122E-3</v>
      </c>
      <c r="J38" s="74">
        <v>7.8443807889520833E-4</v>
      </c>
      <c r="K38" s="74">
        <v>1.5551572806914568E-3</v>
      </c>
      <c r="L38" s="74">
        <v>7.4165409557301609E-4</v>
      </c>
      <c r="M38" s="74">
        <v>1.3656055352144431E-3</v>
      </c>
      <c r="N38" s="74">
        <v>1.5394023837036427E-3</v>
      </c>
      <c r="O38" s="74">
        <v>5.2779258488203139E-4</v>
      </c>
      <c r="P38" s="74">
        <v>2.4401979295628528E-3</v>
      </c>
      <c r="Q38" s="74">
        <v>1.8774903526993104E-3</v>
      </c>
      <c r="R38" s="74">
        <v>8.7583896805341378E-4</v>
      </c>
      <c r="S38" s="74">
        <v>2.2205382764738605E-3</v>
      </c>
      <c r="T38" s="74">
        <v>1.8321537909789681E-3</v>
      </c>
      <c r="U38" s="74">
        <v>7.0328959832591145E-4</v>
      </c>
      <c r="V38" s="74">
        <v>3.7582466282367032E-4</v>
      </c>
      <c r="W38" s="74">
        <v>5.9292487166726689E-4</v>
      </c>
      <c r="X38" s="74">
        <v>3.1038154502192965E-3</v>
      </c>
      <c r="Y38" s="74">
        <v>8.8879709253543914E-4</v>
      </c>
      <c r="Z38" s="74">
        <v>4.8225793884244528E-3</v>
      </c>
      <c r="AA38" s="74">
        <v>1.8384766314477536E-3</v>
      </c>
      <c r="AB38" s="74">
        <v>1.8207978074242961E-3</v>
      </c>
      <c r="AC38" s="74">
        <v>2.1054455956612951E-3</v>
      </c>
      <c r="AD38" s="74">
        <v>3.8452818111644103E-3</v>
      </c>
      <c r="AE38" s="74">
        <v>1.9964924171336812E-3</v>
      </c>
      <c r="AF38" s="74">
        <v>1.4880812260627807E-3</v>
      </c>
      <c r="AG38" s="74">
        <v>4.5992513303874942E-4</v>
      </c>
      <c r="AH38" s="74">
        <v>2.3979540073460746E-3</v>
      </c>
      <c r="AI38" s="74">
        <v>1.2401113690745347E-3</v>
      </c>
      <c r="AJ38" s="74">
        <v>1.0006025395171108</v>
      </c>
      <c r="AK38" s="74">
        <v>2.5883226426046627E-3</v>
      </c>
      <c r="AL38" s="74">
        <v>1.2315559625636352E-3</v>
      </c>
      <c r="AM38" s="74">
        <v>1.902296359098394E-3</v>
      </c>
      <c r="AN38" s="74">
        <v>1.3195991458613168E-3</v>
      </c>
      <c r="AO38" s="74">
        <v>1.0734557211350101E-3</v>
      </c>
      <c r="AP38" s="74">
        <v>6.5009460828976094E-4</v>
      </c>
      <c r="AQ38" s="84">
        <v>0.24995957235160046</v>
      </c>
      <c r="AR38" s="85">
        <v>1.3142631209691547</v>
      </c>
      <c r="AS38" s="85">
        <v>1.0296634494051136</v>
      </c>
    </row>
    <row r="39" spans="2:45" ht="20.100000000000001" customHeight="1" x14ac:dyDescent="0.4">
      <c r="B39" s="33" t="s">
        <v>66</v>
      </c>
      <c r="C39" s="34" t="s">
        <v>174</v>
      </c>
      <c r="D39" s="73">
        <v>8.72894506035145E-5</v>
      </c>
      <c r="E39" s="74">
        <v>2.5990254939615862E-4</v>
      </c>
      <c r="F39" s="74">
        <v>2.0749424636571005E-4</v>
      </c>
      <c r="G39" s="74">
        <v>1.0290604409848145E-4</v>
      </c>
      <c r="H39" s="74">
        <v>1.305093091451361E-3</v>
      </c>
      <c r="I39" s="74">
        <v>5.319495714404312E-4</v>
      </c>
      <c r="J39" s="74">
        <v>1.5218638828846433E-4</v>
      </c>
      <c r="K39" s="74">
        <v>2.28246137159426E-4</v>
      </c>
      <c r="L39" s="74">
        <v>4.1696717184412418E-4</v>
      </c>
      <c r="M39" s="74">
        <v>5.5751694014103401E-4</v>
      </c>
      <c r="N39" s="74">
        <v>1.1840417509972876E-4</v>
      </c>
      <c r="O39" s="74">
        <v>1.9372437901356252E-4</v>
      </c>
      <c r="P39" s="74">
        <v>7.4492164233451517E-4</v>
      </c>
      <c r="Q39" s="74">
        <v>2.9747553105169801E-4</v>
      </c>
      <c r="R39" s="74">
        <v>7.1585631737543394E-4</v>
      </c>
      <c r="S39" s="74">
        <v>7.9631627943038772E-4</v>
      </c>
      <c r="T39" s="74">
        <v>5.8684129014080347E-4</v>
      </c>
      <c r="U39" s="74">
        <v>4.3256861874636391E-4</v>
      </c>
      <c r="V39" s="74">
        <v>9.4224321242947142E-4</v>
      </c>
      <c r="W39" s="74">
        <v>1.3211671650410601E-3</v>
      </c>
      <c r="X39" s="74">
        <v>3.7528732283968833E-4</v>
      </c>
      <c r="Y39" s="74">
        <v>1.4194236534543957E-4</v>
      </c>
      <c r="Z39" s="74">
        <v>3.1608140479037479E-4</v>
      </c>
      <c r="AA39" s="74">
        <v>3.0695600029319537E-4</v>
      </c>
      <c r="AB39" s="74">
        <v>1.5823230607084292E-3</v>
      </c>
      <c r="AC39" s="74">
        <v>3.2757174020025176E-4</v>
      </c>
      <c r="AD39" s="74">
        <v>2.8048412350969824E-4</v>
      </c>
      <c r="AE39" s="74">
        <v>4.0659164089438659E-4</v>
      </c>
      <c r="AF39" s="74">
        <v>4.6022673047433298E-4</v>
      </c>
      <c r="AG39" s="74">
        <v>5.473242305153791E-5</v>
      </c>
      <c r="AH39" s="74">
        <v>6.1661395228766009E-4</v>
      </c>
      <c r="AI39" s="74">
        <v>4.3822684342264967E-3</v>
      </c>
      <c r="AJ39" s="74">
        <v>2.5064237301068563E-4</v>
      </c>
      <c r="AK39" s="74">
        <v>1.0001201113337497</v>
      </c>
      <c r="AL39" s="74">
        <v>2.0020895012713268E-4</v>
      </c>
      <c r="AM39" s="74">
        <v>2.9537257291442626E-4</v>
      </c>
      <c r="AN39" s="74">
        <v>7.6656178199270065E-4</v>
      </c>
      <c r="AO39" s="74">
        <v>5.5147228138662928E-4</v>
      </c>
      <c r="AP39" s="74">
        <v>1.2127106504064591E-4</v>
      </c>
      <c r="AQ39" s="84">
        <v>4.5248567965265146E-4</v>
      </c>
      <c r="AR39" s="85">
        <v>1.0220082754379478</v>
      </c>
      <c r="AS39" s="85">
        <v>0.80069549956785746</v>
      </c>
    </row>
    <row r="40" spans="2:45" ht="20.100000000000001" customHeight="1" x14ac:dyDescent="0.4">
      <c r="B40" s="33" t="s">
        <v>68</v>
      </c>
      <c r="C40" s="34" t="s">
        <v>175</v>
      </c>
      <c r="D40" s="73">
        <v>1.0188944149531108E-4</v>
      </c>
      <c r="E40" s="74">
        <v>1.4363697815322463E-3</v>
      </c>
      <c r="F40" s="74">
        <v>4.7846251081669659E-5</v>
      </c>
      <c r="G40" s="74">
        <v>6.6658125855869574E-5</v>
      </c>
      <c r="H40" s="74">
        <v>1.78751733217244E-4</v>
      </c>
      <c r="I40" s="74">
        <v>1.3696390920534327E-4</v>
      </c>
      <c r="J40" s="74">
        <v>4.1755242073004345E-5</v>
      </c>
      <c r="K40" s="74">
        <v>6.1954257457358204E-5</v>
      </c>
      <c r="L40" s="74">
        <v>5.4984540318077831E-5</v>
      </c>
      <c r="M40" s="74">
        <v>5.8220086047171567E-5</v>
      </c>
      <c r="N40" s="74">
        <v>6.4000301052345946E-5</v>
      </c>
      <c r="O40" s="74">
        <v>3.2270740812814678E-5</v>
      </c>
      <c r="P40" s="74">
        <v>9.8827607298973989E-5</v>
      </c>
      <c r="Q40" s="74">
        <v>6.5555188297958069E-5</v>
      </c>
      <c r="R40" s="74">
        <v>4.036664908389602E-5</v>
      </c>
      <c r="S40" s="74">
        <v>5.0104446302941618E-5</v>
      </c>
      <c r="T40" s="74">
        <v>4.4142760306378733E-5</v>
      </c>
      <c r="U40" s="74">
        <v>3.5715818343848834E-5</v>
      </c>
      <c r="V40" s="74">
        <v>3.5970014968228117E-5</v>
      </c>
      <c r="W40" s="74">
        <v>3.2429317601722947E-5</v>
      </c>
      <c r="X40" s="74">
        <v>5.5522868957187294E-5</v>
      </c>
      <c r="Y40" s="74">
        <v>8.6852426111746366E-5</v>
      </c>
      <c r="Z40" s="74">
        <v>9.3222787380058231E-5</v>
      </c>
      <c r="AA40" s="74">
        <v>6.9513688477985624E-5</v>
      </c>
      <c r="AB40" s="74">
        <v>3.1352899905683909E-4</v>
      </c>
      <c r="AC40" s="74">
        <v>4.2317719970925451E-4</v>
      </c>
      <c r="AD40" s="74">
        <v>9.4950813074622811E-5</v>
      </c>
      <c r="AE40" s="74">
        <v>1.1345360279652954E-4</v>
      </c>
      <c r="AF40" s="74">
        <v>2.601131412972228E-4</v>
      </c>
      <c r="AG40" s="74">
        <v>3.1922819877296883E-5</v>
      </c>
      <c r="AH40" s="74">
        <v>7.9509489708716626E-4</v>
      </c>
      <c r="AI40" s="74">
        <v>1.1064423635857052E-3</v>
      </c>
      <c r="AJ40" s="74">
        <v>8.5087681390399894E-5</v>
      </c>
      <c r="AK40" s="74">
        <v>8.5044551941775549E-5</v>
      </c>
      <c r="AL40" s="74">
        <v>1.0146828138514035</v>
      </c>
      <c r="AM40" s="74">
        <v>1.0761186318922486E-4</v>
      </c>
      <c r="AN40" s="74">
        <v>1.4181933733225079E-4</v>
      </c>
      <c r="AO40" s="74">
        <v>1.481597718689047E-4</v>
      </c>
      <c r="AP40" s="74">
        <v>5.3749492055170992E-5</v>
      </c>
      <c r="AQ40" s="84">
        <v>2.6347992330782834E-3</v>
      </c>
      <c r="AR40" s="85">
        <v>1.0240676576020233</v>
      </c>
      <c r="AS40" s="85">
        <v>0.80230892880350524</v>
      </c>
    </row>
    <row r="41" spans="2:45" ht="20.100000000000001" customHeight="1" x14ac:dyDescent="0.4">
      <c r="B41" s="33" t="s">
        <v>70</v>
      </c>
      <c r="C41" s="34" t="s">
        <v>176</v>
      </c>
      <c r="D41" s="73">
        <v>3.8084105764112476E-4</v>
      </c>
      <c r="E41" s="74">
        <v>8.8832290866316997E-4</v>
      </c>
      <c r="F41" s="74">
        <v>4.3163517202486753E-4</v>
      </c>
      <c r="G41" s="74">
        <v>1.4438018247970771E-2</v>
      </c>
      <c r="H41" s="74">
        <v>6.0531101550469826E-3</v>
      </c>
      <c r="I41" s="74">
        <v>1.9295990503124371E-3</v>
      </c>
      <c r="J41" s="74">
        <v>1.3091066425847083E-3</v>
      </c>
      <c r="K41" s="74">
        <v>1.6982845786319967E-3</v>
      </c>
      <c r="L41" s="74">
        <v>2.2415553696418086E-3</v>
      </c>
      <c r="M41" s="74">
        <v>9.7730042220350189E-3</v>
      </c>
      <c r="N41" s="74">
        <v>1.5981664848418902E-3</v>
      </c>
      <c r="O41" s="74">
        <v>8.6992583106519964E-4</v>
      </c>
      <c r="P41" s="74">
        <v>3.5496584782220551E-3</v>
      </c>
      <c r="Q41" s="74">
        <v>1.4271935053904977E-3</v>
      </c>
      <c r="R41" s="74">
        <v>1.3164133958911703E-3</v>
      </c>
      <c r="S41" s="74">
        <v>2.0394413851427696E-3</v>
      </c>
      <c r="T41" s="74">
        <v>1.9336891730161062E-3</v>
      </c>
      <c r="U41" s="74">
        <v>1.013422435266069E-3</v>
      </c>
      <c r="V41" s="74">
        <v>1.3640568872853689E-3</v>
      </c>
      <c r="W41" s="74">
        <v>5.0699007348984141E-4</v>
      </c>
      <c r="X41" s="74">
        <v>1.1670331327492784E-3</v>
      </c>
      <c r="Y41" s="74">
        <v>2.1305004185906288E-3</v>
      </c>
      <c r="Z41" s="74">
        <v>2.1748286555874552E-3</v>
      </c>
      <c r="AA41" s="74">
        <v>1.9528668878686908E-3</v>
      </c>
      <c r="AB41" s="74">
        <v>3.7504675775643747E-3</v>
      </c>
      <c r="AC41" s="74">
        <v>1.7996142593415407E-2</v>
      </c>
      <c r="AD41" s="74">
        <v>2.6447318846046812E-3</v>
      </c>
      <c r="AE41" s="74">
        <v>1.5088596512964549E-3</v>
      </c>
      <c r="AF41" s="74">
        <v>5.9523199624721577E-3</v>
      </c>
      <c r="AG41" s="74">
        <v>8.5067192208121097E-4</v>
      </c>
      <c r="AH41" s="74">
        <v>2.3416932549181167E-3</v>
      </c>
      <c r="AI41" s="74">
        <v>3.2437063617788355E-3</v>
      </c>
      <c r="AJ41" s="74">
        <v>6.1525480555377806E-4</v>
      </c>
      <c r="AK41" s="74">
        <v>1.4354140193898789E-3</v>
      </c>
      <c r="AL41" s="74">
        <v>1.5644566236207838E-3</v>
      </c>
      <c r="AM41" s="74">
        <v>1.0007351448761694</v>
      </c>
      <c r="AN41" s="74">
        <v>3.4976468152078696E-3</v>
      </c>
      <c r="AO41" s="74">
        <v>5.1216572433886E-3</v>
      </c>
      <c r="AP41" s="74">
        <v>5.6542828453438909E-4</v>
      </c>
      <c r="AQ41" s="84">
        <v>1.0415460747330524E-2</v>
      </c>
      <c r="AR41" s="85">
        <v>1.1244267207722864</v>
      </c>
      <c r="AS41" s="85">
        <v>0.88093554284617692</v>
      </c>
    </row>
    <row r="42" spans="2:45" ht="20.100000000000001" customHeight="1" x14ac:dyDescent="0.4">
      <c r="B42" s="33" t="s">
        <v>72</v>
      </c>
      <c r="C42" s="34" t="s">
        <v>177</v>
      </c>
      <c r="D42" s="73">
        <v>1.852254186002467E-2</v>
      </c>
      <c r="E42" s="74">
        <v>3.0683252097544897E-2</v>
      </c>
      <c r="F42" s="74">
        <v>2.1727339817639451E-2</v>
      </c>
      <c r="G42" s="74">
        <v>2.164353135327789E-2</v>
      </c>
      <c r="H42" s="74">
        <v>5.1776336009664789E-2</v>
      </c>
      <c r="I42" s="74">
        <v>3.4740444684613521E-2</v>
      </c>
      <c r="J42" s="74">
        <v>3.0119963999387891E-2</v>
      </c>
      <c r="K42" s="74">
        <v>3.2003364256083446E-2</v>
      </c>
      <c r="L42" s="74">
        <v>2.7449870428316384E-2</v>
      </c>
      <c r="M42" s="74">
        <v>4.7420118373217586E-2</v>
      </c>
      <c r="N42" s="74">
        <v>3.3941495304127156E-2</v>
      </c>
      <c r="O42" s="74">
        <v>3.1986496610093292E-2</v>
      </c>
      <c r="P42" s="74">
        <v>5.1020569203667696E-2</v>
      </c>
      <c r="Q42" s="74">
        <v>3.6427124183196449E-2</v>
      </c>
      <c r="R42" s="74">
        <v>2.6207031597273285E-2</v>
      </c>
      <c r="S42" s="74">
        <v>4.2709930194890257E-2</v>
      </c>
      <c r="T42" s="74">
        <v>2.922529143875402E-2</v>
      </c>
      <c r="U42" s="74">
        <v>2.7432259825562452E-2</v>
      </c>
      <c r="V42" s="74">
        <v>4.0937371899262824E-2</v>
      </c>
      <c r="W42" s="74">
        <v>3.0114871229736287E-2</v>
      </c>
      <c r="X42" s="74">
        <v>2.5732311791371452E-2</v>
      </c>
      <c r="Y42" s="74">
        <v>4.5346622301740545E-2</v>
      </c>
      <c r="Z42" s="74">
        <v>6.0554448368687494E-2</v>
      </c>
      <c r="AA42" s="74">
        <v>0.10754434383378725</v>
      </c>
      <c r="AB42" s="74">
        <v>0.12633990622831728</v>
      </c>
      <c r="AC42" s="74">
        <v>7.6346246650337013E-2</v>
      </c>
      <c r="AD42" s="74">
        <v>4.5915193493627458E-2</v>
      </c>
      <c r="AE42" s="74">
        <v>7.1658129657919345E-2</v>
      </c>
      <c r="AF42" s="74">
        <v>9.6813162943409165E-2</v>
      </c>
      <c r="AG42" s="74">
        <v>2.2395786628938881E-2</v>
      </c>
      <c r="AH42" s="74">
        <v>9.9877903085141384E-2</v>
      </c>
      <c r="AI42" s="74">
        <v>0.10596275249479918</v>
      </c>
      <c r="AJ42" s="74">
        <v>7.0483319038339709E-2</v>
      </c>
      <c r="AK42" s="74">
        <v>4.7310318038890763E-2</v>
      </c>
      <c r="AL42" s="74">
        <v>4.1852864810166819E-2</v>
      </c>
      <c r="AM42" s="74">
        <v>7.4761024276571497E-2</v>
      </c>
      <c r="AN42" s="74">
        <v>1.0892533793320565</v>
      </c>
      <c r="AO42" s="74">
        <v>3.9169908204696451E-2</v>
      </c>
      <c r="AP42" s="74">
        <v>1.9568660458353933E-2</v>
      </c>
      <c r="AQ42" s="84">
        <v>5.7912413960114845E-2</v>
      </c>
      <c r="AR42" s="85">
        <v>2.9908878999636013</v>
      </c>
      <c r="AS42" s="85">
        <v>2.3432202446566373</v>
      </c>
    </row>
    <row r="43" spans="2:45" ht="20.100000000000001" customHeight="1" x14ac:dyDescent="0.4">
      <c r="B43" s="33" t="s">
        <v>74</v>
      </c>
      <c r="C43" s="34" t="s">
        <v>178</v>
      </c>
      <c r="D43" s="73">
        <v>1.5793540379276181E-4</v>
      </c>
      <c r="E43" s="74">
        <v>5.7916125944116432E-4</v>
      </c>
      <c r="F43" s="74">
        <v>1.7990765830572139E-4</v>
      </c>
      <c r="G43" s="74">
        <v>1.0131759788077927E-3</v>
      </c>
      <c r="H43" s="74">
        <v>4.3726879896905486E-4</v>
      </c>
      <c r="I43" s="74">
        <v>3.5338901366525107E-4</v>
      </c>
      <c r="J43" s="74">
        <v>2.1414701037085856E-4</v>
      </c>
      <c r="K43" s="74">
        <v>2.0414361705957388E-4</v>
      </c>
      <c r="L43" s="74">
        <v>2.7171721632499019E-4</v>
      </c>
      <c r="M43" s="74">
        <v>2.2583103029947358E-4</v>
      </c>
      <c r="N43" s="74">
        <v>1.7151920876768795E-4</v>
      </c>
      <c r="O43" s="74">
        <v>1.5040905884659207E-4</v>
      </c>
      <c r="P43" s="74">
        <v>2.4987835075214758E-4</v>
      </c>
      <c r="Q43" s="74">
        <v>1.5867854637719231E-4</v>
      </c>
      <c r="R43" s="74">
        <v>1.4776597009165599E-4</v>
      </c>
      <c r="S43" s="74">
        <v>1.8932338216588325E-4</v>
      </c>
      <c r="T43" s="74">
        <v>1.6959598078591489E-4</v>
      </c>
      <c r="U43" s="74">
        <v>2.2491498732147576E-4</v>
      </c>
      <c r="V43" s="74">
        <v>2.5153771387647879E-4</v>
      </c>
      <c r="W43" s="74">
        <v>1.6949761764598561E-4</v>
      </c>
      <c r="X43" s="74">
        <v>1.934812160370259E-4</v>
      </c>
      <c r="Y43" s="74">
        <v>2.7050069910197289E-4</v>
      </c>
      <c r="Z43" s="74">
        <v>4.2519856528212201E-4</v>
      </c>
      <c r="AA43" s="74">
        <v>6.5549121043872928E-4</v>
      </c>
      <c r="AB43" s="74">
        <v>5.7593597274846042E-4</v>
      </c>
      <c r="AC43" s="74">
        <v>5.2190640771236586E-4</v>
      </c>
      <c r="AD43" s="74">
        <v>2.4874734971015391E-4</v>
      </c>
      <c r="AE43" s="74">
        <v>1.0609096468799635E-3</v>
      </c>
      <c r="AF43" s="74">
        <v>7.1737639307894064E-4</v>
      </c>
      <c r="AG43" s="74">
        <v>4.7294785128897229E-4</v>
      </c>
      <c r="AH43" s="74">
        <v>6.2904224852382675E-4</v>
      </c>
      <c r="AI43" s="74">
        <v>9.2562227277020633E-3</v>
      </c>
      <c r="AJ43" s="74">
        <v>6.9359228833404212E-4</v>
      </c>
      <c r="AK43" s="74">
        <v>1.769099944920739E-3</v>
      </c>
      <c r="AL43" s="74">
        <v>1.1401948266452343E-2</v>
      </c>
      <c r="AM43" s="74">
        <v>2.7136156434671992E-3</v>
      </c>
      <c r="AN43" s="74">
        <v>2.1263822165040473E-3</v>
      </c>
      <c r="AO43" s="74">
        <v>1.0119114474320667</v>
      </c>
      <c r="AP43" s="74">
        <v>2.3634231458142694E-4</v>
      </c>
      <c r="AQ43" s="84">
        <v>2.0108618641131136E-3</v>
      </c>
      <c r="AR43" s="85">
        <v>1.0534108480626119</v>
      </c>
      <c r="AS43" s="85">
        <v>0.82529794083933028</v>
      </c>
    </row>
    <row r="44" spans="2:45" ht="20.100000000000001" customHeight="1" x14ac:dyDescent="0.4">
      <c r="B44" s="33" t="s">
        <v>76</v>
      </c>
      <c r="C44" s="34" t="s">
        <v>179</v>
      </c>
      <c r="D44" s="73">
        <v>5.4889293833567277E-4</v>
      </c>
      <c r="E44" s="74">
        <v>1.678666301877175E-3</v>
      </c>
      <c r="F44" s="74">
        <v>2.5190368582559291E-3</v>
      </c>
      <c r="G44" s="74">
        <v>1.6675637105118446E-3</v>
      </c>
      <c r="H44" s="74">
        <v>2.4002761497192854E-3</v>
      </c>
      <c r="I44" s="74">
        <v>1.1737258612604337E-3</v>
      </c>
      <c r="J44" s="74">
        <v>1.3402042422696718E-3</v>
      </c>
      <c r="K44" s="74">
        <v>1.5012174324623975E-3</v>
      </c>
      <c r="L44" s="74">
        <v>9.8146226810679133E-4</v>
      </c>
      <c r="M44" s="74">
        <v>1.2057249283147153E-3</v>
      </c>
      <c r="N44" s="74">
        <v>7.157065544697572E-4</v>
      </c>
      <c r="O44" s="74">
        <v>3.3528447779774889E-4</v>
      </c>
      <c r="P44" s="74">
        <v>1.3744718925961111E-3</v>
      </c>
      <c r="Q44" s="74">
        <v>4.5158189990004115E-4</v>
      </c>
      <c r="R44" s="74">
        <v>5.8381228481855293E-4</v>
      </c>
      <c r="S44" s="74">
        <v>1.4687245150690885E-3</v>
      </c>
      <c r="T44" s="74">
        <v>1.0098344244858953E-3</v>
      </c>
      <c r="U44" s="74">
        <v>2.0159378168519851E-3</v>
      </c>
      <c r="V44" s="74">
        <v>8.7176951468318701E-4</v>
      </c>
      <c r="W44" s="74">
        <v>1.0041395314043492E-3</v>
      </c>
      <c r="X44" s="74">
        <v>6.8214415500946466E-4</v>
      </c>
      <c r="Y44" s="74">
        <v>2.1020688774119473E-3</v>
      </c>
      <c r="Z44" s="74">
        <v>9.8153387840219097E-4</v>
      </c>
      <c r="AA44" s="74">
        <v>2.7885225459105827E-3</v>
      </c>
      <c r="AB44" s="74">
        <v>6.1101863399584731E-4</v>
      </c>
      <c r="AC44" s="74">
        <v>1.0616158169031551E-3</v>
      </c>
      <c r="AD44" s="74">
        <v>2.6824255611586391E-3</v>
      </c>
      <c r="AE44" s="74">
        <v>2.4608752299804734E-3</v>
      </c>
      <c r="AF44" s="74">
        <v>4.0152352401899207E-3</v>
      </c>
      <c r="AG44" s="74">
        <v>5.3655375446480991E-4</v>
      </c>
      <c r="AH44" s="74">
        <v>2.7984005991940984E-3</v>
      </c>
      <c r="AI44" s="74">
        <v>3.1121958159266183E-3</v>
      </c>
      <c r="AJ44" s="74">
        <v>3.4870019741357235E-3</v>
      </c>
      <c r="AK44" s="74">
        <v>3.2866309661908066E-3</v>
      </c>
      <c r="AL44" s="74">
        <v>2.8818853263311013E-3</v>
      </c>
      <c r="AM44" s="74">
        <v>5.9793989555370769E-3</v>
      </c>
      <c r="AN44" s="74">
        <v>1.7495462161754654E-3</v>
      </c>
      <c r="AO44" s="74">
        <v>2.0478690584995627E-3</v>
      </c>
      <c r="AP44" s="74">
        <v>1.0006767497120441</v>
      </c>
      <c r="AQ44" s="84">
        <v>1.4963797057161701E-3</v>
      </c>
      <c r="AR44" s="85">
        <v>1.0702860856263683</v>
      </c>
      <c r="AS44" s="85">
        <v>0.83851889716245609</v>
      </c>
    </row>
    <row r="45" spans="2:45" ht="20.100000000000001" customHeight="1" x14ac:dyDescent="0.4">
      <c r="B45" s="33" t="s">
        <v>78</v>
      </c>
      <c r="C45" s="34" t="s">
        <v>180</v>
      </c>
      <c r="D45" s="86">
        <v>6.5458812513387397E-3</v>
      </c>
      <c r="E45" s="87">
        <v>1.860933215138458E-3</v>
      </c>
      <c r="F45" s="87">
        <v>4.2790001345349542E-3</v>
      </c>
      <c r="G45" s="87">
        <v>9.0830158884986217E-3</v>
      </c>
      <c r="H45" s="87">
        <v>1.6293239351131566E-2</v>
      </c>
      <c r="I45" s="87">
        <v>8.0178606479071636E-3</v>
      </c>
      <c r="J45" s="87">
        <v>3.1444026007259509E-3</v>
      </c>
      <c r="K45" s="87">
        <v>6.2338133875795261E-3</v>
      </c>
      <c r="L45" s="87">
        <v>2.9729039546923632E-3</v>
      </c>
      <c r="M45" s="87">
        <v>5.4739994296830645E-3</v>
      </c>
      <c r="N45" s="87">
        <v>6.1706602332446125E-3</v>
      </c>
      <c r="O45" s="87">
        <v>2.1156448433562514E-3</v>
      </c>
      <c r="P45" s="87">
        <v>9.7814791536000034E-3</v>
      </c>
      <c r="Q45" s="87">
        <v>7.5258783410669227E-3</v>
      </c>
      <c r="R45" s="87">
        <v>3.5107810330204381E-3</v>
      </c>
      <c r="S45" s="87">
        <v>8.9009783173576353E-3</v>
      </c>
      <c r="T45" s="87">
        <v>7.3441477412696876E-3</v>
      </c>
      <c r="U45" s="87">
        <v>2.8191207203429572E-3</v>
      </c>
      <c r="V45" s="87">
        <v>1.506484806122689E-3</v>
      </c>
      <c r="W45" s="87">
        <v>2.3767261670053575E-3</v>
      </c>
      <c r="X45" s="87">
        <v>1.2441575232538804E-2</v>
      </c>
      <c r="Y45" s="87">
        <v>3.5627233869398151E-3</v>
      </c>
      <c r="Z45" s="87">
        <v>1.93312022696886E-2</v>
      </c>
      <c r="AA45" s="87">
        <v>7.369492706728307E-3</v>
      </c>
      <c r="AB45" s="87">
        <v>7.2986275336410604E-3</v>
      </c>
      <c r="AC45" s="87">
        <v>8.4396318648992802E-3</v>
      </c>
      <c r="AD45" s="87">
        <v>1.5413726657148673E-2</v>
      </c>
      <c r="AE45" s="87">
        <v>8.00289547086536E-3</v>
      </c>
      <c r="AF45" s="87">
        <v>5.9649405137411045E-3</v>
      </c>
      <c r="AG45" s="87">
        <v>1.8435996713763133E-3</v>
      </c>
      <c r="AH45" s="87">
        <v>9.6121453305015887E-3</v>
      </c>
      <c r="AI45" s="87">
        <v>4.9709588545212647E-3</v>
      </c>
      <c r="AJ45" s="87">
        <v>2.4152662595259126E-3</v>
      </c>
      <c r="AK45" s="87">
        <v>1.0375233772927544E-2</v>
      </c>
      <c r="AL45" s="87">
        <v>4.9366646977141047E-3</v>
      </c>
      <c r="AM45" s="87">
        <v>7.6253126662653593E-3</v>
      </c>
      <c r="AN45" s="87">
        <v>5.2895838407104817E-3</v>
      </c>
      <c r="AO45" s="87">
        <v>4.302923394609949E-3</v>
      </c>
      <c r="AP45" s="87">
        <v>2.6058897853393449E-3</v>
      </c>
      <c r="AQ45" s="88">
        <v>1.0019573890212892</v>
      </c>
      <c r="AR45" s="85">
        <v>1.2597167341485891</v>
      </c>
      <c r="AS45" s="85">
        <v>0.98692891633472446</v>
      </c>
    </row>
    <row r="46" spans="2:45" ht="20.100000000000001" customHeight="1" x14ac:dyDescent="0.4">
      <c r="B46" s="89"/>
      <c r="C46" s="36" t="s">
        <v>209</v>
      </c>
      <c r="D46" s="90">
        <v>1.2305745728827244</v>
      </c>
      <c r="E46" s="91">
        <v>1.3611977544494742</v>
      </c>
      <c r="F46" s="91">
        <v>1.2290993807203991</v>
      </c>
      <c r="G46" s="91">
        <v>1.2904914040059146</v>
      </c>
      <c r="H46" s="91">
        <v>1.3703315870442452</v>
      </c>
      <c r="I46" s="91">
        <v>1.4137565656084774</v>
      </c>
      <c r="J46" s="91">
        <v>1.2002978867019309</v>
      </c>
      <c r="K46" s="91">
        <v>1.5018609366360112</v>
      </c>
      <c r="L46" s="91">
        <v>1.2687340482028739</v>
      </c>
      <c r="M46" s="91">
        <v>1.2479757876249835</v>
      </c>
      <c r="N46" s="91">
        <v>1.2119690262322957</v>
      </c>
      <c r="O46" s="91">
        <v>1.1627646261132629</v>
      </c>
      <c r="P46" s="91">
        <v>1.3543227487773941</v>
      </c>
      <c r="Q46" s="91">
        <v>1.2475879087042745</v>
      </c>
      <c r="R46" s="91">
        <v>1.160211761574141</v>
      </c>
      <c r="S46" s="91">
        <v>1.1741235913882571</v>
      </c>
      <c r="T46" s="91">
        <v>1.2062782434429793</v>
      </c>
      <c r="U46" s="91">
        <v>1.1495885711583615</v>
      </c>
      <c r="V46" s="91">
        <v>1.1816225331991494</v>
      </c>
      <c r="W46" s="91">
        <v>1.1511254161682924</v>
      </c>
      <c r="X46" s="91">
        <v>1.1599704129183948</v>
      </c>
      <c r="Y46" s="91">
        <v>1.3061972419851557</v>
      </c>
      <c r="Z46" s="91">
        <v>1.2995376170601038</v>
      </c>
      <c r="AA46" s="91">
        <v>1.2985443087078317</v>
      </c>
      <c r="AB46" s="91">
        <v>1.4218867255330587</v>
      </c>
      <c r="AC46" s="91">
        <v>1.352438908389507</v>
      </c>
      <c r="AD46" s="91">
        <v>1.2328913489006088</v>
      </c>
      <c r="AE46" s="91">
        <v>1.2520818407310763</v>
      </c>
      <c r="AF46" s="91">
        <v>1.2804256456973067</v>
      </c>
      <c r="AG46" s="91">
        <v>1.1469396240704186</v>
      </c>
      <c r="AH46" s="91">
        <v>1.3360771377982039</v>
      </c>
      <c r="AI46" s="91">
        <v>1.3800287480178499</v>
      </c>
      <c r="AJ46" s="91">
        <v>1.2227952613568636</v>
      </c>
      <c r="AK46" s="91">
        <v>1.1802653121598834</v>
      </c>
      <c r="AL46" s="91">
        <v>1.2154537039927242</v>
      </c>
      <c r="AM46" s="91">
        <v>1.3088304157435859</v>
      </c>
      <c r="AN46" s="91">
        <v>1.2525137809297715</v>
      </c>
      <c r="AO46" s="91">
        <v>1.3385730364615207</v>
      </c>
      <c r="AP46" s="91">
        <v>1.3936667575813111</v>
      </c>
      <c r="AQ46" s="91">
        <v>1.5629947873625245</v>
      </c>
      <c r="AR46" s="92"/>
      <c r="AS46" s="93"/>
    </row>
    <row r="47" spans="2:45" ht="20.100000000000001" customHeight="1" x14ac:dyDescent="0.4">
      <c r="B47" s="94"/>
      <c r="C47" s="40" t="s">
        <v>210</v>
      </c>
      <c r="D47" s="90">
        <v>0.9640974012344582</v>
      </c>
      <c r="E47" s="91">
        <v>1.0664345311123091</v>
      </c>
      <c r="F47" s="91">
        <v>0.96294165743691851</v>
      </c>
      <c r="G47" s="91">
        <v>1.0110394252686057</v>
      </c>
      <c r="H47" s="91">
        <v>1.0735904601083883</v>
      </c>
      <c r="I47" s="91">
        <v>1.1076118919703875</v>
      </c>
      <c r="J47" s="91">
        <v>0.94037703913034376</v>
      </c>
      <c r="K47" s="91">
        <v>1.1766375300884089</v>
      </c>
      <c r="L47" s="91">
        <v>0.9939935585249865</v>
      </c>
      <c r="M47" s="91">
        <v>0.97773043598182374</v>
      </c>
      <c r="N47" s="91">
        <v>0.94952082898154344</v>
      </c>
      <c r="O47" s="91">
        <v>0.9109714916805679</v>
      </c>
      <c r="P47" s="91">
        <v>1.0610482869561362</v>
      </c>
      <c r="Q47" s="91">
        <v>0.97742655105872389</v>
      </c>
      <c r="R47" s="91">
        <v>0.9089714421735271</v>
      </c>
      <c r="S47" s="91">
        <v>0.91987070765955592</v>
      </c>
      <c r="T47" s="91">
        <v>0.9450623678536515</v>
      </c>
      <c r="U47" s="91">
        <v>0.90064867125142078</v>
      </c>
      <c r="V47" s="91">
        <v>0.92574577648610712</v>
      </c>
      <c r="W47" s="91">
        <v>0.90185271716040094</v>
      </c>
      <c r="X47" s="91">
        <v>0.90878235683329345</v>
      </c>
      <c r="Y47" s="91">
        <v>1.0233442119216603</v>
      </c>
      <c r="Z47" s="91">
        <v>1.0181267084684578</v>
      </c>
      <c r="AA47" s="91">
        <v>1.0173484980112024</v>
      </c>
      <c r="AB47" s="91">
        <v>1.1139814905527372</v>
      </c>
      <c r="AC47" s="91">
        <v>1.0595723864602824</v>
      </c>
      <c r="AD47" s="91">
        <v>0.96591248646968475</v>
      </c>
      <c r="AE47" s="91">
        <v>0.98094733580744042</v>
      </c>
      <c r="AF47" s="91">
        <v>1.0031533762305129</v>
      </c>
      <c r="AG47" s="91">
        <v>0.89857334557854363</v>
      </c>
      <c r="AH47" s="91">
        <v>1.0467537074023225</v>
      </c>
      <c r="AI47" s="91">
        <v>1.0811877304404931</v>
      </c>
      <c r="AJ47" s="91">
        <v>0.95800267589984778</v>
      </c>
      <c r="AK47" s="91">
        <v>0.92468245752463052</v>
      </c>
      <c r="AL47" s="91">
        <v>0.95225091039798171</v>
      </c>
      <c r="AM47" s="91">
        <v>1.0254071799314368</v>
      </c>
      <c r="AN47" s="91">
        <v>0.98128574067312457</v>
      </c>
      <c r="AO47" s="91">
        <v>1.0487091268202708</v>
      </c>
      <c r="AP47" s="91">
        <v>1.091872470616249</v>
      </c>
      <c r="AQ47" s="95">
        <v>1.2245330318415593</v>
      </c>
      <c r="AR47" s="96"/>
      <c r="AS47" s="97"/>
    </row>
    <row r="48" spans="2:45" ht="20.100000000000001" customHeight="1" x14ac:dyDescent="0.4"/>
    <row r="49" ht="20.100000000000001" customHeight="1" x14ac:dyDescent="0.4"/>
    <row r="50" ht="20.100000000000001" customHeight="1" x14ac:dyDescent="0.4"/>
    <row r="51" ht="20.100000000000001" customHeight="1" x14ac:dyDescent="0.4"/>
    <row r="52" ht="20.100000000000001" customHeight="1" x14ac:dyDescent="0.4"/>
    <row r="53" ht="20.100000000000001" customHeight="1" x14ac:dyDescent="0.4"/>
    <row r="54" ht="20.100000000000001" customHeight="1" x14ac:dyDescent="0.4"/>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N121"/>
  <sheetViews>
    <sheetView topLeftCell="B1" zoomScaleNormal="100" workbookViewId="0">
      <selection activeCell="B1" sqref="B1"/>
    </sheetView>
  </sheetViews>
  <sheetFormatPr defaultRowHeight="18.75" x14ac:dyDescent="0.4"/>
  <cols>
    <col min="1" max="1" width="3.25" style="2" hidden="1" customWidth="1"/>
    <col min="2" max="2" width="3.75" style="2" customWidth="1"/>
    <col min="3" max="4" width="6.25" style="2" customWidth="1"/>
    <col min="5" max="5" width="14.25" style="2" bestFit="1" customWidth="1"/>
    <col min="6" max="9" width="13.75" style="2" customWidth="1"/>
    <col min="10" max="10" width="3.75" style="2" customWidth="1"/>
    <col min="11" max="16384" width="9" style="2"/>
  </cols>
  <sheetData>
    <row r="2" spans="1:9" ht="19.5" x14ac:dyDescent="0.4">
      <c r="C2" s="209" t="s">
        <v>312</v>
      </c>
      <c r="D2" s="209"/>
      <c r="E2" s="209"/>
      <c r="F2" s="210"/>
      <c r="G2" s="210"/>
      <c r="H2" s="210"/>
      <c r="I2" s="210"/>
    </row>
    <row r="3" spans="1:9" ht="19.5" x14ac:dyDescent="0.4">
      <c r="C3" s="209"/>
      <c r="D3" s="209"/>
      <c r="E3" s="209"/>
      <c r="F3" s="210"/>
      <c r="G3" s="210"/>
      <c r="H3" s="210"/>
      <c r="I3" s="210"/>
    </row>
    <row r="4" spans="1:9" ht="19.5" customHeight="1" x14ac:dyDescent="0.4">
      <c r="C4" s="677" t="str">
        <f>"分析タイトル："&amp;入力表!B4</f>
        <v>分析タイトル：</v>
      </c>
      <c r="D4" s="677"/>
      <c r="E4" s="677"/>
      <c r="F4" s="677"/>
      <c r="G4" s="677"/>
      <c r="H4" s="677"/>
      <c r="I4" s="677"/>
    </row>
    <row r="5" spans="1:9" x14ac:dyDescent="0.4">
      <c r="C5" s="210"/>
      <c r="D5" s="210"/>
      <c r="E5" s="210"/>
      <c r="F5" s="210"/>
      <c r="G5" s="210"/>
      <c r="H5" s="210"/>
      <c r="I5" s="210"/>
    </row>
    <row r="6" spans="1:9" ht="23.25" thickBot="1" x14ac:dyDescent="0.45">
      <c r="C6" s="211" t="s">
        <v>311</v>
      </c>
      <c r="D6" s="210"/>
      <c r="E6" s="210"/>
      <c r="F6" s="98" t="str">
        <f>入力表!D8&amp;"："&amp;入力表!D9</f>
        <v>単位：</v>
      </c>
      <c r="G6" s="210"/>
      <c r="H6" s="210"/>
      <c r="I6" s="210"/>
    </row>
    <row r="7" spans="1:9" ht="22.5" customHeight="1" thickTop="1" thickBot="1" x14ac:dyDescent="0.45">
      <c r="C7" s="655" t="s">
        <v>1746</v>
      </c>
      <c r="D7" s="537"/>
      <c r="E7" s="656"/>
      <c r="F7" s="654">
        <f>フロー図!G11</f>
        <v>0</v>
      </c>
      <c r="G7" s="210"/>
      <c r="H7" s="210"/>
      <c r="I7" s="210"/>
    </row>
    <row r="8" spans="1:9" ht="22.5" customHeight="1" thickTop="1" x14ac:dyDescent="0.4">
      <c r="C8" s="215" t="s">
        <v>322</v>
      </c>
      <c r="D8" s="227"/>
      <c r="E8" s="227"/>
      <c r="F8" s="217">
        <f>推計表!W51</f>
        <v>0.46357449074187101</v>
      </c>
      <c r="G8" s="210"/>
      <c r="H8" s="210"/>
      <c r="I8" s="210"/>
    </row>
    <row r="9" spans="1:9" x14ac:dyDescent="0.4">
      <c r="C9" s="218" t="s">
        <v>347</v>
      </c>
      <c r="E9" s="210"/>
      <c r="F9" s="210"/>
      <c r="G9" s="210"/>
      <c r="H9" s="210"/>
      <c r="I9" s="210"/>
    </row>
    <row r="10" spans="1:9" x14ac:dyDescent="0.4">
      <c r="C10" s="210"/>
      <c r="D10" s="218"/>
      <c r="E10" s="210"/>
      <c r="F10" s="210"/>
      <c r="G10" s="210"/>
      <c r="H10" s="210"/>
      <c r="I10" s="210"/>
    </row>
    <row r="11" spans="1:9" ht="22.5" x14ac:dyDescent="0.4">
      <c r="C11" s="219" t="s">
        <v>310</v>
      </c>
      <c r="D11" s="210"/>
      <c r="E11" s="210"/>
      <c r="F11" s="210"/>
      <c r="G11" s="210"/>
      <c r="H11" s="210"/>
      <c r="I11" s="98" t="str">
        <f>F6</f>
        <v>単位：</v>
      </c>
    </row>
    <row r="12" spans="1:9" ht="22.5" customHeight="1" x14ac:dyDescent="0.4">
      <c r="C12" s="220"/>
      <c r="D12" s="221"/>
      <c r="E12" s="222"/>
      <c r="F12" s="657" t="s">
        <v>271</v>
      </c>
      <c r="G12" s="658" t="s">
        <v>264</v>
      </c>
      <c r="H12" s="659" t="s">
        <v>268</v>
      </c>
      <c r="I12" s="224" t="s">
        <v>298</v>
      </c>
    </row>
    <row r="13" spans="1:9" ht="22.5" customHeight="1" x14ac:dyDescent="0.4">
      <c r="A13" s="98" t="s">
        <v>309</v>
      </c>
      <c r="C13" s="212" t="s">
        <v>308</v>
      </c>
      <c r="D13" s="213"/>
      <c r="E13" s="213"/>
      <c r="F13" s="214">
        <f>フロー図!G11</f>
        <v>0</v>
      </c>
      <c r="G13" s="214">
        <f>フロー図!G12</f>
        <v>0</v>
      </c>
      <c r="H13" s="214">
        <f>フロー図!G13</f>
        <v>0</v>
      </c>
      <c r="I13" s="214">
        <f>SUM(F13:H13)</f>
        <v>0</v>
      </c>
    </row>
    <row r="14" spans="1:9" ht="22.5" customHeight="1" x14ac:dyDescent="0.4">
      <c r="A14" s="98" t="s">
        <v>307</v>
      </c>
      <c r="C14" s="225"/>
      <c r="D14" s="212" t="s">
        <v>307</v>
      </c>
      <c r="E14" s="213"/>
      <c r="F14" s="214">
        <f>フロー図!G27</f>
        <v>0</v>
      </c>
      <c r="G14" s="214">
        <f>フロー図!G28</f>
        <v>0</v>
      </c>
      <c r="H14" s="214">
        <f>フロー図!G29</f>
        <v>0</v>
      </c>
      <c r="I14" s="214">
        <f>SUM(F14:H14)</f>
        <v>0</v>
      </c>
    </row>
    <row r="15" spans="1:9" ht="22.5" customHeight="1" x14ac:dyDescent="0.4">
      <c r="A15" s="98" t="s">
        <v>306</v>
      </c>
      <c r="C15" s="215"/>
      <c r="D15" s="226"/>
      <c r="E15" s="213" t="s">
        <v>306</v>
      </c>
      <c r="F15" s="214">
        <f>フロー図!G33+フロー図!G37</f>
        <v>0</v>
      </c>
      <c r="G15" s="214">
        <f>フロー図!G34+フロー図!G38</f>
        <v>0</v>
      </c>
      <c r="H15" s="214">
        <f>フロー図!G35+フロー図!G39</f>
        <v>0</v>
      </c>
      <c r="I15" s="214">
        <f>SUM(F15:H15)</f>
        <v>0</v>
      </c>
    </row>
    <row r="16" spans="1:9" x14ac:dyDescent="0.4">
      <c r="B16" s="160"/>
      <c r="C16" s="227"/>
      <c r="D16" s="227"/>
      <c r="E16" s="227"/>
      <c r="F16" s="228"/>
      <c r="G16" s="228"/>
      <c r="H16" s="228"/>
      <c r="I16" s="228"/>
    </row>
    <row r="17" spans="3:9" ht="22.5" customHeight="1" x14ac:dyDescent="0.4">
      <c r="C17" s="216" t="s">
        <v>1747</v>
      </c>
      <c r="D17" s="213"/>
      <c r="E17" s="213"/>
      <c r="F17" s="229"/>
      <c r="G17" s="230"/>
      <c r="H17" s="230"/>
      <c r="I17" s="231">
        <f>IF(ISERROR(I13/F7),0,I13/F7)</f>
        <v>0</v>
      </c>
    </row>
    <row r="18" spans="3:9" x14ac:dyDescent="0.4">
      <c r="C18" s="210"/>
      <c r="D18" s="210"/>
      <c r="E18" s="210"/>
      <c r="F18" s="210"/>
      <c r="G18" s="210"/>
      <c r="H18" s="210"/>
      <c r="I18" s="210"/>
    </row>
    <row r="19" spans="3:9" ht="28.5" x14ac:dyDescent="0.4">
      <c r="C19" s="676" t="s">
        <v>305</v>
      </c>
      <c r="D19" s="676"/>
      <c r="E19" s="676"/>
      <c r="F19" s="676"/>
      <c r="G19" s="676"/>
      <c r="H19" s="676"/>
      <c r="I19" s="676"/>
    </row>
    <row r="20" spans="3:9" x14ac:dyDescent="0.4">
      <c r="C20" s="210"/>
      <c r="D20" s="210"/>
      <c r="E20" s="210"/>
      <c r="F20" s="210"/>
      <c r="G20" s="210"/>
      <c r="H20" s="210"/>
      <c r="I20" s="210"/>
    </row>
    <row r="21" spans="3:9" x14ac:dyDescent="0.4">
      <c r="C21" s="210"/>
      <c r="D21" s="210"/>
      <c r="E21" s="210"/>
      <c r="F21" s="210"/>
      <c r="G21" s="210"/>
      <c r="H21" s="210"/>
      <c r="I21" s="210"/>
    </row>
    <row r="22" spans="3:9" x14ac:dyDescent="0.4">
      <c r="C22" s="210"/>
      <c r="D22" s="210"/>
      <c r="E22" s="210"/>
      <c r="F22" s="210"/>
      <c r="G22" s="210"/>
      <c r="H22" s="210"/>
      <c r="I22" s="210"/>
    </row>
    <row r="23" spans="3:9" x14ac:dyDescent="0.4">
      <c r="C23" s="210"/>
      <c r="D23" s="210"/>
      <c r="E23" s="210"/>
      <c r="F23" s="210"/>
      <c r="G23" s="210"/>
      <c r="H23" s="210"/>
      <c r="I23" s="210"/>
    </row>
    <row r="24" spans="3:9" x14ac:dyDescent="0.4">
      <c r="C24" s="210"/>
      <c r="D24" s="210"/>
      <c r="E24" s="210"/>
      <c r="F24" s="210"/>
      <c r="G24" s="210"/>
      <c r="H24" s="210"/>
      <c r="I24" s="210"/>
    </row>
    <row r="25" spans="3:9" x14ac:dyDescent="0.4">
      <c r="C25" s="210"/>
      <c r="D25" s="210"/>
      <c r="E25" s="210"/>
      <c r="F25" s="210"/>
      <c r="G25" s="210"/>
      <c r="H25" s="210"/>
      <c r="I25" s="210"/>
    </row>
    <row r="26" spans="3:9" x14ac:dyDescent="0.4">
      <c r="C26" s="210"/>
      <c r="D26" s="210"/>
      <c r="E26" s="210"/>
      <c r="F26" s="210"/>
      <c r="G26" s="210"/>
      <c r="H26" s="210"/>
      <c r="I26" s="210"/>
    </row>
    <row r="27" spans="3:9" x14ac:dyDescent="0.4">
      <c r="C27" s="210"/>
      <c r="D27" s="210"/>
      <c r="E27" s="210"/>
      <c r="F27" s="210"/>
      <c r="G27" s="210"/>
      <c r="H27" s="210"/>
      <c r="I27" s="210"/>
    </row>
    <row r="28" spans="3:9" x14ac:dyDescent="0.4">
      <c r="C28" s="210"/>
      <c r="D28" s="210"/>
      <c r="E28" s="210"/>
      <c r="F28" s="210"/>
      <c r="G28" s="210"/>
      <c r="H28" s="210"/>
      <c r="I28" s="210"/>
    </row>
    <row r="29" spans="3:9" x14ac:dyDescent="0.4">
      <c r="C29" s="210"/>
      <c r="D29" s="210"/>
      <c r="E29" s="210"/>
      <c r="F29" s="210"/>
      <c r="G29" s="210"/>
      <c r="H29" s="210"/>
      <c r="I29" s="210"/>
    </row>
    <row r="30" spans="3:9" x14ac:dyDescent="0.4">
      <c r="C30" s="210"/>
      <c r="D30" s="210"/>
      <c r="E30" s="210"/>
      <c r="F30" s="210"/>
      <c r="G30" s="210"/>
      <c r="H30" s="210"/>
      <c r="I30" s="210"/>
    </row>
    <row r="31" spans="3:9" x14ac:dyDescent="0.4">
      <c r="C31" s="210"/>
      <c r="D31" s="210"/>
      <c r="E31" s="210"/>
      <c r="F31" s="210"/>
      <c r="G31" s="210"/>
      <c r="H31" s="210"/>
      <c r="I31" s="210"/>
    </row>
    <row r="32" spans="3:9" x14ac:dyDescent="0.4">
      <c r="C32" s="210"/>
      <c r="D32" s="210"/>
      <c r="E32" s="210"/>
      <c r="F32" s="210"/>
      <c r="G32" s="210"/>
      <c r="H32" s="210"/>
      <c r="I32" s="210"/>
    </row>
    <row r="33" spans="3:9" x14ac:dyDescent="0.4">
      <c r="C33" s="210"/>
      <c r="D33" s="210"/>
      <c r="E33" s="210"/>
      <c r="F33" s="210"/>
      <c r="G33" s="210"/>
      <c r="H33" s="210"/>
      <c r="I33" s="210"/>
    </row>
    <row r="34" spans="3:9" x14ac:dyDescent="0.4">
      <c r="C34" s="210"/>
      <c r="D34" s="210"/>
      <c r="E34" s="210"/>
      <c r="F34" s="210"/>
      <c r="G34" s="210"/>
      <c r="H34" s="210"/>
      <c r="I34" s="210"/>
    </row>
    <row r="35" spans="3:9" x14ac:dyDescent="0.4">
      <c r="C35" s="210"/>
      <c r="D35" s="210"/>
      <c r="E35" s="210"/>
      <c r="F35" s="210"/>
      <c r="G35" s="210"/>
      <c r="H35" s="210"/>
      <c r="I35" s="210"/>
    </row>
    <row r="36" spans="3:9" x14ac:dyDescent="0.4">
      <c r="C36" s="210"/>
      <c r="D36" s="210"/>
      <c r="E36" s="210"/>
      <c r="F36" s="210"/>
      <c r="G36" s="210"/>
      <c r="H36" s="210"/>
      <c r="I36" s="210"/>
    </row>
    <row r="37" spans="3:9" x14ac:dyDescent="0.4">
      <c r="C37" s="210"/>
      <c r="D37" s="210"/>
      <c r="E37" s="210"/>
      <c r="F37" s="210"/>
      <c r="G37" s="210"/>
      <c r="H37" s="210"/>
      <c r="I37" s="210"/>
    </row>
    <row r="38" spans="3:9" ht="22.5" x14ac:dyDescent="0.4">
      <c r="C38" s="219" t="s">
        <v>317</v>
      </c>
      <c r="D38" s="210"/>
      <c r="E38" s="210"/>
      <c r="F38" s="210"/>
      <c r="G38" s="210"/>
      <c r="H38" s="210"/>
      <c r="I38" s="232" t="s">
        <v>304</v>
      </c>
    </row>
    <row r="39" spans="3:9" ht="22.5" customHeight="1" x14ac:dyDescent="0.4">
      <c r="C39" s="220"/>
      <c r="D39" s="221"/>
      <c r="E39" s="222"/>
      <c r="F39" s="223" t="s">
        <v>271</v>
      </c>
      <c r="G39" s="223" t="s">
        <v>264</v>
      </c>
      <c r="H39" s="223" t="s">
        <v>268</v>
      </c>
      <c r="I39" s="224" t="s">
        <v>298</v>
      </c>
    </row>
    <row r="40" spans="3:9" ht="22.5" customHeight="1" x14ac:dyDescent="0.4">
      <c r="C40" s="216" t="s">
        <v>318</v>
      </c>
      <c r="D40" s="213"/>
      <c r="E40" s="213"/>
      <c r="F40" s="233" t="e">
        <f>推計表!BB51</f>
        <v>#N/A</v>
      </c>
      <c r="G40" s="233" t="e">
        <f>推計表!BC51</f>
        <v>#N/A</v>
      </c>
      <c r="H40" s="233" t="e">
        <f>推計表!BD51</f>
        <v>#N/A</v>
      </c>
      <c r="I40" s="214" t="e">
        <f>SUM(F40:H40)</f>
        <v>#N/A</v>
      </c>
    </row>
    <row r="41" spans="3:9" x14ac:dyDescent="0.4">
      <c r="C41" s="210"/>
      <c r="D41" s="210"/>
      <c r="E41" s="210"/>
      <c r="F41" s="210"/>
      <c r="G41" s="210"/>
      <c r="H41" s="210"/>
      <c r="I41" s="210"/>
    </row>
    <row r="42" spans="3:9" x14ac:dyDescent="0.4">
      <c r="C42" s="210"/>
      <c r="D42" s="210"/>
      <c r="E42" s="210"/>
      <c r="F42" s="210"/>
      <c r="G42" s="210"/>
      <c r="H42" s="210"/>
      <c r="I42" s="210"/>
    </row>
    <row r="43" spans="3:9" x14ac:dyDescent="0.4">
      <c r="C43" s="210"/>
      <c r="D43" s="210"/>
      <c r="E43" s="210"/>
      <c r="F43" s="210"/>
      <c r="G43" s="210"/>
      <c r="H43" s="210"/>
      <c r="I43" s="210"/>
    </row>
    <row r="44" spans="3:9" x14ac:dyDescent="0.4">
      <c r="C44" s="210"/>
      <c r="D44" s="210"/>
      <c r="E44" s="210"/>
      <c r="F44" s="210"/>
      <c r="G44" s="210"/>
      <c r="H44" s="210"/>
      <c r="I44" s="210"/>
    </row>
    <row r="45" spans="3:9" x14ac:dyDescent="0.4">
      <c r="C45" s="210"/>
      <c r="D45" s="210"/>
      <c r="E45" s="210"/>
      <c r="F45" s="210"/>
      <c r="G45" s="210"/>
      <c r="H45" s="210"/>
      <c r="I45" s="210"/>
    </row>
    <row r="46" spans="3:9" x14ac:dyDescent="0.4">
      <c r="C46" s="210"/>
      <c r="D46" s="210"/>
      <c r="E46" s="210"/>
      <c r="F46" s="210"/>
      <c r="G46" s="210"/>
      <c r="H46" s="210"/>
      <c r="I46" s="210"/>
    </row>
    <row r="47" spans="3:9" x14ac:dyDescent="0.4">
      <c r="C47" s="210"/>
      <c r="D47" s="210"/>
      <c r="E47" s="210"/>
      <c r="F47" s="210"/>
      <c r="G47" s="210"/>
      <c r="H47" s="210"/>
      <c r="I47" s="210"/>
    </row>
    <row r="48" spans="3:9" x14ac:dyDescent="0.4">
      <c r="C48" s="210"/>
      <c r="D48" s="210"/>
      <c r="E48" s="210"/>
      <c r="F48" s="210"/>
      <c r="G48" s="210"/>
      <c r="H48" s="210"/>
      <c r="I48" s="210"/>
    </row>
    <row r="49" spans="3:14" x14ac:dyDescent="0.4">
      <c r="C49" s="210"/>
      <c r="D49" s="210"/>
      <c r="E49" s="210"/>
      <c r="F49" s="210"/>
      <c r="G49" s="210"/>
      <c r="H49" s="210"/>
      <c r="I49" s="210"/>
    </row>
    <row r="50" spans="3:14" x14ac:dyDescent="0.4">
      <c r="C50" s="210"/>
      <c r="D50" s="210"/>
      <c r="E50" s="210"/>
      <c r="F50" s="210"/>
      <c r="G50" s="210"/>
      <c r="H50" s="210"/>
      <c r="I50" s="210"/>
    </row>
    <row r="51" spans="3:14" x14ac:dyDescent="0.4">
      <c r="C51" s="210"/>
      <c r="D51" s="210"/>
      <c r="E51" s="210"/>
      <c r="F51" s="210"/>
      <c r="G51" s="210"/>
      <c r="H51" s="210"/>
      <c r="I51" s="210"/>
    </row>
    <row r="52" spans="3:14" x14ac:dyDescent="0.4">
      <c r="C52" s="210"/>
      <c r="D52" s="210"/>
      <c r="E52" s="210"/>
      <c r="F52" s="210"/>
      <c r="G52" s="210"/>
      <c r="H52" s="210"/>
      <c r="I52" s="210"/>
    </row>
    <row r="53" spans="3:14" x14ac:dyDescent="0.4">
      <c r="C53" s="210"/>
      <c r="D53" s="210"/>
      <c r="E53" s="210"/>
      <c r="F53" s="210"/>
      <c r="G53" s="210"/>
      <c r="H53" s="210"/>
      <c r="I53" s="210"/>
    </row>
    <row r="54" spans="3:14" x14ac:dyDescent="0.4">
      <c r="C54" s="210"/>
      <c r="D54" s="210"/>
      <c r="E54" s="210"/>
      <c r="F54" s="210"/>
      <c r="G54" s="210"/>
      <c r="H54" s="210"/>
      <c r="I54" s="210"/>
    </row>
    <row r="55" spans="3:14" x14ac:dyDescent="0.4">
      <c r="C55" s="210"/>
      <c r="D55" s="210"/>
      <c r="E55" s="210"/>
      <c r="F55" s="210"/>
      <c r="G55" s="210"/>
      <c r="H55" s="210"/>
      <c r="I55" s="210"/>
    </row>
    <row r="56" spans="3:14" x14ac:dyDescent="0.4">
      <c r="C56" s="210"/>
      <c r="D56" s="210"/>
      <c r="E56" s="210"/>
      <c r="F56" s="210"/>
      <c r="G56" s="210"/>
      <c r="H56" s="210"/>
      <c r="I56" s="210"/>
    </row>
    <row r="57" spans="3:14" x14ac:dyDescent="0.4">
      <c r="C57" s="210"/>
      <c r="D57" s="210"/>
      <c r="E57" s="210"/>
      <c r="F57" s="210"/>
      <c r="G57" s="210"/>
      <c r="H57" s="210"/>
      <c r="I57" s="210"/>
    </row>
    <row r="58" spans="3:14" x14ac:dyDescent="0.4">
      <c r="C58" s="210"/>
      <c r="D58" s="210"/>
      <c r="E58" s="210"/>
      <c r="F58" s="210"/>
      <c r="G58" s="210"/>
      <c r="H58" s="210"/>
      <c r="I58" s="210"/>
    </row>
    <row r="59" spans="3:14" x14ac:dyDescent="0.4">
      <c r="C59" s="210"/>
      <c r="D59" s="210"/>
      <c r="E59" s="210"/>
      <c r="F59" s="210"/>
      <c r="G59" s="210"/>
      <c r="H59" s="210"/>
      <c r="I59" s="210"/>
    </row>
    <row r="60" spans="3:14" ht="22.5" x14ac:dyDescent="0.4">
      <c r="C60" s="219" t="s">
        <v>303</v>
      </c>
      <c r="D60" s="210"/>
      <c r="E60" s="210"/>
      <c r="F60" s="210"/>
      <c r="G60" s="210"/>
      <c r="H60" s="210"/>
      <c r="I60" s="232" t="s">
        <v>302</v>
      </c>
    </row>
    <row r="61" spans="3:14" ht="22.5" customHeight="1" x14ac:dyDescent="0.4">
      <c r="C61" s="220"/>
      <c r="D61" s="221"/>
      <c r="E61" s="222"/>
      <c r="F61" s="223" t="s">
        <v>271</v>
      </c>
      <c r="G61" s="223" t="s">
        <v>264</v>
      </c>
      <c r="H61" s="223" t="s">
        <v>268</v>
      </c>
      <c r="I61" s="224" t="s">
        <v>298</v>
      </c>
    </row>
    <row r="62" spans="3:14" ht="22.5" customHeight="1" x14ac:dyDescent="0.4">
      <c r="C62" s="216" t="s">
        <v>301</v>
      </c>
      <c r="D62" s="213"/>
      <c r="E62" s="213"/>
      <c r="F62" s="234" t="e">
        <f>推計表!BG51</f>
        <v>#N/A</v>
      </c>
      <c r="G62" s="234" t="e">
        <f>推計表!BH51</f>
        <v>#N/A</v>
      </c>
      <c r="H62" s="234" t="e">
        <f>推計表!BI51</f>
        <v>#N/A</v>
      </c>
      <c r="I62" s="235" t="e">
        <f>SUM(F62:H62)</f>
        <v>#N/A</v>
      </c>
    </row>
    <row r="63" spans="3:14" x14ac:dyDescent="0.4">
      <c r="C63" s="210"/>
      <c r="D63" s="210"/>
      <c r="E63" s="210"/>
      <c r="F63" s="210"/>
      <c r="G63" s="210"/>
      <c r="H63" s="210"/>
      <c r="I63" s="210"/>
    </row>
    <row r="64" spans="3:14" x14ac:dyDescent="0.4">
      <c r="C64" s="210"/>
      <c r="D64" s="210"/>
      <c r="E64" s="210"/>
      <c r="F64" s="210"/>
      <c r="G64" s="210"/>
      <c r="H64" s="210"/>
      <c r="I64" s="210"/>
      <c r="J64" s="210"/>
      <c r="K64" s="210"/>
      <c r="L64" s="210"/>
      <c r="M64" s="210"/>
      <c r="N64" s="210"/>
    </row>
    <row r="65" spans="3:9" x14ac:dyDescent="0.4">
      <c r="C65" s="210"/>
      <c r="D65" s="210"/>
      <c r="E65" s="210"/>
      <c r="F65" s="210"/>
      <c r="G65" s="210"/>
      <c r="H65" s="210"/>
      <c r="I65" s="210"/>
    </row>
    <row r="66" spans="3:9" x14ac:dyDescent="0.4">
      <c r="C66" s="210"/>
      <c r="D66" s="210"/>
      <c r="E66" s="210"/>
      <c r="F66" s="210"/>
      <c r="G66" s="210"/>
      <c r="H66" s="210"/>
      <c r="I66" s="210"/>
    </row>
    <row r="67" spans="3:9" x14ac:dyDescent="0.4">
      <c r="C67" s="210"/>
      <c r="D67" s="210"/>
      <c r="E67" s="210"/>
      <c r="F67" s="210"/>
      <c r="G67" s="210"/>
      <c r="H67" s="210"/>
      <c r="I67" s="210"/>
    </row>
    <row r="68" spans="3:9" x14ac:dyDescent="0.4">
      <c r="C68" s="210"/>
      <c r="D68" s="210"/>
      <c r="E68" s="210"/>
      <c r="F68" s="210"/>
      <c r="G68" s="210"/>
      <c r="H68" s="210"/>
      <c r="I68" s="210"/>
    </row>
    <row r="69" spans="3:9" x14ac:dyDescent="0.4">
      <c r="C69" s="210"/>
      <c r="D69" s="210"/>
      <c r="E69" s="210"/>
      <c r="F69" s="210"/>
      <c r="G69" s="210"/>
      <c r="H69" s="210"/>
      <c r="I69" s="210"/>
    </row>
    <row r="70" spans="3:9" x14ac:dyDescent="0.4">
      <c r="C70" s="210"/>
      <c r="D70" s="210"/>
      <c r="E70" s="210"/>
      <c r="F70" s="210"/>
      <c r="G70" s="210"/>
      <c r="H70" s="210"/>
      <c r="I70" s="210"/>
    </row>
    <row r="71" spans="3:9" x14ac:dyDescent="0.4">
      <c r="C71" s="210"/>
      <c r="D71" s="210"/>
      <c r="E71" s="210"/>
      <c r="F71" s="210"/>
      <c r="G71" s="210"/>
      <c r="H71" s="210"/>
      <c r="I71" s="210"/>
    </row>
    <row r="72" spans="3:9" x14ac:dyDescent="0.4">
      <c r="C72" s="210"/>
      <c r="D72" s="210"/>
      <c r="E72" s="210"/>
      <c r="F72" s="210"/>
      <c r="G72" s="210"/>
      <c r="H72" s="210"/>
      <c r="I72" s="210"/>
    </row>
    <row r="73" spans="3:9" x14ac:dyDescent="0.4">
      <c r="C73" s="210"/>
      <c r="D73" s="210"/>
      <c r="E73" s="210"/>
      <c r="F73" s="210"/>
      <c r="G73" s="210"/>
      <c r="H73" s="210"/>
      <c r="I73" s="210"/>
    </row>
    <row r="74" spans="3:9" x14ac:dyDescent="0.4">
      <c r="C74" s="210"/>
      <c r="D74" s="210"/>
      <c r="E74" s="210"/>
      <c r="F74" s="210"/>
      <c r="G74" s="210"/>
      <c r="H74" s="210"/>
      <c r="I74" s="210"/>
    </row>
    <row r="75" spans="3:9" x14ac:dyDescent="0.4">
      <c r="C75" s="210"/>
      <c r="D75" s="210"/>
      <c r="E75" s="210"/>
      <c r="F75" s="210"/>
      <c r="G75" s="210"/>
      <c r="H75" s="210"/>
      <c r="I75" s="210"/>
    </row>
    <row r="76" spans="3:9" x14ac:dyDescent="0.4">
      <c r="C76" s="210"/>
      <c r="D76" s="210"/>
      <c r="E76" s="210"/>
      <c r="F76" s="210"/>
      <c r="G76" s="210"/>
      <c r="H76" s="210"/>
      <c r="I76" s="210"/>
    </row>
    <row r="77" spans="3:9" x14ac:dyDescent="0.4">
      <c r="C77" s="210"/>
      <c r="D77" s="210"/>
      <c r="E77" s="210"/>
      <c r="F77" s="210"/>
      <c r="G77" s="210"/>
      <c r="H77" s="210"/>
      <c r="I77" s="210"/>
    </row>
    <row r="78" spans="3:9" x14ac:dyDescent="0.4">
      <c r="C78" s="210"/>
      <c r="D78" s="210"/>
      <c r="E78" s="210"/>
      <c r="F78" s="210"/>
      <c r="G78" s="210"/>
      <c r="H78" s="210"/>
      <c r="I78" s="210"/>
    </row>
    <row r="79" spans="3:9" x14ac:dyDescent="0.4">
      <c r="C79" s="210"/>
      <c r="D79" s="210"/>
      <c r="E79" s="210"/>
      <c r="F79" s="210"/>
      <c r="G79" s="210"/>
      <c r="H79" s="210"/>
      <c r="I79" s="210"/>
    </row>
    <row r="80" spans="3:9" x14ac:dyDescent="0.4">
      <c r="C80" s="210"/>
      <c r="D80" s="210"/>
      <c r="E80" s="210"/>
      <c r="F80" s="210"/>
      <c r="G80" s="210"/>
      <c r="H80" s="210"/>
      <c r="I80" s="210"/>
    </row>
    <row r="81" spans="3:9" x14ac:dyDescent="0.4">
      <c r="C81" s="210"/>
      <c r="D81" s="210"/>
      <c r="E81" s="210"/>
      <c r="F81" s="210"/>
      <c r="G81" s="210"/>
      <c r="H81" s="210"/>
      <c r="I81" s="210"/>
    </row>
    <row r="82" spans="3:9" ht="22.5" x14ac:dyDescent="0.4">
      <c r="C82" s="219" t="s">
        <v>300</v>
      </c>
      <c r="D82" s="210"/>
      <c r="E82" s="210"/>
      <c r="F82" s="210"/>
      <c r="G82" s="210"/>
      <c r="I82" s="232" t="str">
        <f>F6</f>
        <v>単位：</v>
      </c>
    </row>
    <row r="83" spans="3:9" ht="22.5" customHeight="1" x14ac:dyDescent="0.4">
      <c r="C83" s="673"/>
      <c r="D83" s="674"/>
      <c r="E83" s="675"/>
      <c r="F83" s="236" t="s">
        <v>319</v>
      </c>
      <c r="G83" s="236" t="s">
        <v>299</v>
      </c>
      <c r="H83" s="236" t="s">
        <v>321</v>
      </c>
      <c r="I83" s="236" t="s">
        <v>298</v>
      </c>
    </row>
    <row r="84" spans="3:9" ht="22.5" customHeight="1" x14ac:dyDescent="0.4">
      <c r="C84" s="216" t="s">
        <v>297</v>
      </c>
      <c r="D84" s="213"/>
      <c r="E84" s="213"/>
      <c r="F84" s="234">
        <f>推計表!BS51</f>
        <v>0</v>
      </c>
      <c r="G84" s="234">
        <f>推計表!BT51</f>
        <v>0</v>
      </c>
      <c r="H84" s="234">
        <f>推計表!BU51</f>
        <v>0</v>
      </c>
      <c r="I84" s="235">
        <f>F84+G84+H84</f>
        <v>0</v>
      </c>
    </row>
    <row r="85" spans="3:9" x14ac:dyDescent="0.4">
      <c r="C85" s="210"/>
      <c r="D85" s="210"/>
      <c r="E85" s="210"/>
      <c r="F85" s="210"/>
      <c r="G85" s="210"/>
      <c r="H85" s="210"/>
      <c r="I85" s="210"/>
    </row>
    <row r="86" spans="3:9" x14ac:dyDescent="0.4">
      <c r="C86" s="210"/>
      <c r="D86" s="210"/>
      <c r="E86" s="210"/>
      <c r="F86" s="210"/>
      <c r="G86" s="210"/>
      <c r="H86" s="210"/>
      <c r="I86" s="210"/>
    </row>
    <row r="87" spans="3:9" x14ac:dyDescent="0.4">
      <c r="C87" s="210"/>
      <c r="D87" s="210"/>
      <c r="E87" s="210"/>
      <c r="F87" s="210"/>
      <c r="G87" s="210"/>
      <c r="H87" s="210"/>
      <c r="I87" s="210"/>
    </row>
    <row r="88" spans="3:9" x14ac:dyDescent="0.4">
      <c r="C88" s="210"/>
      <c r="D88" s="210"/>
      <c r="E88" s="210"/>
      <c r="F88" s="210"/>
      <c r="G88" s="210"/>
      <c r="H88" s="210"/>
      <c r="I88" s="210"/>
    </row>
    <row r="89" spans="3:9" x14ac:dyDescent="0.4">
      <c r="C89" s="210"/>
      <c r="D89" s="210"/>
      <c r="E89" s="210"/>
      <c r="G89" s="210"/>
      <c r="H89" s="210"/>
      <c r="I89" s="210"/>
    </row>
    <row r="90" spans="3:9" x14ac:dyDescent="0.4">
      <c r="C90" s="210"/>
      <c r="D90" s="210"/>
      <c r="E90" s="210"/>
      <c r="F90" s="210"/>
      <c r="G90" s="210"/>
      <c r="H90" s="210"/>
      <c r="I90" s="210"/>
    </row>
    <row r="91" spans="3:9" x14ac:dyDescent="0.4">
      <c r="C91" s="210"/>
      <c r="D91" s="210"/>
      <c r="E91" s="210"/>
      <c r="F91" s="210"/>
      <c r="G91" s="210"/>
      <c r="H91" s="210"/>
      <c r="I91" s="210"/>
    </row>
    <row r="92" spans="3:9" x14ac:dyDescent="0.4">
      <c r="C92" s="210"/>
      <c r="D92" s="210"/>
      <c r="E92" s="210"/>
      <c r="F92" s="210"/>
      <c r="G92" s="210"/>
      <c r="H92" s="210"/>
      <c r="I92" s="210"/>
    </row>
    <row r="93" spans="3:9" x14ac:dyDescent="0.4">
      <c r="C93" s="210"/>
      <c r="D93" s="210"/>
      <c r="E93" s="210"/>
      <c r="F93" s="210"/>
      <c r="G93" s="210"/>
      <c r="H93" s="210"/>
      <c r="I93" s="210"/>
    </row>
    <row r="94" spans="3:9" x14ac:dyDescent="0.4">
      <c r="C94" s="210"/>
      <c r="D94" s="210"/>
      <c r="E94" s="210"/>
      <c r="F94" s="210"/>
      <c r="G94" s="210"/>
      <c r="H94" s="210"/>
      <c r="I94" s="210"/>
    </row>
    <row r="95" spans="3:9" x14ac:dyDescent="0.4">
      <c r="C95" s="210"/>
      <c r="D95" s="210"/>
      <c r="E95" s="210"/>
      <c r="F95" s="210"/>
      <c r="G95" s="210"/>
      <c r="H95" s="210"/>
      <c r="I95" s="210"/>
    </row>
    <row r="96" spans="3:9" x14ac:dyDescent="0.4">
      <c r="C96" s="210"/>
      <c r="D96" s="210"/>
      <c r="E96" s="210"/>
      <c r="F96" s="210"/>
      <c r="G96" s="210"/>
      <c r="H96" s="210"/>
      <c r="I96" s="210"/>
    </row>
    <row r="97" spans="3:9" x14ac:dyDescent="0.4">
      <c r="C97" s="210"/>
      <c r="D97" s="210"/>
      <c r="E97" s="210"/>
      <c r="F97" s="210"/>
      <c r="G97" s="210"/>
      <c r="H97" s="210"/>
      <c r="I97" s="210"/>
    </row>
    <row r="98" spans="3:9" x14ac:dyDescent="0.4">
      <c r="C98" s="210"/>
      <c r="D98" s="210"/>
      <c r="E98" s="210"/>
      <c r="F98" s="210"/>
      <c r="G98" s="210"/>
      <c r="H98" s="210"/>
      <c r="I98" s="210"/>
    </row>
    <row r="99" spans="3:9" x14ac:dyDescent="0.4">
      <c r="C99" s="210"/>
      <c r="D99" s="210"/>
      <c r="E99" s="210"/>
      <c r="F99" s="210"/>
      <c r="G99" s="210"/>
      <c r="H99" s="210"/>
      <c r="I99" s="210"/>
    </row>
    <row r="100" spans="3:9" x14ac:dyDescent="0.4">
      <c r="C100" s="210"/>
      <c r="D100" s="210"/>
      <c r="E100" s="210"/>
      <c r="F100" s="210"/>
      <c r="G100" s="210"/>
      <c r="H100" s="210"/>
      <c r="I100" s="210"/>
    </row>
    <row r="101" spans="3:9" x14ac:dyDescent="0.4">
      <c r="C101" s="210"/>
      <c r="D101" s="210"/>
      <c r="E101" s="210"/>
      <c r="F101" s="210"/>
      <c r="G101" s="210"/>
      <c r="H101" s="210"/>
      <c r="I101" s="210"/>
    </row>
    <row r="102" spans="3:9" x14ac:dyDescent="0.4">
      <c r="C102" s="210"/>
      <c r="D102" s="210"/>
      <c r="E102" s="210"/>
      <c r="F102" s="210"/>
      <c r="G102" s="210"/>
      <c r="H102" s="210"/>
      <c r="I102" s="210"/>
    </row>
    <row r="103" spans="3:9" x14ac:dyDescent="0.4">
      <c r="C103" s="210"/>
      <c r="D103" s="210"/>
      <c r="E103" s="210"/>
      <c r="F103" s="210"/>
      <c r="G103" s="210"/>
      <c r="H103" s="210"/>
      <c r="I103" s="210"/>
    </row>
    <row r="105" spans="3:9" ht="22.5" x14ac:dyDescent="0.4">
      <c r="C105" s="237" t="s">
        <v>329</v>
      </c>
      <c r="D105" s="210"/>
      <c r="E105" s="210"/>
      <c r="F105" s="210"/>
      <c r="G105" s="210"/>
      <c r="H105" s="210"/>
      <c r="I105" s="210"/>
    </row>
    <row r="106" spans="3:9" x14ac:dyDescent="0.4">
      <c r="I106" s="98" t="str">
        <f>F6&amp;"、人"</f>
        <v>単位：、人</v>
      </c>
    </row>
    <row r="107" spans="3:9" x14ac:dyDescent="0.4">
      <c r="C107" s="172"/>
      <c r="D107" s="678" t="s">
        <v>324</v>
      </c>
      <c r="E107" s="679"/>
      <c r="F107" s="193" t="s">
        <v>325</v>
      </c>
      <c r="G107" s="194"/>
      <c r="H107" s="194"/>
      <c r="I107" s="172"/>
    </row>
    <row r="108" spans="3:9" x14ac:dyDescent="0.4">
      <c r="C108" s="197" t="s">
        <v>323</v>
      </c>
      <c r="D108" s="680"/>
      <c r="E108" s="681"/>
      <c r="F108" s="200"/>
      <c r="G108" s="193" t="s">
        <v>326</v>
      </c>
      <c r="H108" s="194"/>
      <c r="I108" s="197" t="s">
        <v>328</v>
      </c>
    </row>
    <row r="109" spans="3:9" x14ac:dyDescent="0.4">
      <c r="C109" s="201"/>
      <c r="D109" s="682"/>
      <c r="E109" s="683"/>
      <c r="F109" s="238"/>
      <c r="G109" s="238"/>
      <c r="H109" s="195" t="s">
        <v>327</v>
      </c>
      <c r="I109" s="201"/>
    </row>
    <row r="110" spans="3:9" x14ac:dyDescent="0.4">
      <c r="C110" s="192">
        <v>1</v>
      </c>
      <c r="D110" s="671" t="str">
        <f>VLOOKUP($C110,推計表!$BW$10:$CB$51,2,FALSE)</f>
        <v>01耕種農業</v>
      </c>
      <c r="E110" s="672"/>
      <c r="F110" s="243">
        <f>VLOOKUP($C110,推計表!$BW$10:$CB$51,3,FALSE)</f>
        <v>0</v>
      </c>
      <c r="G110" s="243">
        <f>VLOOKUP($C110,推計表!$BW$10:$CB$51,4,FALSE)</f>
        <v>0</v>
      </c>
      <c r="H110" s="243">
        <f>VLOOKUP($C110,推計表!$BW$10:$CB$51,5,FALSE)</f>
        <v>0</v>
      </c>
      <c r="I110" s="243" t="e">
        <f>VLOOKUP($C110,推計表!$BW$10:$CB$51,6,FALSE)</f>
        <v>#N/A</v>
      </c>
    </row>
    <row r="111" spans="3:9" x14ac:dyDescent="0.4">
      <c r="C111" s="192">
        <v>2</v>
      </c>
      <c r="D111" s="671" t="str">
        <f>VLOOKUP($C111,推計表!$BW$10:$CB$51,2,FALSE)</f>
        <v>02畜産・その他の農業</v>
      </c>
      <c r="E111" s="672"/>
      <c r="F111" s="243">
        <f>VLOOKUP($C111,推計表!$BW$10:$CB$51,3,FALSE)</f>
        <v>0</v>
      </c>
      <c r="G111" s="243">
        <f>VLOOKUP($C111,推計表!$BW$10:$CB$51,4,FALSE)</f>
        <v>0</v>
      </c>
      <c r="H111" s="243">
        <f>VLOOKUP($C111,推計表!$BW$10:$CB$51,5,FALSE)</f>
        <v>0</v>
      </c>
      <c r="I111" s="243" t="e">
        <f>VLOOKUP($C111,推計表!$BW$10:$CB$51,6,FALSE)</f>
        <v>#N/A</v>
      </c>
    </row>
    <row r="112" spans="3:9" x14ac:dyDescent="0.4">
      <c r="C112" s="192">
        <v>3</v>
      </c>
      <c r="D112" s="671" t="str">
        <f>VLOOKUP($C112,推計表!$BW$10:$CB$51,2,FALSE)</f>
        <v>03林業</v>
      </c>
      <c r="E112" s="672"/>
      <c r="F112" s="243">
        <f>VLOOKUP($C112,推計表!$BW$10:$CB$51,3,FALSE)</f>
        <v>0</v>
      </c>
      <c r="G112" s="243">
        <f>VLOOKUP($C112,推計表!$BW$10:$CB$51,4,FALSE)</f>
        <v>0</v>
      </c>
      <c r="H112" s="243">
        <f>VLOOKUP($C112,推計表!$BW$10:$CB$51,5,FALSE)</f>
        <v>0</v>
      </c>
      <c r="I112" s="243" t="e">
        <f>VLOOKUP($C112,推計表!$BW$10:$CB$51,6,FALSE)</f>
        <v>#N/A</v>
      </c>
    </row>
    <row r="113" spans="3:9" x14ac:dyDescent="0.4">
      <c r="C113" s="192">
        <v>4</v>
      </c>
      <c r="D113" s="671" t="str">
        <f>VLOOKUP($C113,推計表!$BW$10:$CB$51,2,FALSE)</f>
        <v>04漁業</v>
      </c>
      <c r="E113" s="672"/>
      <c r="F113" s="243">
        <f>VLOOKUP($C113,推計表!$BW$10:$CB$51,3,FALSE)</f>
        <v>0</v>
      </c>
      <c r="G113" s="243">
        <f>VLOOKUP($C113,推計表!$BW$10:$CB$51,4,FALSE)</f>
        <v>0</v>
      </c>
      <c r="H113" s="243">
        <f>VLOOKUP($C113,推計表!$BW$10:$CB$51,5,FALSE)</f>
        <v>0</v>
      </c>
      <c r="I113" s="243" t="e">
        <f>VLOOKUP($C113,推計表!$BW$10:$CB$51,6,FALSE)</f>
        <v>#N/A</v>
      </c>
    </row>
    <row r="114" spans="3:9" x14ac:dyDescent="0.4">
      <c r="C114" s="192">
        <v>5</v>
      </c>
      <c r="D114" s="671" t="str">
        <f>VLOOKUP($C114,推計表!$BW$10:$CB$51,2,FALSE)</f>
        <v>05鉱業</v>
      </c>
      <c r="E114" s="672"/>
      <c r="F114" s="243">
        <f>VLOOKUP($C114,推計表!$BW$10:$CB$51,3,FALSE)</f>
        <v>0</v>
      </c>
      <c r="G114" s="243">
        <f>VLOOKUP($C114,推計表!$BW$10:$CB$51,4,FALSE)</f>
        <v>0</v>
      </c>
      <c r="H114" s="243">
        <f>VLOOKUP($C114,推計表!$BW$10:$CB$51,5,FALSE)</f>
        <v>0</v>
      </c>
      <c r="I114" s="243" t="e">
        <f>VLOOKUP($C114,推計表!$BW$10:$CB$51,6,FALSE)</f>
        <v>#N/A</v>
      </c>
    </row>
    <row r="115" spans="3:9" x14ac:dyDescent="0.4">
      <c r="C115" s="192">
        <v>6</v>
      </c>
      <c r="D115" s="671" t="str">
        <f>VLOOKUP($C115,推計表!$BW$10:$CB$51,2,FALSE)</f>
        <v>06飲食料品</v>
      </c>
      <c r="E115" s="672"/>
      <c r="F115" s="243">
        <f>VLOOKUP($C115,推計表!$BW$10:$CB$51,3,FALSE)</f>
        <v>0</v>
      </c>
      <c r="G115" s="243">
        <f>VLOOKUP($C115,推計表!$BW$10:$CB$51,4,FALSE)</f>
        <v>0</v>
      </c>
      <c r="H115" s="243">
        <f>VLOOKUP($C115,推計表!$BW$10:$CB$51,5,FALSE)</f>
        <v>0</v>
      </c>
      <c r="I115" s="243" t="e">
        <f>VLOOKUP($C115,推計表!$BW$10:$CB$51,6,FALSE)</f>
        <v>#N/A</v>
      </c>
    </row>
    <row r="116" spans="3:9" x14ac:dyDescent="0.4">
      <c r="C116" s="192">
        <v>7</v>
      </c>
      <c r="D116" s="671" t="str">
        <f>VLOOKUP($C116,推計表!$BW$10:$CB$51,2,FALSE)</f>
        <v>07繊維製品</v>
      </c>
      <c r="E116" s="672"/>
      <c r="F116" s="243">
        <f>VLOOKUP($C116,推計表!$BW$10:$CB$51,3,FALSE)</f>
        <v>0</v>
      </c>
      <c r="G116" s="243">
        <f>VLOOKUP($C116,推計表!$BW$10:$CB$51,4,FALSE)</f>
        <v>0</v>
      </c>
      <c r="H116" s="243">
        <f>VLOOKUP($C116,推計表!$BW$10:$CB$51,5,FALSE)</f>
        <v>0</v>
      </c>
      <c r="I116" s="243" t="e">
        <f>VLOOKUP($C116,推計表!$BW$10:$CB$51,6,FALSE)</f>
        <v>#N/A</v>
      </c>
    </row>
    <row r="117" spans="3:9" x14ac:dyDescent="0.4">
      <c r="C117" s="192">
        <v>8</v>
      </c>
      <c r="D117" s="671" t="str">
        <f>VLOOKUP($C117,推計表!$BW$10:$CB$51,2,FALSE)</f>
        <v>08木材・木製品・家具</v>
      </c>
      <c r="E117" s="672"/>
      <c r="F117" s="243">
        <f>VLOOKUP($C117,推計表!$BW$10:$CB$51,3,FALSE)</f>
        <v>0</v>
      </c>
      <c r="G117" s="243">
        <f>VLOOKUP($C117,推計表!$BW$10:$CB$51,4,FALSE)</f>
        <v>0</v>
      </c>
      <c r="H117" s="243">
        <f>VLOOKUP($C117,推計表!$BW$10:$CB$51,5,FALSE)</f>
        <v>0</v>
      </c>
      <c r="I117" s="243" t="e">
        <f>VLOOKUP($C117,推計表!$BW$10:$CB$51,6,FALSE)</f>
        <v>#N/A</v>
      </c>
    </row>
    <row r="118" spans="3:9" x14ac:dyDescent="0.4">
      <c r="C118" s="192">
        <v>9</v>
      </c>
      <c r="D118" s="671" t="str">
        <f>VLOOKUP($C118,推計表!$BW$10:$CB$51,2,FALSE)</f>
        <v>09パルプ・紙・紙加工品</v>
      </c>
      <c r="E118" s="672"/>
      <c r="F118" s="243">
        <f>VLOOKUP($C118,推計表!$BW$10:$CB$51,3,FALSE)</f>
        <v>0</v>
      </c>
      <c r="G118" s="243">
        <f>VLOOKUP($C118,推計表!$BW$10:$CB$51,4,FALSE)</f>
        <v>0</v>
      </c>
      <c r="H118" s="243">
        <f>VLOOKUP($C118,推計表!$BW$10:$CB$51,5,FALSE)</f>
        <v>0</v>
      </c>
      <c r="I118" s="243" t="e">
        <f>VLOOKUP($C118,推計表!$BW$10:$CB$51,6,FALSE)</f>
        <v>#N/A</v>
      </c>
    </row>
    <row r="119" spans="3:9" x14ac:dyDescent="0.4">
      <c r="C119" s="192">
        <v>10</v>
      </c>
      <c r="D119" s="671" t="str">
        <f>VLOOKUP($C119,推計表!$BW$10:$CB$51,2,FALSE)</f>
        <v>10化学製品</v>
      </c>
      <c r="E119" s="672"/>
      <c r="F119" s="243">
        <f>VLOOKUP($C119,推計表!$BW$10:$CB$51,3,FALSE)</f>
        <v>0</v>
      </c>
      <c r="G119" s="243">
        <f>VLOOKUP($C119,推計表!$BW$10:$CB$51,4,FALSE)</f>
        <v>0</v>
      </c>
      <c r="H119" s="243">
        <f>VLOOKUP($C119,推計表!$BW$10:$CB$51,5,FALSE)</f>
        <v>0</v>
      </c>
      <c r="I119" s="243" t="e">
        <f>VLOOKUP($C119,推計表!$BW$10:$CB$51,6,FALSE)</f>
        <v>#N/A</v>
      </c>
    </row>
    <row r="120" spans="3:9" x14ac:dyDescent="0.4">
      <c r="C120" s="202"/>
      <c r="D120" s="671" t="s">
        <v>337</v>
      </c>
      <c r="E120" s="672"/>
      <c r="F120" s="243">
        <f>F121-SUM(F110:F119)</f>
        <v>0</v>
      </c>
      <c r="G120" s="243">
        <f t="shared" ref="G120:I120" si="0">G121-SUM(G110:G119)</f>
        <v>0</v>
      </c>
      <c r="H120" s="243">
        <f t="shared" si="0"/>
        <v>0</v>
      </c>
      <c r="I120" s="243" t="e">
        <f t="shared" si="0"/>
        <v>#N/A</v>
      </c>
    </row>
    <row r="121" spans="3:9" x14ac:dyDescent="0.4">
      <c r="C121" s="202" t="s">
        <v>336</v>
      </c>
      <c r="D121" s="669" t="str">
        <f>VLOOKUP($C121,推計表!$BW$10:$CB$51,2,FALSE)</f>
        <v>合計</v>
      </c>
      <c r="E121" s="670"/>
      <c r="F121" s="243">
        <f>VLOOKUP($C121,推計表!$BW$10:$CB$51,3,FALSE)</f>
        <v>0</v>
      </c>
      <c r="G121" s="243">
        <f>VLOOKUP($C121,推計表!$BW$10:$CB$51,4,FALSE)</f>
        <v>0</v>
      </c>
      <c r="H121" s="243">
        <f>VLOOKUP($C121,推計表!$BW$10:$CB$51,5,FALSE)</f>
        <v>0</v>
      </c>
      <c r="I121" s="243" t="e">
        <f>VLOOKUP($C121,推計表!$BW$10:$CB$51,6,FALSE)</f>
        <v>#N/A</v>
      </c>
    </row>
  </sheetData>
  <mergeCells count="16">
    <mergeCell ref="D121:E121"/>
    <mergeCell ref="D120:E120"/>
    <mergeCell ref="C83:E83"/>
    <mergeCell ref="C19:I19"/>
    <mergeCell ref="C4:I4"/>
    <mergeCell ref="D107:E109"/>
    <mergeCell ref="D110:E110"/>
    <mergeCell ref="D116:E116"/>
    <mergeCell ref="D117:E117"/>
    <mergeCell ref="D118:E118"/>
    <mergeCell ref="D119:E119"/>
    <mergeCell ref="D111:E111"/>
    <mergeCell ref="D112:E112"/>
    <mergeCell ref="D113:E113"/>
    <mergeCell ref="D114:E114"/>
    <mergeCell ref="D115:E115"/>
  </mergeCells>
  <phoneticPr fontId="2"/>
  <printOptions horizontalCentered="1"/>
  <pageMargins left="0.78740157480314965" right="0.78740157480314965" top="0.78740157480314965" bottom="0.78740157480314965" header="0.31496062992125984" footer="0.19685039370078741"/>
  <pageSetup paperSize="9" scale="88" fitToHeight="2" orientation="portrait" r:id="rId1"/>
  <headerFooter>
    <oddFooter>&amp;R&amp;"メイリオ,レギュラー"&amp;D：&amp;T
&amp;F：&amp;A</oddFooter>
  </headerFooter>
  <rowBreaks count="2" manualBreakCount="2">
    <brk id="37" min="2" max="8" man="1"/>
    <brk id="80" min="2" max="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2:AE63"/>
  <sheetViews>
    <sheetView showGridLines="0" zoomScale="84" zoomScaleNormal="84" zoomScaleSheetLayoutView="100" workbookViewId="0"/>
  </sheetViews>
  <sheetFormatPr defaultColWidth="9" defaultRowHeight="13.5" x14ac:dyDescent="0.4"/>
  <cols>
    <col min="1" max="1" width="3.75" style="108" customWidth="1"/>
    <col min="2" max="5" width="5" style="108" customWidth="1"/>
    <col min="6" max="6" width="13" style="108" bestFit="1" customWidth="1"/>
    <col min="7" max="7" width="9" style="108" customWidth="1"/>
    <col min="8" max="8" width="6.875" style="108" customWidth="1"/>
    <col min="9" max="9" width="16.75" style="108" customWidth="1"/>
    <col min="10" max="12" width="9" style="108" customWidth="1"/>
    <col min="13" max="13" width="9.625" style="108" bestFit="1" customWidth="1"/>
    <col min="14" max="15" width="9" style="108" customWidth="1"/>
    <col min="16" max="16" width="12" style="108" customWidth="1"/>
    <col min="17" max="19" width="9" style="108" customWidth="1"/>
    <col min="20" max="20" width="9.5" style="108" bestFit="1" customWidth="1"/>
    <col min="21" max="22" width="9" style="108" customWidth="1"/>
    <col min="23" max="23" width="10.375" style="108" customWidth="1"/>
    <col min="24" max="24" width="11.5" style="108" customWidth="1"/>
    <col min="25" max="25" width="9" style="108" customWidth="1"/>
    <col min="26" max="26" width="12.625" style="108" customWidth="1"/>
    <col min="27" max="27" width="11.375" style="108" customWidth="1"/>
    <col min="28" max="28" width="9" style="108" customWidth="1"/>
    <col min="29" max="29" width="10.25" style="108" customWidth="1"/>
    <col min="30" max="30" width="9" style="108" customWidth="1"/>
    <col min="31" max="31" width="3.75" style="108" customWidth="1"/>
    <col min="32" max="16384" width="9" style="108"/>
  </cols>
  <sheetData>
    <row r="2" spans="2:31" ht="14.25" x14ac:dyDescent="0.4">
      <c r="B2" s="110" t="s">
        <v>296</v>
      </c>
    </row>
    <row r="3" spans="2:31" ht="18.75" x14ac:dyDescent="0.4">
      <c r="I3" s="150" t="s">
        <v>295</v>
      </c>
      <c r="J3" s="149">
        <f>入力表!B4</f>
        <v>0</v>
      </c>
      <c r="K3" s="110"/>
      <c r="L3" s="110"/>
      <c r="M3" s="110"/>
      <c r="N3" s="110"/>
      <c r="O3" s="110"/>
      <c r="P3" s="110"/>
      <c r="Q3" s="110"/>
      <c r="R3" s="110"/>
      <c r="S3" s="110"/>
      <c r="T3" s="110"/>
      <c r="U3" s="110"/>
      <c r="V3" s="110"/>
      <c r="W3" s="110"/>
      <c r="X3" s="110"/>
      <c r="Y3" s="110"/>
      <c r="Z3" s="110"/>
      <c r="AA3" s="110"/>
      <c r="AB3" s="110"/>
      <c r="AC3" s="110"/>
      <c r="AD3" s="147" t="str">
        <f>G8</f>
        <v>単位：</v>
      </c>
      <c r="AE3" s="109"/>
    </row>
    <row r="4" spans="2:31" ht="14.25" x14ac:dyDescent="0.4">
      <c r="H4" s="110"/>
      <c r="I4" s="110"/>
      <c r="J4" s="110"/>
      <c r="K4" s="110"/>
      <c r="L4" s="110"/>
      <c r="M4" s="110"/>
      <c r="N4" s="110"/>
      <c r="O4" s="110"/>
      <c r="P4" s="110"/>
      <c r="Q4" s="110"/>
      <c r="R4" s="110"/>
      <c r="S4" s="110"/>
      <c r="T4" s="110"/>
      <c r="U4" s="110"/>
      <c r="V4" s="110"/>
      <c r="W4" s="110"/>
      <c r="X4" s="110"/>
      <c r="Y4" s="110"/>
      <c r="Z4" s="110"/>
      <c r="AA4" s="110"/>
      <c r="AB4" s="110"/>
      <c r="AC4" s="110"/>
      <c r="AD4" s="110"/>
      <c r="AE4" s="109"/>
    </row>
    <row r="5" spans="2:31" ht="17.25" x14ac:dyDescent="0.4">
      <c r="H5" s="110"/>
      <c r="I5" s="110"/>
      <c r="J5" s="110"/>
      <c r="K5" s="110"/>
      <c r="L5" s="110"/>
      <c r="M5" s="110"/>
      <c r="N5" s="148" t="s">
        <v>294</v>
      </c>
      <c r="O5" s="110"/>
      <c r="P5" s="110"/>
      <c r="Q5" s="110"/>
      <c r="R5" s="110"/>
      <c r="S5" s="110"/>
      <c r="T5" s="110"/>
      <c r="U5" s="110"/>
      <c r="V5" s="110"/>
      <c r="W5" s="140" t="s">
        <v>293</v>
      </c>
      <c r="X5" s="110"/>
      <c r="Y5" s="110"/>
      <c r="Z5" s="110"/>
      <c r="AA5" s="110"/>
      <c r="AB5" s="110"/>
      <c r="AC5" s="110"/>
      <c r="AD5" s="110"/>
      <c r="AE5" s="109"/>
    </row>
    <row r="6" spans="2:31" ht="14.25" x14ac:dyDescent="0.4">
      <c r="H6" s="110"/>
      <c r="I6" s="110"/>
      <c r="J6" s="110"/>
      <c r="K6" s="569"/>
      <c r="L6" s="570"/>
      <c r="M6" s="570"/>
      <c r="N6" s="570"/>
      <c r="O6" s="570"/>
      <c r="P6" s="570"/>
      <c r="Q6" s="570"/>
      <c r="R6" s="570"/>
      <c r="S6" s="571"/>
      <c r="T6" s="110"/>
      <c r="U6" s="607"/>
      <c r="V6" s="608"/>
      <c r="W6" s="608"/>
      <c r="X6" s="608"/>
      <c r="Y6" s="608"/>
      <c r="Z6" s="608"/>
      <c r="AA6" s="608"/>
      <c r="AB6" s="608"/>
      <c r="AC6" s="608"/>
      <c r="AD6" s="609"/>
      <c r="AE6" s="109"/>
    </row>
    <row r="7" spans="2:31" ht="15" thickBot="1" x14ac:dyDescent="0.45">
      <c r="H7" s="110"/>
      <c r="I7" s="110"/>
      <c r="J7" s="110"/>
      <c r="K7" s="572"/>
      <c r="L7" s="573"/>
      <c r="M7" s="573"/>
      <c r="N7" s="573"/>
      <c r="O7" s="574" t="s">
        <v>292</v>
      </c>
      <c r="P7" s="575"/>
      <c r="Q7" s="573"/>
      <c r="R7" s="573"/>
      <c r="S7" s="576"/>
      <c r="T7" s="110"/>
      <c r="U7" s="610"/>
      <c r="V7" s="611"/>
      <c r="W7" s="611"/>
      <c r="X7" s="611"/>
      <c r="Y7" s="611" t="s">
        <v>291</v>
      </c>
      <c r="Z7" s="611"/>
      <c r="AA7" s="611"/>
      <c r="AB7" s="611"/>
      <c r="AC7" s="611"/>
      <c r="AD7" s="612"/>
      <c r="AE7" s="109"/>
    </row>
    <row r="8" spans="2:31" ht="14.25" x14ac:dyDescent="0.4">
      <c r="G8" s="147" t="str">
        <f>入力表!D8&amp;"："&amp;入力表!D9</f>
        <v>単位：</v>
      </c>
      <c r="H8" s="110"/>
      <c r="I8" s="110"/>
      <c r="J8" s="110"/>
      <c r="K8" s="572"/>
      <c r="L8" s="573"/>
      <c r="M8" s="573"/>
      <c r="N8" s="573"/>
      <c r="O8" s="577"/>
      <c r="P8" s="578" t="s">
        <v>290</v>
      </c>
      <c r="Q8" s="573"/>
      <c r="R8" s="573"/>
      <c r="S8" s="576"/>
      <c r="T8" s="110"/>
      <c r="U8" s="610"/>
      <c r="V8" s="611"/>
      <c r="W8" s="611"/>
      <c r="X8" s="611"/>
      <c r="Y8" s="613"/>
      <c r="Z8" s="614" t="s">
        <v>289</v>
      </c>
      <c r="AA8" s="611"/>
      <c r="AB8" s="611"/>
      <c r="AC8" s="611"/>
      <c r="AD8" s="612"/>
      <c r="AE8" s="109"/>
    </row>
    <row r="9" spans="2:31" ht="14.25" x14ac:dyDescent="0.4">
      <c r="B9" s="466" t="s">
        <v>288</v>
      </c>
      <c r="C9" s="467"/>
      <c r="D9" s="467"/>
      <c r="E9" s="467"/>
      <c r="F9" s="468"/>
      <c r="G9" s="465"/>
      <c r="H9" s="110"/>
      <c r="I9" s="110"/>
      <c r="J9" s="110"/>
      <c r="K9" s="572"/>
      <c r="L9" s="573"/>
      <c r="M9" s="573"/>
      <c r="N9" s="573"/>
      <c r="O9" s="579"/>
      <c r="P9" s="580" t="s">
        <v>269</v>
      </c>
      <c r="Q9" s="573"/>
      <c r="R9" s="573"/>
      <c r="S9" s="576"/>
      <c r="T9" s="110"/>
      <c r="U9" s="610"/>
      <c r="V9" s="611"/>
      <c r="W9" s="611"/>
      <c r="X9" s="611"/>
      <c r="Y9" s="615"/>
      <c r="Z9" s="616" t="s">
        <v>269</v>
      </c>
      <c r="AA9" s="611"/>
      <c r="AB9" s="611"/>
      <c r="AC9" s="611"/>
      <c r="AD9" s="612"/>
      <c r="AE9" s="109"/>
    </row>
    <row r="10" spans="2:31" ht="14.25" x14ac:dyDescent="0.4">
      <c r="B10" s="136" t="s">
        <v>287</v>
      </c>
      <c r="C10" s="135"/>
      <c r="D10" s="135"/>
      <c r="E10" s="135"/>
      <c r="F10" s="134"/>
      <c r="G10" s="133">
        <f>G11+G12+G13</f>
        <v>0</v>
      </c>
      <c r="H10" s="110"/>
      <c r="I10" s="110"/>
      <c r="J10" s="110"/>
      <c r="K10" s="572"/>
      <c r="L10" s="573"/>
      <c r="M10" s="573"/>
      <c r="N10" s="573"/>
      <c r="O10" s="579"/>
      <c r="P10" s="660">
        <f>G11</f>
        <v>0</v>
      </c>
      <c r="Q10" s="575"/>
      <c r="R10" s="575"/>
      <c r="S10" s="576"/>
      <c r="T10" s="110"/>
      <c r="U10" s="610"/>
      <c r="V10" s="617"/>
      <c r="W10" s="617"/>
      <c r="X10" s="617"/>
      <c r="Y10" s="618"/>
      <c r="Z10" s="660">
        <f>G12</f>
        <v>0</v>
      </c>
      <c r="AA10" s="611"/>
      <c r="AB10" s="611"/>
      <c r="AC10" s="611"/>
      <c r="AD10" s="612"/>
      <c r="AE10" s="109"/>
    </row>
    <row r="11" spans="2:31" ht="15" thickBot="1" x14ac:dyDescent="0.45">
      <c r="B11" s="128"/>
      <c r="C11" s="132" t="s">
        <v>286</v>
      </c>
      <c r="D11" s="131"/>
      <c r="E11" s="131"/>
      <c r="F11" s="130"/>
      <c r="G11" s="129">
        <f>推計表!O51</f>
        <v>0</v>
      </c>
      <c r="H11" s="110"/>
      <c r="I11" s="110"/>
      <c r="J11" s="110"/>
      <c r="K11" s="572"/>
      <c r="L11" s="575"/>
      <c r="M11" s="575"/>
      <c r="N11" s="575"/>
      <c r="O11" s="579"/>
      <c r="P11" s="581"/>
      <c r="Q11" s="573"/>
      <c r="R11" s="573"/>
      <c r="S11" s="576"/>
      <c r="T11" s="110"/>
      <c r="U11" s="610"/>
      <c r="V11" s="611"/>
      <c r="W11" s="611"/>
      <c r="X11" s="617"/>
      <c r="Y11" s="615"/>
      <c r="Z11" s="619"/>
      <c r="AA11" s="611"/>
      <c r="AB11" s="611"/>
      <c r="AC11" s="611"/>
      <c r="AD11" s="612"/>
      <c r="AE11" s="109"/>
    </row>
    <row r="12" spans="2:31" ht="15" thickTop="1" x14ac:dyDescent="0.4">
      <c r="B12" s="128"/>
      <c r="C12" s="127" t="s">
        <v>285</v>
      </c>
      <c r="D12" s="126"/>
      <c r="E12" s="126"/>
      <c r="F12" s="125"/>
      <c r="G12" s="124">
        <f>推計表!R51</f>
        <v>0</v>
      </c>
      <c r="H12" s="110"/>
      <c r="I12" s="650" t="s">
        <v>284</v>
      </c>
      <c r="J12" s="110"/>
      <c r="K12" s="572"/>
      <c r="L12" s="573"/>
      <c r="M12" s="573"/>
      <c r="N12" s="573"/>
      <c r="O12" s="579" t="s">
        <v>261</v>
      </c>
      <c r="P12" s="582"/>
      <c r="Q12" s="573"/>
      <c r="R12" s="574"/>
      <c r="S12" s="576"/>
      <c r="T12" s="110"/>
      <c r="U12" s="610"/>
      <c r="V12" s="611"/>
      <c r="W12" s="620" t="s">
        <v>283</v>
      </c>
      <c r="X12" s="611"/>
      <c r="Y12" s="615" t="s">
        <v>261</v>
      </c>
      <c r="Z12" s="621"/>
      <c r="AA12" s="611"/>
      <c r="AB12" s="611"/>
      <c r="AC12" s="611"/>
      <c r="AD12" s="612"/>
      <c r="AE12" s="109"/>
    </row>
    <row r="13" spans="2:31" ht="14.25" x14ac:dyDescent="0.4">
      <c r="B13" s="122"/>
      <c r="C13" s="121" t="s">
        <v>282</v>
      </c>
      <c r="D13" s="120"/>
      <c r="E13" s="120"/>
      <c r="F13" s="119"/>
      <c r="G13" s="118">
        <f>推計表!AA51</f>
        <v>0</v>
      </c>
      <c r="H13" s="110"/>
      <c r="I13" s="651" t="s">
        <v>281</v>
      </c>
      <c r="J13" s="123"/>
      <c r="K13" s="583"/>
      <c r="L13" s="584"/>
      <c r="M13" s="584"/>
      <c r="N13" s="584"/>
      <c r="O13" s="579"/>
      <c r="P13" s="585" t="s">
        <v>258</v>
      </c>
      <c r="Q13" s="584" t="s">
        <v>280</v>
      </c>
      <c r="R13" s="584"/>
      <c r="S13" s="586"/>
      <c r="T13" s="146"/>
      <c r="U13" s="622"/>
      <c r="V13" s="623"/>
      <c r="W13" s="624">
        <f>G45</f>
        <v>0</v>
      </c>
      <c r="X13" s="623"/>
      <c r="Y13" s="615"/>
      <c r="Z13" s="625" t="s">
        <v>258</v>
      </c>
      <c r="AA13" s="623"/>
      <c r="AB13" s="611"/>
      <c r="AC13" s="611"/>
      <c r="AD13" s="612"/>
      <c r="AE13" s="109"/>
    </row>
    <row r="14" spans="2:31" ht="14.25" x14ac:dyDescent="0.4">
      <c r="B14" s="136" t="s">
        <v>279</v>
      </c>
      <c r="C14" s="135"/>
      <c r="D14" s="135"/>
      <c r="E14" s="135"/>
      <c r="F14" s="134"/>
      <c r="G14" s="133">
        <f>G15+G16+G19</f>
        <v>0</v>
      </c>
      <c r="H14" s="110"/>
      <c r="I14" s="652"/>
      <c r="J14" s="110"/>
      <c r="K14" s="572"/>
      <c r="L14" s="587" t="s">
        <v>256</v>
      </c>
      <c r="M14" s="573"/>
      <c r="N14" s="573"/>
      <c r="O14" s="579"/>
      <c r="P14" s="585">
        <f>G23</f>
        <v>0</v>
      </c>
      <c r="Q14" s="575"/>
      <c r="R14" s="575"/>
      <c r="S14" s="588"/>
      <c r="T14" s="109"/>
      <c r="U14" s="610"/>
      <c r="V14" s="626" t="s">
        <v>256</v>
      </c>
      <c r="W14" s="611"/>
      <c r="X14" s="611" t="s">
        <v>255</v>
      </c>
      <c r="Y14" s="615"/>
      <c r="Z14" s="625">
        <f>G24</f>
        <v>0</v>
      </c>
      <c r="AA14" s="617"/>
      <c r="AB14" s="626"/>
      <c r="AC14" s="620" t="s">
        <v>254</v>
      </c>
      <c r="AD14" s="612"/>
      <c r="AE14" s="109"/>
    </row>
    <row r="15" spans="2:31" ht="15" thickBot="1" x14ac:dyDescent="0.45">
      <c r="B15" s="128"/>
      <c r="C15" s="469" t="s">
        <v>195</v>
      </c>
      <c r="D15" s="470"/>
      <c r="E15" s="470"/>
      <c r="F15" s="471"/>
      <c r="G15" s="472"/>
      <c r="H15" s="110"/>
      <c r="I15" s="653"/>
      <c r="J15" s="110"/>
      <c r="K15" s="572"/>
      <c r="L15" s="589" t="s">
        <v>251</v>
      </c>
      <c r="M15" s="575"/>
      <c r="N15" s="575"/>
      <c r="O15" s="590"/>
      <c r="P15" s="591"/>
      <c r="Q15" s="573"/>
      <c r="R15" s="573"/>
      <c r="S15" s="576"/>
      <c r="T15" s="110"/>
      <c r="U15" s="627"/>
      <c r="V15" s="626" t="s">
        <v>251</v>
      </c>
      <c r="W15" s="617"/>
      <c r="X15" s="617" t="s">
        <v>250</v>
      </c>
      <c r="Y15" s="628"/>
      <c r="Z15" s="629"/>
      <c r="AA15" s="630" t="s">
        <v>248</v>
      </c>
      <c r="AB15" s="631"/>
      <c r="AC15" s="620" t="s">
        <v>249</v>
      </c>
      <c r="AD15" s="612"/>
      <c r="AE15" s="109"/>
    </row>
    <row r="16" spans="2:31" ht="15.75" thickTop="1" thickBot="1" x14ac:dyDescent="0.45">
      <c r="B16" s="128"/>
      <c r="C16" s="453" t="s">
        <v>205</v>
      </c>
      <c r="D16" s="126"/>
      <c r="E16" s="126"/>
      <c r="F16" s="125"/>
      <c r="G16" s="124">
        <f>G17+G18</f>
        <v>0</v>
      </c>
      <c r="H16" s="110"/>
      <c r="I16" s="110"/>
      <c r="J16" s="110"/>
      <c r="K16" s="572"/>
      <c r="L16" s="589"/>
      <c r="M16" s="575"/>
      <c r="N16" s="573"/>
      <c r="O16" s="579"/>
      <c r="P16" s="592"/>
      <c r="Q16" s="573"/>
      <c r="R16" s="573"/>
      <c r="S16" s="576"/>
      <c r="T16" s="110"/>
      <c r="U16" s="610"/>
      <c r="V16" s="626"/>
      <c r="W16" s="617"/>
      <c r="X16" s="611"/>
      <c r="Y16" s="615"/>
      <c r="Z16" s="632"/>
      <c r="AA16" s="611"/>
      <c r="AB16" s="626"/>
      <c r="AC16" s="633"/>
      <c r="AD16" s="612"/>
      <c r="AE16" s="109"/>
    </row>
    <row r="17" spans="2:31" ht="14.25" x14ac:dyDescent="0.4">
      <c r="B17" s="128"/>
      <c r="C17" s="128"/>
      <c r="D17" s="454" t="s">
        <v>1767</v>
      </c>
      <c r="E17" s="126"/>
      <c r="F17" s="125"/>
      <c r="G17" s="124">
        <f>推計表!CH51</f>
        <v>0</v>
      </c>
      <c r="H17" s="110"/>
      <c r="I17" s="110"/>
      <c r="J17" s="110"/>
      <c r="K17" s="593" t="s">
        <v>248</v>
      </c>
      <c r="L17" s="587"/>
      <c r="M17" s="582"/>
      <c r="N17" s="573"/>
      <c r="O17" s="579"/>
      <c r="P17" s="585" t="s">
        <v>230</v>
      </c>
      <c r="Q17" s="573"/>
      <c r="R17" s="573"/>
      <c r="S17" s="576"/>
      <c r="T17" s="110"/>
      <c r="U17" s="630" t="s">
        <v>248</v>
      </c>
      <c r="V17" s="631"/>
      <c r="W17" s="621"/>
      <c r="X17" s="611"/>
      <c r="Y17" s="615"/>
      <c r="Z17" s="625" t="s">
        <v>230</v>
      </c>
      <c r="AA17" s="611"/>
      <c r="AB17" s="631"/>
      <c r="AC17" s="621"/>
      <c r="AD17" s="612"/>
      <c r="AE17" s="109"/>
    </row>
    <row r="18" spans="2:31" ht="14.25" x14ac:dyDescent="0.4">
      <c r="B18" s="128"/>
      <c r="C18" s="455"/>
      <c r="D18" s="454" t="s">
        <v>1768</v>
      </c>
      <c r="E18" s="126"/>
      <c r="F18" s="125"/>
      <c r="G18" s="124">
        <f>推計表!CI51</f>
        <v>0</v>
      </c>
      <c r="H18" s="110"/>
      <c r="I18" s="110"/>
      <c r="J18" s="110"/>
      <c r="K18" s="572"/>
      <c r="L18" s="594"/>
      <c r="M18" s="585" t="s">
        <v>246</v>
      </c>
      <c r="N18" s="573"/>
      <c r="O18" s="579"/>
      <c r="P18" s="585">
        <f>G27</f>
        <v>0</v>
      </c>
      <c r="Q18" s="575"/>
      <c r="R18" s="575"/>
      <c r="S18" s="576"/>
      <c r="T18" s="110"/>
      <c r="U18" s="610"/>
      <c r="V18" s="634"/>
      <c r="W18" s="625" t="s">
        <v>246</v>
      </c>
      <c r="X18" s="611"/>
      <c r="Y18" s="615"/>
      <c r="Z18" s="625">
        <f>G28</f>
        <v>0</v>
      </c>
      <c r="AA18" s="617"/>
      <c r="AB18" s="635"/>
      <c r="AC18" s="625" t="s">
        <v>246</v>
      </c>
      <c r="AD18" s="612"/>
      <c r="AE18" s="109"/>
    </row>
    <row r="19" spans="2:31" ht="15" thickBot="1" x14ac:dyDescent="0.45">
      <c r="B19" s="128"/>
      <c r="C19" s="453" t="s">
        <v>218</v>
      </c>
      <c r="D19" s="126"/>
      <c r="E19" s="126"/>
      <c r="F19" s="125"/>
      <c r="G19" s="124">
        <f>G20+G21</f>
        <v>0</v>
      </c>
      <c r="H19" s="110"/>
      <c r="I19" s="110"/>
      <c r="J19" s="110"/>
      <c r="K19" s="572"/>
      <c r="L19" s="573"/>
      <c r="M19" s="585"/>
      <c r="N19" s="573"/>
      <c r="O19" s="595"/>
      <c r="P19" s="596"/>
      <c r="Q19" s="573"/>
      <c r="R19" s="573"/>
      <c r="S19" s="576"/>
      <c r="T19" s="110"/>
      <c r="U19" s="610"/>
      <c r="V19" s="633"/>
      <c r="W19" s="625">
        <f>G17</f>
        <v>0</v>
      </c>
      <c r="X19" s="611"/>
      <c r="Y19" s="636"/>
      <c r="Z19" s="637"/>
      <c r="AA19" s="611"/>
      <c r="AB19" s="611"/>
      <c r="AC19" s="625">
        <f>G18</f>
        <v>0</v>
      </c>
      <c r="AD19" s="612"/>
      <c r="AE19" s="109"/>
    </row>
    <row r="20" spans="2:31" ht="15" thickBot="1" x14ac:dyDescent="0.45">
      <c r="B20" s="128"/>
      <c r="C20" s="128"/>
      <c r="D20" s="454" t="s">
        <v>1769</v>
      </c>
      <c r="E20" s="126"/>
      <c r="F20" s="125"/>
      <c r="G20" s="124">
        <f>推計表!CK51</f>
        <v>0</v>
      </c>
      <c r="H20" s="110"/>
      <c r="I20" s="110"/>
      <c r="J20" s="110"/>
      <c r="K20" s="572"/>
      <c r="L20" s="573"/>
      <c r="M20" s="591"/>
      <c r="N20" s="573"/>
      <c r="O20" s="573"/>
      <c r="P20" s="574" t="s">
        <v>245</v>
      </c>
      <c r="Q20" s="573"/>
      <c r="R20" s="573"/>
      <c r="S20" s="576"/>
      <c r="T20" s="110"/>
      <c r="U20" s="610"/>
      <c r="V20" s="633"/>
      <c r="W20" s="629"/>
      <c r="X20" s="638"/>
      <c r="Y20" s="638"/>
      <c r="Z20" s="639"/>
      <c r="AA20" s="638"/>
      <c r="AB20" s="611"/>
      <c r="AC20" s="629"/>
      <c r="AD20" s="612"/>
      <c r="AE20" s="109"/>
    </row>
    <row r="21" spans="2:31" ht="14.25" x14ac:dyDescent="0.4">
      <c r="B21" s="128"/>
      <c r="C21" s="122"/>
      <c r="D21" s="454" t="s">
        <v>1770</v>
      </c>
      <c r="E21" s="120"/>
      <c r="F21" s="119"/>
      <c r="G21" s="118">
        <f>推計表!CL51</f>
        <v>0</v>
      </c>
      <c r="H21" s="110"/>
      <c r="I21" s="110"/>
      <c r="J21" s="110"/>
      <c r="K21" s="572"/>
      <c r="L21" s="573"/>
      <c r="M21" s="573"/>
      <c r="N21" s="573"/>
      <c r="O21" s="573"/>
      <c r="P21" s="574" t="s">
        <v>230</v>
      </c>
      <c r="Q21" s="573"/>
      <c r="R21" s="573"/>
      <c r="S21" s="576"/>
      <c r="T21" s="110"/>
      <c r="U21" s="610"/>
      <c r="V21" s="638"/>
      <c r="W21" s="638"/>
      <c r="X21" s="638"/>
      <c r="Y21" s="638"/>
      <c r="Z21" s="639"/>
      <c r="AA21" s="638"/>
      <c r="AB21" s="611"/>
      <c r="AC21" s="611"/>
      <c r="AD21" s="612"/>
      <c r="AE21" s="109"/>
    </row>
    <row r="22" spans="2:31" ht="14.25" x14ac:dyDescent="0.4">
      <c r="B22" s="136" t="s">
        <v>278</v>
      </c>
      <c r="C22" s="135"/>
      <c r="D22" s="135"/>
      <c r="E22" s="135"/>
      <c r="F22" s="134"/>
      <c r="G22" s="133">
        <f>G23+G24+G25</f>
        <v>0</v>
      </c>
      <c r="H22" s="110"/>
      <c r="I22" s="110"/>
      <c r="J22" s="110"/>
      <c r="K22" s="572"/>
      <c r="L22" s="573"/>
      <c r="M22" s="573"/>
      <c r="N22" s="573"/>
      <c r="O22" s="573"/>
      <c r="P22" s="597" t="s">
        <v>243</v>
      </c>
      <c r="Q22" s="573"/>
      <c r="R22" s="573"/>
      <c r="S22" s="576"/>
      <c r="T22" s="110"/>
      <c r="U22" s="610"/>
      <c r="V22" s="611"/>
      <c r="W22" s="611"/>
      <c r="X22" s="611"/>
      <c r="Y22" s="611"/>
      <c r="Z22" s="620" t="s">
        <v>230</v>
      </c>
      <c r="AA22" s="611"/>
      <c r="AB22" s="611"/>
      <c r="AC22" s="611"/>
      <c r="AD22" s="612"/>
      <c r="AE22" s="109"/>
    </row>
    <row r="23" spans="2:31" ht="15" thickBot="1" x14ac:dyDescent="0.45">
      <c r="B23" s="128"/>
      <c r="C23" s="132" t="s">
        <v>195</v>
      </c>
      <c r="D23" s="131"/>
      <c r="E23" s="131"/>
      <c r="F23" s="130"/>
      <c r="G23" s="129">
        <f>G11-G27</f>
        <v>0</v>
      </c>
      <c r="H23" s="110"/>
      <c r="I23" s="110"/>
      <c r="J23" s="110"/>
      <c r="K23" s="572"/>
      <c r="L23" s="573"/>
      <c r="M23" s="573"/>
      <c r="N23" s="573"/>
      <c r="O23" s="573"/>
      <c r="P23" s="574" t="s">
        <v>242</v>
      </c>
      <c r="Q23" s="573"/>
      <c r="R23" s="573"/>
      <c r="S23" s="576"/>
      <c r="T23" s="110"/>
      <c r="U23" s="610"/>
      <c r="V23" s="611"/>
      <c r="W23" s="611"/>
      <c r="X23" s="611"/>
      <c r="Y23" s="611"/>
      <c r="Z23" s="640" t="s">
        <v>243</v>
      </c>
      <c r="AA23" s="611"/>
      <c r="AB23" s="611"/>
      <c r="AC23" s="611"/>
      <c r="AD23" s="612"/>
      <c r="AE23" s="109"/>
    </row>
    <row r="24" spans="2:31" ht="15" thickBot="1" x14ac:dyDescent="0.45">
      <c r="B24" s="128"/>
      <c r="C24" s="127" t="s">
        <v>205</v>
      </c>
      <c r="D24" s="126"/>
      <c r="E24" s="126"/>
      <c r="F24" s="125"/>
      <c r="G24" s="124">
        <f>G12-G28</f>
        <v>0</v>
      </c>
      <c r="H24" s="110"/>
      <c r="I24" s="110"/>
      <c r="J24" s="110"/>
      <c r="K24" s="572"/>
      <c r="L24" s="573"/>
      <c r="M24" s="573"/>
      <c r="N24" s="573"/>
      <c r="O24" s="573"/>
      <c r="P24" s="592" t="s">
        <v>98</v>
      </c>
      <c r="Q24" s="598"/>
      <c r="R24" s="573"/>
      <c r="S24" s="576"/>
      <c r="T24" s="110"/>
      <c r="U24" s="610"/>
      <c r="V24" s="611"/>
      <c r="W24" s="611"/>
      <c r="X24" s="611"/>
      <c r="Y24" s="611"/>
      <c r="Z24" s="620" t="s">
        <v>242</v>
      </c>
      <c r="AA24" s="633"/>
      <c r="AB24" s="633"/>
      <c r="AC24" s="611"/>
      <c r="AD24" s="612"/>
      <c r="AE24" s="109"/>
    </row>
    <row r="25" spans="2:31" ht="14.25" x14ac:dyDescent="0.4">
      <c r="B25" s="122"/>
      <c r="C25" s="121" t="s">
        <v>218</v>
      </c>
      <c r="D25" s="120"/>
      <c r="E25" s="120"/>
      <c r="F25" s="119"/>
      <c r="G25" s="118">
        <f>G13-G29</f>
        <v>0</v>
      </c>
      <c r="H25" s="110"/>
      <c r="I25" s="110"/>
      <c r="J25" s="110"/>
      <c r="K25" s="572"/>
      <c r="L25" s="573"/>
      <c r="M25" s="573"/>
      <c r="N25" s="573"/>
      <c r="O25" s="573"/>
      <c r="P25" s="599">
        <f>G33</f>
        <v>0</v>
      </c>
      <c r="Q25" s="600"/>
      <c r="R25" s="573"/>
      <c r="S25" s="576"/>
      <c r="T25" s="110"/>
      <c r="U25" s="610"/>
      <c r="V25" s="611"/>
      <c r="W25" s="611"/>
      <c r="X25" s="611"/>
      <c r="Y25" s="611"/>
      <c r="Z25" s="632" t="s">
        <v>98</v>
      </c>
      <c r="AA25" s="641"/>
      <c r="AB25" s="611"/>
      <c r="AC25" s="611"/>
      <c r="AD25" s="612"/>
      <c r="AE25" s="109"/>
    </row>
    <row r="26" spans="2:31" ht="14.25" x14ac:dyDescent="0.4">
      <c r="B26" s="128" t="s">
        <v>231</v>
      </c>
      <c r="C26" s="145"/>
      <c r="D26" s="145"/>
      <c r="E26" s="145"/>
      <c r="F26" s="138"/>
      <c r="G26" s="133">
        <f>G27+G28+G29</f>
        <v>0</v>
      </c>
      <c r="H26" s="110"/>
      <c r="I26" s="110"/>
      <c r="J26" s="110"/>
      <c r="K26" s="572"/>
      <c r="L26" s="573"/>
      <c r="M26" s="573"/>
      <c r="N26" s="573"/>
      <c r="O26" s="573"/>
      <c r="P26" s="601" t="s">
        <v>1773</v>
      </c>
      <c r="Q26" s="600"/>
      <c r="R26" s="575"/>
      <c r="S26" s="576"/>
      <c r="T26" s="110"/>
      <c r="U26" s="610"/>
      <c r="V26" s="611"/>
      <c r="W26" s="611"/>
      <c r="X26" s="611"/>
      <c r="Y26" s="611"/>
      <c r="Z26" s="642">
        <f>G34</f>
        <v>0</v>
      </c>
      <c r="AA26" s="643"/>
      <c r="AB26" s="611"/>
      <c r="AC26" s="611"/>
      <c r="AD26" s="612"/>
      <c r="AE26" s="109"/>
    </row>
    <row r="27" spans="2:31" ht="14.25" x14ac:dyDescent="0.4">
      <c r="B27" s="128"/>
      <c r="C27" s="132" t="s">
        <v>195</v>
      </c>
      <c r="D27" s="131"/>
      <c r="E27" s="131"/>
      <c r="F27" s="130"/>
      <c r="G27" s="129">
        <f>推計表!AD51:AD51</f>
        <v>0</v>
      </c>
      <c r="H27" s="109"/>
      <c r="I27" s="110"/>
      <c r="J27" s="110"/>
      <c r="K27" s="572"/>
      <c r="L27" s="573"/>
      <c r="M27" s="573"/>
      <c r="N27" s="573"/>
      <c r="O27" s="573"/>
      <c r="P27" s="599">
        <f>G37</f>
        <v>0</v>
      </c>
      <c r="Q27" s="600"/>
      <c r="R27" s="598"/>
      <c r="S27" s="576"/>
      <c r="T27" s="110"/>
      <c r="U27" s="610"/>
      <c r="V27" s="611"/>
      <c r="W27" s="611"/>
      <c r="X27" s="611"/>
      <c r="Y27" s="611"/>
      <c r="Z27" s="644" t="s">
        <v>1773</v>
      </c>
      <c r="AA27" s="643"/>
      <c r="AB27" s="617"/>
      <c r="AC27" s="611"/>
      <c r="AD27" s="612"/>
      <c r="AE27" s="109"/>
    </row>
    <row r="28" spans="2:31" ht="14.25" x14ac:dyDescent="0.4">
      <c r="B28" s="128"/>
      <c r="C28" s="127" t="s">
        <v>205</v>
      </c>
      <c r="D28" s="126"/>
      <c r="E28" s="126"/>
      <c r="F28" s="125"/>
      <c r="G28" s="124">
        <f>推計表!AE51</f>
        <v>0</v>
      </c>
      <c r="H28" s="109"/>
      <c r="I28" s="110"/>
      <c r="J28" s="110"/>
      <c r="K28" s="572"/>
      <c r="L28" s="573"/>
      <c r="M28" s="573"/>
      <c r="N28" s="573"/>
      <c r="O28" s="573"/>
      <c r="P28" s="585" t="s">
        <v>240</v>
      </c>
      <c r="Q28" s="602"/>
      <c r="R28" s="600"/>
      <c r="S28" s="576"/>
      <c r="T28" s="110"/>
      <c r="U28" s="610"/>
      <c r="V28" s="611"/>
      <c r="W28" s="611"/>
      <c r="X28" s="611"/>
      <c r="Y28" s="611"/>
      <c r="Z28" s="642">
        <f>G38</f>
        <v>0</v>
      </c>
      <c r="AA28" s="643"/>
      <c r="AB28" s="641"/>
      <c r="AC28" s="611"/>
      <c r="AD28" s="612"/>
      <c r="AE28" s="109"/>
    </row>
    <row r="29" spans="2:31" ht="15" thickBot="1" x14ac:dyDescent="0.45">
      <c r="B29" s="128"/>
      <c r="C29" s="121" t="s">
        <v>218</v>
      </c>
      <c r="D29" s="120"/>
      <c r="E29" s="120"/>
      <c r="F29" s="119"/>
      <c r="G29" s="118">
        <f>推計表!AF51</f>
        <v>0</v>
      </c>
      <c r="H29" s="109"/>
      <c r="I29" s="110"/>
      <c r="J29" s="110"/>
      <c r="K29" s="572"/>
      <c r="L29" s="573"/>
      <c r="M29" s="573"/>
      <c r="N29" s="573"/>
      <c r="O29" s="573"/>
      <c r="P29" s="596">
        <f>G41</f>
        <v>0</v>
      </c>
      <c r="Q29" s="579"/>
      <c r="R29" s="600"/>
      <c r="S29" s="576"/>
      <c r="T29" s="110"/>
      <c r="U29" s="610"/>
      <c r="V29" s="611"/>
      <c r="W29" s="611"/>
      <c r="X29" s="611"/>
      <c r="Y29" s="611"/>
      <c r="Z29" s="625" t="s">
        <v>240</v>
      </c>
      <c r="AA29" s="645"/>
      <c r="AB29" s="643"/>
      <c r="AC29" s="611"/>
      <c r="AD29" s="612"/>
      <c r="AE29" s="109"/>
    </row>
    <row r="30" spans="2:31" ht="15" thickBot="1" x14ac:dyDescent="0.45">
      <c r="B30" s="128"/>
      <c r="C30" s="136" t="s">
        <v>277</v>
      </c>
      <c r="D30" s="135"/>
      <c r="E30" s="135"/>
      <c r="F30" s="134"/>
      <c r="G30" s="133">
        <f>G31+G40</f>
        <v>0</v>
      </c>
      <c r="H30" s="109"/>
      <c r="I30" s="110"/>
      <c r="J30" s="110"/>
      <c r="K30" s="572"/>
      <c r="L30" s="573"/>
      <c r="M30" s="573"/>
      <c r="N30" s="573"/>
      <c r="O30" s="573"/>
      <c r="P30" s="573"/>
      <c r="Q30" s="573"/>
      <c r="R30" s="600"/>
      <c r="S30" s="576"/>
      <c r="T30" s="110"/>
      <c r="U30" s="610"/>
      <c r="V30" s="611"/>
      <c r="W30" s="611"/>
      <c r="X30" s="611"/>
      <c r="Y30" s="611"/>
      <c r="Z30" s="637">
        <f>G42</f>
        <v>0</v>
      </c>
      <c r="AA30" s="615"/>
      <c r="AB30" s="643"/>
      <c r="AC30" s="611"/>
      <c r="AD30" s="612"/>
      <c r="AE30" s="109"/>
    </row>
    <row r="31" spans="2:31" ht="14.25" x14ac:dyDescent="0.4">
      <c r="B31" s="128"/>
      <c r="C31" s="128"/>
      <c r="D31" s="136" t="s">
        <v>276</v>
      </c>
      <c r="E31" s="135"/>
      <c r="F31" s="134"/>
      <c r="G31" s="133">
        <f>G32+G36</f>
        <v>0</v>
      </c>
      <c r="H31" s="109"/>
      <c r="I31" s="110"/>
      <c r="J31" s="110"/>
      <c r="K31" s="603"/>
      <c r="L31" s="604"/>
      <c r="M31" s="604"/>
      <c r="N31" s="604"/>
      <c r="O31" s="604"/>
      <c r="P31" s="604"/>
      <c r="Q31" s="604"/>
      <c r="R31" s="605"/>
      <c r="S31" s="606"/>
      <c r="T31" s="110"/>
      <c r="U31" s="646"/>
      <c r="V31" s="647"/>
      <c r="W31" s="647"/>
      <c r="X31" s="647"/>
      <c r="Y31" s="647"/>
      <c r="Z31" s="647"/>
      <c r="AA31" s="647"/>
      <c r="AB31" s="648"/>
      <c r="AC31" s="647"/>
      <c r="AD31" s="649"/>
      <c r="AE31" s="109"/>
    </row>
    <row r="32" spans="2:31" ht="14.25" x14ac:dyDescent="0.4">
      <c r="B32" s="128"/>
      <c r="C32" s="128"/>
      <c r="D32" s="128"/>
      <c r="E32" s="136" t="s">
        <v>219</v>
      </c>
      <c r="F32" s="134"/>
      <c r="G32" s="133">
        <f>G33+G34+G35</f>
        <v>0</v>
      </c>
      <c r="H32" s="109"/>
      <c r="I32" s="110"/>
      <c r="J32" s="110"/>
      <c r="K32" s="110"/>
      <c r="L32" s="110"/>
      <c r="M32" s="110"/>
      <c r="N32" s="110"/>
      <c r="O32" s="110"/>
      <c r="P32" s="110"/>
      <c r="Q32" s="110"/>
      <c r="R32" s="144"/>
      <c r="S32" s="110"/>
      <c r="T32" s="110"/>
      <c r="U32" s="110"/>
      <c r="V32" s="110"/>
      <c r="W32" s="110"/>
      <c r="X32" s="110"/>
      <c r="Y32" s="110"/>
      <c r="Z32" s="110"/>
      <c r="AA32" s="110"/>
      <c r="AB32" s="144"/>
      <c r="AC32" s="110"/>
      <c r="AD32" s="110"/>
      <c r="AE32" s="109"/>
    </row>
    <row r="33" spans="2:31" ht="14.25" x14ac:dyDescent="0.4">
      <c r="B33" s="128"/>
      <c r="C33" s="128"/>
      <c r="D33" s="128"/>
      <c r="E33" s="128"/>
      <c r="F33" s="142" t="s">
        <v>195</v>
      </c>
      <c r="G33" s="129">
        <f>推計表!AI51</f>
        <v>0</v>
      </c>
      <c r="H33" s="110"/>
      <c r="I33" s="110"/>
      <c r="J33" s="110"/>
      <c r="K33" s="110"/>
      <c r="L33" s="110"/>
      <c r="M33" s="110"/>
      <c r="N33" s="110"/>
      <c r="O33" s="110"/>
      <c r="P33" s="110"/>
      <c r="Q33" s="110"/>
      <c r="R33" s="144"/>
      <c r="S33" s="123"/>
      <c r="T33" s="123"/>
      <c r="U33" s="123"/>
      <c r="V33" s="123"/>
      <c r="W33" s="123"/>
      <c r="X33" s="123"/>
      <c r="Y33" s="123"/>
      <c r="Z33" s="123"/>
      <c r="AA33" s="123"/>
      <c r="AB33" s="143"/>
      <c r="AC33" s="110"/>
      <c r="AD33" s="110"/>
      <c r="AE33" s="109"/>
    </row>
    <row r="34" spans="2:31" ht="14.25" x14ac:dyDescent="0.4">
      <c r="B34" s="128"/>
      <c r="C34" s="128"/>
      <c r="D34" s="128"/>
      <c r="E34" s="128"/>
      <c r="F34" s="141" t="s">
        <v>205</v>
      </c>
      <c r="G34" s="124">
        <f>推計表!AJ51</f>
        <v>0</v>
      </c>
      <c r="H34" s="110"/>
      <c r="I34" s="110"/>
      <c r="J34" s="110"/>
      <c r="K34" s="110"/>
      <c r="L34" s="110"/>
      <c r="M34" s="110"/>
      <c r="N34" s="110"/>
      <c r="O34" s="110"/>
      <c r="P34" s="110"/>
      <c r="Q34" s="110"/>
      <c r="R34" s="110"/>
      <c r="S34" s="117"/>
      <c r="T34" s="110"/>
      <c r="U34" s="110"/>
      <c r="V34" s="110"/>
      <c r="W34" s="110"/>
      <c r="X34" s="110"/>
      <c r="Y34" s="110"/>
      <c r="Z34" s="110"/>
      <c r="AA34" s="110"/>
      <c r="AB34" s="110"/>
      <c r="AC34" s="110"/>
      <c r="AD34" s="110"/>
      <c r="AE34" s="109"/>
    </row>
    <row r="35" spans="2:31" ht="14.25" x14ac:dyDescent="0.4">
      <c r="B35" s="128"/>
      <c r="C35" s="128"/>
      <c r="D35" s="128"/>
      <c r="E35" s="122"/>
      <c r="F35" s="139" t="s">
        <v>218</v>
      </c>
      <c r="G35" s="118">
        <f>推計表!AK51</f>
        <v>0</v>
      </c>
      <c r="H35" s="110"/>
      <c r="I35" s="110"/>
      <c r="J35" s="110"/>
      <c r="K35" s="110"/>
      <c r="L35" s="110"/>
      <c r="M35" s="110"/>
      <c r="N35" s="110"/>
      <c r="O35" s="110"/>
      <c r="P35" s="110"/>
      <c r="Q35" s="110"/>
      <c r="R35" s="116" t="s">
        <v>275</v>
      </c>
      <c r="S35" s="117"/>
      <c r="T35" s="110"/>
      <c r="U35" s="110"/>
      <c r="V35" s="110"/>
      <c r="W35" s="110"/>
      <c r="X35" s="110"/>
      <c r="Y35" s="110"/>
      <c r="Z35" s="110"/>
      <c r="AA35" s="110"/>
      <c r="AB35" s="110"/>
      <c r="AC35" s="110"/>
      <c r="AD35" s="110"/>
      <c r="AE35" s="109"/>
    </row>
    <row r="36" spans="2:31" ht="17.25" x14ac:dyDescent="0.4">
      <c r="B36" s="128"/>
      <c r="C36" s="128"/>
      <c r="D36" s="128"/>
      <c r="E36" s="136" t="s">
        <v>1772</v>
      </c>
      <c r="F36" s="134"/>
      <c r="G36" s="133">
        <f>G37+G38+G39</f>
        <v>0</v>
      </c>
      <c r="H36" s="110"/>
      <c r="I36" s="110"/>
      <c r="J36" s="110"/>
      <c r="K36" s="110"/>
      <c r="L36" s="110"/>
      <c r="M36" s="110"/>
      <c r="N36" s="110"/>
      <c r="O36" s="110"/>
      <c r="P36" s="110"/>
      <c r="Q36" s="110"/>
      <c r="R36" s="110"/>
      <c r="S36" s="117"/>
      <c r="T36" s="110"/>
      <c r="U36" s="110"/>
      <c r="V36" s="110"/>
      <c r="W36" s="140" t="s">
        <v>274</v>
      </c>
      <c r="X36" s="110"/>
      <c r="Y36" s="110"/>
      <c r="Z36" s="110"/>
      <c r="AA36" s="110"/>
      <c r="AB36" s="110"/>
      <c r="AC36" s="110"/>
      <c r="AD36" s="110"/>
      <c r="AE36" s="109"/>
    </row>
    <row r="37" spans="2:31" ht="14.25" x14ac:dyDescent="0.4">
      <c r="B37" s="128"/>
      <c r="C37" s="128"/>
      <c r="D37" s="128"/>
      <c r="E37" s="128"/>
      <c r="F37" s="142" t="s">
        <v>195</v>
      </c>
      <c r="G37" s="129">
        <f>推計表!AN51</f>
        <v>0</v>
      </c>
      <c r="H37" s="110"/>
      <c r="I37" s="110"/>
      <c r="J37" s="110"/>
      <c r="K37" s="110"/>
      <c r="L37" s="110"/>
      <c r="M37" s="110"/>
      <c r="N37" s="110"/>
      <c r="O37" s="110"/>
      <c r="P37" s="110"/>
      <c r="Q37" s="483"/>
      <c r="R37" s="484"/>
      <c r="S37" s="485"/>
      <c r="T37" s="484"/>
      <c r="U37" s="484"/>
      <c r="V37" s="484"/>
      <c r="W37" s="484"/>
      <c r="X37" s="484"/>
      <c r="Y37" s="484"/>
      <c r="Z37" s="484"/>
      <c r="AA37" s="484"/>
      <c r="AB37" s="484"/>
      <c r="AC37" s="484"/>
      <c r="AD37" s="486"/>
      <c r="AE37" s="109"/>
    </row>
    <row r="38" spans="2:31" ht="15" thickBot="1" x14ac:dyDescent="0.45">
      <c r="B38" s="128"/>
      <c r="C38" s="128"/>
      <c r="D38" s="128"/>
      <c r="E38" s="128"/>
      <c r="F38" s="141" t="s">
        <v>205</v>
      </c>
      <c r="G38" s="124">
        <f>推計表!AO51</f>
        <v>0</v>
      </c>
      <c r="H38" s="110"/>
      <c r="I38" s="110"/>
      <c r="J38" s="110"/>
      <c r="K38" s="110"/>
      <c r="L38" s="110"/>
      <c r="M38" s="110"/>
      <c r="N38" s="110"/>
      <c r="O38" s="110"/>
      <c r="P38" s="110"/>
      <c r="Q38" s="487"/>
      <c r="R38" s="488"/>
      <c r="S38" s="489"/>
      <c r="T38" s="488"/>
      <c r="U38" s="488"/>
      <c r="V38" s="488"/>
      <c r="W38" s="488"/>
      <c r="X38" s="488"/>
      <c r="Y38" s="488" t="s">
        <v>272</v>
      </c>
      <c r="Z38" s="488"/>
      <c r="AA38" s="488"/>
      <c r="AB38" s="488"/>
      <c r="AC38" s="488"/>
      <c r="AD38" s="490"/>
      <c r="AE38" s="109"/>
    </row>
    <row r="39" spans="2:31" ht="14.25" x14ac:dyDescent="0.4">
      <c r="B39" s="128"/>
      <c r="C39" s="128"/>
      <c r="D39" s="122"/>
      <c r="E39" s="122"/>
      <c r="F39" s="139" t="s">
        <v>218</v>
      </c>
      <c r="G39" s="118">
        <f>推計表!AP51</f>
        <v>0</v>
      </c>
      <c r="H39" s="110"/>
      <c r="I39" s="110"/>
      <c r="J39" s="110"/>
      <c r="K39" s="110"/>
      <c r="L39" s="110"/>
      <c r="M39" s="110"/>
      <c r="N39" s="110"/>
      <c r="O39" s="110"/>
      <c r="P39" s="110"/>
      <c r="Q39" s="487"/>
      <c r="R39" s="488"/>
      <c r="S39" s="489"/>
      <c r="T39" s="488"/>
      <c r="U39" s="488"/>
      <c r="V39" s="488"/>
      <c r="W39" s="488"/>
      <c r="X39" s="488"/>
      <c r="Y39" s="491"/>
      <c r="Z39" s="492" t="s">
        <v>270</v>
      </c>
      <c r="AA39" s="488"/>
      <c r="AB39" s="488"/>
      <c r="AC39" s="488"/>
      <c r="AD39" s="490"/>
      <c r="AE39" s="109"/>
    </row>
    <row r="40" spans="2:31" ht="14.25" x14ac:dyDescent="0.4">
      <c r="B40" s="128"/>
      <c r="C40" s="128"/>
      <c r="D40" s="136" t="s">
        <v>273</v>
      </c>
      <c r="E40" s="135"/>
      <c r="F40" s="138"/>
      <c r="G40" s="137">
        <f>G41+G42+G43</f>
        <v>0</v>
      </c>
      <c r="H40" s="110"/>
      <c r="I40" s="110"/>
      <c r="J40" s="110"/>
      <c r="K40" s="110"/>
      <c r="L40" s="110"/>
      <c r="M40" s="110"/>
      <c r="N40" s="110"/>
      <c r="O40" s="110"/>
      <c r="P40" s="110"/>
      <c r="Q40" s="487"/>
      <c r="R40" s="488"/>
      <c r="S40" s="489"/>
      <c r="T40" s="488"/>
      <c r="U40" s="488"/>
      <c r="V40" s="488"/>
      <c r="W40" s="488"/>
      <c r="X40" s="488"/>
      <c r="Y40" s="493"/>
      <c r="Z40" s="494" t="s">
        <v>269</v>
      </c>
      <c r="AA40" s="488"/>
      <c r="AB40" s="488"/>
      <c r="AC40" s="488"/>
      <c r="AD40" s="490"/>
      <c r="AE40" s="109"/>
    </row>
    <row r="41" spans="2:31" ht="14.25" x14ac:dyDescent="0.4">
      <c r="B41" s="128"/>
      <c r="C41" s="128"/>
      <c r="D41" s="128"/>
      <c r="E41" s="132" t="s">
        <v>195</v>
      </c>
      <c r="F41" s="130"/>
      <c r="G41" s="129">
        <f>G27-G33-G37</f>
        <v>0</v>
      </c>
      <c r="H41" s="110"/>
      <c r="I41" s="110" t="s">
        <v>267</v>
      </c>
      <c r="J41" s="110"/>
      <c r="K41" s="110"/>
      <c r="L41" s="110"/>
      <c r="M41" s="110"/>
      <c r="N41" s="110"/>
      <c r="O41" s="110"/>
      <c r="P41" s="110"/>
      <c r="Q41" s="487"/>
      <c r="R41" s="488"/>
      <c r="S41" s="489"/>
      <c r="T41" s="488"/>
      <c r="U41" s="488"/>
      <c r="V41" s="488"/>
      <c r="W41" s="488"/>
      <c r="X41" s="495"/>
      <c r="Y41" s="496"/>
      <c r="Z41" s="660">
        <f>G13</f>
        <v>0</v>
      </c>
      <c r="AA41" s="488"/>
      <c r="AB41" s="488"/>
      <c r="AC41" s="488"/>
      <c r="AD41" s="490"/>
      <c r="AE41" s="109"/>
    </row>
    <row r="42" spans="2:31" ht="15" thickBot="1" x14ac:dyDescent="0.45">
      <c r="B42" s="128"/>
      <c r="C42" s="128"/>
      <c r="D42" s="128"/>
      <c r="E42" s="127" t="s">
        <v>205</v>
      </c>
      <c r="F42" s="125"/>
      <c r="G42" s="124">
        <f t="shared" ref="G42:G43" si="0">G28-G34-G38</f>
        <v>0</v>
      </c>
      <c r="H42" s="110"/>
      <c r="I42" s="110" t="s">
        <v>265</v>
      </c>
      <c r="J42" s="110"/>
      <c r="K42" s="110"/>
      <c r="L42" s="110"/>
      <c r="M42" s="110"/>
      <c r="N42" s="110"/>
      <c r="O42" s="110"/>
      <c r="P42" s="110"/>
      <c r="Q42" s="487"/>
      <c r="R42" s="488"/>
      <c r="S42" s="489"/>
      <c r="T42" s="488"/>
      <c r="U42" s="497"/>
      <c r="V42" s="497"/>
      <c r="W42" s="495"/>
      <c r="X42" s="488"/>
      <c r="Y42" s="493"/>
      <c r="Z42" s="498"/>
      <c r="AA42" s="488"/>
      <c r="AB42" s="488"/>
      <c r="AC42" s="488"/>
      <c r="AD42" s="490"/>
      <c r="AE42" s="109"/>
    </row>
    <row r="43" spans="2:31" ht="14.25" x14ac:dyDescent="0.4">
      <c r="B43" s="122"/>
      <c r="C43" s="122"/>
      <c r="D43" s="122"/>
      <c r="E43" s="121" t="s">
        <v>218</v>
      </c>
      <c r="F43" s="119"/>
      <c r="G43" s="118">
        <f t="shared" si="0"/>
        <v>0</v>
      </c>
      <c r="H43" s="110"/>
      <c r="I43" s="110"/>
      <c r="J43" s="110"/>
      <c r="K43" s="110"/>
      <c r="L43" s="110"/>
      <c r="M43" s="110"/>
      <c r="N43" s="110"/>
      <c r="O43" s="110"/>
      <c r="P43" s="110"/>
      <c r="Q43" s="487"/>
      <c r="R43" s="488"/>
      <c r="S43" s="499"/>
      <c r="T43" s="500" t="s">
        <v>263</v>
      </c>
      <c r="U43" s="488"/>
      <c r="V43" s="495"/>
      <c r="W43" s="495" t="s">
        <v>262</v>
      </c>
      <c r="X43" s="488"/>
      <c r="Y43" s="493" t="s">
        <v>261</v>
      </c>
      <c r="Z43" s="501"/>
      <c r="AA43" s="488"/>
      <c r="AB43" s="488"/>
      <c r="AC43" s="488"/>
      <c r="AD43" s="490"/>
      <c r="AE43" s="109"/>
    </row>
    <row r="44" spans="2:31" ht="15" thickBot="1" x14ac:dyDescent="0.45">
      <c r="B44" s="136" t="s">
        <v>266</v>
      </c>
      <c r="C44" s="135"/>
      <c r="D44" s="135"/>
      <c r="E44" s="135"/>
      <c r="F44" s="134"/>
      <c r="G44" s="133">
        <f>SUM(G45:G47)</f>
        <v>0</v>
      </c>
      <c r="H44" s="110"/>
      <c r="I44" s="110"/>
      <c r="J44" s="110"/>
      <c r="K44" s="110"/>
      <c r="L44" s="110"/>
      <c r="M44" s="110"/>
      <c r="N44" s="110"/>
      <c r="O44" s="110"/>
      <c r="P44" s="110"/>
      <c r="Q44" s="487"/>
      <c r="R44" s="488"/>
      <c r="S44" s="502"/>
      <c r="T44" s="503" t="s">
        <v>259</v>
      </c>
      <c r="U44" s="504"/>
      <c r="V44" s="504"/>
      <c r="W44" s="505">
        <f>G47</f>
        <v>0</v>
      </c>
      <c r="X44" s="504"/>
      <c r="Y44" s="493"/>
      <c r="Z44" s="503" t="s">
        <v>258</v>
      </c>
      <c r="AA44" s="504"/>
      <c r="AB44" s="488"/>
      <c r="AC44" s="488"/>
      <c r="AD44" s="490"/>
      <c r="AE44" s="109"/>
    </row>
    <row r="45" spans="2:31" ht="14.25" x14ac:dyDescent="0.4">
      <c r="B45" s="128"/>
      <c r="C45" s="132" t="s">
        <v>205</v>
      </c>
      <c r="D45" s="131"/>
      <c r="E45" s="131"/>
      <c r="F45" s="130"/>
      <c r="G45" s="129">
        <f>推計表!Q51</f>
        <v>0</v>
      </c>
      <c r="H45" s="110"/>
      <c r="I45" s="114"/>
      <c r="J45" s="110"/>
      <c r="K45" s="110"/>
      <c r="L45" s="110"/>
      <c r="M45" s="110"/>
      <c r="N45" s="110"/>
      <c r="O45" s="110"/>
      <c r="P45" s="110"/>
      <c r="Q45" s="487"/>
      <c r="R45" s="488"/>
      <c r="S45" s="497"/>
      <c r="T45" s="503">
        <f>G46</f>
        <v>0</v>
      </c>
      <c r="U45" s="506"/>
      <c r="V45" s="489" t="s">
        <v>256</v>
      </c>
      <c r="W45" s="495"/>
      <c r="X45" s="488" t="s">
        <v>255</v>
      </c>
      <c r="Y45" s="507"/>
      <c r="Z45" s="503">
        <f>G25</f>
        <v>0</v>
      </c>
      <c r="AA45" s="488"/>
      <c r="AB45" s="489"/>
      <c r="AC45" s="508"/>
      <c r="AD45" s="490"/>
      <c r="AE45" s="109"/>
    </row>
    <row r="46" spans="2:31" ht="15" thickBot="1" x14ac:dyDescent="0.45">
      <c r="B46" s="128"/>
      <c r="C46" s="127" t="s">
        <v>260</v>
      </c>
      <c r="D46" s="126"/>
      <c r="E46" s="126"/>
      <c r="F46" s="125"/>
      <c r="G46" s="124">
        <f>推計表!W56</f>
        <v>0</v>
      </c>
      <c r="H46" s="110"/>
      <c r="I46" s="113" t="s">
        <v>253</v>
      </c>
      <c r="J46" s="110" t="s">
        <v>252</v>
      </c>
      <c r="K46" s="110"/>
      <c r="L46" s="110"/>
      <c r="M46" s="110"/>
      <c r="N46" s="110"/>
      <c r="O46" s="110"/>
      <c r="P46" s="110"/>
      <c r="Q46" s="487"/>
      <c r="R46" s="488"/>
      <c r="S46" s="488"/>
      <c r="T46" s="509"/>
      <c r="U46" s="497"/>
      <c r="V46" s="499" t="s">
        <v>251</v>
      </c>
      <c r="W46" s="488"/>
      <c r="X46" s="488" t="s">
        <v>250</v>
      </c>
      <c r="Y46" s="493"/>
      <c r="Z46" s="509"/>
      <c r="AA46" s="510" t="s">
        <v>248</v>
      </c>
      <c r="AB46" s="489"/>
      <c r="AC46" s="495" t="s">
        <v>254</v>
      </c>
      <c r="AD46" s="490"/>
      <c r="AE46" s="109"/>
    </row>
    <row r="47" spans="2:31" ht="14.25" x14ac:dyDescent="0.4">
      <c r="B47" s="122"/>
      <c r="C47" s="121" t="s">
        <v>257</v>
      </c>
      <c r="D47" s="120"/>
      <c r="E47" s="120"/>
      <c r="F47" s="119"/>
      <c r="G47" s="118">
        <f>推計表!Z51</f>
        <v>0</v>
      </c>
      <c r="H47" s="110"/>
      <c r="I47" s="661">
        <f>G10</f>
        <v>0</v>
      </c>
      <c r="J47" s="110"/>
      <c r="K47" s="110"/>
      <c r="L47" s="110"/>
      <c r="M47" s="110"/>
      <c r="N47" s="110"/>
      <c r="O47" s="110"/>
      <c r="P47" s="110"/>
      <c r="Q47" s="487"/>
      <c r="R47" s="488"/>
      <c r="S47" s="488"/>
      <c r="T47" s="488"/>
      <c r="U47" s="488"/>
      <c r="V47" s="499"/>
      <c r="W47" s="497"/>
      <c r="X47" s="488"/>
      <c r="Y47" s="493"/>
      <c r="Z47" s="500"/>
      <c r="AA47" s="488"/>
      <c r="AB47" s="499"/>
      <c r="AC47" s="495" t="s">
        <v>249</v>
      </c>
      <c r="AD47" s="490"/>
      <c r="AE47" s="109"/>
    </row>
    <row r="48" spans="2:31" ht="15" thickBot="1" x14ac:dyDescent="0.45">
      <c r="H48" s="110"/>
      <c r="I48" s="112"/>
      <c r="J48" s="110"/>
      <c r="K48" s="110"/>
      <c r="L48" s="110"/>
      <c r="M48" s="110"/>
      <c r="N48" s="110"/>
      <c r="O48" s="110"/>
      <c r="P48" s="110"/>
      <c r="Q48" s="487"/>
      <c r="R48" s="488"/>
      <c r="S48" s="488"/>
      <c r="T48" s="488"/>
      <c r="U48" s="511" t="s">
        <v>248</v>
      </c>
      <c r="V48" s="489"/>
      <c r="W48" s="497"/>
      <c r="X48" s="488"/>
      <c r="Y48" s="493"/>
      <c r="Z48" s="503" t="s">
        <v>230</v>
      </c>
      <c r="AA48" s="488"/>
      <c r="AB48" s="489"/>
      <c r="AC48" s="508"/>
      <c r="AD48" s="490"/>
      <c r="AE48" s="109"/>
    </row>
    <row r="49" spans="8:31" ht="14.25" x14ac:dyDescent="0.4">
      <c r="H49" s="116" t="s">
        <v>1771</v>
      </c>
      <c r="I49" s="115" t="e">
        <f>G10/G11</f>
        <v>#DIV/0!</v>
      </c>
      <c r="J49" s="110" t="s">
        <v>247</v>
      </c>
      <c r="K49" s="110"/>
      <c r="L49" s="110"/>
      <c r="M49" s="110"/>
      <c r="N49" s="110"/>
      <c r="O49" s="110"/>
      <c r="P49" s="110"/>
      <c r="Q49" s="487"/>
      <c r="R49" s="488"/>
      <c r="S49" s="488"/>
      <c r="T49" s="488"/>
      <c r="U49" s="488"/>
      <c r="V49" s="512"/>
      <c r="W49" s="501"/>
      <c r="X49" s="513"/>
      <c r="Y49" s="496"/>
      <c r="Z49" s="503">
        <f>G29</f>
        <v>0</v>
      </c>
      <c r="AA49" s="513"/>
      <c r="AB49" s="514"/>
      <c r="AC49" s="501"/>
      <c r="AD49" s="490"/>
      <c r="AE49" s="109"/>
    </row>
    <row r="50" spans="8:31" ht="15" thickBot="1" x14ac:dyDescent="0.45">
      <c r="H50" s="110"/>
      <c r="I50" s="111"/>
      <c r="J50" s="110"/>
      <c r="K50" s="110"/>
      <c r="L50" s="110"/>
      <c r="M50" s="110"/>
      <c r="N50" s="110"/>
      <c r="O50" s="110"/>
      <c r="P50" s="110"/>
      <c r="Q50" s="487"/>
      <c r="R50" s="488"/>
      <c r="S50" s="488"/>
      <c r="T50" s="488"/>
      <c r="U50" s="488"/>
      <c r="V50" s="515"/>
      <c r="W50" s="503" t="s">
        <v>246</v>
      </c>
      <c r="X50" s="506"/>
      <c r="Y50" s="516"/>
      <c r="Z50" s="517"/>
      <c r="AA50" s="506"/>
      <c r="AB50" s="494"/>
      <c r="AC50" s="503" t="s">
        <v>246</v>
      </c>
      <c r="AD50" s="490"/>
      <c r="AE50" s="109"/>
    </row>
    <row r="51" spans="8:31" ht="14.25" x14ac:dyDescent="0.4">
      <c r="H51" s="110"/>
      <c r="I51" s="114"/>
      <c r="J51" s="110"/>
      <c r="K51" s="110"/>
      <c r="L51" s="110"/>
      <c r="M51" s="110"/>
      <c r="N51" s="110"/>
      <c r="O51" s="110"/>
      <c r="P51" s="110"/>
      <c r="Q51" s="487"/>
      <c r="R51" s="488"/>
      <c r="S51" s="488"/>
      <c r="T51" s="488"/>
      <c r="U51" s="488"/>
      <c r="V51" s="508"/>
      <c r="W51" s="503">
        <f>G20</f>
        <v>0</v>
      </c>
      <c r="X51" s="506"/>
      <c r="Y51" s="506"/>
      <c r="Z51" s="513"/>
      <c r="AA51" s="506"/>
      <c r="AB51" s="518"/>
      <c r="AC51" s="503">
        <f>G21</f>
        <v>0</v>
      </c>
      <c r="AD51" s="490"/>
      <c r="AE51" s="109"/>
    </row>
    <row r="52" spans="8:31" ht="15" thickBot="1" x14ac:dyDescent="0.45">
      <c r="H52" s="110"/>
      <c r="I52" s="113" t="s">
        <v>244</v>
      </c>
      <c r="J52" s="110"/>
      <c r="K52" s="110"/>
      <c r="L52" s="110"/>
      <c r="M52" s="110"/>
      <c r="N52" s="110"/>
      <c r="O52" s="110"/>
      <c r="P52" s="110"/>
      <c r="Q52" s="487"/>
      <c r="R52" s="488"/>
      <c r="S52" s="488"/>
      <c r="T52" s="488"/>
      <c r="U52" s="488"/>
      <c r="V52" s="488"/>
      <c r="W52" s="509"/>
      <c r="X52" s="506"/>
      <c r="Y52" s="506"/>
      <c r="Z52" s="513"/>
      <c r="AA52" s="506"/>
      <c r="AB52" s="488"/>
      <c r="AC52" s="509"/>
      <c r="AD52" s="490"/>
      <c r="AE52" s="109"/>
    </row>
    <row r="53" spans="8:31" ht="14.25" x14ac:dyDescent="0.4">
      <c r="H53" s="110"/>
      <c r="I53" s="113">
        <f>G31</f>
        <v>0</v>
      </c>
      <c r="J53" s="110"/>
      <c r="K53" s="110"/>
      <c r="L53" s="110"/>
      <c r="M53" s="110"/>
      <c r="N53" s="110"/>
      <c r="O53" s="110"/>
      <c r="P53" s="110"/>
      <c r="Q53" s="487"/>
      <c r="R53" s="488"/>
      <c r="S53" s="488"/>
      <c r="T53" s="488"/>
      <c r="U53" s="488"/>
      <c r="V53" s="488"/>
      <c r="W53" s="488"/>
      <c r="X53" s="488"/>
      <c r="Y53" s="488"/>
      <c r="Z53" s="495" t="s">
        <v>230</v>
      </c>
      <c r="AA53" s="488"/>
      <c r="AB53" s="488"/>
      <c r="AC53" s="488"/>
      <c r="AD53" s="490"/>
      <c r="AE53" s="109"/>
    </row>
    <row r="54" spans="8:31" ht="15" thickBot="1" x14ac:dyDescent="0.45">
      <c r="H54" s="110"/>
      <c r="I54" s="112"/>
      <c r="J54" s="110"/>
      <c r="K54" s="110"/>
      <c r="L54" s="110"/>
      <c r="M54" s="110"/>
      <c r="N54" s="110"/>
      <c r="O54" s="110"/>
      <c r="P54" s="110"/>
      <c r="Q54" s="487"/>
      <c r="R54" s="488"/>
      <c r="S54" s="488"/>
      <c r="T54" s="488"/>
      <c r="U54" s="488"/>
      <c r="V54" s="488"/>
      <c r="W54" s="488"/>
      <c r="X54" s="488"/>
      <c r="Y54" s="488"/>
      <c r="Z54" s="519" t="s">
        <v>243</v>
      </c>
      <c r="AA54" s="488"/>
      <c r="AB54" s="488"/>
      <c r="AC54" s="488"/>
      <c r="AD54" s="490"/>
      <c r="AE54" s="109"/>
    </row>
    <row r="55" spans="8:31" ht="15" thickBot="1" x14ac:dyDescent="0.45">
      <c r="H55" s="110"/>
      <c r="I55" s="111" t="s">
        <v>1824</v>
      </c>
      <c r="J55" s="110"/>
      <c r="K55" s="110"/>
      <c r="L55" s="110"/>
      <c r="M55" s="110"/>
      <c r="N55" s="110"/>
      <c r="O55" s="110"/>
      <c r="P55" s="110"/>
      <c r="Q55" s="487"/>
      <c r="R55" s="488"/>
      <c r="S55" s="488"/>
      <c r="T55" s="488"/>
      <c r="U55" s="488"/>
      <c r="V55" s="488"/>
      <c r="W55" s="488"/>
      <c r="X55" s="488"/>
      <c r="Y55" s="488"/>
      <c r="Z55" s="495" t="s">
        <v>242</v>
      </c>
      <c r="AA55" s="488"/>
      <c r="AB55" s="488"/>
      <c r="AC55" s="488"/>
      <c r="AD55" s="490"/>
      <c r="AE55" s="109"/>
    </row>
    <row r="56" spans="8:31" ht="15" thickBot="1" x14ac:dyDescent="0.45">
      <c r="H56" s="110"/>
      <c r="I56" s="109"/>
      <c r="J56" s="110"/>
      <c r="K56" s="110"/>
      <c r="L56" s="110"/>
      <c r="M56" s="110"/>
      <c r="N56" s="110"/>
      <c r="O56" s="110"/>
      <c r="P56" s="110"/>
      <c r="Q56" s="487"/>
      <c r="R56" s="488"/>
      <c r="S56" s="488"/>
      <c r="T56" s="488"/>
      <c r="U56" s="488"/>
      <c r="V56" s="488"/>
      <c r="W56" s="488"/>
      <c r="X56" s="488"/>
      <c r="Y56" s="488"/>
      <c r="Z56" s="500" t="s">
        <v>98</v>
      </c>
      <c r="AA56" s="488"/>
      <c r="AB56" s="488"/>
      <c r="AC56" s="488"/>
      <c r="AD56" s="490"/>
      <c r="AE56" s="109"/>
    </row>
    <row r="57" spans="8:31" ht="14.25" x14ac:dyDescent="0.4">
      <c r="H57" s="110"/>
      <c r="I57" s="114"/>
      <c r="J57" s="110"/>
      <c r="K57" s="110"/>
      <c r="L57" s="110"/>
      <c r="M57" s="110"/>
      <c r="N57" s="110"/>
      <c r="O57" s="110"/>
      <c r="P57" s="110"/>
      <c r="Q57" s="487"/>
      <c r="R57" s="488"/>
      <c r="S57" s="488"/>
      <c r="T57" s="488"/>
      <c r="U57" s="488"/>
      <c r="V57" s="488"/>
      <c r="W57" s="488"/>
      <c r="X57" s="488"/>
      <c r="Y57" s="488"/>
      <c r="Z57" s="520">
        <f>G35</f>
        <v>0</v>
      </c>
      <c r="AA57" s="488"/>
      <c r="AB57" s="488"/>
      <c r="AC57" s="488"/>
      <c r="AD57" s="490"/>
      <c r="AE57" s="109"/>
    </row>
    <row r="58" spans="8:31" ht="14.25" x14ac:dyDescent="0.4">
      <c r="H58" s="110"/>
      <c r="I58" s="113" t="s">
        <v>241</v>
      </c>
      <c r="J58" s="110"/>
      <c r="K58" s="110"/>
      <c r="L58" s="110"/>
      <c r="M58" s="110"/>
      <c r="N58" s="110"/>
      <c r="O58" s="110"/>
      <c r="P58" s="110"/>
      <c r="Q58" s="487"/>
      <c r="R58" s="488"/>
      <c r="S58" s="488"/>
      <c r="T58" s="488"/>
      <c r="U58" s="488"/>
      <c r="V58" s="488"/>
      <c r="W58" s="488"/>
      <c r="X58" s="488"/>
      <c r="Y58" s="488"/>
      <c r="Z58" s="521" t="s">
        <v>1773</v>
      </c>
      <c r="AA58" s="488"/>
      <c r="AB58" s="488"/>
      <c r="AC58" s="488"/>
      <c r="AD58" s="490"/>
      <c r="AE58" s="109"/>
    </row>
    <row r="59" spans="8:31" ht="14.25" x14ac:dyDescent="0.4">
      <c r="H59" s="110"/>
      <c r="I59" s="113">
        <f>G14</f>
        <v>0</v>
      </c>
      <c r="J59" s="110"/>
      <c r="K59" s="110"/>
      <c r="L59" s="110"/>
      <c r="M59" s="110"/>
      <c r="N59" s="110"/>
      <c r="O59" s="110"/>
      <c r="P59" s="110"/>
      <c r="Q59" s="487"/>
      <c r="R59" s="488"/>
      <c r="S59" s="488"/>
      <c r="T59" s="488"/>
      <c r="U59" s="488"/>
      <c r="V59" s="488"/>
      <c r="W59" s="488"/>
      <c r="X59" s="488"/>
      <c r="Y59" s="488"/>
      <c r="Z59" s="520">
        <f>G39</f>
        <v>0</v>
      </c>
      <c r="AA59" s="488"/>
      <c r="AB59" s="488"/>
      <c r="AC59" s="488"/>
      <c r="AD59" s="490"/>
      <c r="AE59" s="109"/>
    </row>
    <row r="60" spans="8:31" ht="15" thickBot="1" x14ac:dyDescent="0.45">
      <c r="H60" s="110"/>
      <c r="I60" s="112"/>
      <c r="J60" s="110"/>
      <c r="K60" s="110"/>
      <c r="L60" s="110"/>
      <c r="M60" s="110"/>
      <c r="N60" s="110"/>
      <c r="O60" s="110"/>
      <c r="P60" s="110"/>
      <c r="Q60" s="487"/>
      <c r="R60" s="488"/>
      <c r="S60" s="488"/>
      <c r="T60" s="488"/>
      <c r="U60" s="488"/>
      <c r="V60" s="488"/>
      <c r="W60" s="488"/>
      <c r="X60" s="488"/>
      <c r="Y60" s="488"/>
      <c r="Z60" s="503" t="s">
        <v>240</v>
      </c>
      <c r="AA60" s="488"/>
      <c r="AB60" s="488"/>
      <c r="AC60" s="488"/>
      <c r="AD60" s="490"/>
      <c r="AE60" s="109"/>
    </row>
    <row r="61" spans="8:31" ht="15" thickBot="1" x14ac:dyDescent="0.45">
      <c r="H61" s="110"/>
      <c r="I61" s="110"/>
      <c r="J61" s="110"/>
      <c r="K61" s="110"/>
      <c r="L61" s="110"/>
      <c r="M61" s="110"/>
      <c r="N61" s="110"/>
      <c r="O61" s="110"/>
      <c r="P61" s="110"/>
      <c r="Q61" s="487"/>
      <c r="R61" s="488"/>
      <c r="S61" s="488"/>
      <c r="T61" s="488"/>
      <c r="U61" s="488"/>
      <c r="V61" s="488"/>
      <c r="W61" s="488"/>
      <c r="X61" s="488"/>
      <c r="Y61" s="488"/>
      <c r="Z61" s="517">
        <f>G43</f>
        <v>0</v>
      </c>
      <c r="AA61" s="488"/>
      <c r="AB61" s="488"/>
      <c r="AC61" s="488"/>
      <c r="AD61" s="490"/>
      <c r="AE61" s="109"/>
    </row>
    <row r="62" spans="8:31" ht="14.25" x14ac:dyDescent="0.4">
      <c r="H62" s="110"/>
      <c r="I62" s="109"/>
      <c r="J62" s="110"/>
      <c r="K62" s="110"/>
      <c r="L62" s="110"/>
      <c r="M62" s="110"/>
      <c r="N62" s="110"/>
      <c r="O62" s="110"/>
      <c r="P62" s="110"/>
      <c r="Q62" s="522"/>
      <c r="R62" s="523"/>
      <c r="S62" s="523"/>
      <c r="T62" s="523"/>
      <c r="U62" s="523"/>
      <c r="V62" s="523"/>
      <c r="W62" s="523"/>
      <c r="X62" s="523"/>
      <c r="Y62" s="523"/>
      <c r="Z62" s="523"/>
      <c r="AA62" s="523"/>
      <c r="AB62" s="523"/>
      <c r="AC62" s="523"/>
      <c r="AD62" s="524"/>
      <c r="AE62" s="109"/>
    </row>
    <row r="63" spans="8:31" ht="14.25" x14ac:dyDescent="0.4">
      <c r="H63" s="110"/>
      <c r="I63" s="109"/>
      <c r="J63" s="110"/>
      <c r="K63" s="110"/>
      <c r="L63" s="110"/>
      <c r="M63" s="110"/>
      <c r="N63" s="110"/>
      <c r="O63" s="110"/>
      <c r="P63" s="110"/>
      <c r="Q63" s="110"/>
      <c r="R63" s="110"/>
      <c r="S63" s="110"/>
      <c r="T63" s="110"/>
      <c r="U63" s="110"/>
      <c r="V63" s="110"/>
      <c r="W63" s="110"/>
      <c r="X63" s="110"/>
      <c r="Y63" s="110"/>
      <c r="Z63" s="110"/>
      <c r="AA63" s="110"/>
      <c r="AB63" s="110"/>
      <c r="AC63" s="110"/>
      <c r="AD63" s="110"/>
      <c r="AE63" s="109"/>
    </row>
  </sheetData>
  <phoneticPr fontId="2"/>
  <printOptions horizontalCentered="1"/>
  <pageMargins left="0.39370078740157483" right="0.39370078740157483" top="1.1811023622047245" bottom="0.39370078740157483" header="0.51181102362204722" footer="0.19685039370078741"/>
  <pageSetup paperSize="9" scale="47" orientation="landscape" r:id="rId1"/>
  <headerFooter>
    <oddFooter>&amp;R&amp;"メイリオ,レギュラー"&amp;D：&amp;T
&amp;F：&amp;A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CL57"/>
  <sheetViews>
    <sheetView zoomScaleNormal="100" workbookViewId="0">
      <pane xSplit="3" ySplit="10" topLeftCell="D11" activePane="bottomRight" state="frozen"/>
      <selection pane="topRight" activeCell="D1" sqref="D1"/>
      <selection pane="bottomLeft" activeCell="A11" sqref="A11"/>
      <selection pane="bottomRight"/>
    </sheetView>
  </sheetViews>
  <sheetFormatPr defaultRowHeight="18.75" x14ac:dyDescent="0.4"/>
  <cols>
    <col min="1" max="1" width="3.75" style="2" customWidth="1"/>
    <col min="2" max="2" width="7.125" style="1" bestFit="1" customWidth="1"/>
    <col min="3" max="3" width="27.625" style="2" bestFit="1" customWidth="1"/>
    <col min="4" max="5" width="11.25" style="2" customWidth="1"/>
    <col min="6" max="6" width="11.25" style="3" customWidth="1"/>
    <col min="7" max="7" width="11.25" style="2" customWidth="1"/>
    <col min="8" max="10" width="11.25" style="3" customWidth="1"/>
    <col min="11" max="21" width="11.25" style="4" customWidth="1"/>
    <col min="22" max="73" width="11.25" style="2" customWidth="1"/>
    <col min="74" max="74" width="9" style="2"/>
    <col min="75" max="75" width="5.5" style="2" customWidth="1"/>
    <col min="76" max="76" width="30.375" style="2" bestFit="1" customWidth="1"/>
    <col min="77" max="80" width="11.375" style="2" customWidth="1"/>
    <col min="81" max="81" width="9" style="2"/>
    <col min="82" max="82" width="4" style="2" bestFit="1" customWidth="1"/>
    <col min="83" max="83" width="27.875" style="2" bestFit="1" customWidth="1"/>
    <col min="84" max="16384" width="9" style="2"/>
  </cols>
  <sheetData>
    <row r="1" spans="2:90" x14ac:dyDescent="0.4">
      <c r="F1" s="2"/>
    </row>
    <row r="2" spans="2:90" ht="24.75" x14ac:dyDescent="0.4">
      <c r="B2" s="189" t="s">
        <v>349</v>
      </c>
      <c r="D2" s="2" t="s">
        <v>398</v>
      </c>
      <c r="M2" s="2"/>
      <c r="AG2" s="4"/>
    </row>
    <row r="3" spans="2:90" x14ac:dyDescent="0.4">
      <c r="B3" s="1" t="str">
        <f>"分析タイトル："&amp;入力表!B4</f>
        <v>分析タイトル：</v>
      </c>
    </row>
    <row r="4" spans="2:90" ht="19.5" thickBot="1" x14ac:dyDescent="0.45">
      <c r="B4" s="704" t="s">
        <v>81</v>
      </c>
      <c r="C4" s="704" t="s">
        <v>1730</v>
      </c>
      <c r="D4" s="155"/>
      <c r="E4" s="156"/>
      <c r="F4" s="157"/>
      <c r="G4" s="156"/>
      <c r="H4" s="157"/>
      <c r="I4" s="157"/>
      <c r="J4" s="157"/>
      <c r="K4" s="158"/>
      <c r="L4" s="158"/>
      <c r="M4" s="158"/>
      <c r="N4" s="158"/>
      <c r="O4" s="158"/>
      <c r="P4" s="158"/>
      <c r="Q4" s="158"/>
      <c r="R4" s="158"/>
      <c r="S4" s="158"/>
      <c r="T4" s="158"/>
      <c r="U4" s="158"/>
      <c r="V4" s="156"/>
      <c r="W4" s="156"/>
      <c r="X4" s="156"/>
      <c r="Y4" s="156"/>
      <c r="Z4" s="156"/>
      <c r="AA4" s="156"/>
      <c r="AB4" s="101" t="str">
        <f>"生産誘発額（合計）（"&amp;入力表!D9&amp;"）"</f>
        <v>生産誘発額（合計）（）</v>
      </c>
      <c r="AC4" s="98"/>
      <c r="AH4" s="98"/>
      <c r="AM4" s="98"/>
    </row>
    <row r="5" spans="2:90" ht="20.25" thickTop="1" thickBot="1" x14ac:dyDescent="0.45">
      <c r="B5" s="704"/>
      <c r="C5" s="701"/>
      <c r="D5" s="536"/>
      <c r="E5" s="537"/>
      <c r="F5" s="538"/>
      <c r="G5" s="537"/>
      <c r="H5" s="538"/>
      <c r="I5" s="538"/>
      <c r="J5" s="538"/>
      <c r="K5" s="550" t="str">
        <f>"当初需要額（生産者価格変換後）（"&amp;入力表!D9&amp;"）"</f>
        <v>当初需要額（生産者価格変換後）（）</v>
      </c>
      <c r="L5" s="551"/>
      <c r="M5" s="552"/>
      <c r="N5" s="551"/>
      <c r="O5" s="553" t="str">
        <f>"直接効果（"&amp;入力表!D9&amp;"）"</f>
        <v>直接効果（）</v>
      </c>
      <c r="P5" s="560"/>
      <c r="Q5" s="561"/>
      <c r="R5" s="562" t="str">
        <f>"間接一次効果（"&amp;入力表!D9&amp;"）"</f>
        <v>間接一次効果（）</v>
      </c>
      <c r="S5" s="525"/>
      <c r="T5" s="526"/>
      <c r="U5" s="526"/>
      <c r="V5" s="527"/>
      <c r="W5" s="527"/>
      <c r="X5" s="527"/>
      <c r="Y5" s="527"/>
      <c r="Z5" s="527"/>
      <c r="AA5" s="528" t="str">
        <f>"間接二次効果（"&amp;入力表!D9&amp;"）"</f>
        <v>間接二次効果（）</v>
      </c>
      <c r="AB5" s="161"/>
      <c r="AC5" s="181"/>
      <c r="AD5" s="156"/>
      <c r="AE5" s="156"/>
      <c r="AF5" s="156"/>
      <c r="AG5" s="101" t="str">
        <f>"粗付加価値誘発額（"&amp;入力表!D9&amp;"）"</f>
        <v>粗付加価値誘発額（）</v>
      </c>
      <c r="AH5" s="207"/>
      <c r="AI5" s="208"/>
      <c r="AJ5" s="208"/>
      <c r="AK5" s="208"/>
      <c r="AL5" s="208"/>
      <c r="AM5" s="208"/>
      <c r="AN5" s="208"/>
      <c r="AO5" s="208"/>
      <c r="AP5" s="208"/>
      <c r="AQ5" s="208"/>
      <c r="AR5" s="156"/>
      <c r="AS5" s="100"/>
      <c r="AT5" s="100"/>
      <c r="AU5" s="101" t="str">
        <f>"就業者所得誘発額（"&amp;入力表!D9&amp;"）"</f>
        <v>就業者所得誘発額（）</v>
      </c>
      <c r="AV5" s="207"/>
      <c r="AW5" s="208"/>
      <c r="AX5" s="208"/>
      <c r="AY5" s="208"/>
      <c r="AZ5" s="208"/>
      <c r="BA5" s="156"/>
      <c r="BB5" s="156"/>
      <c r="BC5" s="156"/>
      <c r="BD5" s="156"/>
      <c r="BE5" s="187" t="s">
        <v>314</v>
      </c>
      <c r="BF5" s="155"/>
      <c r="BG5" s="156"/>
      <c r="BH5" s="156"/>
      <c r="BI5" s="156"/>
      <c r="BJ5" s="101" t="s">
        <v>228</v>
      </c>
      <c r="BK5" s="701" t="str">
        <f>"税収誘発額（"&amp;入力表!D9&amp;"）"</f>
        <v>税収誘発額（）</v>
      </c>
      <c r="BL5" s="702"/>
      <c r="BM5" s="702"/>
      <c r="BN5" s="702"/>
      <c r="BO5" s="702"/>
      <c r="BP5" s="702"/>
      <c r="BQ5" s="702"/>
      <c r="BR5" s="702"/>
      <c r="BS5" s="702"/>
      <c r="BT5" s="702"/>
      <c r="BU5" s="703"/>
    </row>
    <row r="6" spans="2:90" ht="19.5" thickTop="1" x14ac:dyDescent="0.4">
      <c r="B6" s="704"/>
      <c r="C6" s="704"/>
      <c r="D6" s="159"/>
      <c r="E6" s="160"/>
      <c r="F6" s="534"/>
      <c r="G6" s="160"/>
      <c r="H6" s="534"/>
      <c r="I6" s="535" t="s">
        <v>350</v>
      </c>
      <c r="J6" s="539" t="s">
        <v>92</v>
      </c>
      <c r="K6" s="544"/>
      <c r="L6" s="156"/>
      <c r="M6" s="156"/>
      <c r="N6" s="178" t="s">
        <v>95</v>
      </c>
      <c r="O6" s="554"/>
      <c r="P6" s="107" t="s">
        <v>199</v>
      </c>
      <c r="Q6" s="107" t="s">
        <v>202</v>
      </c>
      <c r="R6" s="563"/>
      <c r="S6" s="196" t="s">
        <v>195</v>
      </c>
      <c r="T6" s="694" t="s">
        <v>357</v>
      </c>
      <c r="U6" s="695"/>
      <c r="V6" s="696" t="s">
        <v>1614</v>
      </c>
      <c r="W6" s="698" t="s">
        <v>1617</v>
      </c>
      <c r="X6" s="698" t="s">
        <v>1620</v>
      </c>
      <c r="Y6" s="698" t="s">
        <v>1669</v>
      </c>
      <c r="Z6" s="107" t="s">
        <v>202</v>
      </c>
      <c r="AA6" s="529"/>
      <c r="AB6" s="162"/>
      <c r="AC6" s="159"/>
      <c r="AD6" s="160"/>
      <c r="AE6" s="160"/>
      <c r="AF6" s="160"/>
      <c r="AG6" s="162"/>
      <c r="AH6" s="155"/>
      <c r="AI6" s="156"/>
      <c r="AJ6" s="100"/>
      <c r="AK6" s="100"/>
      <c r="AL6" s="101" t="str">
        <f>"雇用者所得誘発額（"&amp;入力表!D9&amp;"）"</f>
        <v>雇用者所得誘発額（）</v>
      </c>
      <c r="AM6" s="155"/>
      <c r="AN6" s="156"/>
      <c r="AO6" s="100"/>
      <c r="AP6" s="100"/>
      <c r="AQ6" s="101" t="str">
        <f>"個人業主所得誘発額（"&amp;入力表!D9&amp;"）"</f>
        <v>個人業主所得誘発額（）</v>
      </c>
      <c r="AR6" s="160"/>
      <c r="AS6" s="160"/>
      <c r="AT6" s="160"/>
      <c r="AU6" s="162"/>
      <c r="AV6" s="155"/>
      <c r="AW6" s="156"/>
      <c r="AX6" s="156"/>
      <c r="AY6" s="156"/>
      <c r="AZ6" s="101" t="s">
        <v>315</v>
      </c>
      <c r="BA6" s="159"/>
      <c r="BB6" s="160"/>
      <c r="BC6" s="160"/>
      <c r="BD6" s="160"/>
      <c r="BE6" s="162"/>
      <c r="BF6" s="160"/>
      <c r="BG6" s="160"/>
      <c r="BH6" s="160"/>
      <c r="BI6" s="160"/>
      <c r="BJ6" s="162"/>
      <c r="BK6" s="701" t="s">
        <v>232</v>
      </c>
      <c r="BL6" s="702"/>
      <c r="BM6" s="702"/>
      <c r="BN6" s="703"/>
      <c r="BO6" s="678" t="s">
        <v>238</v>
      </c>
      <c r="BP6" s="693"/>
      <c r="BQ6" s="693"/>
      <c r="BR6" s="679"/>
      <c r="BS6" s="678" t="s">
        <v>239</v>
      </c>
      <c r="BT6" s="693"/>
      <c r="BU6" s="679"/>
    </row>
    <row r="7" spans="2:90" ht="18.75" customHeight="1" x14ac:dyDescent="0.4">
      <c r="B7" s="704"/>
      <c r="C7" s="704"/>
      <c r="D7" s="686" t="s">
        <v>83</v>
      </c>
      <c r="E7" s="678" t="s">
        <v>84</v>
      </c>
      <c r="F7" s="679"/>
      <c r="G7" s="678" t="s">
        <v>87</v>
      </c>
      <c r="H7" s="679"/>
      <c r="I7" s="165"/>
      <c r="J7" s="183"/>
      <c r="K7" s="545"/>
      <c r="L7" s="679" t="s">
        <v>190</v>
      </c>
      <c r="M7" s="687" t="s">
        <v>192</v>
      </c>
      <c r="N7" s="169"/>
      <c r="O7" s="555"/>
      <c r="P7" s="174"/>
      <c r="Q7" s="685" t="s">
        <v>316</v>
      </c>
      <c r="R7" s="564"/>
      <c r="S7" s="199" t="s">
        <v>211</v>
      </c>
      <c r="T7" s="691" t="s">
        <v>98</v>
      </c>
      <c r="U7" s="689" t="s">
        <v>213</v>
      </c>
      <c r="V7" s="697"/>
      <c r="W7" s="699"/>
      <c r="X7" s="699"/>
      <c r="Y7" s="699"/>
      <c r="Z7" s="685" t="s">
        <v>203</v>
      </c>
      <c r="AA7" s="529"/>
      <c r="AB7" s="205" t="s">
        <v>1623</v>
      </c>
      <c r="AC7" s="159"/>
      <c r="AD7" s="160"/>
      <c r="AE7" s="186"/>
      <c r="AF7" s="186"/>
      <c r="AG7" s="162"/>
      <c r="AH7" s="159"/>
      <c r="AI7" s="160"/>
      <c r="AJ7" s="160"/>
      <c r="AK7" s="160"/>
      <c r="AL7" s="162"/>
      <c r="AM7" s="159"/>
      <c r="AN7" s="160"/>
      <c r="AO7" s="160"/>
      <c r="AP7" s="160"/>
      <c r="AQ7" s="162"/>
      <c r="AR7" s="160"/>
      <c r="AS7" s="160"/>
      <c r="AT7" s="160"/>
      <c r="AU7" s="162"/>
      <c r="AV7" s="159"/>
      <c r="AW7" s="160"/>
      <c r="AX7" s="160"/>
      <c r="AY7" s="160"/>
      <c r="AZ7" s="162"/>
      <c r="BA7" s="159"/>
      <c r="BB7" s="160"/>
      <c r="BC7" s="160"/>
      <c r="BD7" s="160"/>
      <c r="BE7" s="162"/>
      <c r="BF7" s="160"/>
      <c r="BG7" s="160"/>
      <c r="BH7" s="160"/>
      <c r="BI7" s="160"/>
      <c r="BJ7" s="162"/>
      <c r="BK7" s="691" t="s">
        <v>231</v>
      </c>
      <c r="BL7" s="691" t="s">
        <v>1749</v>
      </c>
      <c r="BM7" s="705" t="s">
        <v>229</v>
      </c>
      <c r="BN7" s="473"/>
      <c r="BO7" s="691" t="s">
        <v>235</v>
      </c>
      <c r="BP7" s="691" t="s">
        <v>233</v>
      </c>
      <c r="BQ7" s="691" t="s">
        <v>234</v>
      </c>
      <c r="BR7" s="686" t="s">
        <v>313</v>
      </c>
      <c r="BS7" s="686" t="s">
        <v>352</v>
      </c>
      <c r="BT7" s="686" t="s">
        <v>353</v>
      </c>
      <c r="BU7" s="686" t="s">
        <v>354</v>
      </c>
    </row>
    <row r="8" spans="2:90" x14ac:dyDescent="0.4">
      <c r="B8" s="704"/>
      <c r="C8" s="704"/>
      <c r="D8" s="680"/>
      <c r="E8" s="107" t="s">
        <v>85</v>
      </c>
      <c r="F8" s="105" t="s">
        <v>86</v>
      </c>
      <c r="G8" s="107" t="s">
        <v>85</v>
      </c>
      <c r="H8" s="105" t="s">
        <v>86</v>
      </c>
      <c r="I8" s="165"/>
      <c r="J8" s="183"/>
      <c r="K8" s="545"/>
      <c r="L8" s="681"/>
      <c r="M8" s="688"/>
      <c r="N8" s="169"/>
      <c r="O8" s="555"/>
      <c r="P8" s="174"/>
      <c r="Q8" s="685"/>
      <c r="R8" s="564"/>
      <c r="S8" s="199" t="s">
        <v>205</v>
      </c>
      <c r="T8" s="692"/>
      <c r="U8" s="690"/>
      <c r="V8" s="697"/>
      <c r="W8" s="699"/>
      <c r="X8" s="699"/>
      <c r="Y8" s="699"/>
      <c r="Z8" s="685"/>
      <c r="AA8" s="529"/>
      <c r="AB8" s="163" t="s">
        <v>216</v>
      </c>
      <c r="AC8" s="103" t="s">
        <v>217</v>
      </c>
      <c r="AD8" s="103" t="s">
        <v>195</v>
      </c>
      <c r="AE8" s="103" t="s">
        <v>205</v>
      </c>
      <c r="AF8" s="103" t="s">
        <v>218</v>
      </c>
      <c r="AG8" s="163"/>
      <c r="AH8" s="198" t="s">
        <v>220</v>
      </c>
      <c r="AI8" s="198" t="s">
        <v>195</v>
      </c>
      <c r="AJ8" s="198" t="s">
        <v>205</v>
      </c>
      <c r="AK8" s="198" t="s">
        <v>218</v>
      </c>
      <c r="AL8" s="163"/>
      <c r="AM8" s="198" t="s">
        <v>1732</v>
      </c>
      <c r="AN8" s="198" t="s">
        <v>195</v>
      </c>
      <c r="AO8" s="198" t="s">
        <v>205</v>
      </c>
      <c r="AP8" s="198" t="s">
        <v>218</v>
      </c>
      <c r="AQ8" s="163"/>
      <c r="AR8" s="198" t="s">
        <v>195</v>
      </c>
      <c r="AS8" s="198" t="s">
        <v>205</v>
      </c>
      <c r="AT8" s="198" t="s">
        <v>218</v>
      </c>
      <c r="AU8" s="163"/>
      <c r="AV8" s="198" t="s">
        <v>356</v>
      </c>
      <c r="AW8" s="198" t="s">
        <v>195</v>
      </c>
      <c r="AX8" s="198" t="s">
        <v>205</v>
      </c>
      <c r="AY8" s="198" t="s">
        <v>218</v>
      </c>
      <c r="AZ8" s="162"/>
      <c r="BA8" s="103" t="s">
        <v>355</v>
      </c>
      <c r="BB8" s="103" t="s">
        <v>195</v>
      </c>
      <c r="BC8" s="103" t="s">
        <v>205</v>
      </c>
      <c r="BD8" s="103" t="s">
        <v>218</v>
      </c>
      <c r="BE8" s="162"/>
      <c r="BF8" s="204" t="s">
        <v>227</v>
      </c>
      <c r="BG8" s="204" t="s">
        <v>195</v>
      </c>
      <c r="BH8" s="204" t="s">
        <v>205</v>
      </c>
      <c r="BI8" s="204" t="s">
        <v>218</v>
      </c>
      <c r="BJ8" s="162"/>
      <c r="BK8" s="692"/>
      <c r="BL8" s="692"/>
      <c r="BM8" s="706"/>
      <c r="BN8" s="477" t="s">
        <v>1776</v>
      </c>
      <c r="BO8" s="692"/>
      <c r="BP8" s="692"/>
      <c r="BQ8" s="692"/>
      <c r="BR8" s="699"/>
      <c r="BS8" s="699"/>
      <c r="BT8" s="699"/>
      <c r="BU8" s="699"/>
      <c r="CD8" s="443" t="s">
        <v>1762</v>
      </c>
      <c r="CE8" s="5"/>
    </row>
    <row r="9" spans="2:90" s="5" customFormat="1" x14ac:dyDescent="0.4">
      <c r="B9" s="704"/>
      <c r="C9" s="704"/>
      <c r="D9" s="164" t="s">
        <v>88</v>
      </c>
      <c r="E9" s="168" t="s">
        <v>89</v>
      </c>
      <c r="F9" s="168" t="s">
        <v>196</v>
      </c>
      <c r="G9" s="168" t="s">
        <v>90</v>
      </c>
      <c r="H9" s="171" t="s">
        <v>197</v>
      </c>
      <c r="I9" s="166" t="s">
        <v>91</v>
      </c>
      <c r="J9" s="164" t="s">
        <v>93</v>
      </c>
      <c r="K9" s="546" t="s">
        <v>94</v>
      </c>
      <c r="L9" s="170" t="s">
        <v>191</v>
      </c>
      <c r="M9" s="179" t="s">
        <v>193</v>
      </c>
      <c r="N9" s="170" t="s">
        <v>194</v>
      </c>
      <c r="O9" s="556" t="s">
        <v>198</v>
      </c>
      <c r="P9" s="179" t="s">
        <v>1757</v>
      </c>
      <c r="Q9" s="179" t="s">
        <v>204</v>
      </c>
      <c r="R9" s="565" t="s">
        <v>1754</v>
      </c>
      <c r="S9" s="179" t="s">
        <v>212</v>
      </c>
      <c r="T9" s="179" t="s">
        <v>1611</v>
      </c>
      <c r="U9" s="170" t="s">
        <v>1612</v>
      </c>
      <c r="V9" s="168" t="s">
        <v>1613</v>
      </c>
      <c r="W9" s="168" t="s">
        <v>1615</v>
      </c>
      <c r="X9" s="168" t="s">
        <v>1619</v>
      </c>
      <c r="Y9" s="166" t="s">
        <v>1731</v>
      </c>
      <c r="Z9" s="168" t="s">
        <v>1621</v>
      </c>
      <c r="AA9" s="530" t="s">
        <v>1622</v>
      </c>
      <c r="AB9" s="206" t="s">
        <v>1624</v>
      </c>
      <c r="AC9" s="179" t="s">
        <v>1625</v>
      </c>
      <c r="AD9" s="179" t="s">
        <v>1626</v>
      </c>
      <c r="AE9" s="179" t="s">
        <v>1627</v>
      </c>
      <c r="AF9" s="179" t="s">
        <v>1628</v>
      </c>
      <c r="AG9" s="166" t="s">
        <v>1629</v>
      </c>
      <c r="AH9" s="179" t="s">
        <v>1814</v>
      </c>
      <c r="AI9" s="179" t="s">
        <v>1630</v>
      </c>
      <c r="AJ9" s="179" t="s">
        <v>1631</v>
      </c>
      <c r="AK9" s="179" t="s">
        <v>1632</v>
      </c>
      <c r="AL9" s="170" t="s">
        <v>1633</v>
      </c>
      <c r="AM9" s="179" t="s">
        <v>1813</v>
      </c>
      <c r="AN9" s="179" t="s">
        <v>1634</v>
      </c>
      <c r="AO9" s="179" t="s">
        <v>1635</v>
      </c>
      <c r="AP9" s="179" t="s">
        <v>1636</v>
      </c>
      <c r="AQ9" s="179" t="s">
        <v>1637</v>
      </c>
      <c r="AR9" s="179" t="s">
        <v>1638</v>
      </c>
      <c r="AS9" s="179" t="s">
        <v>1639</v>
      </c>
      <c r="AT9" s="179" t="s">
        <v>1640</v>
      </c>
      <c r="AU9" s="179" t="s">
        <v>1641</v>
      </c>
      <c r="AV9" s="179" t="s">
        <v>1642</v>
      </c>
      <c r="AW9" s="179" t="s">
        <v>1643</v>
      </c>
      <c r="AX9" s="179" t="s">
        <v>1644</v>
      </c>
      <c r="AY9" s="179" t="s">
        <v>1645</v>
      </c>
      <c r="AZ9" s="170" t="s">
        <v>1646</v>
      </c>
      <c r="BA9" s="179" t="s">
        <v>1647</v>
      </c>
      <c r="BB9" s="179" t="s">
        <v>1648</v>
      </c>
      <c r="BC9" s="179" t="s">
        <v>1649</v>
      </c>
      <c r="BD9" s="179" t="s">
        <v>1650</v>
      </c>
      <c r="BE9" s="170" t="s">
        <v>1651</v>
      </c>
      <c r="BF9" s="179" t="s">
        <v>1652</v>
      </c>
      <c r="BG9" s="179" t="s">
        <v>1653</v>
      </c>
      <c r="BH9" s="179" t="s">
        <v>1654</v>
      </c>
      <c r="BI9" s="179" t="s">
        <v>1655</v>
      </c>
      <c r="BJ9" s="170" t="s">
        <v>1656</v>
      </c>
      <c r="BK9" s="168" t="s">
        <v>1657</v>
      </c>
      <c r="BL9" s="168" t="s">
        <v>1750</v>
      </c>
      <c r="BM9" s="164" t="s">
        <v>1817</v>
      </c>
      <c r="BN9" s="164" t="s">
        <v>1777</v>
      </c>
      <c r="BO9" s="168" t="s">
        <v>1778</v>
      </c>
      <c r="BP9" s="168" t="s">
        <v>1779</v>
      </c>
      <c r="BQ9" s="168" t="s">
        <v>1780</v>
      </c>
      <c r="BR9" s="168" t="s">
        <v>1781</v>
      </c>
      <c r="BS9" s="168" t="s">
        <v>1782</v>
      </c>
      <c r="BT9" s="168" t="s">
        <v>1783</v>
      </c>
      <c r="BU9" s="168" t="s">
        <v>1784</v>
      </c>
      <c r="BW9" s="2" t="s">
        <v>333</v>
      </c>
      <c r="BX9" s="2"/>
      <c r="BY9" s="2"/>
      <c r="BZ9" s="2"/>
      <c r="CA9" s="2"/>
      <c r="CB9" s="2"/>
      <c r="CD9" s="444"/>
      <c r="CE9" s="445"/>
      <c r="CF9" s="446" t="s">
        <v>195</v>
      </c>
      <c r="CG9" s="447" t="s">
        <v>205</v>
      </c>
      <c r="CH9" s="445"/>
      <c r="CI9" s="448"/>
      <c r="CJ9" s="449" t="s">
        <v>218</v>
      </c>
      <c r="CK9" s="445"/>
      <c r="CL9" s="448"/>
    </row>
    <row r="10" spans="2:90" s="5" customFormat="1" x14ac:dyDescent="0.4">
      <c r="B10" s="704"/>
      <c r="C10" s="704"/>
      <c r="D10" s="261" t="s">
        <v>397</v>
      </c>
      <c r="E10" s="261" t="s">
        <v>397</v>
      </c>
      <c r="F10" s="261" t="s">
        <v>397</v>
      </c>
      <c r="G10" s="261" t="s">
        <v>397</v>
      </c>
      <c r="H10" s="261" t="s">
        <v>397</v>
      </c>
      <c r="I10" s="261" t="s">
        <v>397</v>
      </c>
      <c r="J10" s="540" t="s">
        <v>397</v>
      </c>
      <c r="K10" s="547" t="s">
        <v>397</v>
      </c>
      <c r="L10" s="542" t="s">
        <v>397</v>
      </c>
      <c r="M10" s="261" t="s">
        <v>397</v>
      </c>
      <c r="N10" s="261" t="s">
        <v>397</v>
      </c>
      <c r="O10" s="557" t="s">
        <v>397</v>
      </c>
      <c r="P10" s="261" t="s">
        <v>397</v>
      </c>
      <c r="Q10" s="261" t="s">
        <v>397</v>
      </c>
      <c r="R10" s="566" t="s">
        <v>397</v>
      </c>
      <c r="S10" s="261" t="s">
        <v>397</v>
      </c>
      <c r="T10" s="261" t="s">
        <v>397</v>
      </c>
      <c r="U10" s="261" t="s">
        <v>397</v>
      </c>
      <c r="V10" s="261" t="s">
        <v>397</v>
      </c>
      <c r="W10" s="261" t="s">
        <v>397</v>
      </c>
      <c r="X10" s="261" t="s">
        <v>397</v>
      </c>
      <c r="Y10" s="261" t="s">
        <v>397</v>
      </c>
      <c r="Z10" s="261" t="s">
        <v>397</v>
      </c>
      <c r="AA10" s="531" t="s">
        <v>397</v>
      </c>
      <c r="AB10" s="261" t="s">
        <v>397</v>
      </c>
      <c r="AC10" s="261" t="s">
        <v>397</v>
      </c>
      <c r="AD10" s="261" t="s">
        <v>397</v>
      </c>
      <c r="AE10" s="261" t="s">
        <v>397</v>
      </c>
      <c r="AF10" s="261" t="s">
        <v>397</v>
      </c>
      <c r="AG10" s="261" t="s">
        <v>397</v>
      </c>
      <c r="AH10" s="261" t="s">
        <v>397</v>
      </c>
      <c r="AI10" s="261" t="s">
        <v>397</v>
      </c>
      <c r="AJ10" s="261" t="s">
        <v>397</v>
      </c>
      <c r="AK10" s="261" t="s">
        <v>397</v>
      </c>
      <c r="AL10" s="261" t="s">
        <v>397</v>
      </c>
      <c r="AM10" s="261" t="s">
        <v>397</v>
      </c>
      <c r="AN10" s="261" t="s">
        <v>397</v>
      </c>
      <c r="AO10" s="261" t="s">
        <v>397</v>
      </c>
      <c r="AP10" s="261" t="s">
        <v>397</v>
      </c>
      <c r="AQ10" s="261" t="s">
        <v>397</v>
      </c>
      <c r="AR10" s="261" t="s">
        <v>397</v>
      </c>
      <c r="AS10" s="261" t="s">
        <v>397</v>
      </c>
      <c r="AT10" s="261" t="s">
        <v>397</v>
      </c>
      <c r="AU10" s="261" t="s">
        <v>397</v>
      </c>
      <c r="AV10" s="261" t="s">
        <v>397</v>
      </c>
      <c r="AW10" s="261" t="s">
        <v>397</v>
      </c>
      <c r="AX10" s="261" t="s">
        <v>397</v>
      </c>
      <c r="AY10" s="261" t="s">
        <v>397</v>
      </c>
      <c r="AZ10" s="261" t="s">
        <v>397</v>
      </c>
      <c r="BA10" s="261" t="s">
        <v>397</v>
      </c>
      <c r="BB10" s="261" t="s">
        <v>397</v>
      </c>
      <c r="BC10" s="261" t="s">
        <v>397</v>
      </c>
      <c r="BD10" s="261" t="s">
        <v>397</v>
      </c>
      <c r="BE10" s="261" t="s">
        <v>397</v>
      </c>
      <c r="BF10" s="261" t="s">
        <v>397</v>
      </c>
      <c r="BG10" s="261" t="s">
        <v>397</v>
      </c>
      <c r="BH10" s="261" t="s">
        <v>397</v>
      </c>
      <c r="BI10" s="261" t="s">
        <v>397</v>
      </c>
      <c r="BJ10" s="261" t="s">
        <v>397</v>
      </c>
      <c r="BK10" s="261" t="s">
        <v>397</v>
      </c>
      <c r="BL10" s="261" t="s">
        <v>397</v>
      </c>
      <c r="BM10" s="261" t="s">
        <v>397</v>
      </c>
      <c r="BN10" s="261" t="s">
        <v>397</v>
      </c>
      <c r="BO10" s="261" t="s">
        <v>397</v>
      </c>
      <c r="BP10" s="261" t="s">
        <v>397</v>
      </c>
      <c r="BQ10" s="261" t="s">
        <v>397</v>
      </c>
      <c r="BR10" s="261" t="s">
        <v>397</v>
      </c>
      <c r="BS10" s="261" t="s">
        <v>397</v>
      </c>
      <c r="BT10" s="261" t="s">
        <v>397</v>
      </c>
      <c r="BU10" s="261" t="s">
        <v>397</v>
      </c>
      <c r="BW10" s="240" t="s">
        <v>330</v>
      </c>
      <c r="BX10" s="240" t="s">
        <v>332</v>
      </c>
      <c r="BY10" s="239" t="s">
        <v>325</v>
      </c>
      <c r="BZ10" s="241" t="s">
        <v>326</v>
      </c>
      <c r="CA10" s="241" t="s">
        <v>327</v>
      </c>
      <c r="CB10" s="241" t="s">
        <v>328</v>
      </c>
      <c r="CD10" s="164"/>
      <c r="CE10" s="450"/>
      <c r="CF10" s="168"/>
      <c r="CG10" s="450"/>
      <c r="CH10" s="451" t="s">
        <v>1763</v>
      </c>
      <c r="CI10" s="452" t="s">
        <v>1764</v>
      </c>
      <c r="CJ10" s="450"/>
      <c r="CK10" s="451" t="s">
        <v>1765</v>
      </c>
      <c r="CL10" s="452" t="s">
        <v>1766</v>
      </c>
    </row>
    <row r="11" spans="2:90" x14ac:dyDescent="0.4">
      <c r="B11" s="107" t="s">
        <v>0</v>
      </c>
      <c r="C11" s="172" t="s">
        <v>1</v>
      </c>
      <c r="D11" s="176"/>
      <c r="E11" s="68">
        <v>0.33467949676999675</v>
      </c>
      <c r="F11" s="176"/>
      <c r="G11" s="68">
        <v>5.0014338119023123E-2</v>
      </c>
      <c r="H11" s="176"/>
      <c r="I11" s="176"/>
      <c r="J11" s="541"/>
      <c r="K11" s="548"/>
      <c r="L11" s="543"/>
      <c r="M11" s="180">
        <f>取引基本表!BL6</f>
        <v>0.3936279547790339</v>
      </c>
      <c r="N11" s="175"/>
      <c r="O11" s="558">
        <f>入力表!D11</f>
        <v>0</v>
      </c>
      <c r="P11" s="167">
        <f t="array" ref="P11:P50">MMULT('投入係数表（固定マト）'!D6:AQ45,推計表!O11:O50)</f>
        <v>0</v>
      </c>
      <c r="Q11" s="174">
        <f>P11*M11</f>
        <v>0</v>
      </c>
      <c r="R11" s="567">
        <f t="array" ref="R11:R50">MMULT(逆行列係数!D6:AQ45,推計表!Q11:Q50)</f>
        <v>0</v>
      </c>
      <c r="S11" s="174">
        <f>O11+R11</f>
        <v>0</v>
      </c>
      <c r="T11" s="180">
        <f t="array" ref="T11:T50">TRANSPOSE(投入係数表!D48:AQ48)</f>
        <v>7.7877273808751327E-2</v>
      </c>
      <c r="U11" s="182">
        <v>0.1670941789358126</v>
      </c>
      <c r="V11" s="167">
        <f t="shared" ref="V11:V50" si="0">S11*(T11+U11)</f>
        <v>0</v>
      </c>
      <c r="W11" s="184"/>
      <c r="X11" s="102">
        <f>取引基本表!BN6</f>
        <v>5.474634393272863E-3</v>
      </c>
      <c r="Y11" s="165">
        <f t="shared" ref="Y11:Y50" si="1">W$56*X11</f>
        <v>0</v>
      </c>
      <c r="Z11" s="167">
        <f t="shared" ref="Z11:Z50" si="2">Y11*M11</f>
        <v>0</v>
      </c>
      <c r="AA11" s="532">
        <f t="array" ref="AA11:AA50">MMULT(逆行列係数!D6:AQ45,推計表!Z11:Z50)</f>
        <v>0</v>
      </c>
      <c r="AB11" s="167">
        <f>O11+R11+AA11</f>
        <v>0</v>
      </c>
      <c r="AC11" s="102">
        <f t="array" ref="AC11:AC50">TRANSPOSE(投入係数表!D53:AQ53)</f>
        <v>0.59427248934743582</v>
      </c>
      <c r="AD11" s="167">
        <f t="shared" ref="AD11:AD50" si="3">O11*AC11</f>
        <v>0</v>
      </c>
      <c r="AE11" s="167">
        <f t="shared" ref="AE11:AE50" si="4">R11*AC11</f>
        <v>0</v>
      </c>
      <c r="AF11" s="167">
        <f>AA11*AC11</f>
        <v>0</v>
      </c>
      <c r="AG11" s="165">
        <f>AD11+AE11+AF11</f>
        <v>0</v>
      </c>
      <c r="AH11" s="102">
        <f t="array" ref="AH11:AH50">TRANSPOSE(投入係数表!D48:AQ48)</f>
        <v>7.7877273808751327E-2</v>
      </c>
      <c r="AI11" s="167">
        <f t="shared" ref="AI11:AI50" si="5">O11*AH11</f>
        <v>0</v>
      </c>
      <c r="AJ11" s="167">
        <f t="shared" ref="AJ11:AJ50" si="6">R11*AH11</f>
        <v>0</v>
      </c>
      <c r="AK11" s="167">
        <f>AA11*AH11</f>
        <v>0</v>
      </c>
      <c r="AL11" s="165">
        <f>AI11+AJ11+AK11</f>
        <v>0</v>
      </c>
      <c r="AM11" s="102">
        <f>U11</f>
        <v>0.1670941789358126</v>
      </c>
      <c r="AN11" s="167">
        <f t="shared" ref="AN11:AN50" si="7">O11*AM11</f>
        <v>0</v>
      </c>
      <c r="AO11" s="167">
        <f t="shared" ref="AO11:AO50" si="8">R11*AM11</f>
        <v>0</v>
      </c>
      <c r="AP11" s="167">
        <f>AA11*AM11</f>
        <v>0</v>
      </c>
      <c r="AQ11" s="165">
        <f>AN11+AO11+AP11</f>
        <v>0</v>
      </c>
      <c r="AR11" s="167">
        <f>AI11+AN11</f>
        <v>0</v>
      </c>
      <c r="AS11" s="167">
        <f t="shared" ref="AS11:AS50" si="9">AJ11+AO11</f>
        <v>0</v>
      </c>
      <c r="AT11" s="167">
        <f t="shared" ref="AT11:AT50" si="10">AK11+AP11</f>
        <v>0</v>
      </c>
      <c r="AU11" s="165">
        <f>AR11+AS11+AT11</f>
        <v>0</v>
      </c>
      <c r="AV11" s="102">
        <v>4.1485519001578958E-2</v>
      </c>
      <c r="AW11" s="167" t="e">
        <f t="shared" ref="AW11:AW50" si="11">O11*AV11*$AW$54</f>
        <v>#N/A</v>
      </c>
      <c r="AX11" s="167" t="e">
        <f t="shared" ref="AX11:AX50" si="12">R11*AV11*$AW$54</f>
        <v>#N/A</v>
      </c>
      <c r="AY11" s="167" t="e">
        <f>AA11*AV11*$AW$54</f>
        <v>#N/A</v>
      </c>
      <c r="AZ11" s="165" t="e">
        <f>AW11+AX11+AY11</f>
        <v>#N/A</v>
      </c>
      <c r="BA11" s="102">
        <v>0.3704172344429304</v>
      </c>
      <c r="BB11" s="167" t="e">
        <f t="shared" ref="BB11:BB50" si="13">O11*BA11*$AW$54</f>
        <v>#N/A</v>
      </c>
      <c r="BC11" s="167" t="e">
        <f t="shared" ref="BC11:BC50" si="14">R11*BA11*$AW$54</f>
        <v>#N/A</v>
      </c>
      <c r="BD11" s="167" t="e">
        <f>AA11*BA11*$AW$54</f>
        <v>#N/A</v>
      </c>
      <c r="BE11" s="165" t="e">
        <f>BB11+BC11+BD11</f>
        <v>#N/A</v>
      </c>
      <c r="BF11" s="102">
        <v>1.5189625000373204</v>
      </c>
      <c r="BG11" s="167" t="e">
        <f t="shared" ref="BG11:BG50" si="15">O11*$AW$54*BF11</f>
        <v>#N/A</v>
      </c>
      <c r="BH11" s="167" t="e">
        <f t="shared" ref="BH11:BH50" si="16">R11*$AW$54*BF11</f>
        <v>#N/A</v>
      </c>
      <c r="BI11" s="167" t="e">
        <f t="shared" ref="BI11:BI50" si="17">AA11*$AW$54*BF11</f>
        <v>#N/A</v>
      </c>
      <c r="BJ11" s="165" t="e">
        <f>BG11+BH11+BI11</f>
        <v>#N/A</v>
      </c>
      <c r="BK11" s="167">
        <f>AG11</f>
        <v>0</v>
      </c>
      <c r="BL11" s="167">
        <f>AU11</f>
        <v>0</v>
      </c>
      <c r="BM11" s="183">
        <f>AB11*BN11</f>
        <v>0</v>
      </c>
      <c r="BN11" s="102">
        <f t="array" ref="BN11:BN50">TRANSPOSE(投入係数表!D49:AQ49)</f>
        <v>0.33576666017779511</v>
      </c>
      <c r="BO11" s="167">
        <f t="shared" ref="BO11:BO50" si="18">BK11*BK$56</f>
        <v>0</v>
      </c>
      <c r="BP11" s="167">
        <f t="shared" ref="BP11:BP50" si="19">BL11*BL$56</f>
        <v>0</v>
      </c>
      <c r="BQ11" s="167">
        <f t="shared" ref="BQ11:BQ50" si="20">BM11*BM$56</f>
        <v>0</v>
      </c>
      <c r="BR11" s="167">
        <f>BO11+BP11+BQ11</f>
        <v>0</v>
      </c>
      <c r="BS11" s="167">
        <f t="shared" ref="BS11:BS50" si="21">$BR11*BO$56</f>
        <v>0</v>
      </c>
      <c r="BT11" s="167">
        <f t="shared" ref="BT11:BT50" si="22">$BR11*BP$56</f>
        <v>0</v>
      </c>
      <c r="BU11" s="167">
        <f t="shared" ref="BU11:BU50" si="23">$BR11*BQ$56</f>
        <v>0</v>
      </c>
      <c r="BW11" s="242">
        <f>RANK(AB11,$AB$11:$AB$50,0)+COUNTIF(AB$11:AB11,AB11)-1</f>
        <v>1</v>
      </c>
      <c r="BX11" s="188" t="str">
        <f t="shared" ref="BX11:BX50" si="24">B11&amp;C11</f>
        <v>01耕種農業</v>
      </c>
      <c r="BY11" s="153">
        <f t="shared" ref="BY11:BY50" si="25">AB11</f>
        <v>0</v>
      </c>
      <c r="BZ11" s="153">
        <f t="shared" ref="BZ11:BZ50" si="26">AG11</f>
        <v>0</v>
      </c>
      <c r="CA11" s="153">
        <f t="shared" ref="CA11:CA50" si="27">AU11</f>
        <v>0</v>
      </c>
      <c r="CB11" s="153" t="e">
        <f t="shared" ref="CB11:CB50" si="28">BE11</f>
        <v>#N/A</v>
      </c>
      <c r="CD11" s="396" t="s">
        <v>0</v>
      </c>
      <c r="CE11" s="173" t="s">
        <v>1</v>
      </c>
      <c r="CF11" s="456">
        <f>K11-O11</f>
        <v>0</v>
      </c>
      <c r="CG11" s="457">
        <f>CH11+CI11</f>
        <v>0</v>
      </c>
      <c r="CH11" s="458">
        <f>P11-Q11</f>
        <v>0</v>
      </c>
      <c r="CI11" s="459">
        <f>(R11-AE11)*(1-M11)</f>
        <v>0</v>
      </c>
      <c r="CJ11" s="457">
        <f>CK11+CL11</f>
        <v>0</v>
      </c>
      <c r="CK11" s="458">
        <f t="shared" ref="CK11:CK50" si="29">Y11-Z11</f>
        <v>0</v>
      </c>
      <c r="CL11" s="459">
        <f>(AA11-AF11)*(1-M11)</f>
        <v>0</v>
      </c>
    </row>
    <row r="12" spans="2:90" x14ac:dyDescent="0.4">
      <c r="B12" s="106" t="s">
        <v>2</v>
      </c>
      <c r="C12" s="173" t="s">
        <v>3</v>
      </c>
      <c r="D12" s="176"/>
      <c r="E12" s="68">
        <v>5.68599163483944E-2</v>
      </c>
      <c r="F12" s="176"/>
      <c r="G12" s="68">
        <v>1.5460761988006597E-2</v>
      </c>
      <c r="H12" s="176"/>
      <c r="I12" s="176"/>
      <c r="J12" s="541"/>
      <c r="K12" s="548"/>
      <c r="L12" s="543"/>
      <c r="M12" s="180">
        <f>取引基本表!BL7</f>
        <v>0.68225387915055868</v>
      </c>
      <c r="N12" s="175"/>
      <c r="O12" s="558">
        <f>入力表!D12</f>
        <v>0</v>
      </c>
      <c r="P12" s="167">
        <v>0</v>
      </c>
      <c r="Q12" s="174">
        <f t="shared" ref="Q12:Q50" si="30">P12*M12</f>
        <v>0</v>
      </c>
      <c r="R12" s="567">
        <v>0</v>
      </c>
      <c r="S12" s="174">
        <f t="shared" ref="S12:S50" si="31">O12+R12</f>
        <v>0</v>
      </c>
      <c r="T12" s="180">
        <v>0.15632976008167432</v>
      </c>
      <c r="U12" s="182">
        <v>4.2067229479109271E-2</v>
      </c>
      <c r="V12" s="167">
        <f t="shared" si="0"/>
        <v>0</v>
      </c>
      <c r="W12" s="184"/>
      <c r="X12" s="102">
        <f>取引基本表!BN7</f>
        <v>2.0042436554428135E-3</v>
      </c>
      <c r="Y12" s="165">
        <f t="shared" si="1"/>
        <v>0</v>
      </c>
      <c r="Z12" s="167">
        <f t="shared" si="2"/>
        <v>0</v>
      </c>
      <c r="AA12" s="532">
        <v>0</v>
      </c>
      <c r="AB12" s="167">
        <f t="shared" ref="AB12:AB50" si="32">O12+R12+AA12</f>
        <v>0</v>
      </c>
      <c r="AC12" s="102">
        <v>0.40722307299642674</v>
      </c>
      <c r="AD12" s="167">
        <f t="shared" si="3"/>
        <v>0</v>
      </c>
      <c r="AE12" s="167">
        <f t="shared" si="4"/>
        <v>0</v>
      </c>
      <c r="AF12" s="167">
        <f t="shared" ref="AF12:AF50" si="33">AA12*AC12</f>
        <v>0</v>
      </c>
      <c r="AG12" s="165">
        <f t="shared" ref="AG12:AG50" si="34">AD12+AE12+AF12</f>
        <v>0</v>
      </c>
      <c r="AH12" s="102">
        <v>0.15632976008167432</v>
      </c>
      <c r="AI12" s="167">
        <f t="shared" si="5"/>
        <v>0</v>
      </c>
      <c r="AJ12" s="167">
        <f t="shared" si="6"/>
        <v>0</v>
      </c>
      <c r="AK12" s="167">
        <f t="shared" ref="AK12:AK50" si="35">AA12*AH12</f>
        <v>0</v>
      </c>
      <c r="AL12" s="165">
        <f t="shared" ref="AL12:AL50" si="36">AI12+AJ12+AK12</f>
        <v>0</v>
      </c>
      <c r="AM12" s="102">
        <f t="shared" ref="AM12:AM50" si="37">U12</f>
        <v>4.2067229479109271E-2</v>
      </c>
      <c r="AN12" s="167">
        <f t="shared" si="7"/>
        <v>0</v>
      </c>
      <c r="AO12" s="167">
        <f t="shared" si="8"/>
        <v>0</v>
      </c>
      <c r="AP12" s="167">
        <f t="shared" ref="AP12:AP50" si="38">AA12*AM12</f>
        <v>0</v>
      </c>
      <c r="AQ12" s="165">
        <f t="shared" ref="AQ12:AQ50" si="39">AN12+AO12+AP12</f>
        <v>0</v>
      </c>
      <c r="AR12" s="167">
        <f t="shared" ref="AR12:AR50" si="40">AI12+AN12</f>
        <v>0</v>
      </c>
      <c r="AS12" s="167">
        <f t="shared" si="9"/>
        <v>0</v>
      </c>
      <c r="AT12" s="167">
        <f t="shared" si="10"/>
        <v>0</v>
      </c>
      <c r="AU12" s="165">
        <f t="shared" ref="AU12:AU50" si="41">AR12+AS12+AT12</f>
        <v>0</v>
      </c>
      <c r="AV12" s="102">
        <v>6.1064318529862174E-2</v>
      </c>
      <c r="AW12" s="167" t="e">
        <f t="shared" si="11"/>
        <v>#N/A</v>
      </c>
      <c r="AX12" s="167" t="e">
        <f t="shared" si="12"/>
        <v>#N/A</v>
      </c>
      <c r="AY12" s="167" t="e">
        <f t="shared" ref="AY12:AY50" si="42">AA12*AV12*$AW$54</f>
        <v>#N/A</v>
      </c>
      <c r="AZ12" s="165" t="e">
        <f t="shared" ref="AZ12:AZ50" si="43">AW12+AX12+AY12</f>
        <v>#N/A</v>
      </c>
      <c r="BA12" s="102">
        <v>0.11262123532414497</v>
      </c>
      <c r="BB12" s="167" t="e">
        <f t="shared" si="13"/>
        <v>#N/A</v>
      </c>
      <c r="BC12" s="167" t="e">
        <f t="shared" si="14"/>
        <v>#N/A</v>
      </c>
      <c r="BD12" s="167" t="e">
        <f t="shared" ref="BD12:BD50" si="44">AA12*BA12*$AW$54</f>
        <v>#N/A</v>
      </c>
      <c r="BE12" s="165" t="e">
        <f t="shared" ref="BE12:BE50" si="45">BB12+BC12+BD12</f>
        <v>#N/A</v>
      </c>
      <c r="BF12" s="102">
        <v>0.28809442997642487</v>
      </c>
      <c r="BG12" s="167" t="e">
        <f t="shared" si="15"/>
        <v>#N/A</v>
      </c>
      <c r="BH12" s="167" t="e">
        <f t="shared" si="16"/>
        <v>#N/A</v>
      </c>
      <c r="BI12" s="167" t="e">
        <f t="shared" si="17"/>
        <v>#N/A</v>
      </c>
      <c r="BJ12" s="165" t="e">
        <f t="shared" ref="BJ12:BJ50" si="46">BG12+BH12+BI12</f>
        <v>#N/A</v>
      </c>
      <c r="BK12" s="167">
        <f t="shared" ref="BK12:BK50" si="47">AG12</f>
        <v>0</v>
      </c>
      <c r="BL12" s="167">
        <f t="shared" ref="BL12:BL50" si="48">AU12</f>
        <v>0</v>
      </c>
      <c r="BM12" s="183">
        <f t="shared" ref="BM12:BM50" si="49">AB12*BN12</f>
        <v>0</v>
      </c>
      <c r="BN12" s="102">
        <v>0.10241194486983154</v>
      </c>
      <c r="BO12" s="167">
        <f t="shared" si="18"/>
        <v>0</v>
      </c>
      <c r="BP12" s="167">
        <f t="shared" si="19"/>
        <v>0</v>
      </c>
      <c r="BQ12" s="167">
        <f t="shared" si="20"/>
        <v>0</v>
      </c>
      <c r="BR12" s="167">
        <f t="shared" ref="BR12:BR50" si="50">BO12+BP12+BQ12</f>
        <v>0</v>
      </c>
      <c r="BS12" s="167">
        <f t="shared" si="21"/>
        <v>0</v>
      </c>
      <c r="BT12" s="167">
        <f t="shared" si="22"/>
        <v>0</v>
      </c>
      <c r="BU12" s="167">
        <f t="shared" si="23"/>
        <v>0</v>
      </c>
      <c r="BW12" s="242">
        <f>RANK(AB12,$AB$11:$AB$50,0)+COUNTIF(AB$11:AB12,AB12)-1</f>
        <v>2</v>
      </c>
      <c r="BX12" s="152" t="str">
        <f t="shared" si="24"/>
        <v>02畜産・その他の農業</v>
      </c>
      <c r="BY12" s="153">
        <f t="shared" si="25"/>
        <v>0</v>
      </c>
      <c r="BZ12" s="153">
        <f t="shared" si="26"/>
        <v>0</v>
      </c>
      <c r="CA12" s="153">
        <f t="shared" si="27"/>
        <v>0</v>
      </c>
      <c r="CB12" s="153" t="e">
        <f t="shared" si="28"/>
        <v>#N/A</v>
      </c>
      <c r="CD12" s="396" t="s">
        <v>2</v>
      </c>
      <c r="CE12" s="173" t="s">
        <v>3</v>
      </c>
      <c r="CF12" s="456">
        <f t="shared" ref="CF12:CF50" si="51">K12-O12</f>
        <v>0</v>
      </c>
      <c r="CG12" s="457">
        <f t="shared" ref="CG12:CG50" si="52">CH12+CI12</f>
        <v>0</v>
      </c>
      <c r="CH12" s="458">
        <f t="shared" ref="CH12:CH50" si="53">P12-Q12</f>
        <v>0</v>
      </c>
      <c r="CI12" s="459">
        <f t="shared" ref="CI12:CI50" si="54">(R12-AE12)*(1-M12)</f>
        <v>0</v>
      </c>
      <c r="CJ12" s="457">
        <f t="shared" ref="CJ12:CJ50" si="55">CK12+CL12</f>
        <v>0</v>
      </c>
      <c r="CK12" s="458">
        <f t="shared" si="29"/>
        <v>0</v>
      </c>
      <c r="CL12" s="459">
        <f t="shared" ref="CL12:CL50" si="56">(AA12-AF12)*(1-M12)</f>
        <v>0</v>
      </c>
    </row>
    <row r="13" spans="2:90" x14ac:dyDescent="0.4">
      <c r="B13" s="106" t="s">
        <v>4</v>
      </c>
      <c r="C13" s="173" t="s">
        <v>5</v>
      </c>
      <c r="D13" s="176"/>
      <c r="E13" s="68">
        <v>0.21797701872036809</v>
      </c>
      <c r="F13" s="176"/>
      <c r="G13" s="68">
        <v>3.1804802074933601E-2</v>
      </c>
      <c r="H13" s="176"/>
      <c r="I13" s="176"/>
      <c r="J13" s="541"/>
      <c r="K13" s="548"/>
      <c r="L13" s="543"/>
      <c r="M13" s="180">
        <f>取引基本表!BL8</f>
        <v>0.85236065056055588</v>
      </c>
      <c r="N13" s="175"/>
      <c r="O13" s="558">
        <f>入力表!D13</f>
        <v>0</v>
      </c>
      <c r="P13" s="167">
        <v>0</v>
      </c>
      <c r="Q13" s="174">
        <f t="shared" si="30"/>
        <v>0</v>
      </c>
      <c r="R13" s="567">
        <v>0</v>
      </c>
      <c r="S13" s="174">
        <f t="shared" si="31"/>
        <v>0</v>
      </c>
      <c r="T13" s="180">
        <v>0.27164784245583551</v>
      </c>
      <c r="U13" s="182">
        <v>0.13098531297836249</v>
      </c>
      <c r="V13" s="167">
        <f t="shared" si="0"/>
        <v>0</v>
      </c>
      <c r="W13" s="184"/>
      <c r="X13" s="102">
        <f>取引基本表!BN8</f>
        <v>4.3446315898561488E-4</v>
      </c>
      <c r="Y13" s="165">
        <f t="shared" si="1"/>
        <v>0</v>
      </c>
      <c r="Z13" s="167">
        <f t="shared" si="2"/>
        <v>0</v>
      </c>
      <c r="AA13" s="532">
        <v>0</v>
      </c>
      <c r="AB13" s="167">
        <f t="shared" si="32"/>
        <v>0</v>
      </c>
      <c r="AC13" s="102">
        <v>0.73675065160729802</v>
      </c>
      <c r="AD13" s="167">
        <f t="shared" si="3"/>
        <v>0</v>
      </c>
      <c r="AE13" s="167">
        <f t="shared" si="4"/>
        <v>0</v>
      </c>
      <c r="AF13" s="167">
        <f t="shared" si="33"/>
        <v>0</v>
      </c>
      <c r="AG13" s="165">
        <f t="shared" si="34"/>
        <v>0</v>
      </c>
      <c r="AH13" s="102">
        <v>0.27164784245583551</v>
      </c>
      <c r="AI13" s="167">
        <f t="shared" si="5"/>
        <v>0</v>
      </c>
      <c r="AJ13" s="167">
        <f t="shared" si="6"/>
        <v>0</v>
      </c>
      <c r="AK13" s="167">
        <f t="shared" si="35"/>
        <v>0</v>
      </c>
      <c r="AL13" s="165">
        <f t="shared" si="36"/>
        <v>0</v>
      </c>
      <c r="AM13" s="102">
        <f t="shared" si="37"/>
        <v>0.13098531297836249</v>
      </c>
      <c r="AN13" s="167">
        <f t="shared" si="7"/>
        <v>0</v>
      </c>
      <c r="AO13" s="167">
        <f t="shared" si="8"/>
        <v>0</v>
      </c>
      <c r="AP13" s="167">
        <f t="shared" si="38"/>
        <v>0</v>
      </c>
      <c r="AQ13" s="165">
        <f t="shared" si="39"/>
        <v>0</v>
      </c>
      <c r="AR13" s="167">
        <f t="shared" si="40"/>
        <v>0</v>
      </c>
      <c r="AS13" s="167">
        <f t="shared" si="9"/>
        <v>0</v>
      </c>
      <c r="AT13" s="167">
        <f t="shared" si="10"/>
        <v>0</v>
      </c>
      <c r="AU13" s="165">
        <f t="shared" si="41"/>
        <v>0</v>
      </c>
      <c r="AV13" s="102">
        <v>9.8078965151076364E-2</v>
      </c>
      <c r="AW13" s="167" t="e">
        <f t="shared" si="11"/>
        <v>#N/A</v>
      </c>
      <c r="AX13" s="167" t="e">
        <f t="shared" si="12"/>
        <v>#N/A</v>
      </c>
      <c r="AY13" s="167" t="e">
        <f t="shared" si="42"/>
        <v>#N/A</v>
      </c>
      <c r="AZ13" s="165" t="e">
        <f t="shared" si="43"/>
        <v>#N/A</v>
      </c>
      <c r="BA13" s="102">
        <v>0.16893522540785791</v>
      </c>
      <c r="BB13" s="167" t="e">
        <f t="shared" si="13"/>
        <v>#N/A</v>
      </c>
      <c r="BC13" s="167" t="e">
        <f t="shared" si="14"/>
        <v>#N/A</v>
      </c>
      <c r="BD13" s="167" t="e">
        <f t="shared" si="44"/>
        <v>#N/A</v>
      </c>
      <c r="BE13" s="165" t="e">
        <f t="shared" si="45"/>
        <v>#N/A</v>
      </c>
      <c r="BF13" s="102">
        <v>0.89946003948539133</v>
      </c>
      <c r="BG13" s="167" t="e">
        <f t="shared" si="15"/>
        <v>#N/A</v>
      </c>
      <c r="BH13" s="167" t="e">
        <f t="shared" si="16"/>
        <v>#N/A</v>
      </c>
      <c r="BI13" s="167" t="e">
        <f t="shared" si="17"/>
        <v>#N/A</v>
      </c>
      <c r="BJ13" s="165" t="e">
        <f t="shared" si="46"/>
        <v>#N/A</v>
      </c>
      <c r="BK13" s="167">
        <f t="shared" si="47"/>
        <v>0</v>
      </c>
      <c r="BL13" s="167">
        <f t="shared" si="48"/>
        <v>0</v>
      </c>
      <c r="BM13" s="183">
        <f t="shared" si="49"/>
        <v>0</v>
      </c>
      <c r="BN13" s="102">
        <v>0.40534800656434017</v>
      </c>
      <c r="BO13" s="167">
        <f t="shared" si="18"/>
        <v>0</v>
      </c>
      <c r="BP13" s="167">
        <f t="shared" si="19"/>
        <v>0</v>
      </c>
      <c r="BQ13" s="167">
        <f t="shared" si="20"/>
        <v>0</v>
      </c>
      <c r="BR13" s="167">
        <f t="shared" si="50"/>
        <v>0</v>
      </c>
      <c r="BS13" s="167">
        <f t="shared" si="21"/>
        <v>0</v>
      </c>
      <c r="BT13" s="167">
        <f t="shared" si="22"/>
        <v>0</v>
      </c>
      <c r="BU13" s="167">
        <f t="shared" si="23"/>
        <v>0</v>
      </c>
      <c r="BW13" s="242">
        <f>RANK(AB13,$AB$11:$AB$50,0)+COUNTIF(AB$11:AB13,AB13)-1</f>
        <v>3</v>
      </c>
      <c r="BX13" s="152" t="str">
        <f t="shared" si="24"/>
        <v>03林業</v>
      </c>
      <c r="BY13" s="153">
        <f t="shared" si="25"/>
        <v>0</v>
      </c>
      <c r="BZ13" s="153">
        <f t="shared" si="26"/>
        <v>0</v>
      </c>
      <c r="CA13" s="153">
        <f t="shared" si="27"/>
        <v>0</v>
      </c>
      <c r="CB13" s="153" t="e">
        <f t="shared" si="28"/>
        <v>#N/A</v>
      </c>
      <c r="CD13" s="396" t="s">
        <v>4</v>
      </c>
      <c r="CE13" s="173" t="s">
        <v>5</v>
      </c>
      <c r="CF13" s="456">
        <f t="shared" si="51"/>
        <v>0</v>
      </c>
      <c r="CG13" s="457">
        <f t="shared" si="52"/>
        <v>0</v>
      </c>
      <c r="CH13" s="458">
        <f t="shared" si="53"/>
        <v>0</v>
      </c>
      <c r="CI13" s="459">
        <f t="shared" si="54"/>
        <v>0</v>
      </c>
      <c r="CJ13" s="457">
        <f t="shared" si="55"/>
        <v>0</v>
      </c>
      <c r="CK13" s="458">
        <f t="shared" si="29"/>
        <v>0</v>
      </c>
      <c r="CL13" s="459">
        <f t="shared" si="56"/>
        <v>0</v>
      </c>
    </row>
    <row r="14" spans="2:90" x14ac:dyDescent="0.4">
      <c r="B14" s="106" t="s">
        <v>6</v>
      </c>
      <c r="C14" s="173" t="s">
        <v>7</v>
      </c>
      <c r="D14" s="176"/>
      <c r="E14" s="68">
        <v>0.24930029364152415</v>
      </c>
      <c r="F14" s="176"/>
      <c r="G14" s="68">
        <v>3.3308393561263416E-2</v>
      </c>
      <c r="H14" s="176"/>
      <c r="I14" s="176"/>
      <c r="J14" s="541"/>
      <c r="K14" s="548"/>
      <c r="L14" s="543"/>
      <c r="M14" s="180">
        <f>取引基本表!BL9</f>
        <v>0.58663301058659534</v>
      </c>
      <c r="N14" s="175"/>
      <c r="O14" s="558">
        <f>入力表!D14</f>
        <v>0</v>
      </c>
      <c r="P14" s="167">
        <v>0</v>
      </c>
      <c r="Q14" s="174">
        <f t="shared" si="30"/>
        <v>0</v>
      </c>
      <c r="R14" s="567">
        <v>0</v>
      </c>
      <c r="S14" s="174">
        <f t="shared" si="31"/>
        <v>0</v>
      </c>
      <c r="T14" s="180">
        <v>0.16878829075372093</v>
      </c>
      <c r="U14" s="182">
        <v>7.0712100210545886E-2</v>
      </c>
      <c r="V14" s="167">
        <f t="shared" si="0"/>
        <v>0</v>
      </c>
      <c r="W14" s="184"/>
      <c r="X14" s="102">
        <f>取引基本表!BN9</f>
        <v>5.5530237705821942E-3</v>
      </c>
      <c r="Y14" s="165">
        <f t="shared" si="1"/>
        <v>0</v>
      </c>
      <c r="Z14" s="167">
        <f t="shared" si="2"/>
        <v>0</v>
      </c>
      <c r="AA14" s="532">
        <v>0</v>
      </c>
      <c r="AB14" s="167">
        <f t="shared" si="32"/>
        <v>0</v>
      </c>
      <c r="AC14" s="102">
        <v>0.47672098730556683</v>
      </c>
      <c r="AD14" s="167">
        <f t="shared" si="3"/>
        <v>0</v>
      </c>
      <c r="AE14" s="167">
        <f t="shared" si="4"/>
        <v>0</v>
      </c>
      <c r="AF14" s="167">
        <f t="shared" si="33"/>
        <v>0</v>
      </c>
      <c r="AG14" s="165">
        <f t="shared" si="34"/>
        <v>0</v>
      </c>
      <c r="AH14" s="102">
        <v>0.16878829075372093</v>
      </c>
      <c r="AI14" s="167">
        <f t="shared" si="5"/>
        <v>0</v>
      </c>
      <c r="AJ14" s="167">
        <f t="shared" si="6"/>
        <v>0</v>
      </c>
      <c r="AK14" s="167">
        <f t="shared" si="35"/>
        <v>0</v>
      </c>
      <c r="AL14" s="165">
        <f t="shared" si="36"/>
        <v>0</v>
      </c>
      <c r="AM14" s="102">
        <f t="shared" si="37"/>
        <v>7.0712100210545886E-2</v>
      </c>
      <c r="AN14" s="167">
        <f t="shared" si="7"/>
        <v>0</v>
      </c>
      <c r="AO14" s="167">
        <f t="shared" si="8"/>
        <v>0</v>
      </c>
      <c r="AP14" s="167">
        <f t="shared" si="38"/>
        <v>0</v>
      </c>
      <c r="AQ14" s="165">
        <f t="shared" si="39"/>
        <v>0</v>
      </c>
      <c r="AR14" s="167">
        <f t="shared" si="40"/>
        <v>0</v>
      </c>
      <c r="AS14" s="167">
        <f t="shared" si="9"/>
        <v>0</v>
      </c>
      <c r="AT14" s="167">
        <f t="shared" si="10"/>
        <v>0</v>
      </c>
      <c r="AU14" s="165">
        <f t="shared" si="41"/>
        <v>0</v>
      </c>
      <c r="AV14" s="102">
        <v>2.969685199244337E-2</v>
      </c>
      <c r="AW14" s="167" t="e">
        <f t="shared" si="11"/>
        <v>#N/A</v>
      </c>
      <c r="AX14" s="167" t="e">
        <f t="shared" si="12"/>
        <v>#N/A</v>
      </c>
      <c r="AY14" s="167" t="e">
        <f t="shared" si="42"/>
        <v>#N/A</v>
      </c>
      <c r="AZ14" s="165" t="e">
        <f t="shared" si="43"/>
        <v>#N/A</v>
      </c>
      <c r="BA14" s="102">
        <v>6.9051360370063028E-2</v>
      </c>
      <c r="BB14" s="167" t="e">
        <f t="shared" si="13"/>
        <v>#N/A</v>
      </c>
      <c r="BC14" s="167" t="e">
        <f t="shared" si="14"/>
        <v>#N/A</v>
      </c>
      <c r="BD14" s="167" t="e">
        <f t="shared" si="44"/>
        <v>#N/A</v>
      </c>
      <c r="BE14" s="165" t="e">
        <f t="shared" si="45"/>
        <v>#N/A</v>
      </c>
      <c r="BF14" s="102">
        <v>2.8822472645012178</v>
      </c>
      <c r="BG14" s="167" t="e">
        <f t="shared" si="15"/>
        <v>#N/A</v>
      </c>
      <c r="BH14" s="167" t="e">
        <f t="shared" si="16"/>
        <v>#N/A</v>
      </c>
      <c r="BI14" s="167" t="e">
        <f t="shared" si="17"/>
        <v>#N/A</v>
      </c>
      <c r="BJ14" s="165" t="e">
        <f t="shared" si="46"/>
        <v>#N/A</v>
      </c>
      <c r="BK14" s="167">
        <f t="shared" si="47"/>
        <v>0</v>
      </c>
      <c r="BL14" s="167">
        <f t="shared" si="48"/>
        <v>0</v>
      </c>
      <c r="BM14" s="183">
        <f t="shared" si="49"/>
        <v>0</v>
      </c>
      <c r="BN14" s="102">
        <v>0.16267942583732056</v>
      </c>
      <c r="BO14" s="167">
        <f t="shared" si="18"/>
        <v>0</v>
      </c>
      <c r="BP14" s="167">
        <f t="shared" si="19"/>
        <v>0</v>
      </c>
      <c r="BQ14" s="167">
        <f t="shared" si="20"/>
        <v>0</v>
      </c>
      <c r="BR14" s="167">
        <f t="shared" si="50"/>
        <v>0</v>
      </c>
      <c r="BS14" s="167">
        <f t="shared" si="21"/>
        <v>0</v>
      </c>
      <c r="BT14" s="167">
        <f t="shared" si="22"/>
        <v>0</v>
      </c>
      <c r="BU14" s="167">
        <f t="shared" si="23"/>
        <v>0</v>
      </c>
      <c r="BW14" s="242">
        <f>RANK(AB14,$AB$11:$AB$50,0)+COUNTIF(AB$11:AB14,AB14)-1</f>
        <v>4</v>
      </c>
      <c r="BX14" s="152" t="str">
        <f t="shared" si="24"/>
        <v>04漁業</v>
      </c>
      <c r="BY14" s="153">
        <f t="shared" si="25"/>
        <v>0</v>
      </c>
      <c r="BZ14" s="153">
        <f t="shared" si="26"/>
        <v>0</v>
      </c>
      <c r="CA14" s="153">
        <f t="shared" si="27"/>
        <v>0</v>
      </c>
      <c r="CB14" s="153" t="e">
        <f t="shared" si="28"/>
        <v>#N/A</v>
      </c>
      <c r="CD14" s="396" t="s">
        <v>6</v>
      </c>
      <c r="CE14" s="173" t="s">
        <v>7</v>
      </c>
      <c r="CF14" s="456">
        <f t="shared" si="51"/>
        <v>0</v>
      </c>
      <c r="CG14" s="457">
        <f t="shared" si="52"/>
        <v>0</v>
      </c>
      <c r="CH14" s="458">
        <f t="shared" si="53"/>
        <v>0</v>
      </c>
      <c r="CI14" s="459">
        <f t="shared" si="54"/>
        <v>0</v>
      </c>
      <c r="CJ14" s="457">
        <f t="shared" si="55"/>
        <v>0</v>
      </c>
      <c r="CK14" s="458">
        <f t="shared" si="29"/>
        <v>0</v>
      </c>
      <c r="CL14" s="459">
        <f t="shared" si="56"/>
        <v>0</v>
      </c>
    </row>
    <row r="15" spans="2:90" x14ac:dyDescent="0.4">
      <c r="B15" s="106" t="s">
        <v>8</v>
      </c>
      <c r="C15" s="173" t="s">
        <v>9</v>
      </c>
      <c r="D15" s="176"/>
      <c r="E15" s="68">
        <v>2.2528180695691236E-2</v>
      </c>
      <c r="F15" s="176"/>
      <c r="G15" s="68">
        <v>6.6403067077407646E-2</v>
      </c>
      <c r="H15" s="176"/>
      <c r="I15" s="176"/>
      <c r="J15" s="541"/>
      <c r="K15" s="548"/>
      <c r="L15" s="543"/>
      <c r="M15" s="180">
        <f>取引基本表!BL10</f>
        <v>0.16083477925583189</v>
      </c>
      <c r="N15" s="175"/>
      <c r="O15" s="558">
        <f>入力表!D15</f>
        <v>0</v>
      </c>
      <c r="P15" s="167">
        <v>0</v>
      </c>
      <c r="Q15" s="174">
        <f t="shared" si="30"/>
        <v>0</v>
      </c>
      <c r="R15" s="567">
        <v>0</v>
      </c>
      <c r="S15" s="174">
        <f t="shared" si="31"/>
        <v>0</v>
      </c>
      <c r="T15" s="180">
        <v>0.19732064163581878</v>
      </c>
      <c r="U15" s="182">
        <v>0</v>
      </c>
      <c r="V15" s="167">
        <f t="shared" si="0"/>
        <v>0</v>
      </c>
      <c r="W15" s="184"/>
      <c r="X15" s="102">
        <f>取引基本表!BN10</f>
        <v>-2.0593819462620889E-5</v>
      </c>
      <c r="Y15" s="165">
        <f t="shared" si="1"/>
        <v>0</v>
      </c>
      <c r="Z15" s="167">
        <f t="shared" si="2"/>
        <v>0</v>
      </c>
      <c r="AA15" s="532">
        <v>0</v>
      </c>
      <c r="AB15" s="167">
        <f t="shared" si="32"/>
        <v>0</v>
      </c>
      <c r="AC15" s="102">
        <v>0.53587167283624182</v>
      </c>
      <c r="AD15" s="167">
        <f t="shared" si="3"/>
        <v>0</v>
      </c>
      <c r="AE15" s="167">
        <f t="shared" si="4"/>
        <v>0</v>
      </c>
      <c r="AF15" s="167">
        <f t="shared" si="33"/>
        <v>0</v>
      </c>
      <c r="AG15" s="165">
        <f t="shared" si="34"/>
        <v>0</v>
      </c>
      <c r="AH15" s="102">
        <v>0.19732064163581878</v>
      </c>
      <c r="AI15" s="167">
        <f t="shared" si="5"/>
        <v>0</v>
      </c>
      <c r="AJ15" s="167">
        <f t="shared" si="6"/>
        <v>0</v>
      </c>
      <c r="AK15" s="167">
        <f t="shared" si="35"/>
        <v>0</v>
      </c>
      <c r="AL15" s="165">
        <f t="shared" si="36"/>
        <v>0</v>
      </c>
      <c r="AM15" s="102">
        <f t="shared" si="37"/>
        <v>0</v>
      </c>
      <c r="AN15" s="167">
        <f t="shared" si="7"/>
        <v>0</v>
      </c>
      <c r="AO15" s="167">
        <f t="shared" si="8"/>
        <v>0</v>
      </c>
      <c r="AP15" s="167">
        <f t="shared" si="38"/>
        <v>0</v>
      </c>
      <c r="AQ15" s="165">
        <f t="shared" si="39"/>
        <v>0</v>
      </c>
      <c r="AR15" s="167">
        <f t="shared" si="40"/>
        <v>0</v>
      </c>
      <c r="AS15" s="167">
        <f t="shared" si="9"/>
        <v>0</v>
      </c>
      <c r="AT15" s="167">
        <f t="shared" si="10"/>
        <v>0</v>
      </c>
      <c r="AU15" s="165">
        <f t="shared" si="41"/>
        <v>0</v>
      </c>
      <c r="AV15" s="102">
        <v>1.5723603031905519E-2</v>
      </c>
      <c r="AW15" s="167" t="e">
        <f t="shared" si="11"/>
        <v>#N/A</v>
      </c>
      <c r="AX15" s="167" t="e">
        <f t="shared" si="12"/>
        <v>#N/A</v>
      </c>
      <c r="AY15" s="167" t="e">
        <f t="shared" si="42"/>
        <v>#N/A</v>
      </c>
      <c r="AZ15" s="165" t="e">
        <f t="shared" si="43"/>
        <v>#N/A</v>
      </c>
      <c r="BA15" s="102">
        <v>1.5723603031905519E-2</v>
      </c>
      <c r="BB15" s="167" t="e">
        <f t="shared" si="13"/>
        <v>#N/A</v>
      </c>
      <c r="BC15" s="167" t="e">
        <f t="shared" si="14"/>
        <v>#N/A</v>
      </c>
      <c r="BD15" s="167" t="e">
        <f t="shared" si="44"/>
        <v>#N/A</v>
      </c>
      <c r="BE15" s="165" t="e">
        <f t="shared" si="45"/>
        <v>#N/A</v>
      </c>
      <c r="BF15" s="102">
        <v>1.0934101295972829</v>
      </c>
      <c r="BG15" s="167" t="e">
        <f t="shared" si="15"/>
        <v>#N/A</v>
      </c>
      <c r="BH15" s="167" t="e">
        <f t="shared" si="16"/>
        <v>#N/A</v>
      </c>
      <c r="BI15" s="167" t="e">
        <f t="shared" si="17"/>
        <v>#N/A</v>
      </c>
      <c r="BJ15" s="165" t="e">
        <f t="shared" si="46"/>
        <v>#N/A</v>
      </c>
      <c r="BK15" s="167">
        <f t="shared" si="47"/>
        <v>0</v>
      </c>
      <c r="BL15" s="167">
        <f t="shared" si="48"/>
        <v>0</v>
      </c>
      <c r="BM15" s="183">
        <f t="shared" si="49"/>
        <v>0</v>
      </c>
      <c r="BN15" s="102">
        <v>0.10826723074211175</v>
      </c>
      <c r="BO15" s="167">
        <f t="shared" si="18"/>
        <v>0</v>
      </c>
      <c r="BP15" s="167">
        <f t="shared" si="19"/>
        <v>0</v>
      </c>
      <c r="BQ15" s="167">
        <f t="shared" si="20"/>
        <v>0</v>
      </c>
      <c r="BR15" s="167">
        <f t="shared" si="50"/>
        <v>0</v>
      </c>
      <c r="BS15" s="167">
        <f t="shared" si="21"/>
        <v>0</v>
      </c>
      <c r="BT15" s="167">
        <f t="shared" si="22"/>
        <v>0</v>
      </c>
      <c r="BU15" s="167">
        <f t="shared" si="23"/>
        <v>0</v>
      </c>
      <c r="BW15" s="242">
        <f>RANK(AB15,$AB$11:$AB$50,0)+COUNTIF(AB$11:AB15,AB15)-1</f>
        <v>5</v>
      </c>
      <c r="BX15" s="152" t="str">
        <f t="shared" si="24"/>
        <v>05鉱業</v>
      </c>
      <c r="BY15" s="153">
        <f t="shared" si="25"/>
        <v>0</v>
      </c>
      <c r="BZ15" s="153">
        <f t="shared" si="26"/>
        <v>0</v>
      </c>
      <c r="CA15" s="153">
        <f t="shared" si="27"/>
        <v>0</v>
      </c>
      <c r="CB15" s="153" t="e">
        <f t="shared" si="28"/>
        <v>#N/A</v>
      </c>
      <c r="CD15" s="396" t="s">
        <v>8</v>
      </c>
      <c r="CE15" s="173" t="s">
        <v>9</v>
      </c>
      <c r="CF15" s="456">
        <f t="shared" si="51"/>
        <v>0</v>
      </c>
      <c r="CG15" s="457">
        <f t="shared" si="52"/>
        <v>0</v>
      </c>
      <c r="CH15" s="458">
        <f t="shared" si="53"/>
        <v>0</v>
      </c>
      <c r="CI15" s="459">
        <f t="shared" si="54"/>
        <v>0</v>
      </c>
      <c r="CJ15" s="457">
        <f t="shared" si="55"/>
        <v>0</v>
      </c>
      <c r="CK15" s="458">
        <f t="shared" si="29"/>
        <v>0</v>
      </c>
      <c r="CL15" s="459">
        <f t="shared" si="56"/>
        <v>0</v>
      </c>
    </row>
    <row r="16" spans="2:90" x14ac:dyDescent="0.4">
      <c r="B16" s="106" t="s">
        <v>10</v>
      </c>
      <c r="C16" s="173" t="s">
        <v>11</v>
      </c>
      <c r="D16" s="176"/>
      <c r="E16" s="68">
        <v>0.32257496101304423</v>
      </c>
      <c r="F16" s="176"/>
      <c r="G16" s="68">
        <v>3.2171338179978581E-2</v>
      </c>
      <c r="H16" s="176"/>
      <c r="I16" s="176"/>
      <c r="J16" s="541"/>
      <c r="K16" s="548"/>
      <c r="L16" s="543"/>
      <c r="M16" s="180">
        <f>取引基本表!BL11</f>
        <v>0.24585242701968768</v>
      </c>
      <c r="N16" s="175"/>
      <c r="O16" s="558">
        <f>入力表!D16</f>
        <v>0</v>
      </c>
      <c r="P16" s="167">
        <v>0</v>
      </c>
      <c r="Q16" s="174">
        <f t="shared" si="30"/>
        <v>0</v>
      </c>
      <c r="R16" s="567">
        <v>0</v>
      </c>
      <c r="S16" s="174">
        <f t="shared" si="31"/>
        <v>0</v>
      </c>
      <c r="T16" s="180">
        <v>0.16837264084803275</v>
      </c>
      <c r="U16" s="182">
        <v>7.5169106341834548E-3</v>
      </c>
      <c r="V16" s="167">
        <f t="shared" si="0"/>
        <v>0</v>
      </c>
      <c r="W16" s="184"/>
      <c r="X16" s="102">
        <f>取引基本表!BN11</f>
        <v>7.3673392652390937E-2</v>
      </c>
      <c r="Y16" s="165">
        <f t="shared" si="1"/>
        <v>0</v>
      </c>
      <c r="Z16" s="167">
        <f t="shared" si="2"/>
        <v>0</v>
      </c>
      <c r="AA16" s="532">
        <v>0</v>
      </c>
      <c r="AB16" s="167">
        <f t="shared" si="32"/>
        <v>0</v>
      </c>
      <c r="AC16" s="102">
        <v>0.32374248670274919</v>
      </c>
      <c r="AD16" s="167">
        <f t="shared" si="3"/>
        <v>0</v>
      </c>
      <c r="AE16" s="167">
        <f t="shared" si="4"/>
        <v>0</v>
      </c>
      <c r="AF16" s="167">
        <f t="shared" si="33"/>
        <v>0</v>
      </c>
      <c r="AG16" s="165">
        <f t="shared" si="34"/>
        <v>0</v>
      </c>
      <c r="AH16" s="102">
        <v>0.16837264084803275</v>
      </c>
      <c r="AI16" s="167">
        <f t="shared" si="5"/>
        <v>0</v>
      </c>
      <c r="AJ16" s="167">
        <f t="shared" si="6"/>
        <v>0</v>
      </c>
      <c r="AK16" s="167">
        <f t="shared" si="35"/>
        <v>0</v>
      </c>
      <c r="AL16" s="165">
        <f t="shared" si="36"/>
        <v>0</v>
      </c>
      <c r="AM16" s="102">
        <f t="shared" si="37"/>
        <v>7.5169106341834548E-3</v>
      </c>
      <c r="AN16" s="167">
        <f t="shared" si="7"/>
        <v>0</v>
      </c>
      <c r="AO16" s="167">
        <f t="shared" si="8"/>
        <v>0</v>
      </c>
      <c r="AP16" s="167">
        <f t="shared" si="38"/>
        <v>0</v>
      </c>
      <c r="AQ16" s="165">
        <f t="shared" si="39"/>
        <v>0</v>
      </c>
      <c r="AR16" s="167">
        <f t="shared" si="40"/>
        <v>0</v>
      </c>
      <c r="AS16" s="167">
        <f t="shared" si="9"/>
        <v>0</v>
      </c>
      <c r="AT16" s="167">
        <f t="shared" si="10"/>
        <v>0</v>
      </c>
      <c r="AU16" s="165">
        <f t="shared" si="41"/>
        <v>0</v>
      </c>
      <c r="AV16" s="102">
        <v>5.7292689082700021E-2</v>
      </c>
      <c r="AW16" s="167" t="e">
        <f t="shared" si="11"/>
        <v>#N/A</v>
      </c>
      <c r="AX16" s="167" t="e">
        <f t="shared" si="12"/>
        <v>#N/A</v>
      </c>
      <c r="AY16" s="167" t="e">
        <f t="shared" si="42"/>
        <v>#N/A</v>
      </c>
      <c r="AZ16" s="165" t="e">
        <f t="shared" si="43"/>
        <v>#N/A</v>
      </c>
      <c r="BA16" s="102">
        <v>6.8799835478654287E-2</v>
      </c>
      <c r="BB16" s="167" t="e">
        <f t="shared" si="13"/>
        <v>#N/A</v>
      </c>
      <c r="BC16" s="167" t="e">
        <f t="shared" si="14"/>
        <v>#N/A</v>
      </c>
      <c r="BD16" s="167" t="e">
        <f t="shared" si="44"/>
        <v>#N/A</v>
      </c>
      <c r="BE16" s="165" t="e">
        <f t="shared" si="45"/>
        <v>#N/A</v>
      </c>
      <c r="BF16" s="102">
        <v>0.24361645579272226</v>
      </c>
      <c r="BG16" s="167" t="e">
        <f t="shared" si="15"/>
        <v>#N/A</v>
      </c>
      <c r="BH16" s="167" t="e">
        <f t="shared" si="16"/>
        <v>#N/A</v>
      </c>
      <c r="BI16" s="167" t="e">
        <f t="shared" si="17"/>
        <v>#N/A</v>
      </c>
      <c r="BJ16" s="165" t="e">
        <f t="shared" si="46"/>
        <v>#N/A</v>
      </c>
      <c r="BK16" s="167">
        <f t="shared" si="47"/>
        <v>0</v>
      </c>
      <c r="BL16" s="167">
        <f t="shared" si="48"/>
        <v>0</v>
      </c>
      <c r="BM16" s="183">
        <f t="shared" si="49"/>
        <v>0</v>
      </c>
      <c r="BN16" s="102">
        <v>7.3277433467006922E-2</v>
      </c>
      <c r="BO16" s="167">
        <f t="shared" si="18"/>
        <v>0</v>
      </c>
      <c r="BP16" s="167">
        <f t="shared" si="19"/>
        <v>0</v>
      </c>
      <c r="BQ16" s="167">
        <f t="shared" si="20"/>
        <v>0</v>
      </c>
      <c r="BR16" s="167">
        <f t="shared" si="50"/>
        <v>0</v>
      </c>
      <c r="BS16" s="167">
        <f t="shared" si="21"/>
        <v>0</v>
      </c>
      <c r="BT16" s="167">
        <f t="shared" si="22"/>
        <v>0</v>
      </c>
      <c r="BU16" s="167">
        <f t="shared" si="23"/>
        <v>0</v>
      </c>
      <c r="BW16" s="242">
        <f>RANK(AB16,$AB$11:$AB$50,0)+COUNTIF(AB$11:AB16,AB16)-1</f>
        <v>6</v>
      </c>
      <c r="BX16" s="152" t="str">
        <f t="shared" si="24"/>
        <v>06飲食料品</v>
      </c>
      <c r="BY16" s="153">
        <f t="shared" si="25"/>
        <v>0</v>
      </c>
      <c r="BZ16" s="153">
        <f t="shared" si="26"/>
        <v>0</v>
      </c>
      <c r="CA16" s="153">
        <f t="shared" si="27"/>
        <v>0</v>
      </c>
      <c r="CB16" s="153" t="e">
        <f t="shared" si="28"/>
        <v>#N/A</v>
      </c>
      <c r="CD16" s="396" t="s">
        <v>10</v>
      </c>
      <c r="CE16" s="173" t="s">
        <v>11</v>
      </c>
      <c r="CF16" s="456">
        <f t="shared" si="51"/>
        <v>0</v>
      </c>
      <c r="CG16" s="457">
        <f t="shared" si="52"/>
        <v>0</v>
      </c>
      <c r="CH16" s="458">
        <f t="shared" si="53"/>
        <v>0</v>
      </c>
      <c r="CI16" s="459">
        <f t="shared" si="54"/>
        <v>0</v>
      </c>
      <c r="CJ16" s="457">
        <f t="shared" si="55"/>
        <v>0</v>
      </c>
      <c r="CK16" s="458">
        <f t="shared" si="29"/>
        <v>0</v>
      </c>
      <c r="CL16" s="459">
        <f t="shared" si="56"/>
        <v>0</v>
      </c>
    </row>
    <row r="17" spans="2:90" x14ac:dyDescent="0.4">
      <c r="B17" s="106" t="s">
        <v>12</v>
      </c>
      <c r="C17" s="173" t="s">
        <v>13</v>
      </c>
      <c r="D17" s="176"/>
      <c r="E17" s="68">
        <v>0.43944914757410253</v>
      </c>
      <c r="F17" s="176"/>
      <c r="G17" s="68">
        <v>2.4548546158944525E-2</v>
      </c>
      <c r="H17" s="176"/>
      <c r="I17" s="176"/>
      <c r="J17" s="541"/>
      <c r="K17" s="548"/>
      <c r="L17" s="543"/>
      <c r="M17" s="180">
        <f>取引基本表!BL12</f>
        <v>5.6231835221768223E-2</v>
      </c>
      <c r="N17" s="175"/>
      <c r="O17" s="558">
        <f>入力表!D17</f>
        <v>0</v>
      </c>
      <c r="P17" s="167">
        <v>0</v>
      </c>
      <c r="Q17" s="174">
        <f t="shared" si="30"/>
        <v>0</v>
      </c>
      <c r="R17" s="567">
        <v>0</v>
      </c>
      <c r="S17" s="174">
        <f t="shared" si="31"/>
        <v>0</v>
      </c>
      <c r="T17" s="180">
        <v>0.28662276999268388</v>
      </c>
      <c r="U17" s="182">
        <v>-7.3335937139398539E-4</v>
      </c>
      <c r="V17" s="167">
        <f t="shared" si="0"/>
        <v>0</v>
      </c>
      <c r="W17" s="184"/>
      <c r="X17" s="102">
        <f>取引基本表!BN12</f>
        <v>3.9712855725015381E-3</v>
      </c>
      <c r="Y17" s="165">
        <f t="shared" si="1"/>
        <v>0</v>
      </c>
      <c r="Z17" s="167">
        <f t="shared" si="2"/>
        <v>0</v>
      </c>
      <c r="AA17" s="532">
        <v>0</v>
      </c>
      <c r="AB17" s="167">
        <f t="shared" si="32"/>
        <v>0</v>
      </c>
      <c r="AC17" s="102">
        <v>0.43435196128088244</v>
      </c>
      <c r="AD17" s="167">
        <f t="shared" si="3"/>
        <v>0</v>
      </c>
      <c r="AE17" s="167">
        <f t="shared" si="4"/>
        <v>0</v>
      </c>
      <c r="AF17" s="167">
        <f t="shared" si="33"/>
        <v>0</v>
      </c>
      <c r="AG17" s="165">
        <f t="shared" si="34"/>
        <v>0</v>
      </c>
      <c r="AH17" s="102">
        <v>0.28662276999268388</v>
      </c>
      <c r="AI17" s="167">
        <f t="shared" si="5"/>
        <v>0</v>
      </c>
      <c r="AJ17" s="167">
        <f t="shared" si="6"/>
        <v>0</v>
      </c>
      <c r="AK17" s="167">
        <f t="shared" si="35"/>
        <v>0</v>
      </c>
      <c r="AL17" s="165">
        <f t="shared" si="36"/>
        <v>0</v>
      </c>
      <c r="AM17" s="102">
        <f t="shared" si="37"/>
        <v>-7.3335937139398539E-4</v>
      </c>
      <c r="AN17" s="167">
        <f t="shared" si="7"/>
        <v>0</v>
      </c>
      <c r="AO17" s="167">
        <f t="shared" si="8"/>
        <v>0</v>
      </c>
      <c r="AP17" s="167">
        <f t="shared" si="38"/>
        <v>0</v>
      </c>
      <c r="AQ17" s="165">
        <f t="shared" si="39"/>
        <v>0</v>
      </c>
      <c r="AR17" s="167">
        <f t="shared" si="40"/>
        <v>0</v>
      </c>
      <c r="AS17" s="167">
        <f t="shared" si="9"/>
        <v>0</v>
      </c>
      <c r="AT17" s="167">
        <f t="shared" si="10"/>
        <v>0</v>
      </c>
      <c r="AU17" s="165">
        <f t="shared" si="41"/>
        <v>0</v>
      </c>
      <c r="AV17" s="102">
        <v>8.4191569587483819E-2</v>
      </c>
      <c r="AW17" s="167" t="e">
        <f t="shared" si="11"/>
        <v>#N/A</v>
      </c>
      <c r="AX17" s="167" t="e">
        <f t="shared" si="12"/>
        <v>#N/A</v>
      </c>
      <c r="AY17" s="167" t="e">
        <f t="shared" si="42"/>
        <v>#N/A</v>
      </c>
      <c r="AZ17" s="165" t="e">
        <f t="shared" si="43"/>
        <v>#N/A</v>
      </c>
      <c r="BA17" s="102">
        <v>0.10326973943384546</v>
      </c>
      <c r="BB17" s="167" t="e">
        <f t="shared" si="13"/>
        <v>#N/A</v>
      </c>
      <c r="BC17" s="167" t="e">
        <f t="shared" si="14"/>
        <v>#N/A</v>
      </c>
      <c r="BD17" s="167" t="e">
        <f t="shared" si="44"/>
        <v>#N/A</v>
      </c>
      <c r="BE17" s="165" t="e">
        <f t="shared" si="45"/>
        <v>#N/A</v>
      </c>
      <c r="BF17" s="102">
        <v>0.38143879165406508</v>
      </c>
      <c r="BG17" s="167" t="e">
        <f t="shared" si="15"/>
        <v>#N/A</v>
      </c>
      <c r="BH17" s="167" t="e">
        <f t="shared" si="16"/>
        <v>#N/A</v>
      </c>
      <c r="BI17" s="167" t="e">
        <f t="shared" si="17"/>
        <v>#N/A</v>
      </c>
      <c r="BJ17" s="165" t="e">
        <f t="shared" si="46"/>
        <v>#N/A</v>
      </c>
      <c r="BK17" s="167">
        <f t="shared" si="47"/>
        <v>0</v>
      </c>
      <c r="BL17" s="167">
        <f t="shared" si="48"/>
        <v>0</v>
      </c>
      <c r="BM17" s="183">
        <f t="shared" si="49"/>
        <v>0</v>
      </c>
      <c r="BN17" s="102">
        <v>-5.5152231414260788E-3</v>
      </c>
      <c r="BO17" s="167">
        <f t="shared" si="18"/>
        <v>0</v>
      </c>
      <c r="BP17" s="167">
        <f t="shared" si="19"/>
        <v>0</v>
      </c>
      <c r="BQ17" s="167">
        <f t="shared" si="20"/>
        <v>0</v>
      </c>
      <c r="BR17" s="167">
        <f t="shared" si="50"/>
        <v>0</v>
      </c>
      <c r="BS17" s="167">
        <f t="shared" si="21"/>
        <v>0</v>
      </c>
      <c r="BT17" s="167">
        <f t="shared" si="22"/>
        <v>0</v>
      </c>
      <c r="BU17" s="167">
        <f t="shared" si="23"/>
        <v>0</v>
      </c>
      <c r="BW17" s="242">
        <f>RANK(AB17,$AB$11:$AB$50,0)+COUNTIF(AB$11:AB17,AB17)-1</f>
        <v>7</v>
      </c>
      <c r="BX17" s="152" t="str">
        <f t="shared" si="24"/>
        <v>07繊維製品</v>
      </c>
      <c r="BY17" s="153">
        <f t="shared" si="25"/>
        <v>0</v>
      </c>
      <c r="BZ17" s="153">
        <f t="shared" si="26"/>
        <v>0</v>
      </c>
      <c r="CA17" s="153">
        <f t="shared" si="27"/>
        <v>0</v>
      </c>
      <c r="CB17" s="153" t="e">
        <f t="shared" si="28"/>
        <v>#N/A</v>
      </c>
      <c r="CD17" s="396" t="s">
        <v>12</v>
      </c>
      <c r="CE17" s="173" t="s">
        <v>13</v>
      </c>
      <c r="CF17" s="456">
        <f t="shared" si="51"/>
        <v>0</v>
      </c>
      <c r="CG17" s="457">
        <f t="shared" si="52"/>
        <v>0</v>
      </c>
      <c r="CH17" s="458">
        <f t="shared" si="53"/>
        <v>0</v>
      </c>
      <c r="CI17" s="459">
        <f t="shared" si="54"/>
        <v>0</v>
      </c>
      <c r="CJ17" s="457">
        <f t="shared" si="55"/>
        <v>0</v>
      </c>
      <c r="CK17" s="458">
        <f t="shared" si="29"/>
        <v>0</v>
      </c>
      <c r="CL17" s="459">
        <f t="shared" si="56"/>
        <v>0</v>
      </c>
    </row>
    <row r="18" spans="2:90" x14ac:dyDescent="0.4">
      <c r="B18" s="106" t="s">
        <v>14</v>
      </c>
      <c r="C18" s="173" t="s">
        <v>15</v>
      </c>
      <c r="D18" s="176"/>
      <c r="E18" s="68">
        <v>0.27273391257347357</v>
      </c>
      <c r="F18" s="176"/>
      <c r="G18" s="68">
        <v>4.5912187148017224E-2</v>
      </c>
      <c r="H18" s="176"/>
      <c r="I18" s="176"/>
      <c r="J18" s="541"/>
      <c r="K18" s="548"/>
      <c r="L18" s="543"/>
      <c r="M18" s="180">
        <f>取引基本表!BL13</f>
        <v>0.21279307989984064</v>
      </c>
      <c r="N18" s="175"/>
      <c r="O18" s="558">
        <f>入力表!D18</f>
        <v>0</v>
      </c>
      <c r="P18" s="167">
        <v>0</v>
      </c>
      <c r="Q18" s="174">
        <f t="shared" si="30"/>
        <v>0</v>
      </c>
      <c r="R18" s="567">
        <v>0</v>
      </c>
      <c r="S18" s="174">
        <f t="shared" si="31"/>
        <v>0</v>
      </c>
      <c r="T18" s="180">
        <v>0.19410297119528239</v>
      </c>
      <c r="U18" s="182">
        <v>1.8690732601305986E-2</v>
      </c>
      <c r="V18" s="167">
        <f t="shared" si="0"/>
        <v>0</v>
      </c>
      <c r="W18" s="184"/>
      <c r="X18" s="102">
        <f>取引基本表!BN13</f>
        <v>3.9991868762896047E-4</v>
      </c>
      <c r="Y18" s="165">
        <f t="shared" si="1"/>
        <v>0</v>
      </c>
      <c r="Z18" s="167">
        <f t="shared" si="2"/>
        <v>0</v>
      </c>
      <c r="AA18" s="532">
        <v>0</v>
      </c>
      <c r="AB18" s="167">
        <f t="shared" si="32"/>
        <v>0</v>
      </c>
      <c r="AC18" s="102">
        <v>0.38144704014515762</v>
      </c>
      <c r="AD18" s="167">
        <f t="shared" si="3"/>
        <v>0</v>
      </c>
      <c r="AE18" s="167">
        <f t="shared" si="4"/>
        <v>0</v>
      </c>
      <c r="AF18" s="167">
        <f t="shared" si="33"/>
        <v>0</v>
      </c>
      <c r="AG18" s="165">
        <f t="shared" si="34"/>
        <v>0</v>
      </c>
      <c r="AH18" s="102">
        <v>0.19410297119528239</v>
      </c>
      <c r="AI18" s="167">
        <f t="shared" si="5"/>
        <v>0</v>
      </c>
      <c r="AJ18" s="167">
        <f t="shared" si="6"/>
        <v>0</v>
      </c>
      <c r="AK18" s="167">
        <f t="shared" si="35"/>
        <v>0</v>
      </c>
      <c r="AL18" s="165">
        <f t="shared" si="36"/>
        <v>0</v>
      </c>
      <c r="AM18" s="102">
        <f t="shared" si="37"/>
        <v>1.8690732601305986E-2</v>
      </c>
      <c r="AN18" s="167">
        <f t="shared" si="7"/>
        <v>0</v>
      </c>
      <c r="AO18" s="167">
        <f t="shared" si="8"/>
        <v>0</v>
      </c>
      <c r="AP18" s="167">
        <f t="shared" si="38"/>
        <v>0</v>
      </c>
      <c r="AQ18" s="165">
        <f t="shared" si="39"/>
        <v>0</v>
      </c>
      <c r="AR18" s="167">
        <f t="shared" si="40"/>
        <v>0</v>
      </c>
      <c r="AS18" s="167">
        <f t="shared" si="9"/>
        <v>0</v>
      </c>
      <c r="AT18" s="167">
        <f t="shared" si="10"/>
        <v>0</v>
      </c>
      <c r="AU18" s="165">
        <f t="shared" si="41"/>
        <v>0</v>
      </c>
      <c r="AV18" s="102">
        <v>6.4141528691313218E-2</v>
      </c>
      <c r="AW18" s="167" t="e">
        <f t="shared" si="11"/>
        <v>#N/A</v>
      </c>
      <c r="AX18" s="167" t="e">
        <f t="shared" si="12"/>
        <v>#N/A</v>
      </c>
      <c r="AY18" s="167" t="e">
        <f t="shared" si="42"/>
        <v>#N/A</v>
      </c>
      <c r="AZ18" s="165" t="e">
        <f t="shared" si="43"/>
        <v>#N/A</v>
      </c>
      <c r="BA18" s="102">
        <v>9.267407575413926E-2</v>
      </c>
      <c r="BB18" s="167" t="e">
        <f t="shared" si="13"/>
        <v>#N/A</v>
      </c>
      <c r="BC18" s="167" t="e">
        <f t="shared" si="14"/>
        <v>#N/A</v>
      </c>
      <c r="BD18" s="167" t="e">
        <f t="shared" si="44"/>
        <v>#N/A</v>
      </c>
      <c r="BE18" s="165" t="e">
        <f t="shared" si="45"/>
        <v>#N/A</v>
      </c>
      <c r="BF18" s="102">
        <v>0.10734440071560321</v>
      </c>
      <c r="BG18" s="167" t="e">
        <f t="shared" si="15"/>
        <v>#N/A</v>
      </c>
      <c r="BH18" s="167" t="e">
        <f t="shared" si="16"/>
        <v>#N/A</v>
      </c>
      <c r="BI18" s="167" t="e">
        <f t="shared" si="17"/>
        <v>#N/A</v>
      </c>
      <c r="BJ18" s="165" t="e">
        <f t="shared" si="46"/>
        <v>#N/A</v>
      </c>
      <c r="BK18" s="167">
        <f t="shared" si="47"/>
        <v>0</v>
      </c>
      <c r="BL18" s="167">
        <f t="shared" si="48"/>
        <v>0</v>
      </c>
      <c r="BM18" s="183">
        <f t="shared" si="49"/>
        <v>0</v>
      </c>
      <c r="BN18" s="102">
        <v>8.5234747108187792E-2</v>
      </c>
      <c r="BO18" s="167">
        <f t="shared" si="18"/>
        <v>0</v>
      </c>
      <c r="BP18" s="167">
        <f t="shared" si="19"/>
        <v>0</v>
      </c>
      <c r="BQ18" s="167">
        <f t="shared" si="20"/>
        <v>0</v>
      </c>
      <c r="BR18" s="167">
        <f t="shared" si="50"/>
        <v>0</v>
      </c>
      <c r="BS18" s="167">
        <f t="shared" si="21"/>
        <v>0</v>
      </c>
      <c r="BT18" s="167">
        <f t="shared" si="22"/>
        <v>0</v>
      </c>
      <c r="BU18" s="167">
        <f t="shared" si="23"/>
        <v>0</v>
      </c>
      <c r="BW18" s="242">
        <f>RANK(AB18,$AB$11:$AB$50,0)+COUNTIF(AB$11:AB18,AB18)-1</f>
        <v>8</v>
      </c>
      <c r="BX18" s="152" t="str">
        <f t="shared" si="24"/>
        <v>08木材・木製品・家具</v>
      </c>
      <c r="BY18" s="153">
        <f t="shared" si="25"/>
        <v>0</v>
      </c>
      <c r="BZ18" s="153">
        <f t="shared" si="26"/>
        <v>0</v>
      </c>
      <c r="CA18" s="153">
        <f t="shared" si="27"/>
        <v>0</v>
      </c>
      <c r="CB18" s="153" t="e">
        <f t="shared" si="28"/>
        <v>#N/A</v>
      </c>
      <c r="CD18" s="396" t="s">
        <v>14</v>
      </c>
      <c r="CE18" s="173" t="s">
        <v>15</v>
      </c>
      <c r="CF18" s="456">
        <f t="shared" si="51"/>
        <v>0</v>
      </c>
      <c r="CG18" s="457">
        <f t="shared" si="52"/>
        <v>0</v>
      </c>
      <c r="CH18" s="458">
        <f t="shared" si="53"/>
        <v>0</v>
      </c>
      <c r="CI18" s="459">
        <f t="shared" si="54"/>
        <v>0</v>
      </c>
      <c r="CJ18" s="457">
        <f t="shared" si="55"/>
        <v>0</v>
      </c>
      <c r="CK18" s="458">
        <f t="shared" si="29"/>
        <v>0</v>
      </c>
      <c r="CL18" s="459">
        <f t="shared" si="56"/>
        <v>0</v>
      </c>
    </row>
    <row r="19" spans="2:90" x14ac:dyDescent="0.4">
      <c r="B19" s="106" t="s">
        <v>16</v>
      </c>
      <c r="C19" s="173" t="s">
        <v>17</v>
      </c>
      <c r="D19" s="176"/>
      <c r="E19" s="68">
        <v>0.2019599485333963</v>
      </c>
      <c r="F19" s="176"/>
      <c r="G19" s="68">
        <v>6.7722731285729518E-2</v>
      </c>
      <c r="H19" s="176"/>
      <c r="I19" s="176"/>
      <c r="J19" s="541"/>
      <c r="K19" s="548"/>
      <c r="L19" s="543"/>
      <c r="M19" s="180">
        <f>取引基本表!BL14</f>
        <v>0.10961567985261755</v>
      </c>
      <c r="N19" s="175"/>
      <c r="O19" s="558">
        <f>入力表!D19</f>
        <v>0</v>
      </c>
      <c r="P19" s="167">
        <v>0</v>
      </c>
      <c r="Q19" s="174">
        <f t="shared" si="30"/>
        <v>0</v>
      </c>
      <c r="R19" s="567">
        <v>0</v>
      </c>
      <c r="S19" s="174">
        <f t="shared" si="31"/>
        <v>0</v>
      </c>
      <c r="T19" s="180">
        <v>0.1597132020574635</v>
      </c>
      <c r="U19" s="182">
        <v>5.4885517816674429E-3</v>
      </c>
      <c r="V19" s="167">
        <f t="shared" si="0"/>
        <v>0</v>
      </c>
      <c r="W19" s="184"/>
      <c r="X19" s="102">
        <f>取引基本表!BN14</f>
        <v>4.6435741304425812E-4</v>
      </c>
      <c r="Y19" s="165">
        <f t="shared" si="1"/>
        <v>0</v>
      </c>
      <c r="Z19" s="167">
        <f t="shared" si="2"/>
        <v>0</v>
      </c>
      <c r="AA19" s="532">
        <v>0</v>
      </c>
      <c r="AB19" s="167">
        <f t="shared" si="32"/>
        <v>0</v>
      </c>
      <c r="AC19" s="102">
        <v>0.36613498207512857</v>
      </c>
      <c r="AD19" s="167">
        <f t="shared" si="3"/>
        <v>0</v>
      </c>
      <c r="AE19" s="167">
        <f t="shared" si="4"/>
        <v>0</v>
      </c>
      <c r="AF19" s="167">
        <f t="shared" si="33"/>
        <v>0</v>
      </c>
      <c r="AG19" s="165">
        <f t="shared" si="34"/>
        <v>0</v>
      </c>
      <c r="AH19" s="102">
        <v>0.1597132020574635</v>
      </c>
      <c r="AI19" s="167">
        <f t="shared" si="5"/>
        <v>0</v>
      </c>
      <c r="AJ19" s="167">
        <f t="shared" si="6"/>
        <v>0</v>
      </c>
      <c r="AK19" s="167">
        <f t="shared" si="35"/>
        <v>0</v>
      </c>
      <c r="AL19" s="165">
        <f t="shared" si="36"/>
        <v>0</v>
      </c>
      <c r="AM19" s="102">
        <f t="shared" si="37"/>
        <v>5.4885517816674429E-3</v>
      </c>
      <c r="AN19" s="167">
        <f t="shared" si="7"/>
        <v>0</v>
      </c>
      <c r="AO19" s="167">
        <f t="shared" si="8"/>
        <v>0</v>
      </c>
      <c r="AP19" s="167">
        <f t="shared" si="38"/>
        <v>0</v>
      </c>
      <c r="AQ19" s="165">
        <f t="shared" si="39"/>
        <v>0</v>
      </c>
      <c r="AR19" s="167">
        <f t="shared" si="40"/>
        <v>0</v>
      </c>
      <c r="AS19" s="167">
        <f t="shared" si="9"/>
        <v>0</v>
      </c>
      <c r="AT19" s="167">
        <f t="shared" si="10"/>
        <v>0</v>
      </c>
      <c r="AU19" s="165">
        <f t="shared" si="41"/>
        <v>0</v>
      </c>
      <c r="AV19" s="102">
        <v>3.9122980204707225E-2</v>
      </c>
      <c r="AW19" s="167" t="e">
        <f t="shared" si="11"/>
        <v>#N/A</v>
      </c>
      <c r="AX19" s="167" t="e">
        <f t="shared" si="12"/>
        <v>#N/A</v>
      </c>
      <c r="AY19" s="167" t="e">
        <f t="shared" si="42"/>
        <v>#N/A</v>
      </c>
      <c r="AZ19" s="165" t="e">
        <f t="shared" si="43"/>
        <v>#N/A</v>
      </c>
      <c r="BA19" s="102">
        <v>4.3331428274536295E-2</v>
      </c>
      <c r="BB19" s="167" t="e">
        <f t="shared" si="13"/>
        <v>#N/A</v>
      </c>
      <c r="BC19" s="167" t="e">
        <f t="shared" si="14"/>
        <v>#N/A</v>
      </c>
      <c r="BD19" s="167" t="e">
        <f t="shared" si="44"/>
        <v>#N/A</v>
      </c>
      <c r="BE19" s="165" t="e">
        <f t="shared" si="45"/>
        <v>#N/A</v>
      </c>
      <c r="BF19" s="102">
        <v>1.4127958003704169</v>
      </c>
      <c r="BG19" s="167" t="e">
        <f t="shared" si="15"/>
        <v>#N/A</v>
      </c>
      <c r="BH19" s="167" t="e">
        <f t="shared" si="16"/>
        <v>#N/A</v>
      </c>
      <c r="BI19" s="167" t="e">
        <f t="shared" si="17"/>
        <v>#N/A</v>
      </c>
      <c r="BJ19" s="165" t="e">
        <f t="shared" si="46"/>
        <v>#N/A</v>
      </c>
      <c r="BK19" s="167">
        <f t="shared" si="47"/>
        <v>0</v>
      </c>
      <c r="BL19" s="167">
        <f t="shared" si="48"/>
        <v>0</v>
      </c>
      <c r="BM19" s="183">
        <f t="shared" si="49"/>
        <v>0</v>
      </c>
      <c r="BN19" s="102">
        <v>7.983928231239501E-2</v>
      </c>
      <c r="BO19" s="167">
        <f t="shared" si="18"/>
        <v>0</v>
      </c>
      <c r="BP19" s="167">
        <f t="shared" si="19"/>
        <v>0</v>
      </c>
      <c r="BQ19" s="167">
        <f t="shared" si="20"/>
        <v>0</v>
      </c>
      <c r="BR19" s="167">
        <f t="shared" si="50"/>
        <v>0</v>
      </c>
      <c r="BS19" s="167">
        <f t="shared" si="21"/>
        <v>0</v>
      </c>
      <c r="BT19" s="167">
        <f t="shared" si="22"/>
        <v>0</v>
      </c>
      <c r="BU19" s="167">
        <f t="shared" si="23"/>
        <v>0</v>
      </c>
      <c r="BW19" s="242">
        <f>RANK(AB19,$AB$11:$AB$50,0)+COUNTIF(AB$11:AB19,AB19)-1</f>
        <v>9</v>
      </c>
      <c r="BX19" s="152" t="str">
        <f t="shared" si="24"/>
        <v>09パルプ・紙・紙加工品</v>
      </c>
      <c r="BY19" s="153">
        <f t="shared" si="25"/>
        <v>0</v>
      </c>
      <c r="BZ19" s="153">
        <f t="shared" si="26"/>
        <v>0</v>
      </c>
      <c r="CA19" s="153">
        <f t="shared" si="27"/>
        <v>0</v>
      </c>
      <c r="CB19" s="153" t="e">
        <f t="shared" si="28"/>
        <v>#N/A</v>
      </c>
      <c r="CD19" s="396" t="s">
        <v>16</v>
      </c>
      <c r="CE19" s="173" t="s">
        <v>17</v>
      </c>
      <c r="CF19" s="456">
        <f t="shared" si="51"/>
        <v>0</v>
      </c>
      <c r="CG19" s="457">
        <f t="shared" si="52"/>
        <v>0</v>
      </c>
      <c r="CH19" s="458">
        <f t="shared" si="53"/>
        <v>0</v>
      </c>
      <c r="CI19" s="459">
        <f t="shared" si="54"/>
        <v>0</v>
      </c>
      <c r="CJ19" s="457">
        <f t="shared" si="55"/>
        <v>0</v>
      </c>
      <c r="CK19" s="458">
        <f t="shared" si="29"/>
        <v>0</v>
      </c>
      <c r="CL19" s="459">
        <f t="shared" si="56"/>
        <v>0</v>
      </c>
    </row>
    <row r="20" spans="2:90" x14ac:dyDescent="0.4">
      <c r="B20" s="106" t="s">
        <v>18</v>
      </c>
      <c r="C20" s="173" t="s">
        <v>19</v>
      </c>
      <c r="D20" s="176"/>
      <c r="E20" s="68">
        <v>0.31630659187034799</v>
      </c>
      <c r="F20" s="176"/>
      <c r="G20" s="68">
        <v>3.5669638098325747E-2</v>
      </c>
      <c r="H20" s="176"/>
      <c r="I20" s="176"/>
      <c r="J20" s="541"/>
      <c r="K20" s="548"/>
      <c r="L20" s="543"/>
      <c r="M20" s="180">
        <f>取引基本表!BL15</f>
        <v>1.5287217389581276E-2</v>
      </c>
      <c r="N20" s="175"/>
      <c r="O20" s="558">
        <f>入力表!D20</f>
        <v>0</v>
      </c>
      <c r="P20" s="167">
        <v>0</v>
      </c>
      <c r="Q20" s="174">
        <f t="shared" si="30"/>
        <v>0</v>
      </c>
      <c r="R20" s="567">
        <v>0</v>
      </c>
      <c r="S20" s="174">
        <f t="shared" si="31"/>
        <v>0</v>
      </c>
      <c r="T20" s="180">
        <v>0.11926913083563825</v>
      </c>
      <c r="U20" s="182">
        <v>3.6314934260580287E-3</v>
      </c>
      <c r="V20" s="167">
        <f t="shared" si="0"/>
        <v>0</v>
      </c>
      <c r="W20" s="184"/>
      <c r="X20" s="102">
        <f>取引基本表!BN15</f>
        <v>6.8065894907746328E-3</v>
      </c>
      <c r="Y20" s="165">
        <f t="shared" si="1"/>
        <v>0</v>
      </c>
      <c r="Z20" s="167">
        <f t="shared" si="2"/>
        <v>0</v>
      </c>
      <c r="AA20" s="532">
        <v>0</v>
      </c>
      <c r="AB20" s="167">
        <f t="shared" si="32"/>
        <v>0</v>
      </c>
      <c r="AC20" s="102">
        <v>0.39711675467270136</v>
      </c>
      <c r="AD20" s="167">
        <f t="shared" si="3"/>
        <v>0</v>
      </c>
      <c r="AE20" s="167">
        <f t="shared" si="4"/>
        <v>0</v>
      </c>
      <c r="AF20" s="167">
        <f t="shared" si="33"/>
        <v>0</v>
      </c>
      <c r="AG20" s="165">
        <f t="shared" si="34"/>
        <v>0</v>
      </c>
      <c r="AH20" s="102">
        <v>0.11926913083563825</v>
      </c>
      <c r="AI20" s="167">
        <f t="shared" si="5"/>
        <v>0</v>
      </c>
      <c r="AJ20" s="167">
        <f t="shared" si="6"/>
        <v>0</v>
      </c>
      <c r="AK20" s="167">
        <f t="shared" si="35"/>
        <v>0</v>
      </c>
      <c r="AL20" s="165">
        <f t="shared" si="36"/>
        <v>0</v>
      </c>
      <c r="AM20" s="102">
        <f t="shared" si="37"/>
        <v>3.6314934260580287E-3</v>
      </c>
      <c r="AN20" s="167">
        <f t="shared" si="7"/>
        <v>0</v>
      </c>
      <c r="AO20" s="167">
        <f t="shared" si="8"/>
        <v>0</v>
      </c>
      <c r="AP20" s="167">
        <f t="shared" si="38"/>
        <v>0</v>
      </c>
      <c r="AQ20" s="165">
        <f t="shared" si="39"/>
        <v>0</v>
      </c>
      <c r="AR20" s="167">
        <f t="shared" si="40"/>
        <v>0</v>
      </c>
      <c r="AS20" s="167">
        <f t="shared" si="9"/>
        <v>0</v>
      </c>
      <c r="AT20" s="167">
        <f t="shared" si="10"/>
        <v>0</v>
      </c>
      <c r="AU20" s="165">
        <f t="shared" si="41"/>
        <v>0</v>
      </c>
      <c r="AV20" s="102">
        <v>5.8586874528539098E-2</v>
      </c>
      <c r="AW20" s="167" t="e">
        <f t="shared" si="11"/>
        <v>#N/A</v>
      </c>
      <c r="AX20" s="167" t="e">
        <f t="shared" si="12"/>
        <v>#N/A</v>
      </c>
      <c r="AY20" s="167" t="e">
        <f t="shared" si="42"/>
        <v>#N/A</v>
      </c>
      <c r="AZ20" s="165" t="e">
        <f t="shared" si="43"/>
        <v>#N/A</v>
      </c>
      <c r="BA20" s="102">
        <v>6.0682256307099156E-2</v>
      </c>
      <c r="BB20" s="167" t="e">
        <f t="shared" si="13"/>
        <v>#N/A</v>
      </c>
      <c r="BC20" s="167" t="e">
        <f t="shared" si="14"/>
        <v>#N/A</v>
      </c>
      <c r="BD20" s="167" t="e">
        <f t="shared" si="44"/>
        <v>#N/A</v>
      </c>
      <c r="BE20" s="165" t="e">
        <f t="shared" si="45"/>
        <v>#N/A</v>
      </c>
      <c r="BF20" s="102">
        <v>8.7590823704926019E-2</v>
      </c>
      <c r="BG20" s="167" t="e">
        <f t="shared" si="15"/>
        <v>#N/A</v>
      </c>
      <c r="BH20" s="167" t="e">
        <f t="shared" si="16"/>
        <v>#N/A</v>
      </c>
      <c r="BI20" s="167" t="e">
        <f t="shared" si="17"/>
        <v>#N/A</v>
      </c>
      <c r="BJ20" s="165" t="e">
        <f t="shared" si="46"/>
        <v>#N/A</v>
      </c>
      <c r="BK20" s="167">
        <f t="shared" si="47"/>
        <v>0</v>
      </c>
      <c r="BL20" s="167">
        <f t="shared" si="48"/>
        <v>0</v>
      </c>
      <c r="BM20" s="183">
        <f t="shared" si="49"/>
        <v>0</v>
      </c>
      <c r="BN20" s="102">
        <v>0.13837901265610594</v>
      </c>
      <c r="BO20" s="167">
        <f t="shared" si="18"/>
        <v>0</v>
      </c>
      <c r="BP20" s="167">
        <f t="shared" si="19"/>
        <v>0</v>
      </c>
      <c r="BQ20" s="167">
        <f t="shared" si="20"/>
        <v>0</v>
      </c>
      <c r="BR20" s="167">
        <f t="shared" si="50"/>
        <v>0</v>
      </c>
      <c r="BS20" s="167">
        <f t="shared" si="21"/>
        <v>0</v>
      </c>
      <c r="BT20" s="167">
        <f t="shared" si="22"/>
        <v>0</v>
      </c>
      <c r="BU20" s="167">
        <f t="shared" si="23"/>
        <v>0</v>
      </c>
      <c r="BW20" s="242">
        <f>RANK(AB20,$AB$11:$AB$50,0)+COUNTIF(AB$11:AB20,AB20)-1</f>
        <v>10</v>
      </c>
      <c r="BX20" s="152" t="str">
        <f t="shared" si="24"/>
        <v>10化学製品</v>
      </c>
      <c r="BY20" s="153">
        <f t="shared" si="25"/>
        <v>0</v>
      </c>
      <c r="BZ20" s="153">
        <f t="shared" si="26"/>
        <v>0</v>
      </c>
      <c r="CA20" s="153">
        <f t="shared" si="27"/>
        <v>0</v>
      </c>
      <c r="CB20" s="153" t="e">
        <f t="shared" si="28"/>
        <v>#N/A</v>
      </c>
      <c r="CD20" s="396" t="s">
        <v>18</v>
      </c>
      <c r="CE20" s="173" t="s">
        <v>19</v>
      </c>
      <c r="CF20" s="456">
        <f t="shared" si="51"/>
        <v>0</v>
      </c>
      <c r="CG20" s="457">
        <f t="shared" si="52"/>
        <v>0</v>
      </c>
      <c r="CH20" s="458">
        <f t="shared" si="53"/>
        <v>0</v>
      </c>
      <c r="CI20" s="459">
        <f t="shared" si="54"/>
        <v>0</v>
      </c>
      <c r="CJ20" s="457">
        <f t="shared" si="55"/>
        <v>0</v>
      </c>
      <c r="CK20" s="458">
        <f t="shared" si="29"/>
        <v>0</v>
      </c>
      <c r="CL20" s="459">
        <f t="shared" si="56"/>
        <v>0</v>
      </c>
    </row>
    <row r="21" spans="2:90" x14ac:dyDescent="0.4">
      <c r="B21" s="106" t="s">
        <v>20</v>
      </c>
      <c r="C21" s="173" t="s">
        <v>21</v>
      </c>
      <c r="D21" s="176"/>
      <c r="E21" s="68">
        <v>0.20029497135644653</v>
      </c>
      <c r="F21" s="176"/>
      <c r="G21" s="68">
        <v>2.6939157259421205E-2</v>
      </c>
      <c r="H21" s="176"/>
      <c r="I21" s="176"/>
      <c r="J21" s="541"/>
      <c r="K21" s="548"/>
      <c r="L21" s="543"/>
      <c r="M21" s="180">
        <f>取引基本表!BL16</f>
        <v>2.9583662416788892E-2</v>
      </c>
      <c r="N21" s="175"/>
      <c r="O21" s="558">
        <f>入力表!D21</f>
        <v>0</v>
      </c>
      <c r="P21" s="167">
        <v>0</v>
      </c>
      <c r="Q21" s="174">
        <f t="shared" si="30"/>
        <v>0</v>
      </c>
      <c r="R21" s="567">
        <v>0</v>
      </c>
      <c r="S21" s="174">
        <f t="shared" si="31"/>
        <v>0</v>
      </c>
      <c r="T21" s="180">
        <v>8.5017155928326343E-2</v>
      </c>
      <c r="U21" s="182">
        <v>0</v>
      </c>
      <c r="V21" s="167">
        <f t="shared" si="0"/>
        <v>0</v>
      </c>
      <c r="W21" s="184"/>
      <c r="X21" s="102">
        <f>取引基本表!BN16</f>
        <v>1.8232173391988075E-2</v>
      </c>
      <c r="Y21" s="165">
        <f t="shared" si="1"/>
        <v>0</v>
      </c>
      <c r="Z21" s="167">
        <f t="shared" si="2"/>
        <v>0</v>
      </c>
      <c r="AA21" s="532">
        <v>0</v>
      </c>
      <c r="AB21" s="167">
        <f t="shared" si="32"/>
        <v>0</v>
      </c>
      <c r="AC21" s="102">
        <v>0.36942432329393826</v>
      </c>
      <c r="AD21" s="167">
        <f t="shared" si="3"/>
        <v>0</v>
      </c>
      <c r="AE21" s="167">
        <f t="shared" si="4"/>
        <v>0</v>
      </c>
      <c r="AF21" s="167">
        <f t="shared" si="33"/>
        <v>0</v>
      </c>
      <c r="AG21" s="165">
        <f t="shared" si="34"/>
        <v>0</v>
      </c>
      <c r="AH21" s="102">
        <v>8.5017155928326343E-2</v>
      </c>
      <c r="AI21" s="167">
        <f t="shared" si="5"/>
        <v>0</v>
      </c>
      <c r="AJ21" s="167">
        <f t="shared" si="6"/>
        <v>0</v>
      </c>
      <c r="AK21" s="167">
        <f t="shared" si="35"/>
        <v>0</v>
      </c>
      <c r="AL21" s="165">
        <f t="shared" si="36"/>
        <v>0</v>
      </c>
      <c r="AM21" s="102">
        <f t="shared" si="37"/>
        <v>0</v>
      </c>
      <c r="AN21" s="167">
        <f t="shared" si="7"/>
        <v>0</v>
      </c>
      <c r="AO21" s="167">
        <f t="shared" si="8"/>
        <v>0</v>
      </c>
      <c r="AP21" s="167">
        <f t="shared" si="38"/>
        <v>0</v>
      </c>
      <c r="AQ21" s="165">
        <f t="shared" si="39"/>
        <v>0</v>
      </c>
      <c r="AR21" s="167">
        <f t="shared" si="40"/>
        <v>0</v>
      </c>
      <c r="AS21" s="167">
        <f t="shared" si="9"/>
        <v>0</v>
      </c>
      <c r="AT21" s="167">
        <f t="shared" si="10"/>
        <v>0</v>
      </c>
      <c r="AU21" s="165">
        <f t="shared" si="41"/>
        <v>0</v>
      </c>
      <c r="AV21" s="102">
        <v>2.3637056805184901E-2</v>
      </c>
      <c r="AW21" s="167" t="e">
        <f t="shared" si="11"/>
        <v>#N/A</v>
      </c>
      <c r="AX21" s="167" t="e">
        <f t="shared" si="12"/>
        <v>#N/A</v>
      </c>
      <c r="AY21" s="167" t="e">
        <f t="shared" si="42"/>
        <v>#N/A</v>
      </c>
      <c r="AZ21" s="165" t="e">
        <f t="shared" si="43"/>
        <v>#N/A</v>
      </c>
      <c r="BA21" s="102">
        <v>2.3637056805184901E-2</v>
      </c>
      <c r="BB21" s="167" t="e">
        <f t="shared" si="13"/>
        <v>#N/A</v>
      </c>
      <c r="BC21" s="167" t="e">
        <f t="shared" si="14"/>
        <v>#N/A</v>
      </c>
      <c r="BD21" s="167" t="e">
        <f t="shared" si="44"/>
        <v>#N/A</v>
      </c>
      <c r="BE21" s="165" t="e">
        <f t="shared" si="45"/>
        <v>#N/A</v>
      </c>
      <c r="BF21" s="102">
        <v>1.5467996612651478</v>
      </c>
      <c r="BG21" s="167" t="e">
        <f t="shared" si="15"/>
        <v>#N/A</v>
      </c>
      <c r="BH21" s="167" t="e">
        <f t="shared" si="16"/>
        <v>#N/A</v>
      </c>
      <c r="BI21" s="167" t="e">
        <f t="shared" si="17"/>
        <v>#N/A</v>
      </c>
      <c r="BJ21" s="165" t="e">
        <f t="shared" si="46"/>
        <v>#N/A</v>
      </c>
      <c r="BK21" s="167">
        <f t="shared" si="47"/>
        <v>0</v>
      </c>
      <c r="BL21" s="167">
        <f t="shared" si="48"/>
        <v>0</v>
      </c>
      <c r="BM21" s="183">
        <f t="shared" si="49"/>
        <v>0</v>
      </c>
      <c r="BN21" s="102">
        <v>0.15554708349218452</v>
      </c>
      <c r="BO21" s="167">
        <f t="shared" si="18"/>
        <v>0</v>
      </c>
      <c r="BP21" s="167">
        <f t="shared" si="19"/>
        <v>0</v>
      </c>
      <c r="BQ21" s="167">
        <f t="shared" si="20"/>
        <v>0</v>
      </c>
      <c r="BR21" s="167">
        <f t="shared" si="50"/>
        <v>0</v>
      </c>
      <c r="BS21" s="167">
        <f t="shared" si="21"/>
        <v>0</v>
      </c>
      <c r="BT21" s="167">
        <f t="shared" si="22"/>
        <v>0</v>
      </c>
      <c r="BU21" s="167">
        <f t="shared" si="23"/>
        <v>0</v>
      </c>
      <c r="BW21" s="242">
        <f>RANK(AB21,$AB$11:$AB$50,0)+COUNTIF(AB$11:AB21,AB21)-1</f>
        <v>11</v>
      </c>
      <c r="BX21" s="152" t="str">
        <f t="shared" si="24"/>
        <v>11石油・石炭製品</v>
      </c>
      <c r="BY21" s="153">
        <f t="shared" si="25"/>
        <v>0</v>
      </c>
      <c r="BZ21" s="153">
        <f t="shared" si="26"/>
        <v>0</v>
      </c>
      <c r="CA21" s="153">
        <f t="shared" si="27"/>
        <v>0</v>
      </c>
      <c r="CB21" s="153" t="e">
        <f t="shared" si="28"/>
        <v>#N/A</v>
      </c>
      <c r="CD21" s="396" t="s">
        <v>20</v>
      </c>
      <c r="CE21" s="173" t="s">
        <v>21</v>
      </c>
      <c r="CF21" s="456">
        <f t="shared" si="51"/>
        <v>0</v>
      </c>
      <c r="CG21" s="457">
        <f t="shared" si="52"/>
        <v>0</v>
      </c>
      <c r="CH21" s="458">
        <f t="shared" si="53"/>
        <v>0</v>
      </c>
      <c r="CI21" s="459">
        <f t="shared" si="54"/>
        <v>0</v>
      </c>
      <c r="CJ21" s="457">
        <f t="shared" si="55"/>
        <v>0</v>
      </c>
      <c r="CK21" s="458">
        <f t="shared" si="29"/>
        <v>0</v>
      </c>
      <c r="CL21" s="459">
        <f t="shared" si="56"/>
        <v>0</v>
      </c>
    </row>
    <row r="22" spans="2:90" x14ac:dyDescent="0.4">
      <c r="B22" s="106" t="s">
        <v>22</v>
      </c>
      <c r="C22" s="173" t="s">
        <v>23</v>
      </c>
      <c r="D22" s="176"/>
      <c r="E22" s="68">
        <v>0.19636393192438267</v>
      </c>
      <c r="F22" s="176"/>
      <c r="G22" s="68">
        <v>2.1219492730162302E-2</v>
      </c>
      <c r="H22" s="176"/>
      <c r="I22" s="176"/>
      <c r="J22" s="541"/>
      <c r="K22" s="548"/>
      <c r="L22" s="543"/>
      <c r="M22" s="180">
        <f>取引基本表!BL17</f>
        <v>3.8880509468744773E-2</v>
      </c>
      <c r="N22" s="175"/>
      <c r="O22" s="558">
        <f>入力表!D22</f>
        <v>0</v>
      </c>
      <c r="P22" s="167">
        <v>0</v>
      </c>
      <c r="Q22" s="174">
        <f t="shared" si="30"/>
        <v>0</v>
      </c>
      <c r="R22" s="567">
        <v>0</v>
      </c>
      <c r="S22" s="174">
        <f t="shared" si="31"/>
        <v>0</v>
      </c>
      <c r="T22" s="180">
        <v>0.29105656799747182</v>
      </c>
      <c r="U22" s="182">
        <v>2.4505770513329525E-4</v>
      </c>
      <c r="V22" s="167">
        <f t="shared" si="0"/>
        <v>0</v>
      </c>
      <c r="W22" s="184"/>
      <c r="X22" s="102">
        <f>取引基本表!BN17</f>
        <v>3.0611716156050662E-3</v>
      </c>
      <c r="Y22" s="165">
        <f t="shared" si="1"/>
        <v>0</v>
      </c>
      <c r="Z22" s="167">
        <f t="shared" si="2"/>
        <v>0</v>
      </c>
      <c r="AA22" s="532">
        <v>0</v>
      </c>
      <c r="AB22" s="167">
        <f t="shared" si="32"/>
        <v>0</v>
      </c>
      <c r="AC22" s="102">
        <v>0.40629937848941328</v>
      </c>
      <c r="AD22" s="167">
        <f t="shared" si="3"/>
        <v>0</v>
      </c>
      <c r="AE22" s="167">
        <f t="shared" si="4"/>
        <v>0</v>
      </c>
      <c r="AF22" s="167">
        <f t="shared" si="33"/>
        <v>0</v>
      </c>
      <c r="AG22" s="165">
        <f t="shared" si="34"/>
        <v>0</v>
      </c>
      <c r="AH22" s="102">
        <v>0.29105656799747182</v>
      </c>
      <c r="AI22" s="167">
        <f t="shared" si="5"/>
        <v>0</v>
      </c>
      <c r="AJ22" s="167">
        <f t="shared" si="6"/>
        <v>0</v>
      </c>
      <c r="AK22" s="167">
        <f t="shared" si="35"/>
        <v>0</v>
      </c>
      <c r="AL22" s="165">
        <f t="shared" si="36"/>
        <v>0</v>
      </c>
      <c r="AM22" s="102">
        <f t="shared" si="37"/>
        <v>2.4505770513329525E-4</v>
      </c>
      <c r="AN22" s="167">
        <f t="shared" si="7"/>
        <v>0</v>
      </c>
      <c r="AO22" s="167">
        <f t="shared" si="8"/>
        <v>0</v>
      </c>
      <c r="AP22" s="167">
        <f t="shared" si="38"/>
        <v>0</v>
      </c>
      <c r="AQ22" s="165">
        <f t="shared" si="39"/>
        <v>0</v>
      </c>
      <c r="AR22" s="167">
        <f t="shared" si="40"/>
        <v>0</v>
      </c>
      <c r="AS22" s="167">
        <f t="shared" si="9"/>
        <v>0</v>
      </c>
      <c r="AT22" s="167">
        <f t="shared" si="10"/>
        <v>0</v>
      </c>
      <c r="AU22" s="165">
        <f t="shared" si="41"/>
        <v>0</v>
      </c>
      <c r="AV22" s="102">
        <v>5.89908353523649E-2</v>
      </c>
      <c r="AW22" s="167" t="e">
        <f t="shared" si="11"/>
        <v>#N/A</v>
      </c>
      <c r="AX22" s="167" t="e">
        <f t="shared" si="12"/>
        <v>#N/A</v>
      </c>
      <c r="AY22" s="167" t="e">
        <f t="shared" si="42"/>
        <v>#N/A</v>
      </c>
      <c r="AZ22" s="165" t="e">
        <f t="shared" si="43"/>
        <v>#N/A</v>
      </c>
      <c r="BA22" s="102">
        <v>6.52059412198462E-2</v>
      </c>
      <c r="BB22" s="167" t="e">
        <f t="shared" si="13"/>
        <v>#N/A</v>
      </c>
      <c r="BC22" s="167" t="e">
        <f t="shared" si="14"/>
        <v>#N/A</v>
      </c>
      <c r="BD22" s="167" t="e">
        <f t="shared" si="44"/>
        <v>#N/A</v>
      </c>
      <c r="BE22" s="165" t="e">
        <f t="shared" si="45"/>
        <v>#N/A</v>
      </c>
      <c r="BF22" s="102">
        <v>3.1126226876551812</v>
      </c>
      <c r="BG22" s="167" t="e">
        <f t="shared" si="15"/>
        <v>#N/A</v>
      </c>
      <c r="BH22" s="167" t="e">
        <f t="shared" si="16"/>
        <v>#N/A</v>
      </c>
      <c r="BI22" s="167" t="e">
        <f t="shared" si="17"/>
        <v>#N/A</v>
      </c>
      <c r="BJ22" s="165" t="e">
        <f t="shared" si="46"/>
        <v>#N/A</v>
      </c>
      <c r="BK22" s="167">
        <f t="shared" si="47"/>
        <v>0</v>
      </c>
      <c r="BL22" s="167">
        <f t="shared" si="48"/>
        <v>0</v>
      </c>
      <c r="BM22" s="183">
        <f t="shared" si="49"/>
        <v>0</v>
      </c>
      <c r="BN22" s="102">
        <v>4.2136310965974928E-3</v>
      </c>
      <c r="BO22" s="167">
        <f t="shared" si="18"/>
        <v>0</v>
      </c>
      <c r="BP22" s="167">
        <f t="shared" si="19"/>
        <v>0</v>
      </c>
      <c r="BQ22" s="167">
        <f t="shared" si="20"/>
        <v>0</v>
      </c>
      <c r="BR22" s="167">
        <f t="shared" si="50"/>
        <v>0</v>
      </c>
      <c r="BS22" s="167">
        <f t="shared" si="21"/>
        <v>0</v>
      </c>
      <c r="BT22" s="167">
        <f t="shared" si="22"/>
        <v>0</v>
      </c>
      <c r="BU22" s="167">
        <f t="shared" si="23"/>
        <v>0</v>
      </c>
      <c r="BW22" s="242">
        <f>RANK(AB22,$AB$11:$AB$50,0)+COUNTIF(AB$11:AB22,AB22)-1</f>
        <v>12</v>
      </c>
      <c r="BX22" s="152" t="str">
        <f t="shared" si="24"/>
        <v>12プラスチック・ゴム製品</v>
      </c>
      <c r="BY22" s="153">
        <f t="shared" si="25"/>
        <v>0</v>
      </c>
      <c r="BZ22" s="153">
        <f t="shared" si="26"/>
        <v>0</v>
      </c>
      <c r="CA22" s="153">
        <f t="shared" si="27"/>
        <v>0</v>
      </c>
      <c r="CB22" s="153" t="e">
        <f t="shared" si="28"/>
        <v>#N/A</v>
      </c>
      <c r="CD22" s="396" t="s">
        <v>22</v>
      </c>
      <c r="CE22" s="173" t="s">
        <v>23</v>
      </c>
      <c r="CF22" s="456">
        <f t="shared" si="51"/>
        <v>0</v>
      </c>
      <c r="CG22" s="457">
        <f t="shared" si="52"/>
        <v>0</v>
      </c>
      <c r="CH22" s="458">
        <f t="shared" si="53"/>
        <v>0</v>
      </c>
      <c r="CI22" s="459">
        <f t="shared" si="54"/>
        <v>0</v>
      </c>
      <c r="CJ22" s="457">
        <f t="shared" si="55"/>
        <v>0</v>
      </c>
      <c r="CK22" s="458">
        <f t="shared" si="29"/>
        <v>0</v>
      </c>
      <c r="CL22" s="459">
        <f t="shared" si="56"/>
        <v>0</v>
      </c>
    </row>
    <row r="23" spans="2:90" x14ac:dyDescent="0.4">
      <c r="B23" s="106" t="s">
        <v>24</v>
      </c>
      <c r="C23" s="173" t="s">
        <v>25</v>
      </c>
      <c r="D23" s="176"/>
      <c r="E23" s="68">
        <v>0.18202198670756728</v>
      </c>
      <c r="F23" s="176"/>
      <c r="G23" s="68">
        <v>3.0404336512004349E-2</v>
      </c>
      <c r="H23" s="176"/>
      <c r="I23" s="176"/>
      <c r="J23" s="541"/>
      <c r="K23" s="548"/>
      <c r="L23" s="543"/>
      <c r="M23" s="180">
        <f>取引基本表!BL18</f>
        <v>0.45359075336983323</v>
      </c>
      <c r="N23" s="175"/>
      <c r="O23" s="558">
        <f>入力表!D23</f>
        <v>0</v>
      </c>
      <c r="P23" s="167">
        <v>0</v>
      </c>
      <c r="Q23" s="174">
        <f t="shared" si="30"/>
        <v>0</v>
      </c>
      <c r="R23" s="567">
        <v>0</v>
      </c>
      <c r="S23" s="174">
        <f t="shared" si="31"/>
        <v>0</v>
      </c>
      <c r="T23" s="180">
        <v>0.18512996694107733</v>
      </c>
      <c r="U23" s="182">
        <v>1.3033691121557913E-2</v>
      </c>
      <c r="V23" s="167">
        <f t="shared" si="0"/>
        <v>0</v>
      </c>
      <c r="W23" s="184"/>
      <c r="X23" s="102">
        <f>取引基本表!BN18</f>
        <v>4.5837856223252948E-4</v>
      </c>
      <c r="Y23" s="165">
        <f t="shared" si="1"/>
        <v>0</v>
      </c>
      <c r="Z23" s="167">
        <f t="shared" si="2"/>
        <v>0</v>
      </c>
      <c r="AA23" s="532">
        <v>0</v>
      </c>
      <c r="AB23" s="167">
        <f t="shared" si="32"/>
        <v>0</v>
      </c>
      <c r="AC23" s="102">
        <v>0.46001598928285908</v>
      </c>
      <c r="AD23" s="167">
        <f t="shared" si="3"/>
        <v>0</v>
      </c>
      <c r="AE23" s="167">
        <f t="shared" si="4"/>
        <v>0</v>
      </c>
      <c r="AF23" s="167">
        <f t="shared" si="33"/>
        <v>0</v>
      </c>
      <c r="AG23" s="165">
        <f t="shared" si="34"/>
        <v>0</v>
      </c>
      <c r="AH23" s="102">
        <v>0.18512996694107733</v>
      </c>
      <c r="AI23" s="167">
        <f t="shared" si="5"/>
        <v>0</v>
      </c>
      <c r="AJ23" s="167">
        <f t="shared" si="6"/>
        <v>0</v>
      </c>
      <c r="AK23" s="167">
        <f t="shared" si="35"/>
        <v>0</v>
      </c>
      <c r="AL23" s="165">
        <f t="shared" si="36"/>
        <v>0</v>
      </c>
      <c r="AM23" s="102">
        <f t="shared" si="37"/>
        <v>1.3033691121557913E-2</v>
      </c>
      <c r="AN23" s="167">
        <f t="shared" si="7"/>
        <v>0</v>
      </c>
      <c r="AO23" s="167">
        <f t="shared" si="8"/>
        <v>0</v>
      </c>
      <c r="AP23" s="167">
        <f t="shared" si="38"/>
        <v>0</v>
      </c>
      <c r="AQ23" s="165">
        <f t="shared" si="39"/>
        <v>0</v>
      </c>
      <c r="AR23" s="167">
        <f t="shared" si="40"/>
        <v>0</v>
      </c>
      <c r="AS23" s="167">
        <f t="shared" si="9"/>
        <v>0</v>
      </c>
      <c r="AT23" s="167">
        <f t="shared" si="10"/>
        <v>0</v>
      </c>
      <c r="AU23" s="165">
        <f t="shared" si="41"/>
        <v>0</v>
      </c>
      <c r="AV23" s="102">
        <v>3.2173029969101791E-2</v>
      </c>
      <c r="AW23" s="167" t="e">
        <f t="shared" si="11"/>
        <v>#N/A</v>
      </c>
      <c r="AX23" s="167" t="e">
        <f t="shared" si="12"/>
        <v>#N/A</v>
      </c>
      <c r="AY23" s="167" t="e">
        <f t="shared" si="42"/>
        <v>#N/A</v>
      </c>
      <c r="AZ23" s="165" t="e">
        <f t="shared" si="43"/>
        <v>#N/A</v>
      </c>
      <c r="BA23" s="102">
        <v>3.8071778915753765E-2</v>
      </c>
      <c r="BB23" s="167" t="e">
        <f t="shared" si="13"/>
        <v>#N/A</v>
      </c>
      <c r="BC23" s="167" t="e">
        <f t="shared" si="14"/>
        <v>#N/A</v>
      </c>
      <c r="BD23" s="167" t="e">
        <f t="shared" si="44"/>
        <v>#N/A</v>
      </c>
      <c r="BE23" s="165" t="e">
        <f t="shared" si="45"/>
        <v>#N/A</v>
      </c>
      <c r="BF23" s="102">
        <v>0.15707687896270331</v>
      </c>
      <c r="BG23" s="167" t="e">
        <f t="shared" si="15"/>
        <v>#N/A</v>
      </c>
      <c r="BH23" s="167" t="e">
        <f t="shared" si="16"/>
        <v>#N/A</v>
      </c>
      <c r="BI23" s="167" t="e">
        <f t="shared" si="17"/>
        <v>#N/A</v>
      </c>
      <c r="BJ23" s="165" t="e">
        <f t="shared" si="46"/>
        <v>#N/A</v>
      </c>
      <c r="BK23" s="167">
        <f t="shared" si="47"/>
        <v>0</v>
      </c>
      <c r="BL23" s="167">
        <f t="shared" si="48"/>
        <v>0</v>
      </c>
      <c r="BM23" s="183">
        <f t="shared" si="49"/>
        <v>0</v>
      </c>
      <c r="BN23" s="102">
        <v>0.12087033555886866</v>
      </c>
      <c r="BO23" s="167">
        <f t="shared" si="18"/>
        <v>0</v>
      </c>
      <c r="BP23" s="167">
        <f t="shared" si="19"/>
        <v>0</v>
      </c>
      <c r="BQ23" s="167">
        <f t="shared" si="20"/>
        <v>0</v>
      </c>
      <c r="BR23" s="167">
        <f t="shared" si="50"/>
        <v>0</v>
      </c>
      <c r="BS23" s="167">
        <f t="shared" si="21"/>
        <v>0</v>
      </c>
      <c r="BT23" s="167">
        <f t="shared" si="22"/>
        <v>0</v>
      </c>
      <c r="BU23" s="167">
        <f t="shared" si="23"/>
        <v>0</v>
      </c>
      <c r="BW23" s="242">
        <f>RANK(AB23,$AB$11:$AB$50,0)+COUNTIF(AB$11:AB23,AB23)-1</f>
        <v>13</v>
      </c>
      <c r="BX23" s="152" t="str">
        <f t="shared" si="24"/>
        <v>13窯業・土石製品</v>
      </c>
      <c r="BY23" s="153">
        <f t="shared" si="25"/>
        <v>0</v>
      </c>
      <c r="BZ23" s="153">
        <f t="shared" si="26"/>
        <v>0</v>
      </c>
      <c r="CA23" s="153">
        <f t="shared" si="27"/>
        <v>0</v>
      </c>
      <c r="CB23" s="153" t="e">
        <f t="shared" si="28"/>
        <v>#N/A</v>
      </c>
      <c r="CD23" s="396" t="s">
        <v>24</v>
      </c>
      <c r="CE23" s="173" t="s">
        <v>25</v>
      </c>
      <c r="CF23" s="456">
        <f t="shared" si="51"/>
        <v>0</v>
      </c>
      <c r="CG23" s="457">
        <f t="shared" si="52"/>
        <v>0</v>
      </c>
      <c r="CH23" s="458">
        <f t="shared" si="53"/>
        <v>0</v>
      </c>
      <c r="CI23" s="459">
        <f t="shared" si="54"/>
        <v>0</v>
      </c>
      <c r="CJ23" s="457">
        <f t="shared" si="55"/>
        <v>0</v>
      </c>
      <c r="CK23" s="458">
        <f t="shared" si="29"/>
        <v>0</v>
      </c>
      <c r="CL23" s="459">
        <f t="shared" si="56"/>
        <v>0</v>
      </c>
    </row>
    <row r="24" spans="2:90" x14ac:dyDescent="0.4">
      <c r="B24" s="106" t="s">
        <v>26</v>
      </c>
      <c r="C24" s="173" t="s">
        <v>27</v>
      </c>
      <c r="D24" s="176"/>
      <c r="E24" s="68">
        <v>0.17440420627094513</v>
      </c>
      <c r="F24" s="176"/>
      <c r="G24" s="68">
        <v>5.2555253025537728E-2</v>
      </c>
      <c r="H24" s="176"/>
      <c r="I24" s="176"/>
      <c r="J24" s="541"/>
      <c r="K24" s="548"/>
      <c r="L24" s="543"/>
      <c r="M24" s="180">
        <f>取引基本表!BL19</f>
        <v>5.9219779406316508E-4</v>
      </c>
      <c r="N24" s="175"/>
      <c r="O24" s="558">
        <f>入力表!D24</f>
        <v>0</v>
      </c>
      <c r="P24" s="167">
        <v>0</v>
      </c>
      <c r="Q24" s="174">
        <f t="shared" si="30"/>
        <v>0</v>
      </c>
      <c r="R24" s="567">
        <v>0</v>
      </c>
      <c r="S24" s="174">
        <f t="shared" si="31"/>
        <v>0</v>
      </c>
      <c r="T24" s="180">
        <v>8.6707878325753662E-2</v>
      </c>
      <c r="U24" s="182">
        <v>3.280606554414954E-2</v>
      </c>
      <c r="V24" s="167">
        <f t="shared" si="0"/>
        <v>0</v>
      </c>
      <c r="W24" s="184"/>
      <c r="X24" s="102">
        <f>取引基本表!BN19</f>
        <v>4.4708517736593092E-4</v>
      </c>
      <c r="Y24" s="165">
        <f t="shared" si="1"/>
        <v>0</v>
      </c>
      <c r="Z24" s="167">
        <f t="shared" si="2"/>
        <v>0</v>
      </c>
      <c r="AA24" s="532">
        <v>0</v>
      </c>
      <c r="AB24" s="167">
        <f t="shared" si="32"/>
        <v>0</v>
      </c>
      <c r="AC24" s="102">
        <v>0.42566923558726616</v>
      </c>
      <c r="AD24" s="167">
        <f t="shared" si="3"/>
        <v>0</v>
      </c>
      <c r="AE24" s="167">
        <f t="shared" si="4"/>
        <v>0</v>
      </c>
      <c r="AF24" s="167">
        <f t="shared" si="33"/>
        <v>0</v>
      </c>
      <c r="AG24" s="165">
        <f t="shared" si="34"/>
        <v>0</v>
      </c>
      <c r="AH24" s="102">
        <v>8.6707878325753662E-2</v>
      </c>
      <c r="AI24" s="167">
        <f t="shared" si="5"/>
        <v>0</v>
      </c>
      <c r="AJ24" s="167">
        <f t="shared" si="6"/>
        <v>0</v>
      </c>
      <c r="AK24" s="167">
        <f t="shared" si="35"/>
        <v>0</v>
      </c>
      <c r="AL24" s="165">
        <f t="shared" si="36"/>
        <v>0</v>
      </c>
      <c r="AM24" s="102">
        <f t="shared" si="37"/>
        <v>3.280606554414954E-2</v>
      </c>
      <c r="AN24" s="167">
        <f t="shared" si="7"/>
        <v>0</v>
      </c>
      <c r="AO24" s="167">
        <f t="shared" si="8"/>
        <v>0</v>
      </c>
      <c r="AP24" s="167">
        <f t="shared" si="38"/>
        <v>0</v>
      </c>
      <c r="AQ24" s="165">
        <f t="shared" si="39"/>
        <v>0</v>
      </c>
      <c r="AR24" s="167">
        <f t="shared" si="40"/>
        <v>0</v>
      </c>
      <c r="AS24" s="167">
        <f t="shared" si="9"/>
        <v>0</v>
      </c>
      <c r="AT24" s="167">
        <f t="shared" si="10"/>
        <v>0</v>
      </c>
      <c r="AU24" s="165">
        <f t="shared" si="41"/>
        <v>0</v>
      </c>
      <c r="AV24" s="102">
        <v>2.440020696604123E-2</v>
      </c>
      <c r="AW24" s="167" t="e">
        <f t="shared" si="11"/>
        <v>#N/A</v>
      </c>
      <c r="AX24" s="167" t="e">
        <f t="shared" si="12"/>
        <v>#N/A</v>
      </c>
      <c r="AY24" s="167" t="e">
        <f t="shared" si="42"/>
        <v>#N/A</v>
      </c>
      <c r="AZ24" s="165" t="e">
        <f t="shared" si="43"/>
        <v>#N/A</v>
      </c>
      <c r="BA24" s="102">
        <v>2.984668173524686E-2</v>
      </c>
      <c r="BB24" s="167" t="e">
        <f t="shared" si="13"/>
        <v>#N/A</v>
      </c>
      <c r="BC24" s="167" t="e">
        <f t="shared" si="14"/>
        <v>#N/A</v>
      </c>
      <c r="BD24" s="167" t="e">
        <f t="shared" si="44"/>
        <v>#N/A</v>
      </c>
      <c r="BE24" s="165" t="e">
        <f t="shared" si="45"/>
        <v>#N/A</v>
      </c>
      <c r="BF24" s="102">
        <v>3.6391577048020962</v>
      </c>
      <c r="BG24" s="167" t="e">
        <f t="shared" si="15"/>
        <v>#N/A</v>
      </c>
      <c r="BH24" s="167" t="e">
        <f t="shared" si="16"/>
        <v>#N/A</v>
      </c>
      <c r="BI24" s="167" t="e">
        <f t="shared" si="17"/>
        <v>#N/A</v>
      </c>
      <c r="BJ24" s="165" t="e">
        <f t="shared" si="46"/>
        <v>#N/A</v>
      </c>
      <c r="BK24" s="167">
        <f t="shared" si="47"/>
        <v>0</v>
      </c>
      <c r="BL24" s="167">
        <f t="shared" si="48"/>
        <v>0</v>
      </c>
      <c r="BM24" s="183">
        <f t="shared" si="49"/>
        <v>0</v>
      </c>
      <c r="BN24" s="102">
        <v>0.22472154897742436</v>
      </c>
      <c r="BO24" s="167">
        <f t="shared" si="18"/>
        <v>0</v>
      </c>
      <c r="BP24" s="167">
        <f t="shared" si="19"/>
        <v>0</v>
      </c>
      <c r="BQ24" s="167">
        <f t="shared" si="20"/>
        <v>0</v>
      </c>
      <c r="BR24" s="167">
        <f t="shared" si="50"/>
        <v>0</v>
      </c>
      <c r="BS24" s="167">
        <f t="shared" si="21"/>
        <v>0</v>
      </c>
      <c r="BT24" s="167">
        <f t="shared" si="22"/>
        <v>0</v>
      </c>
      <c r="BU24" s="167">
        <f t="shared" si="23"/>
        <v>0</v>
      </c>
      <c r="BW24" s="242">
        <f>RANK(AB24,$AB$11:$AB$50,0)+COUNTIF(AB$11:AB24,AB24)-1</f>
        <v>14</v>
      </c>
      <c r="BX24" s="152" t="str">
        <f t="shared" si="24"/>
        <v>14鉄鋼・非鉄金属</v>
      </c>
      <c r="BY24" s="153">
        <f t="shared" si="25"/>
        <v>0</v>
      </c>
      <c r="BZ24" s="153">
        <f t="shared" si="26"/>
        <v>0</v>
      </c>
      <c r="CA24" s="153">
        <f t="shared" si="27"/>
        <v>0</v>
      </c>
      <c r="CB24" s="153" t="e">
        <f t="shared" si="28"/>
        <v>#N/A</v>
      </c>
      <c r="CD24" s="396" t="s">
        <v>26</v>
      </c>
      <c r="CE24" s="173" t="s">
        <v>27</v>
      </c>
      <c r="CF24" s="456">
        <f t="shared" si="51"/>
        <v>0</v>
      </c>
      <c r="CG24" s="457">
        <f t="shared" si="52"/>
        <v>0</v>
      </c>
      <c r="CH24" s="458">
        <f t="shared" si="53"/>
        <v>0</v>
      </c>
      <c r="CI24" s="459">
        <f t="shared" si="54"/>
        <v>0</v>
      </c>
      <c r="CJ24" s="457">
        <f t="shared" si="55"/>
        <v>0</v>
      </c>
      <c r="CK24" s="458">
        <f t="shared" si="29"/>
        <v>0</v>
      </c>
      <c r="CL24" s="459">
        <f t="shared" si="56"/>
        <v>0</v>
      </c>
    </row>
    <row r="25" spans="2:90" x14ac:dyDescent="0.4">
      <c r="B25" s="106" t="s">
        <v>28</v>
      </c>
      <c r="C25" s="173" t="s">
        <v>29</v>
      </c>
      <c r="D25" s="176"/>
      <c r="E25" s="68">
        <v>7.2563445518398384E-2</v>
      </c>
      <c r="F25" s="176"/>
      <c r="G25" s="68">
        <v>2.7815085586403433E-2</v>
      </c>
      <c r="H25" s="176"/>
      <c r="I25" s="176"/>
      <c r="J25" s="541"/>
      <c r="K25" s="548"/>
      <c r="L25" s="543"/>
      <c r="M25" s="180">
        <f>取引基本表!BL20</f>
        <v>0.22814241838243654</v>
      </c>
      <c r="N25" s="175"/>
      <c r="O25" s="558">
        <f>入力表!D25</f>
        <v>0</v>
      </c>
      <c r="P25" s="167">
        <v>0</v>
      </c>
      <c r="Q25" s="174">
        <f t="shared" si="30"/>
        <v>0</v>
      </c>
      <c r="R25" s="567">
        <v>0</v>
      </c>
      <c r="S25" s="174">
        <f t="shared" si="31"/>
        <v>0</v>
      </c>
      <c r="T25" s="180">
        <v>0.32151158929401608</v>
      </c>
      <c r="U25" s="182">
        <v>4.4497575878329016E-3</v>
      </c>
      <c r="V25" s="167">
        <f t="shared" si="0"/>
        <v>0</v>
      </c>
      <c r="W25" s="184"/>
      <c r="X25" s="102">
        <f>取引基本表!BN20</f>
        <v>8.9948488878673169E-4</v>
      </c>
      <c r="Y25" s="165">
        <f t="shared" si="1"/>
        <v>0</v>
      </c>
      <c r="Z25" s="167">
        <f t="shared" si="2"/>
        <v>0</v>
      </c>
      <c r="AA25" s="532">
        <v>0</v>
      </c>
      <c r="AB25" s="167">
        <f t="shared" si="32"/>
        <v>0</v>
      </c>
      <c r="AC25" s="102">
        <v>0.46423590356644751</v>
      </c>
      <c r="AD25" s="167">
        <f t="shared" si="3"/>
        <v>0</v>
      </c>
      <c r="AE25" s="167">
        <f t="shared" si="4"/>
        <v>0</v>
      </c>
      <c r="AF25" s="167">
        <f t="shared" si="33"/>
        <v>0</v>
      </c>
      <c r="AG25" s="165">
        <f t="shared" si="34"/>
        <v>0</v>
      </c>
      <c r="AH25" s="102">
        <v>0.32151158929401608</v>
      </c>
      <c r="AI25" s="167">
        <f t="shared" si="5"/>
        <v>0</v>
      </c>
      <c r="AJ25" s="167">
        <f t="shared" si="6"/>
        <v>0</v>
      </c>
      <c r="AK25" s="167">
        <f t="shared" si="35"/>
        <v>0</v>
      </c>
      <c r="AL25" s="165">
        <f t="shared" si="36"/>
        <v>0</v>
      </c>
      <c r="AM25" s="102">
        <f t="shared" si="37"/>
        <v>4.4497575878329016E-3</v>
      </c>
      <c r="AN25" s="167">
        <f t="shared" si="7"/>
        <v>0</v>
      </c>
      <c r="AO25" s="167">
        <f t="shared" si="8"/>
        <v>0</v>
      </c>
      <c r="AP25" s="167">
        <f t="shared" si="38"/>
        <v>0</v>
      </c>
      <c r="AQ25" s="165">
        <f t="shared" si="39"/>
        <v>0</v>
      </c>
      <c r="AR25" s="167">
        <f t="shared" si="40"/>
        <v>0</v>
      </c>
      <c r="AS25" s="167">
        <f t="shared" si="9"/>
        <v>0</v>
      </c>
      <c r="AT25" s="167">
        <f t="shared" si="10"/>
        <v>0</v>
      </c>
      <c r="AU25" s="165">
        <f t="shared" si="41"/>
        <v>0</v>
      </c>
      <c r="AV25" s="102">
        <v>8.8795908879590893E-2</v>
      </c>
      <c r="AW25" s="167" t="e">
        <f t="shared" si="11"/>
        <v>#N/A</v>
      </c>
      <c r="AX25" s="167" t="e">
        <f t="shared" si="12"/>
        <v>#N/A</v>
      </c>
      <c r="AY25" s="167" t="e">
        <f t="shared" si="42"/>
        <v>#N/A</v>
      </c>
      <c r="AZ25" s="165" t="e">
        <f t="shared" si="43"/>
        <v>#N/A</v>
      </c>
      <c r="BA25" s="102">
        <v>0.11210732549644684</v>
      </c>
      <c r="BB25" s="167" t="e">
        <f t="shared" si="13"/>
        <v>#N/A</v>
      </c>
      <c r="BC25" s="167" t="e">
        <f t="shared" si="14"/>
        <v>#N/A</v>
      </c>
      <c r="BD25" s="167" t="e">
        <f t="shared" si="44"/>
        <v>#N/A</v>
      </c>
      <c r="BE25" s="165" t="e">
        <f t="shared" si="45"/>
        <v>#N/A</v>
      </c>
      <c r="BF25" s="102">
        <v>4.0701429483154588</v>
      </c>
      <c r="BG25" s="167" t="e">
        <f t="shared" si="15"/>
        <v>#N/A</v>
      </c>
      <c r="BH25" s="167" t="e">
        <f t="shared" si="16"/>
        <v>#N/A</v>
      </c>
      <c r="BI25" s="167" t="e">
        <f t="shared" si="17"/>
        <v>#N/A</v>
      </c>
      <c r="BJ25" s="165" t="e">
        <f t="shared" si="46"/>
        <v>#N/A</v>
      </c>
      <c r="BK25" s="167">
        <f t="shared" si="47"/>
        <v>0</v>
      </c>
      <c r="BL25" s="167">
        <f t="shared" si="48"/>
        <v>0</v>
      </c>
      <c r="BM25" s="183">
        <f t="shared" si="49"/>
        <v>0</v>
      </c>
      <c r="BN25" s="102">
        <v>2.8026831374111709E-2</v>
      </c>
      <c r="BO25" s="167">
        <f t="shared" si="18"/>
        <v>0</v>
      </c>
      <c r="BP25" s="167">
        <f t="shared" si="19"/>
        <v>0</v>
      </c>
      <c r="BQ25" s="167">
        <f t="shared" si="20"/>
        <v>0</v>
      </c>
      <c r="BR25" s="167">
        <f t="shared" si="50"/>
        <v>0</v>
      </c>
      <c r="BS25" s="167">
        <f t="shared" si="21"/>
        <v>0</v>
      </c>
      <c r="BT25" s="167">
        <f t="shared" si="22"/>
        <v>0</v>
      </c>
      <c r="BU25" s="167">
        <f t="shared" si="23"/>
        <v>0</v>
      </c>
      <c r="BW25" s="242">
        <f>RANK(AB25,$AB$11:$AB$50,0)+COUNTIF(AB$11:AB25,AB25)-1</f>
        <v>15</v>
      </c>
      <c r="BX25" s="152" t="str">
        <f t="shared" si="24"/>
        <v>15金属製品</v>
      </c>
      <c r="BY25" s="153">
        <f t="shared" si="25"/>
        <v>0</v>
      </c>
      <c r="BZ25" s="153">
        <f t="shared" si="26"/>
        <v>0</v>
      </c>
      <c r="CA25" s="153">
        <f t="shared" si="27"/>
        <v>0</v>
      </c>
      <c r="CB25" s="153" t="e">
        <f t="shared" si="28"/>
        <v>#N/A</v>
      </c>
      <c r="CD25" s="396" t="s">
        <v>28</v>
      </c>
      <c r="CE25" s="173" t="s">
        <v>29</v>
      </c>
      <c r="CF25" s="456">
        <f t="shared" si="51"/>
        <v>0</v>
      </c>
      <c r="CG25" s="457">
        <f t="shared" si="52"/>
        <v>0</v>
      </c>
      <c r="CH25" s="458">
        <f t="shared" si="53"/>
        <v>0</v>
      </c>
      <c r="CI25" s="459">
        <f t="shared" si="54"/>
        <v>0</v>
      </c>
      <c r="CJ25" s="457">
        <f t="shared" si="55"/>
        <v>0</v>
      </c>
      <c r="CK25" s="458">
        <f t="shared" si="29"/>
        <v>0</v>
      </c>
      <c r="CL25" s="459">
        <f t="shared" si="56"/>
        <v>0</v>
      </c>
    </row>
    <row r="26" spans="2:90" x14ac:dyDescent="0.4">
      <c r="B26" s="106" t="s">
        <v>30</v>
      </c>
      <c r="C26" s="173" t="s">
        <v>31</v>
      </c>
      <c r="D26" s="176"/>
      <c r="E26" s="68">
        <v>0.13281570784749258</v>
      </c>
      <c r="F26" s="176"/>
      <c r="G26" s="68">
        <v>4.3831298767209842E-2</v>
      </c>
      <c r="H26" s="176"/>
      <c r="I26" s="176"/>
      <c r="J26" s="541"/>
      <c r="K26" s="548"/>
      <c r="L26" s="543"/>
      <c r="M26" s="180">
        <f>取引基本表!BL21</f>
        <v>8.0762594166912116E-2</v>
      </c>
      <c r="N26" s="175"/>
      <c r="O26" s="558">
        <f>入力表!D26</f>
        <v>0</v>
      </c>
      <c r="P26" s="167">
        <v>0</v>
      </c>
      <c r="Q26" s="174">
        <f t="shared" si="30"/>
        <v>0</v>
      </c>
      <c r="R26" s="567">
        <v>0</v>
      </c>
      <c r="S26" s="174">
        <f t="shared" si="31"/>
        <v>0</v>
      </c>
      <c r="T26" s="180">
        <v>0.26768095896726601</v>
      </c>
      <c r="U26" s="182">
        <v>9.7386511426271142E-3</v>
      </c>
      <c r="V26" s="167">
        <f t="shared" si="0"/>
        <v>0</v>
      </c>
      <c r="W26" s="184"/>
      <c r="X26" s="102">
        <f>取引基本表!BN21</f>
        <v>4.5173539466394207E-5</v>
      </c>
      <c r="Y26" s="165">
        <f t="shared" si="1"/>
        <v>0</v>
      </c>
      <c r="Z26" s="167">
        <f t="shared" si="2"/>
        <v>0</v>
      </c>
      <c r="AA26" s="532">
        <v>0</v>
      </c>
      <c r="AB26" s="167">
        <f t="shared" si="32"/>
        <v>0</v>
      </c>
      <c r="AC26" s="102">
        <v>0.43752881512217612</v>
      </c>
      <c r="AD26" s="167">
        <f t="shared" si="3"/>
        <v>0</v>
      </c>
      <c r="AE26" s="167">
        <f t="shared" si="4"/>
        <v>0</v>
      </c>
      <c r="AF26" s="167">
        <f t="shared" si="33"/>
        <v>0</v>
      </c>
      <c r="AG26" s="165">
        <f t="shared" si="34"/>
        <v>0</v>
      </c>
      <c r="AH26" s="102">
        <v>0.26768095896726601</v>
      </c>
      <c r="AI26" s="167">
        <f t="shared" si="5"/>
        <v>0</v>
      </c>
      <c r="AJ26" s="167">
        <f t="shared" si="6"/>
        <v>0</v>
      </c>
      <c r="AK26" s="167">
        <f t="shared" si="35"/>
        <v>0</v>
      </c>
      <c r="AL26" s="165">
        <f t="shared" si="36"/>
        <v>0</v>
      </c>
      <c r="AM26" s="102">
        <f t="shared" si="37"/>
        <v>9.7386511426271142E-3</v>
      </c>
      <c r="AN26" s="167">
        <f t="shared" si="7"/>
        <v>0</v>
      </c>
      <c r="AO26" s="167">
        <f t="shared" si="8"/>
        <v>0</v>
      </c>
      <c r="AP26" s="167">
        <f t="shared" si="38"/>
        <v>0</v>
      </c>
      <c r="AQ26" s="165">
        <f t="shared" si="39"/>
        <v>0</v>
      </c>
      <c r="AR26" s="167">
        <f t="shared" si="40"/>
        <v>0</v>
      </c>
      <c r="AS26" s="167">
        <f t="shared" si="9"/>
        <v>0</v>
      </c>
      <c r="AT26" s="167">
        <f t="shared" si="10"/>
        <v>0</v>
      </c>
      <c r="AU26" s="165">
        <f t="shared" si="41"/>
        <v>0</v>
      </c>
      <c r="AV26" s="102">
        <v>6.1687413554633475E-2</v>
      </c>
      <c r="AW26" s="167" t="e">
        <f t="shared" si="11"/>
        <v>#N/A</v>
      </c>
      <c r="AX26" s="167" t="e">
        <f t="shared" si="12"/>
        <v>#N/A</v>
      </c>
      <c r="AY26" s="167" t="e">
        <f t="shared" si="42"/>
        <v>#N/A</v>
      </c>
      <c r="AZ26" s="165" t="e">
        <f t="shared" si="43"/>
        <v>#N/A</v>
      </c>
      <c r="BA26" s="102">
        <v>7.4135546334716459E-2</v>
      </c>
      <c r="BB26" s="167" t="e">
        <f t="shared" si="13"/>
        <v>#N/A</v>
      </c>
      <c r="BC26" s="167" t="e">
        <f t="shared" si="14"/>
        <v>#N/A</v>
      </c>
      <c r="BD26" s="167" t="e">
        <f t="shared" si="44"/>
        <v>#N/A</v>
      </c>
      <c r="BE26" s="165" t="e">
        <f t="shared" si="45"/>
        <v>#N/A</v>
      </c>
      <c r="BF26" s="102">
        <v>0.16574019070283083</v>
      </c>
      <c r="BG26" s="167" t="e">
        <f t="shared" si="15"/>
        <v>#N/A</v>
      </c>
      <c r="BH26" s="167" t="e">
        <f t="shared" si="16"/>
        <v>#N/A</v>
      </c>
      <c r="BI26" s="167" t="e">
        <f t="shared" si="17"/>
        <v>#N/A</v>
      </c>
      <c r="BJ26" s="165" t="e">
        <f t="shared" si="46"/>
        <v>#N/A</v>
      </c>
      <c r="BK26" s="167">
        <f t="shared" si="47"/>
        <v>0</v>
      </c>
      <c r="BL26" s="167">
        <f t="shared" si="48"/>
        <v>0</v>
      </c>
      <c r="BM26" s="183">
        <f t="shared" si="49"/>
        <v>0</v>
      </c>
      <c r="BN26" s="102">
        <v>7.0539419087136929E-2</v>
      </c>
      <c r="BO26" s="167">
        <f t="shared" si="18"/>
        <v>0</v>
      </c>
      <c r="BP26" s="167">
        <f t="shared" si="19"/>
        <v>0</v>
      </c>
      <c r="BQ26" s="167">
        <f t="shared" si="20"/>
        <v>0</v>
      </c>
      <c r="BR26" s="167">
        <f t="shared" si="50"/>
        <v>0</v>
      </c>
      <c r="BS26" s="167">
        <f t="shared" si="21"/>
        <v>0</v>
      </c>
      <c r="BT26" s="167">
        <f t="shared" si="22"/>
        <v>0</v>
      </c>
      <c r="BU26" s="167">
        <f t="shared" si="23"/>
        <v>0</v>
      </c>
      <c r="BW26" s="242">
        <f>RANK(AB26,$AB$11:$AB$50,0)+COUNTIF(AB$11:AB26,AB26)-1</f>
        <v>16</v>
      </c>
      <c r="BX26" s="152" t="str">
        <f t="shared" si="24"/>
        <v>16はん用機械</v>
      </c>
      <c r="BY26" s="153">
        <f t="shared" si="25"/>
        <v>0</v>
      </c>
      <c r="BZ26" s="153">
        <f t="shared" si="26"/>
        <v>0</v>
      </c>
      <c r="CA26" s="153">
        <f t="shared" si="27"/>
        <v>0</v>
      </c>
      <c r="CB26" s="153" t="e">
        <f t="shared" si="28"/>
        <v>#N/A</v>
      </c>
      <c r="CD26" s="396" t="s">
        <v>30</v>
      </c>
      <c r="CE26" s="173" t="s">
        <v>31</v>
      </c>
      <c r="CF26" s="456">
        <f t="shared" si="51"/>
        <v>0</v>
      </c>
      <c r="CG26" s="457">
        <f t="shared" si="52"/>
        <v>0</v>
      </c>
      <c r="CH26" s="458">
        <f t="shared" si="53"/>
        <v>0</v>
      </c>
      <c r="CI26" s="459">
        <f t="shared" si="54"/>
        <v>0</v>
      </c>
      <c r="CJ26" s="457">
        <f t="shared" si="55"/>
        <v>0</v>
      </c>
      <c r="CK26" s="458">
        <f t="shared" si="29"/>
        <v>0</v>
      </c>
      <c r="CL26" s="459">
        <f t="shared" si="56"/>
        <v>0</v>
      </c>
    </row>
    <row r="27" spans="2:90" x14ac:dyDescent="0.4">
      <c r="B27" s="106" t="s">
        <v>32</v>
      </c>
      <c r="C27" s="173" t="s">
        <v>33</v>
      </c>
      <c r="D27" s="176"/>
      <c r="E27" s="68">
        <v>0.1028494212078634</v>
      </c>
      <c r="F27" s="176"/>
      <c r="G27" s="68">
        <v>1.3194883965273208E-2</v>
      </c>
      <c r="H27" s="176"/>
      <c r="I27" s="176"/>
      <c r="J27" s="541"/>
      <c r="K27" s="548"/>
      <c r="L27" s="543"/>
      <c r="M27" s="180">
        <f>取引基本表!BL22</f>
        <v>0.38258088325747319</v>
      </c>
      <c r="N27" s="175"/>
      <c r="O27" s="558">
        <f>入力表!D27</f>
        <v>0</v>
      </c>
      <c r="P27" s="167">
        <v>0</v>
      </c>
      <c r="Q27" s="174">
        <f t="shared" si="30"/>
        <v>0</v>
      </c>
      <c r="R27" s="567">
        <v>0</v>
      </c>
      <c r="S27" s="174">
        <f t="shared" si="31"/>
        <v>0</v>
      </c>
      <c r="T27" s="180">
        <v>0.23584170419120193</v>
      </c>
      <c r="U27" s="182">
        <v>7.2437344560922438E-3</v>
      </c>
      <c r="V27" s="167">
        <f t="shared" si="0"/>
        <v>0</v>
      </c>
      <c r="W27" s="184"/>
      <c r="X27" s="102">
        <f>取引基本表!BN22</f>
        <v>3.5873104870371874E-5</v>
      </c>
      <c r="Y27" s="165">
        <f t="shared" si="1"/>
        <v>0</v>
      </c>
      <c r="Z27" s="167">
        <f t="shared" si="2"/>
        <v>0</v>
      </c>
      <c r="AA27" s="532">
        <v>0</v>
      </c>
      <c r="AB27" s="167">
        <f t="shared" si="32"/>
        <v>0</v>
      </c>
      <c r="AC27" s="102">
        <v>0.46607637686179426</v>
      </c>
      <c r="AD27" s="167">
        <f t="shared" si="3"/>
        <v>0</v>
      </c>
      <c r="AE27" s="167">
        <f t="shared" si="4"/>
        <v>0</v>
      </c>
      <c r="AF27" s="167">
        <f t="shared" si="33"/>
        <v>0</v>
      </c>
      <c r="AG27" s="165">
        <f t="shared" si="34"/>
        <v>0</v>
      </c>
      <c r="AH27" s="102">
        <v>0.23584170419120193</v>
      </c>
      <c r="AI27" s="167">
        <f t="shared" si="5"/>
        <v>0</v>
      </c>
      <c r="AJ27" s="167">
        <f t="shared" si="6"/>
        <v>0</v>
      </c>
      <c r="AK27" s="167">
        <f t="shared" si="35"/>
        <v>0</v>
      </c>
      <c r="AL27" s="165">
        <f t="shared" si="36"/>
        <v>0</v>
      </c>
      <c r="AM27" s="102">
        <f t="shared" si="37"/>
        <v>7.2437344560922438E-3</v>
      </c>
      <c r="AN27" s="167">
        <f t="shared" si="7"/>
        <v>0</v>
      </c>
      <c r="AO27" s="167">
        <f t="shared" si="8"/>
        <v>0</v>
      </c>
      <c r="AP27" s="167">
        <f t="shared" si="38"/>
        <v>0</v>
      </c>
      <c r="AQ27" s="165">
        <f t="shared" si="39"/>
        <v>0</v>
      </c>
      <c r="AR27" s="167">
        <f t="shared" si="40"/>
        <v>0</v>
      </c>
      <c r="AS27" s="167">
        <f t="shared" si="9"/>
        <v>0</v>
      </c>
      <c r="AT27" s="167">
        <f t="shared" si="10"/>
        <v>0</v>
      </c>
      <c r="AU27" s="165">
        <f t="shared" si="41"/>
        <v>0</v>
      </c>
      <c r="AV27" s="102">
        <v>5.6589885694492553E-2</v>
      </c>
      <c r="AW27" s="167" t="e">
        <f t="shared" si="11"/>
        <v>#N/A</v>
      </c>
      <c r="AX27" s="167" t="e">
        <f t="shared" si="12"/>
        <v>#N/A</v>
      </c>
      <c r="AY27" s="167" t="e">
        <f t="shared" si="42"/>
        <v>#N/A</v>
      </c>
      <c r="AZ27" s="165" t="e">
        <f t="shared" si="43"/>
        <v>#N/A</v>
      </c>
      <c r="BA27" s="102">
        <v>6.2045375822653272E-2</v>
      </c>
      <c r="BB27" s="167" t="e">
        <f t="shared" si="13"/>
        <v>#N/A</v>
      </c>
      <c r="BC27" s="167" t="e">
        <f t="shared" si="14"/>
        <v>#N/A</v>
      </c>
      <c r="BD27" s="167" t="e">
        <f t="shared" si="44"/>
        <v>#N/A</v>
      </c>
      <c r="BE27" s="165" t="e">
        <f t="shared" si="45"/>
        <v>#N/A</v>
      </c>
      <c r="BF27" s="102">
        <v>5.0410334322086407E-2</v>
      </c>
      <c r="BG27" s="167" t="e">
        <f t="shared" si="15"/>
        <v>#N/A</v>
      </c>
      <c r="BH27" s="167" t="e">
        <f t="shared" si="16"/>
        <v>#N/A</v>
      </c>
      <c r="BI27" s="167" t="e">
        <f t="shared" si="17"/>
        <v>#N/A</v>
      </c>
      <c r="BJ27" s="165" t="e">
        <f t="shared" si="46"/>
        <v>#N/A</v>
      </c>
      <c r="BK27" s="167">
        <f t="shared" si="47"/>
        <v>0</v>
      </c>
      <c r="BL27" s="167">
        <f t="shared" si="48"/>
        <v>0</v>
      </c>
      <c r="BM27" s="183">
        <f t="shared" si="49"/>
        <v>0</v>
      </c>
      <c r="BN27" s="102">
        <v>0.10328628333910633</v>
      </c>
      <c r="BO27" s="167">
        <f t="shared" si="18"/>
        <v>0</v>
      </c>
      <c r="BP27" s="167">
        <f t="shared" si="19"/>
        <v>0</v>
      </c>
      <c r="BQ27" s="167">
        <f t="shared" si="20"/>
        <v>0</v>
      </c>
      <c r="BR27" s="167">
        <f t="shared" si="50"/>
        <v>0</v>
      </c>
      <c r="BS27" s="167">
        <f t="shared" si="21"/>
        <v>0</v>
      </c>
      <c r="BT27" s="167">
        <f t="shared" si="22"/>
        <v>0</v>
      </c>
      <c r="BU27" s="167">
        <f t="shared" si="23"/>
        <v>0</v>
      </c>
      <c r="BW27" s="242">
        <f>RANK(AB27,$AB$11:$AB$50,0)+COUNTIF(AB$11:AB27,AB27)-1</f>
        <v>17</v>
      </c>
      <c r="BX27" s="152" t="str">
        <f t="shared" si="24"/>
        <v>17生産用機械</v>
      </c>
      <c r="BY27" s="153">
        <f t="shared" si="25"/>
        <v>0</v>
      </c>
      <c r="BZ27" s="153">
        <f t="shared" si="26"/>
        <v>0</v>
      </c>
      <c r="CA27" s="153">
        <f t="shared" si="27"/>
        <v>0</v>
      </c>
      <c r="CB27" s="153" t="e">
        <f t="shared" si="28"/>
        <v>#N/A</v>
      </c>
      <c r="CD27" s="396" t="s">
        <v>32</v>
      </c>
      <c r="CE27" s="173" t="s">
        <v>33</v>
      </c>
      <c r="CF27" s="456">
        <f t="shared" si="51"/>
        <v>0</v>
      </c>
      <c r="CG27" s="457">
        <f t="shared" si="52"/>
        <v>0</v>
      </c>
      <c r="CH27" s="458">
        <f t="shared" si="53"/>
        <v>0</v>
      </c>
      <c r="CI27" s="459">
        <f t="shared" si="54"/>
        <v>0</v>
      </c>
      <c r="CJ27" s="457">
        <f t="shared" si="55"/>
        <v>0</v>
      </c>
      <c r="CK27" s="458">
        <f t="shared" si="29"/>
        <v>0</v>
      </c>
      <c r="CL27" s="459">
        <f t="shared" si="56"/>
        <v>0</v>
      </c>
    </row>
    <row r="28" spans="2:90" x14ac:dyDescent="0.4">
      <c r="B28" s="106" t="s">
        <v>34</v>
      </c>
      <c r="C28" s="173" t="s">
        <v>35</v>
      </c>
      <c r="D28" s="176"/>
      <c r="E28" s="68">
        <v>0.12245219012281004</v>
      </c>
      <c r="F28" s="176"/>
      <c r="G28" s="68">
        <v>1.1635144444581075E-2</v>
      </c>
      <c r="H28" s="176"/>
      <c r="I28" s="176"/>
      <c r="J28" s="541"/>
      <c r="K28" s="548"/>
      <c r="L28" s="543"/>
      <c r="M28" s="180">
        <f>取引基本表!BL23</f>
        <v>1.3603344298245612E-2</v>
      </c>
      <c r="N28" s="175"/>
      <c r="O28" s="558">
        <f>入力表!D28</f>
        <v>0</v>
      </c>
      <c r="P28" s="167">
        <v>0</v>
      </c>
      <c r="Q28" s="174">
        <f t="shared" si="30"/>
        <v>0</v>
      </c>
      <c r="R28" s="567">
        <v>0</v>
      </c>
      <c r="S28" s="174">
        <f t="shared" si="31"/>
        <v>0</v>
      </c>
      <c r="T28" s="180">
        <v>0.25158415436817794</v>
      </c>
      <c r="U28" s="182">
        <v>5.7705360169631008E-4</v>
      </c>
      <c r="V28" s="167">
        <f t="shared" si="0"/>
        <v>0</v>
      </c>
      <c r="W28" s="184"/>
      <c r="X28" s="102">
        <f>取引基本表!BN23</f>
        <v>3.4810198059397892E-4</v>
      </c>
      <c r="Y28" s="165">
        <f t="shared" si="1"/>
        <v>0</v>
      </c>
      <c r="Z28" s="167">
        <f t="shared" si="2"/>
        <v>0</v>
      </c>
      <c r="AA28" s="532">
        <v>0</v>
      </c>
      <c r="AB28" s="167">
        <f t="shared" si="32"/>
        <v>0</v>
      </c>
      <c r="AC28" s="102">
        <v>0.45030865459302566</v>
      </c>
      <c r="AD28" s="167">
        <f t="shared" si="3"/>
        <v>0</v>
      </c>
      <c r="AE28" s="167">
        <f t="shared" si="4"/>
        <v>0</v>
      </c>
      <c r="AF28" s="167">
        <f t="shared" si="33"/>
        <v>0</v>
      </c>
      <c r="AG28" s="165">
        <f t="shared" si="34"/>
        <v>0</v>
      </c>
      <c r="AH28" s="102">
        <v>0.25158415436817794</v>
      </c>
      <c r="AI28" s="167">
        <f t="shared" si="5"/>
        <v>0</v>
      </c>
      <c r="AJ28" s="167">
        <f t="shared" si="6"/>
        <v>0</v>
      </c>
      <c r="AK28" s="167">
        <f t="shared" si="35"/>
        <v>0</v>
      </c>
      <c r="AL28" s="165">
        <f t="shared" si="36"/>
        <v>0</v>
      </c>
      <c r="AM28" s="102">
        <f t="shared" si="37"/>
        <v>5.7705360169631008E-4</v>
      </c>
      <c r="AN28" s="167">
        <f t="shared" si="7"/>
        <v>0</v>
      </c>
      <c r="AO28" s="167">
        <f t="shared" si="8"/>
        <v>0</v>
      </c>
      <c r="AP28" s="167">
        <f t="shared" si="38"/>
        <v>0</v>
      </c>
      <c r="AQ28" s="165">
        <f t="shared" si="39"/>
        <v>0</v>
      </c>
      <c r="AR28" s="167">
        <f t="shared" si="40"/>
        <v>0</v>
      </c>
      <c r="AS28" s="167">
        <f t="shared" si="9"/>
        <v>0</v>
      </c>
      <c r="AT28" s="167">
        <f t="shared" si="10"/>
        <v>0</v>
      </c>
      <c r="AU28" s="165">
        <f t="shared" si="41"/>
        <v>0</v>
      </c>
      <c r="AV28" s="102">
        <v>1.9050733821184742E-2</v>
      </c>
      <c r="AW28" s="167" t="e">
        <f t="shared" si="11"/>
        <v>#N/A</v>
      </c>
      <c r="AX28" s="167" t="e">
        <f t="shared" si="12"/>
        <v>#N/A</v>
      </c>
      <c r="AY28" s="167" t="e">
        <f t="shared" si="42"/>
        <v>#N/A</v>
      </c>
      <c r="AZ28" s="165" t="e">
        <f t="shared" si="43"/>
        <v>#N/A</v>
      </c>
      <c r="BA28" s="102">
        <v>2.0563345734025591E-2</v>
      </c>
      <c r="BB28" s="167" t="e">
        <f t="shared" si="13"/>
        <v>#N/A</v>
      </c>
      <c r="BC28" s="167" t="e">
        <f t="shared" si="14"/>
        <v>#N/A</v>
      </c>
      <c r="BD28" s="167" t="e">
        <f t="shared" si="44"/>
        <v>#N/A</v>
      </c>
      <c r="BE28" s="165" t="e">
        <f t="shared" si="45"/>
        <v>#N/A</v>
      </c>
      <c r="BF28" s="102">
        <v>3.3848274682823302E-2</v>
      </c>
      <c r="BG28" s="167" t="e">
        <f t="shared" si="15"/>
        <v>#N/A</v>
      </c>
      <c r="BH28" s="167" t="e">
        <f t="shared" si="16"/>
        <v>#N/A</v>
      </c>
      <c r="BI28" s="167" t="e">
        <f t="shared" si="17"/>
        <v>#N/A</v>
      </c>
      <c r="BJ28" s="165" t="e">
        <f t="shared" si="46"/>
        <v>#N/A</v>
      </c>
      <c r="BK28" s="167">
        <f t="shared" si="47"/>
        <v>0</v>
      </c>
      <c r="BL28" s="167">
        <f t="shared" si="48"/>
        <v>0</v>
      </c>
      <c r="BM28" s="183">
        <f t="shared" si="49"/>
        <v>0</v>
      </c>
      <c r="BN28" s="102">
        <v>1.1610318466129758E-2</v>
      </c>
      <c r="BO28" s="167">
        <f t="shared" si="18"/>
        <v>0</v>
      </c>
      <c r="BP28" s="167">
        <f t="shared" si="19"/>
        <v>0</v>
      </c>
      <c r="BQ28" s="167">
        <f t="shared" si="20"/>
        <v>0</v>
      </c>
      <c r="BR28" s="167">
        <f t="shared" si="50"/>
        <v>0</v>
      </c>
      <c r="BS28" s="167">
        <f t="shared" si="21"/>
        <v>0</v>
      </c>
      <c r="BT28" s="167">
        <f t="shared" si="22"/>
        <v>0</v>
      </c>
      <c r="BU28" s="167">
        <f t="shared" si="23"/>
        <v>0</v>
      </c>
      <c r="BW28" s="242">
        <f>RANK(AB28,$AB$11:$AB$50,0)+COUNTIF(AB$11:AB28,AB28)-1</f>
        <v>18</v>
      </c>
      <c r="BX28" s="152" t="str">
        <f t="shared" si="24"/>
        <v>18業務用機械</v>
      </c>
      <c r="BY28" s="153">
        <f t="shared" si="25"/>
        <v>0</v>
      </c>
      <c r="BZ28" s="153">
        <f t="shared" si="26"/>
        <v>0</v>
      </c>
      <c r="CA28" s="153">
        <f t="shared" si="27"/>
        <v>0</v>
      </c>
      <c r="CB28" s="153" t="e">
        <f t="shared" si="28"/>
        <v>#N/A</v>
      </c>
      <c r="CD28" s="396" t="s">
        <v>34</v>
      </c>
      <c r="CE28" s="173" t="s">
        <v>35</v>
      </c>
      <c r="CF28" s="456">
        <f t="shared" si="51"/>
        <v>0</v>
      </c>
      <c r="CG28" s="457">
        <f t="shared" si="52"/>
        <v>0</v>
      </c>
      <c r="CH28" s="458">
        <f t="shared" si="53"/>
        <v>0</v>
      </c>
      <c r="CI28" s="459">
        <f t="shared" si="54"/>
        <v>0</v>
      </c>
      <c r="CJ28" s="457">
        <f t="shared" si="55"/>
        <v>0</v>
      </c>
      <c r="CK28" s="458">
        <f t="shared" si="29"/>
        <v>0</v>
      </c>
      <c r="CL28" s="459">
        <f t="shared" si="56"/>
        <v>0</v>
      </c>
    </row>
    <row r="29" spans="2:90" x14ac:dyDescent="0.4">
      <c r="B29" s="106" t="s">
        <v>36</v>
      </c>
      <c r="C29" s="173" t="s">
        <v>37</v>
      </c>
      <c r="D29" s="176"/>
      <c r="E29" s="68">
        <v>0.17571592604245978</v>
      </c>
      <c r="F29" s="176"/>
      <c r="G29" s="68">
        <v>1.3860496878000344E-2</v>
      </c>
      <c r="H29" s="176"/>
      <c r="I29" s="176"/>
      <c r="J29" s="541"/>
      <c r="K29" s="548"/>
      <c r="L29" s="543"/>
      <c r="M29" s="180">
        <f>取引基本表!BL24</f>
        <v>1.2577002053388076E-2</v>
      </c>
      <c r="N29" s="175"/>
      <c r="O29" s="558">
        <f>入力表!D29</f>
        <v>0</v>
      </c>
      <c r="P29" s="167">
        <v>0</v>
      </c>
      <c r="Q29" s="174">
        <f t="shared" si="30"/>
        <v>0</v>
      </c>
      <c r="R29" s="567">
        <v>0</v>
      </c>
      <c r="S29" s="174">
        <f t="shared" si="31"/>
        <v>0</v>
      </c>
      <c r="T29" s="180">
        <v>0.1505855619646915</v>
      </c>
      <c r="U29" s="182">
        <v>0</v>
      </c>
      <c r="V29" s="167">
        <f t="shared" si="0"/>
        <v>0</v>
      </c>
      <c r="W29" s="184"/>
      <c r="X29" s="102">
        <f>取引基本表!BN24</f>
        <v>5.4407542386730669E-4</v>
      </c>
      <c r="Y29" s="165">
        <f t="shared" si="1"/>
        <v>0</v>
      </c>
      <c r="Z29" s="167">
        <f t="shared" si="2"/>
        <v>0</v>
      </c>
      <c r="AA29" s="532">
        <v>0</v>
      </c>
      <c r="AB29" s="167">
        <f t="shared" si="32"/>
        <v>0</v>
      </c>
      <c r="AC29" s="102">
        <v>0.4153120083901416</v>
      </c>
      <c r="AD29" s="167">
        <f t="shared" si="3"/>
        <v>0</v>
      </c>
      <c r="AE29" s="167">
        <f t="shared" si="4"/>
        <v>0</v>
      </c>
      <c r="AF29" s="167">
        <f t="shared" si="33"/>
        <v>0</v>
      </c>
      <c r="AG29" s="165">
        <f t="shared" si="34"/>
        <v>0</v>
      </c>
      <c r="AH29" s="102">
        <v>0.1505855619646915</v>
      </c>
      <c r="AI29" s="167">
        <f t="shared" si="5"/>
        <v>0</v>
      </c>
      <c r="AJ29" s="167">
        <f t="shared" si="6"/>
        <v>0</v>
      </c>
      <c r="AK29" s="167">
        <f t="shared" si="35"/>
        <v>0</v>
      </c>
      <c r="AL29" s="165">
        <f t="shared" si="36"/>
        <v>0</v>
      </c>
      <c r="AM29" s="102">
        <f t="shared" si="37"/>
        <v>0</v>
      </c>
      <c r="AN29" s="167">
        <f t="shared" si="7"/>
        <v>0</v>
      </c>
      <c r="AO29" s="167">
        <f t="shared" si="8"/>
        <v>0</v>
      </c>
      <c r="AP29" s="167">
        <f t="shared" si="38"/>
        <v>0</v>
      </c>
      <c r="AQ29" s="165">
        <f t="shared" si="39"/>
        <v>0</v>
      </c>
      <c r="AR29" s="167">
        <f t="shared" si="40"/>
        <v>0</v>
      </c>
      <c r="AS29" s="167">
        <f t="shared" si="9"/>
        <v>0</v>
      </c>
      <c r="AT29" s="167">
        <f t="shared" si="10"/>
        <v>0</v>
      </c>
      <c r="AU29" s="165">
        <f t="shared" si="41"/>
        <v>0</v>
      </c>
      <c r="AV29" s="102">
        <v>7.6909631183359556E-2</v>
      </c>
      <c r="AW29" s="167" t="e">
        <f t="shared" si="11"/>
        <v>#N/A</v>
      </c>
      <c r="AX29" s="167" t="e">
        <f t="shared" si="12"/>
        <v>#N/A</v>
      </c>
      <c r="AY29" s="167" t="e">
        <f t="shared" si="42"/>
        <v>#N/A</v>
      </c>
      <c r="AZ29" s="165" t="e">
        <f t="shared" si="43"/>
        <v>#N/A</v>
      </c>
      <c r="BA29" s="102">
        <v>7.6909631183359556E-2</v>
      </c>
      <c r="BB29" s="167" t="e">
        <f t="shared" si="13"/>
        <v>#N/A</v>
      </c>
      <c r="BC29" s="167" t="e">
        <f t="shared" si="14"/>
        <v>#N/A</v>
      </c>
      <c r="BD29" s="167" t="e">
        <f t="shared" si="44"/>
        <v>#N/A</v>
      </c>
      <c r="BE29" s="165" t="e">
        <f t="shared" si="45"/>
        <v>#N/A</v>
      </c>
      <c r="BF29" s="102">
        <v>4.1970667400237943E-2</v>
      </c>
      <c r="BG29" s="167" t="e">
        <f t="shared" si="15"/>
        <v>#N/A</v>
      </c>
      <c r="BH29" s="167" t="e">
        <f t="shared" si="16"/>
        <v>#N/A</v>
      </c>
      <c r="BI29" s="167" t="e">
        <f t="shared" si="17"/>
        <v>#N/A</v>
      </c>
      <c r="BJ29" s="165" t="e">
        <f t="shared" si="46"/>
        <v>#N/A</v>
      </c>
      <c r="BK29" s="167">
        <f t="shared" si="47"/>
        <v>0</v>
      </c>
      <c r="BL29" s="167">
        <f t="shared" si="48"/>
        <v>0</v>
      </c>
      <c r="BM29" s="183">
        <f t="shared" si="49"/>
        <v>0</v>
      </c>
      <c r="BN29" s="102">
        <v>-1.1798636601992658E-2</v>
      </c>
      <c r="BO29" s="167">
        <f t="shared" si="18"/>
        <v>0</v>
      </c>
      <c r="BP29" s="167">
        <f t="shared" si="19"/>
        <v>0</v>
      </c>
      <c r="BQ29" s="167">
        <f t="shared" si="20"/>
        <v>0</v>
      </c>
      <c r="BR29" s="167">
        <f t="shared" si="50"/>
        <v>0</v>
      </c>
      <c r="BS29" s="167">
        <f t="shared" si="21"/>
        <v>0</v>
      </c>
      <c r="BT29" s="167">
        <f t="shared" si="22"/>
        <v>0</v>
      </c>
      <c r="BU29" s="167">
        <f t="shared" si="23"/>
        <v>0</v>
      </c>
      <c r="BW29" s="242">
        <f>RANK(AB29,$AB$11:$AB$50,0)+COUNTIF(AB$11:AB29,AB29)-1</f>
        <v>19</v>
      </c>
      <c r="BX29" s="152" t="str">
        <f t="shared" si="24"/>
        <v>19電子部品</v>
      </c>
      <c r="BY29" s="153">
        <f t="shared" si="25"/>
        <v>0</v>
      </c>
      <c r="BZ29" s="153">
        <f t="shared" si="26"/>
        <v>0</v>
      </c>
      <c r="CA29" s="153">
        <f t="shared" si="27"/>
        <v>0</v>
      </c>
      <c r="CB29" s="153" t="e">
        <f t="shared" si="28"/>
        <v>#N/A</v>
      </c>
      <c r="CD29" s="396" t="s">
        <v>36</v>
      </c>
      <c r="CE29" s="173" t="s">
        <v>37</v>
      </c>
      <c r="CF29" s="456">
        <f t="shared" si="51"/>
        <v>0</v>
      </c>
      <c r="CG29" s="457">
        <f t="shared" si="52"/>
        <v>0</v>
      </c>
      <c r="CH29" s="458">
        <f t="shared" si="53"/>
        <v>0</v>
      </c>
      <c r="CI29" s="459">
        <f t="shared" si="54"/>
        <v>0</v>
      </c>
      <c r="CJ29" s="457">
        <f t="shared" si="55"/>
        <v>0</v>
      </c>
      <c r="CK29" s="458">
        <f t="shared" si="29"/>
        <v>0</v>
      </c>
      <c r="CL29" s="459">
        <f t="shared" si="56"/>
        <v>0</v>
      </c>
    </row>
    <row r="30" spans="2:90" x14ac:dyDescent="0.4">
      <c r="B30" s="106" t="s">
        <v>38</v>
      </c>
      <c r="C30" s="173" t="s">
        <v>39</v>
      </c>
      <c r="D30" s="176"/>
      <c r="E30" s="68">
        <v>5.8936764006462181E-2</v>
      </c>
      <c r="F30" s="176"/>
      <c r="G30" s="68">
        <v>9.511640978592693E-3</v>
      </c>
      <c r="H30" s="176"/>
      <c r="I30" s="176"/>
      <c r="J30" s="541"/>
      <c r="K30" s="548"/>
      <c r="L30" s="543"/>
      <c r="M30" s="180">
        <f>取引基本表!BL25</f>
        <v>3.2686695278969946E-2</v>
      </c>
      <c r="N30" s="175"/>
      <c r="O30" s="558">
        <f>入力表!D30</f>
        <v>0</v>
      </c>
      <c r="P30" s="167">
        <v>0</v>
      </c>
      <c r="Q30" s="174">
        <f t="shared" si="30"/>
        <v>0</v>
      </c>
      <c r="R30" s="567">
        <v>0</v>
      </c>
      <c r="S30" s="174">
        <f t="shared" si="31"/>
        <v>0</v>
      </c>
      <c r="T30" s="180">
        <v>0.23930321175830158</v>
      </c>
      <c r="U30" s="182">
        <v>-3.4271378192232138E-3</v>
      </c>
      <c r="V30" s="167">
        <f t="shared" si="0"/>
        <v>0</v>
      </c>
      <c r="W30" s="184"/>
      <c r="X30" s="102">
        <f>取引基本表!BN25</f>
        <v>1.5402184007769848E-2</v>
      </c>
      <c r="Y30" s="165">
        <f t="shared" si="1"/>
        <v>0</v>
      </c>
      <c r="Z30" s="167">
        <f t="shared" si="2"/>
        <v>0</v>
      </c>
      <c r="AA30" s="532">
        <v>0</v>
      </c>
      <c r="AB30" s="167">
        <f t="shared" si="32"/>
        <v>0</v>
      </c>
      <c r="AC30" s="102">
        <v>0.38170930865541641</v>
      </c>
      <c r="AD30" s="167">
        <f t="shared" si="3"/>
        <v>0</v>
      </c>
      <c r="AE30" s="167">
        <f t="shared" si="4"/>
        <v>0</v>
      </c>
      <c r="AF30" s="167">
        <f t="shared" si="33"/>
        <v>0</v>
      </c>
      <c r="AG30" s="165">
        <f t="shared" si="34"/>
        <v>0</v>
      </c>
      <c r="AH30" s="102">
        <v>0.23930321175830158</v>
      </c>
      <c r="AI30" s="167">
        <f t="shared" si="5"/>
        <v>0</v>
      </c>
      <c r="AJ30" s="167">
        <f t="shared" si="6"/>
        <v>0</v>
      </c>
      <c r="AK30" s="167">
        <f t="shared" si="35"/>
        <v>0</v>
      </c>
      <c r="AL30" s="165">
        <f t="shared" si="36"/>
        <v>0</v>
      </c>
      <c r="AM30" s="102">
        <f t="shared" si="37"/>
        <v>-3.4271378192232138E-3</v>
      </c>
      <c r="AN30" s="167">
        <f t="shared" si="7"/>
        <v>0</v>
      </c>
      <c r="AO30" s="167">
        <f t="shared" si="8"/>
        <v>0</v>
      </c>
      <c r="AP30" s="167">
        <f t="shared" si="38"/>
        <v>0</v>
      </c>
      <c r="AQ30" s="165">
        <f t="shared" si="39"/>
        <v>0</v>
      </c>
      <c r="AR30" s="167">
        <f t="shared" si="40"/>
        <v>0</v>
      </c>
      <c r="AS30" s="167">
        <f t="shared" si="9"/>
        <v>0</v>
      </c>
      <c r="AT30" s="167">
        <f t="shared" si="10"/>
        <v>0</v>
      </c>
      <c r="AU30" s="165">
        <f t="shared" si="41"/>
        <v>0</v>
      </c>
      <c r="AV30" s="102">
        <v>8.5465432770821997E-2</v>
      </c>
      <c r="AW30" s="167" t="e">
        <f t="shared" si="11"/>
        <v>#N/A</v>
      </c>
      <c r="AX30" s="167" t="e">
        <f t="shared" si="12"/>
        <v>#N/A</v>
      </c>
      <c r="AY30" s="167" t="e">
        <f t="shared" si="42"/>
        <v>#N/A</v>
      </c>
      <c r="AZ30" s="165" t="e">
        <f t="shared" si="43"/>
        <v>#N/A</v>
      </c>
      <c r="BA30" s="102">
        <v>9.7659227000544371E-2</v>
      </c>
      <c r="BB30" s="167" t="e">
        <f t="shared" si="13"/>
        <v>#N/A</v>
      </c>
      <c r="BC30" s="167" t="e">
        <f t="shared" si="14"/>
        <v>#N/A</v>
      </c>
      <c r="BD30" s="167" t="e">
        <f t="shared" si="44"/>
        <v>#N/A</v>
      </c>
      <c r="BE30" s="165" t="e">
        <f t="shared" si="45"/>
        <v>#N/A</v>
      </c>
      <c r="BF30" s="102">
        <v>7.3847840869452813E-2</v>
      </c>
      <c r="BG30" s="167" t="e">
        <f t="shared" si="15"/>
        <v>#N/A</v>
      </c>
      <c r="BH30" s="167" t="e">
        <f t="shared" si="16"/>
        <v>#N/A</v>
      </c>
      <c r="BI30" s="167" t="e">
        <f t="shared" si="17"/>
        <v>#N/A</v>
      </c>
      <c r="BJ30" s="165" t="e">
        <f t="shared" si="46"/>
        <v>#N/A</v>
      </c>
      <c r="BK30" s="167">
        <f t="shared" si="47"/>
        <v>0</v>
      </c>
      <c r="BL30" s="167">
        <f t="shared" si="48"/>
        <v>0</v>
      </c>
      <c r="BM30" s="183">
        <f t="shared" si="49"/>
        <v>0</v>
      </c>
      <c r="BN30" s="102">
        <v>-3.9412084921066959E-2</v>
      </c>
      <c r="BO30" s="167">
        <f t="shared" si="18"/>
        <v>0</v>
      </c>
      <c r="BP30" s="167">
        <f t="shared" si="19"/>
        <v>0</v>
      </c>
      <c r="BQ30" s="167">
        <f t="shared" si="20"/>
        <v>0</v>
      </c>
      <c r="BR30" s="167">
        <f t="shared" si="50"/>
        <v>0</v>
      </c>
      <c r="BS30" s="167">
        <f t="shared" si="21"/>
        <v>0</v>
      </c>
      <c r="BT30" s="167">
        <f t="shared" si="22"/>
        <v>0</v>
      </c>
      <c r="BU30" s="167">
        <f t="shared" si="23"/>
        <v>0</v>
      </c>
      <c r="BW30" s="242">
        <f>RANK(AB30,$AB$11:$AB$50,0)+COUNTIF(AB$11:AB30,AB30)-1</f>
        <v>20</v>
      </c>
      <c r="BX30" s="152" t="str">
        <f t="shared" si="24"/>
        <v>20電気機械・情報・通信機器</v>
      </c>
      <c r="BY30" s="153">
        <f t="shared" si="25"/>
        <v>0</v>
      </c>
      <c r="BZ30" s="153">
        <f t="shared" si="26"/>
        <v>0</v>
      </c>
      <c r="CA30" s="153">
        <f t="shared" si="27"/>
        <v>0</v>
      </c>
      <c r="CB30" s="153" t="e">
        <f t="shared" si="28"/>
        <v>#N/A</v>
      </c>
      <c r="CD30" s="396" t="s">
        <v>38</v>
      </c>
      <c r="CE30" s="173" t="s">
        <v>39</v>
      </c>
      <c r="CF30" s="456">
        <f t="shared" si="51"/>
        <v>0</v>
      </c>
      <c r="CG30" s="457">
        <f t="shared" si="52"/>
        <v>0</v>
      </c>
      <c r="CH30" s="458">
        <f t="shared" si="53"/>
        <v>0</v>
      </c>
      <c r="CI30" s="459">
        <f t="shared" si="54"/>
        <v>0</v>
      </c>
      <c r="CJ30" s="457">
        <f t="shared" si="55"/>
        <v>0</v>
      </c>
      <c r="CK30" s="458">
        <f t="shared" si="29"/>
        <v>0</v>
      </c>
      <c r="CL30" s="459">
        <f t="shared" si="56"/>
        <v>0</v>
      </c>
    </row>
    <row r="31" spans="2:90" x14ac:dyDescent="0.4">
      <c r="B31" s="106" t="s">
        <v>40</v>
      </c>
      <c r="C31" s="173" t="s">
        <v>41</v>
      </c>
      <c r="D31" s="176"/>
      <c r="E31" s="68">
        <v>0.17508199822481846</v>
      </c>
      <c r="F31" s="176"/>
      <c r="G31" s="68">
        <v>8.6751131060205412E-3</v>
      </c>
      <c r="H31" s="176"/>
      <c r="I31" s="176"/>
      <c r="J31" s="541"/>
      <c r="K31" s="548"/>
      <c r="L31" s="543"/>
      <c r="M31" s="180">
        <f>取引基本表!BL26</f>
        <v>1.7201308602134646E-2</v>
      </c>
      <c r="N31" s="175"/>
      <c r="O31" s="558">
        <f>入力表!D31</f>
        <v>0</v>
      </c>
      <c r="P31" s="167">
        <v>0</v>
      </c>
      <c r="Q31" s="174">
        <f t="shared" si="30"/>
        <v>0</v>
      </c>
      <c r="R31" s="567">
        <v>0</v>
      </c>
      <c r="S31" s="174">
        <f t="shared" si="31"/>
        <v>0</v>
      </c>
      <c r="T31" s="180">
        <v>0.1357645953983409</v>
      </c>
      <c r="U31" s="182">
        <v>2.6624611456246244E-3</v>
      </c>
      <c r="V31" s="167">
        <f t="shared" si="0"/>
        <v>0</v>
      </c>
      <c r="W31" s="184"/>
      <c r="X31" s="102">
        <f>取引基本表!BN26</f>
        <v>1.4175855274608618E-2</v>
      </c>
      <c r="Y31" s="165">
        <f t="shared" si="1"/>
        <v>0</v>
      </c>
      <c r="Z31" s="167">
        <f t="shared" si="2"/>
        <v>0</v>
      </c>
      <c r="AA31" s="532">
        <v>0</v>
      </c>
      <c r="AB31" s="167">
        <f t="shared" si="32"/>
        <v>0</v>
      </c>
      <c r="AC31" s="102">
        <v>0.28239161058068557</v>
      </c>
      <c r="AD31" s="167">
        <f t="shared" si="3"/>
        <v>0</v>
      </c>
      <c r="AE31" s="167">
        <f t="shared" si="4"/>
        <v>0</v>
      </c>
      <c r="AF31" s="167">
        <f t="shared" si="33"/>
        <v>0</v>
      </c>
      <c r="AG31" s="165">
        <f t="shared" si="34"/>
        <v>0</v>
      </c>
      <c r="AH31" s="102">
        <v>0.1357645953983409</v>
      </c>
      <c r="AI31" s="167">
        <f t="shared" si="5"/>
        <v>0</v>
      </c>
      <c r="AJ31" s="167">
        <f t="shared" si="6"/>
        <v>0</v>
      </c>
      <c r="AK31" s="167">
        <f t="shared" si="35"/>
        <v>0</v>
      </c>
      <c r="AL31" s="165">
        <f t="shared" si="36"/>
        <v>0</v>
      </c>
      <c r="AM31" s="102">
        <f t="shared" si="37"/>
        <v>2.6624611456246244E-3</v>
      </c>
      <c r="AN31" s="167">
        <f t="shared" si="7"/>
        <v>0</v>
      </c>
      <c r="AO31" s="167">
        <f t="shared" si="8"/>
        <v>0</v>
      </c>
      <c r="AP31" s="167">
        <f t="shared" si="38"/>
        <v>0</v>
      </c>
      <c r="AQ31" s="165">
        <f t="shared" si="39"/>
        <v>0</v>
      </c>
      <c r="AR31" s="167">
        <f t="shared" si="40"/>
        <v>0</v>
      </c>
      <c r="AS31" s="167">
        <f t="shared" si="9"/>
        <v>0</v>
      </c>
      <c r="AT31" s="167">
        <f t="shared" si="10"/>
        <v>0</v>
      </c>
      <c r="AU31" s="165">
        <f t="shared" si="41"/>
        <v>0</v>
      </c>
      <c r="AV31" s="102">
        <v>3.7533260291125373E-2</v>
      </c>
      <c r="AW31" s="167" t="e">
        <f t="shared" si="11"/>
        <v>#N/A</v>
      </c>
      <c r="AX31" s="167" t="e">
        <f t="shared" si="12"/>
        <v>#N/A</v>
      </c>
      <c r="AY31" s="167" t="e">
        <f t="shared" si="42"/>
        <v>#N/A</v>
      </c>
      <c r="AZ31" s="165" t="e">
        <f t="shared" si="43"/>
        <v>#N/A</v>
      </c>
      <c r="BA31" s="102">
        <v>4.2479261230239471E-2</v>
      </c>
      <c r="BB31" s="167" t="e">
        <f t="shared" si="13"/>
        <v>#N/A</v>
      </c>
      <c r="BC31" s="167" t="e">
        <f t="shared" si="14"/>
        <v>#N/A</v>
      </c>
      <c r="BD31" s="167" t="e">
        <f t="shared" si="44"/>
        <v>#N/A</v>
      </c>
      <c r="BE31" s="165" t="e">
        <f t="shared" si="45"/>
        <v>#N/A</v>
      </c>
      <c r="BF31" s="102">
        <v>3.5658434579407462E-2</v>
      </c>
      <c r="BG31" s="167" t="e">
        <f t="shared" si="15"/>
        <v>#N/A</v>
      </c>
      <c r="BH31" s="167" t="e">
        <f t="shared" si="16"/>
        <v>#N/A</v>
      </c>
      <c r="BI31" s="167" t="e">
        <f t="shared" si="17"/>
        <v>#N/A</v>
      </c>
      <c r="BJ31" s="165" t="e">
        <f t="shared" si="46"/>
        <v>#N/A</v>
      </c>
      <c r="BK31" s="167">
        <f t="shared" si="47"/>
        <v>0</v>
      </c>
      <c r="BL31" s="167">
        <f t="shared" si="48"/>
        <v>0</v>
      </c>
      <c r="BM31" s="183">
        <f t="shared" si="49"/>
        <v>0</v>
      </c>
      <c r="BN31" s="102">
        <v>2.8674283925496948E-2</v>
      </c>
      <c r="BO31" s="167">
        <f t="shared" si="18"/>
        <v>0</v>
      </c>
      <c r="BP31" s="167">
        <f t="shared" si="19"/>
        <v>0</v>
      </c>
      <c r="BQ31" s="167">
        <f t="shared" si="20"/>
        <v>0</v>
      </c>
      <c r="BR31" s="167">
        <f t="shared" si="50"/>
        <v>0</v>
      </c>
      <c r="BS31" s="167">
        <f t="shared" si="21"/>
        <v>0</v>
      </c>
      <c r="BT31" s="167">
        <f t="shared" si="22"/>
        <v>0</v>
      </c>
      <c r="BU31" s="167">
        <f t="shared" si="23"/>
        <v>0</v>
      </c>
      <c r="BW31" s="242">
        <f>RANK(AB31,$AB$11:$AB$50,0)+COUNTIF(AB$11:AB31,AB31)-1</f>
        <v>21</v>
      </c>
      <c r="BX31" s="152" t="str">
        <f t="shared" si="24"/>
        <v>21輸送機械</v>
      </c>
      <c r="BY31" s="153">
        <f t="shared" si="25"/>
        <v>0</v>
      </c>
      <c r="BZ31" s="153">
        <f t="shared" si="26"/>
        <v>0</v>
      </c>
      <c r="CA31" s="153">
        <f t="shared" si="27"/>
        <v>0</v>
      </c>
      <c r="CB31" s="153" t="e">
        <f t="shared" si="28"/>
        <v>#N/A</v>
      </c>
      <c r="CD31" s="396" t="s">
        <v>40</v>
      </c>
      <c r="CE31" s="173" t="s">
        <v>41</v>
      </c>
      <c r="CF31" s="456">
        <f t="shared" si="51"/>
        <v>0</v>
      </c>
      <c r="CG31" s="457">
        <f t="shared" si="52"/>
        <v>0</v>
      </c>
      <c r="CH31" s="458">
        <f t="shared" si="53"/>
        <v>0</v>
      </c>
      <c r="CI31" s="459">
        <f t="shared" si="54"/>
        <v>0</v>
      </c>
      <c r="CJ31" s="457">
        <f t="shared" si="55"/>
        <v>0</v>
      </c>
      <c r="CK31" s="458">
        <f t="shared" si="29"/>
        <v>0</v>
      </c>
      <c r="CL31" s="459">
        <f t="shared" si="56"/>
        <v>0</v>
      </c>
    </row>
    <row r="32" spans="2:90" x14ac:dyDescent="0.4">
      <c r="B32" s="106" t="s">
        <v>42</v>
      </c>
      <c r="C32" s="173" t="s">
        <v>43</v>
      </c>
      <c r="D32" s="176"/>
      <c r="E32" s="68">
        <v>8.6643705768600074E-2</v>
      </c>
      <c r="F32" s="176"/>
      <c r="G32" s="68">
        <v>1.5744121851926307E-2</v>
      </c>
      <c r="H32" s="176"/>
      <c r="I32" s="176"/>
      <c r="J32" s="541"/>
      <c r="K32" s="548"/>
      <c r="L32" s="543"/>
      <c r="M32" s="180">
        <f>取引基本表!BL27</f>
        <v>0.31333395758228377</v>
      </c>
      <c r="N32" s="175"/>
      <c r="O32" s="558">
        <f>入力表!D32</f>
        <v>0</v>
      </c>
      <c r="P32" s="167">
        <v>0</v>
      </c>
      <c r="Q32" s="174">
        <f t="shared" si="30"/>
        <v>0</v>
      </c>
      <c r="R32" s="567">
        <v>0</v>
      </c>
      <c r="S32" s="174">
        <f t="shared" si="31"/>
        <v>0</v>
      </c>
      <c r="T32" s="180">
        <v>0.25942589425150592</v>
      </c>
      <c r="U32" s="182">
        <v>7.413827576760906E-3</v>
      </c>
      <c r="V32" s="167">
        <f t="shared" si="0"/>
        <v>0</v>
      </c>
      <c r="W32" s="184"/>
      <c r="X32" s="102">
        <f>取引基本表!BN27</f>
        <v>4.151979730367115E-3</v>
      </c>
      <c r="Y32" s="165">
        <f t="shared" si="1"/>
        <v>0</v>
      </c>
      <c r="Z32" s="167">
        <f t="shared" si="2"/>
        <v>0</v>
      </c>
      <c r="AA32" s="532">
        <v>0</v>
      </c>
      <c r="AB32" s="167">
        <f t="shared" si="32"/>
        <v>0</v>
      </c>
      <c r="AC32" s="102">
        <v>0.44552688331969958</v>
      </c>
      <c r="AD32" s="167">
        <f t="shared" si="3"/>
        <v>0</v>
      </c>
      <c r="AE32" s="167">
        <f t="shared" si="4"/>
        <v>0</v>
      </c>
      <c r="AF32" s="167">
        <f t="shared" si="33"/>
        <v>0</v>
      </c>
      <c r="AG32" s="165">
        <f t="shared" si="34"/>
        <v>0</v>
      </c>
      <c r="AH32" s="102">
        <v>0.25942589425150592</v>
      </c>
      <c r="AI32" s="167">
        <f t="shared" si="5"/>
        <v>0</v>
      </c>
      <c r="AJ32" s="167">
        <f t="shared" si="6"/>
        <v>0</v>
      </c>
      <c r="AK32" s="167">
        <f t="shared" si="35"/>
        <v>0</v>
      </c>
      <c r="AL32" s="165">
        <f t="shared" si="36"/>
        <v>0</v>
      </c>
      <c r="AM32" s="102">
        <f t="shared" si="37"/>
        <v>7.413827576760906E-3</v>
      </c>
      <c r="AN32" s="167">
        <f t="shared" si="7"/>
        <v>0</v>
      </c>
      <c r="AO32" s="167">
        <f t="shared" si="8"/>
        <v>0</v>
      </c>
      <c r="AP32" s="167">
        <f t="shared" si="38"/>
        <v>0</v>
      </c>
      <c r="AQ32" s="165">
        <f t="shared" si="39"/>
        <v>0</v>
      </c>
      <c r="AR32" s="167">
        <f t="shared" si="40"/>
        <v>0</v>
      </c>
      <c r="AS32" s="167">
        <f t="shared" si="9"/>
        <v>0</v>
      </c>
      <c r="AT32" s="167">
        <f t="shared" si="10"/>
        <v>0</v>
      </c>
      <c r="AU32" s="165">
        <f t="shared" si="41"/>
        <v>0</v>
      </c>
      <c r="AV32" s="102">
        <v>6.1500706477281175E-2</v>
      </c>
      <c r="AW32" s="167" t="e">
        <f t="shared" si="11"/>
        <v>#N/A</v>
      </c>
      <c r="AX32" s="167" t="e">
        <f t="shared" si="12"/>
        <v>#N/A</v>
      </c>
      <c r="AY32" s="167" t="e">
        <f t="shared" si="42"/>
        <v>#N/A</v>
      </c>
      <c r="AZ32" s="165" t="e">
        <f t="shared" si="43"/>
        <v>#N/A</v>
      </c>
      <c r="BA32" s="102">
        <v>8.7900646984457501E-2</v>
      </c>
      <c r="BB32" s="167" t="e">
        <f t="shared" si="13"/>
        <v>#N/A</v>
      </c>
      <c r="BC32" s="167" t="e">
        <f t="shared" si="14"/>
        <v>#N/A</v>
      </c>
      <c r="BD32" s="167" t="e">
        <f t="shared" si="44"/>
        <v>#N/A</v>
      </c>
      <c r="BE32" s="165" t="e">
        <f t="shared" si="45"/>
        <v>#N/A</v>
      </c>
      <c r="BF32" s="102">
        <v>7.1925526681435425E-2</v>
      </c>
      <c r="BG32" s="167" t="e">
        <f t="shared" si="15"/>
        <v>#N/A</v>
      </c>
      <c r="BH32" s="167" t="e">
        <f t="shared" si="16"/>
        <v>#N/A</v>
      </c>
      <c r="BI32" s="167" t="e">
        <f t="shared" si="17"/>
        <v>#N/A</v>
      </c>
      <c r="BJ32" s="165" t="e">
        <f t="shared" si="46"/>
        <v>#N/A</v>
      </c>
      <c r="BK32" s="167">
        <f t="shared" si="47"/>
        <v>0</v>
      </c>
      <c r="BL32" s="167">
        <f t="shared" si="48"/>
        <v>0</v>
      </c>
      <c r="BM32" s="183">
        <f t="shared" si="49"/>
        <v>0</v>
      </c>
      <c r="BN32" s="102">
        <v>3.2944151111772145E-2</v>
      </c>
      <c r="BO32" s="167">
        <f t="shared" si="18"/>
        <v>0</v>
      </c>
      <c r="BP32" s="167">
        <f t="shared" si="19"/>
        <v>0</v>
      </c>
      <c r="BQ32" s="167">
        <f t="shared" si="20"/>
        <v>0</v>
      </c>
      <c r="BR32" s="167">
        <f t="shared" si="50"/>
        <v>0</v>
      </c>
      <c r="BS32" s="167">
        <f t="shared" si="21"/>
        <v>0</v>
      </c>
      <c r="BT32" s="167">
        <f t="shared" si="22"/>
        <v>0</v>
      </c>
      <c r="BU32" s="167">
        <f t="shared" si="23"/>
        <v>0</v>
      </c>
      <c r="BW32" s="242">
        <f>RANK(AB32,$AB$11:$AB$50,0)+COUNTIF(AB$11:AB32,AB32)-1</f>
        <v>22</v>
      </c>
      <c r="BX32" s="152" t="str">
        <f t="shared" si="24"/>
        <v>22その他の製造工業製品</v>
      </c>
      <c r="BY32" s="153">
        <f t="shared" si="25"/>
        <v>0</v>
      </c>
      <c r="BZ32" s="153">
        <f t="shared" si="26"/>
        <v>0</v>
      </c>
      <c r="CA32" s="153">
        <f t="shared" si="27"/>
        <v>0</v>
      </c>
      <c r="CB32" s="153" t="e">
        <f t="shared" si="28"/>
        <v>#N/A</v>
      </c>
      <c r="CD32" s="396" t="s">
        <v>42</v>
      </c>
      <c r="CE32" s="173" t="s">
        <v>43</v>
      </c>
      <c r="CF32" s="456">
        <f t="shared" si="51"/>
        <v>0</v>
      </c>
      <c r="CG32" s="457">
        <f t="shared" si="52"/>
        <v>0</v>
      </c>
      <c r="CH32" s="458">
        <f t="shared" si="53"/>
        <v>0</v>
      </c>
      <c r="CI32" s="459">
        <f t="shared" si="54"/>
        <v>0</v>
      </c>
      <c r="CJ32" s="457">
        <f t="shared" si="55"/>
        <v>0</v>
      </c>
      <c r="CK32" s="458">
        <f t="shared" si="29"/>
        <v>0</v>
      </c>
      <c r="CL32" s="459">
        <f t="shared" si="56"/>
        <v>0</v>
      </c>
    </row>
    <row r="33" spans="2:90" x14ac:dyDescent="0.4">
      <c r="B33" s="106" t="s">
        <v>44</v>
      </c>
      <c r="C33" s="173" t="s">
        <v>45</v>
      </c>
      <c r="D33" s="176"/>
      <c r="E33" s="68">
        <v>0</v>
      </c>
      <c r="F33" s="176"/>
      <c r="G33" s="68">
        <v>0</v>
      </c>
      <c r="H33" s="176"/>
      <c r="I33" s="176"/>
      <c r="J33" s="541"/>
      <c r="K33" s="548"/>
      <c r="L33" s="543"/>
      <c r="M33" s="180">
        <f>取引基本表!BL28</f>
        <v>1</v>
      </c>
      <c r="N33" s="175"/>
      <c r="O33" s="558">
        <f>入力表!D33</f>
        <v>0</v>
      </c>
      <c r="P33" s="167">
        <v>0</v>
      </c>
      <c r="Q33" s="174">
        <f t="shared" si="30"/>
        <v>0</v>
      </c>
      <c r="R33" s="567">
        <v>0</v>
      </c>
      <c r="S33" s="174">
        <f t="shared" si="31"/>
        <v>0</v>
      </c>
      <c r="T33" s="180">
        <v>0.33727544815454608</v>
      </c>
      <c r="U33" s="182">
        <v>2.7591462735856984E-3</v>
      </c>
      <c r="V33" s="167">
        <f t="shared" si="0"/>
        <v>0</v>
      </c>
      <c r="W33" s="184"/>
      <c r="X33" s="102">
        <f>取引基本表!BN28</f>
        <v>0</v>
      </c>
      <c r="Y33" s="165">
        <f t="shared" si="1"/>
        <v>0</v>
      </c>
      <c r="Z33" s="167">
        <f t="shared" si="2"/>
        <v>0</v>
      </c>
      <c r="AA33" s="532">
        <v>0</v>
      </c>
      <c r="AB33" s="167">
        <f t="shared" si="32"/>
        <v>0</v>
      </c>
      <c r="AC33" s="102">
        <v>0.45853819042376154</v>
      </c>
      <c r="AD33" s="167">
        <f t="shared" si="3"/>
        <v>0</v>
      </c>
      <c r="AE33" s="167">
        <f t="shared" si="4"/>
        <v>0</v>
      </c>
      <c r="AF33" s="167">
        <f t="shared" si="33"/>
        <v>0</v>
      </c>
      <c r="AG33" s="165">
        <f t="shared" si="34"/>
        <v>0</v>
      </c>
      <c r="AH33" s="102">
        <v>0.33727544815454608</v>
      </c>
      <c r="AI33" s="167">
        <f t="shared" si="5"/>
        <v>0</v>
      </c>
      <c r="AJ33" s="167">
        <f t="shared" si="6"/>
        <v>0</v>
      </c>
      <c r="AK33" s="167">
        <f t="shared" si="35"/>
        <v>0</v>
      </c>
      <c r="AL33" s="165">
        <f t="shared" si="36"/>
        <v>0</v>
      </c>
      <c r="AM33" s="102">
        <f t="shared" si="37"/>
        <v>2.7591462735856984E-3</v>
      </c>
      <c r="AN33" s="167">
        <f t="shared" si="7"/>
        <v>0</v>
      </c>
      <c r="AO33" s="167">
        <f t="shared" si="8"/>
        <v>0</v>
      </c>
      <c r="AP33" s="167">
        <f t="shared" si="38"/>
        <v>0</v>
      </c>
      <c r="AQ33" s="165">
        <f t="shared" si="39"/>
        <v>0</v>
      </c>
      <c r="AR33" s="167">
        <f t="shared" si="40"/>
        <v>0</v>
      </c>
      <c r="AS33" s="167">
        <f t="shared" si="9"/>
        <v>0</v>
      </c>
      <c r="AT33" s="167">
        <f t="shared" si="10"/>
        <v>0</v>
      </c>
      <c r="AU33" s="165">
        <f t="shared" si="41"/>
        <v>0</v>
      </c>
      <c r="AV33" s="102">
        <v>5.0481849187215655E-2</v>
      </c>
      <c r="AW33" s="167" t="e">
        <f t="shared" si="11"/>
        <v>#N/A</v>
      </c>
      <c r="AX33" s="167" t="e">
        <f t="shared" si="12"/>
        <v>#N/A</v>
      </c>
      <c r="AY33" s="167" t="e">
        <f t="shared" si="42"/>
        <v>#N/A</v>
      </c>
      <c r="AZ33" s="165" t="e">
        <f t="shared" si="43"/>
        <v>#N/A</v>
      </c>
      <c r="BA33" s="102">
        <v>5.6037510203306821E-2</v>
      </c>
      <c r="BB33" s="167" t="e">
        <f t="shared" si="13"/>
        <v>#N/A</v>
      </c>
      <c r="BC33" s="167" t="e">
        <f t="shared" si="14"/>
        <v>#N/A</v>
      </c>
      <c r="BD33" s="167" t="e">
        <f t="shared" si="44"/>
        <v>#N/A</v>
      </c>
      <c r="BE33" s="165" t="e">
        <f t="shared" si="45"/>
        <v>#N/A</v>
      </c>
      <c r="BF33" s="102">
        <v>4.4003602180242379E-2</v>
      </c>
      <c r="BG33" s="167" t="e">
        <f t="shared" si="15"/>
        <v>#N/A</v>
      </c>
      <c r="BH33" s="167" t="e">
        <f t="shared" si="16"/>
        <v>#N/A</v>
      </c>
      <c r="BI33" s="167" t="e">
        <f t="shared" si="17"/>
        <v>#N/A</v>
      </c>
      <c r="BJ33" s="165" t="e">
        <f t="shared" si="46"/>
        <v>#N/A</v>
      </c>
      <c r="BK33" s="167">
        <f t="shared" si="47"/>
        <v>0</v>
      </c>
      <c r="BL33" s="167">
        <f t="shared" si="48"/>
        <v>0</v>
      </c>
      <c r="BM33" s="183">
        <f t="shared" si="49"/>
        <v>0</v>
      </c>
      <c r="BN33" s="102">
        <v>3.4561526731081961E-2</v>
      </c>
      <c r="BO33" s="167">
        <f t="shared" si="18"/>
        <v>0</v>
      </c>
      <c r="BP33" s="167">
        <f t="shared" si="19"/>
        <v>0</v>
      </c>
      <c r="BQ33" s="167">
        <f t="shared" si="20"/>
        <v>0</v>
      </c>
      <c r="BR33" s="167">
        <f t="shared" si="50"/>
        <v>0</v>
      </c>
      <c r="BS33" s="167">
        <f t="shared" si="21"/>
        <v>0</v>
      </c>
      <c r="BT33" s="167">
        <f t="shared" si="22"/>
        <v>0</v>
      </c>
      <c r="BU33" s="167">
        <f t="shared" si="23"/>
        <v>0</v>
      </c>
      <c r="BW33" s="242">
        <f>RANK(AB33,$AB$11:$AB$50,0)+COUNTIF(AB$11:AB33,AB33)-1</f>
        <v>23</v>
      </c>
      <c r="BX33" s="152" t="str">
        <f t="shared" si="24"/>
        <v>23建築</v>
      </c>
      <c r="BY33" s="153">
        <f t="shared" si="25"/>
        <v>0</v>
      </c>
      <c r="BZ33" s="153">
        <f t="shared" si="26"/>
        <v>0</v>
      </c>
      <c r="CA33" s="153">
        <f t="shared" si="27"/>
        <v>0</v>
      </c>
      <c r="CB33" s="153" t="e">
        <f t="shared" si="28"/>
        <v>#N/A</v>
      </c>
      <c r="CD33" s="396" t="s">
        <v>44</v>
      </c>
      <c r="CE33" s="173" t="s">
        <v>45</v>
      </c>
      <c r="CF33" s="456">
        <f t="shared" si="51"/>
        <v>0</v>
      </c>
      <c r="CG33" s="457">
        <f t="shared" si="52"/>
        <v>0</v>
      </c>
      <c r="CH33" s="458">
        <f t="shared" si="53"/>
        <v>0</v>
      </c>
      <c r="CI33" s="459">
        <f t="shared" si="54"/>
        <v>0</v>
      </c>
      <c r="CJ33" s="457">
        <f t="shared" si="55"/>
        <v>0</v>
      </c>
      <c r="CK33" s="458">
        <f t="shared" si="29"/>
        <v>0</v>
      </c>
      <c r="CL33" s="459">
        <f t="shared" si="56"/>
        <v>0</v>
      </c>
    </row>
    <row r="34" spans="2:90" x14ac:dyDescent="0.4">
      <c r="B34" s="106" t="s">
        <v>46</v>
      </c>
      <c r="C34" s="173" t="s">
        <v>47</v>
      </c>
      <c r="D34" s="176"/>
      <c r="E34" s="68">
        <v>0</v>
      </c>
      <c r="F34" s="176"/>
      <c r="G34" s="68">
        <v>0</v>
      </c>
      <c r="H34" s="176"/>
      <c r="I34" s="176"/>
      <c r="J34" s="541"/>
      <c r="K34" s="548"/>
      <c r="L34" s="543"/>
      <c r="M34" s="180">
        <f>取引基本表!BL29</f>
        <v>1</v>
      </c>
      <c r="N34" s="175"/>
      <c r="O34" s="558">
        <f>入力表!D34</f>
        <v>0</v>
      </c>
      <c r="P34" s="167">
        <v>0</v>
      </c>
      <c r="Q34" s="174">
        <f t="shared" si="30"/>
        <v>0</v>
      </c>
      <c r="R34" s="567">
        <v>0</v>
      </c>
      <c r="S34" s="174">
        <f t="shared" si="31"/>
        <v>0</v>
      </c>
      <c r="T34" s="180">
        <v>0.35444977783543608</v>
      </c>
      <c r="U34" s="182">
        <v>1.5304565990305722E-3</v>
      </c>
      <c r="V34" s="167">
        <f t="shared" si="0"/>
        <v>0</v>
      </c>
      <c r="W34" s="184"/>
      <c r="X34" s="102">
        <f>取引基本表!BN29</f>
        <v>0</v>
      </c>
      <c r="Y34" s="165">
        <f t="shared" si="1"/>
        <v>0</v>
      </c>
      <c r="Z34" s="167">
        <f t="shared" si="2"/>
        <v>0</v>
      </c>
      <c r="AA34" s="532">
        <v>0</v>
      </c>
      <c r="AB34" s="167">
        <f t="shared" si="32"/>
        <v>0</v>
      </c>
      <c r="AC34" s="102">
        <v>0.49693104790322057</v>
      </c>
      <c r="AD34" s="167">
        <f t="shared" si="3"/>
        <v>0</v>
      </c>
      <c r="AE34" s="167">
        <f t="shared" si="4"/>
        <v>0</v>
      </c>
      <c r="AF34" s="167">
        <f t="shared" si="33"/>
        <v>0</v>
      </c>
      <c r="AG34" s="165">
        <f t="shared" si="34"/>
        <v>0</v>
      </c>
      <c r="AH34" s="102">
        <v>0.35444977783543608</v>
      </c>
      <c r="AI34" s="167">
        <f t="shared" si="5"/>
        <v>0</v>
      </c>
      <c r="AJ34" s="167">
        <f t="shared" si="6"/>
        <v>0</v>
      </c>
      <c r="AK34" s="167">
        <f t="shared" si="35"/>
        <v>0</v>
      </c>
      <c r="AL34" s="165">
        <f t="shared" si="36"/>
        <v>0</v>
      </c>
      <c r="AM34" s="102">
        <f t="shared" si="37"/>
        <v>1.5304565990305722E-3</v>
      </c>
      <c r="AN34" s="167">
        <f t="shared" si="7"/>
        <v>0</v>
      </c>
      <c r="AO34" s="167">
        <f t="shared" si="8"/>
        <v>0</v>
      </c>
      <c r="AP34" s="167">
        <f t="shared" si="38"/>
        <v>0</v>
      </c>
      <c r="AQ34" s="165">
        <f t="shared" si="39"/>
        <v>0</v>
      </c>
      <c r="AR34" s="167">
        <f t="shared" si="40"/>
        <v>0</v>
      </c>
      <c r="AS34" s="167">
        <f t="shared" si="9"/>
        <v>0</v>
      </c>
      <c r="AT34" s="167">
        <f t="shared" si="10"/>
        <v>0</v>
      </c>
      <c r="AU34" s="165">
        <f t="shared" si="41"/>
        <v>0</v>
      </c>
      <c r="AV34" s="102">
        <v>6.7087211753640574E-2</v>
      </c>
      <c r="AW34" s="167" t="e">
        <f t="shared" si="11"/>
        <v>#N/A</v>
      </c>
      <c r="AX34" s="167" t="e">
        <f t="shared" si="12"/>
        <v>#N/A</v>
      </c>
      <c r="AY34" s="167" t="e">
        <f t="shared" si="42"/>
        <v>#N/A</v>
      </c>
      <c r="AZ34" s="165" t="e">
        <f t="shared" si="43"/>
        <v>#N/A</v>
      </c>
      <c r="BA34" s="102">
        <v>7.447377809489833E-2</v>
      </c>
      <c r="BB34" s="167" t="e">
        <f t="shared" si="13"/>
        <v>#N/A</v>
      </c>
      <c r="BC34" s="167" t="e">
        <f t="shared" si="14"/>
        <v>#N/A</v>
      </c>
      <c r="BD34" s="167" t="e">
        <f t="shared" si="44"/>
        <v>#N/A</v>
      </c>
      <c r="BE34" s="165" t="e">
        <f t="shared" si="45"/>
        <v>#N/A</v>
      </c>
      <c r="BF34" s="102">
        <v>0.16284833686889194</v>
      </c>
      <c r="BG34" s="167" t="e">
        <f t="shared" si="15"/>
        <v>#N/A</v>
      </c>
      <c r="BH34" s="167" t="e">
        <f t="shared" si="16"/>
        <v>#N/A</v>
      </c>
      <c r="BI34" s="167" t="e">
        <f t="shared" si="17"/>
        <v>#N/A</v>
      </c>
      <c r="BJ34" s="165" t="e">
        <f t="shared" si="46"/>
        <v>#N/A</v>
      </c>
      <c r="BK34" s="167">
        <f t="shared" si="47"/>
        <v>0</v>
      </c>
      <c r="BL34" s="167">
        <f t="shared" si="48"/>
        <v>0</v>
      </c>
      <c r="BM34" s="183">
        <f t="shared" si="49"/>
        <v>0</v>
      </c>
      <c r="BN34" s="102">
        <v>1.9151558395225893E-2</v>
      </c>
      <c r="BO34" s="167">
        <f t="shared" si="18"/>
        <v>0</v>
      </c>
      <c r="BP34" s="167">
        <f t="shared" si="19"/>
        <v>0</v>
      </c>
      <c r="BQ34" s="167">
        <f t="shared" si="20"/>
        <v>0</v>
      </c>
      <c r="BR34" s="167">
        <f t="shared" si="50"/>
        <v>0</v>
      </c>
      <c r="BS34" s="167">
        <f t="shared" si="21"/>
        <v>0</v>
      </c>
      <c r="BT34" s="167">
        <f t="shared" si="22"/>
        <v>0</v>
      </c>
      <c r="BU34" s="167">
        <f t="shared" si="23"/>
        <v>0</v>
      </c>
      <c r="BW34" s="242">
        <f>RANK(AB34,$AB$11:$AB$50,0)+COUNTIF(AB$11:AB34,AB34)-1</f>
        <v>24</v>
      </c>
      <c r="BX34" s="152" t="str">
        <f t="shared" si="24"/>
        <v>24土木</v>
      </c>
      <c r="BY34" s="153">
        <f t="shared" si="25"/>
        <v>0</v>
      </c>
      <c r="BZ34" s="153">
        <f t="shared" si="26"/>
        <v>0</v>
      </c>
      <c r="CA34" s="153">
        <f t="shared" si="27"/>
        <v>0</v>
      </c>
      <c r="CB34" s="153" t="e">
        <f t="shared" si="28"/>
        <v>#N/A</v>
      </c>
      <c r="CD34" s="396" t="s">
        <v>46</v>
      </c>
      <c r="CE34" s="173" t="s">
        <v>47</v>
      </c>
      <c r="CF34" s="456">
        <f t="shared" si="51"/>
        <v>0</v>
      </c>
      <c r="CG34" s="457">
        <f t="shared" si="52"/>
        <v>0</v>
      </c>
      <c r="CH34" s="458">
        <f t="shared" si="53"/>
        <v>0</v>
      </c>
      <c r="CI34" s="459">
        <f t="shared" si="54"/>
        <v>0</v>
      </c>
      <c r="CJ34" s="457">
        <f t="shared" si="55"/>
        <v>0</v>
      </c>
      <c r="CK34" s="458">
        <f t="shared" si="29"/>
        <v>0</v>
      </c>
      <c r="CL34" s="459">
        <f t="shared" si="56"/>
        <v>0</v>
      </c>
    </row>
    <row r="35" spans="2:90" x14ac:dyDescent="0.4">
      <c r="B35" s="106" t="s">
        <v>48</v>
      </c>
      <c r="C35" s="173" t="s">
        <v>49</v>
      </c>
      <c r="D35" s="176"/>
      <c r="E35" s="68">
        <v>0</v>
      </c>
      <c r="F35" s="176"/>
      <c r="G35" s="68">
        <v>0</v>
      </c>
      <c r="H35" s="176"/>
      <c r="I35" s="176"/>
      <c r="J35" s="541"/>
      <c r="K35" s="548"/>
      <c r="L35" s="543"/>
      <c r="M35" s="180">
        <f>取引基本表!BL30</f>
        <v>0.79465891379930464</v>
      </c>
      <c r="N35" s="175"/>
      <c r="O35" s="558">
        <f>入力表!D35</f>
        <v>0</v>
      </c>
      <c r="P35" s="167">
        <v>0</v>
      </c>
      <c r="Q35" s="174">
        <f t="shared" si="30"/>
        <v>0</v>
      </c>
      <c r="R35" s="567">
        <v>0</v>
      </c>
      <c r="S35" s="174">
        <f t="shared" si="31"/>
        <v>0</v>
      </c>
      <c r="T35" s="180">
        <v>8.6024912587412586E-2</v>
      </c>
      <c r="U35" s="182">
        <v>0</v>
      </c>
      <c r="V35" s="167">
        <f t="shared" si="0"/>
        <v>0</v>
      </c>
      <c r="W35" s="184"/>
      <c r="X35" s="102">
        <f>取引基本表!BN30</f>
        <v>2.2855153702968034E-2</v>
      </c>
      <c r="Y35" s="165">
        <f t="shared" si="1"/>
        <v>0</v>
      </c>
      <c r="Z35" s="167">
        <f t="shared" si="2"/>
        <v>0</v>
      </c>
      <c r="AA35" s="532">
        <v>0</v>
      </c>
      <c r="AB35" s="167">
        <f t="shared" si="32"/>
        <v>0</v>
      </c>
      <c r="AC35" s="102">
        <v>0.43585008741258741</v>
      </c>
      <c r="AD35" s="167">
        <f t="shared" si="3"/>
        <v>0</v>
      </c>
      <c r="AE35" s="167">
        <f t="shared" si="4"/>
        <v>0</v>
      </c>
      <c r="AF35" s="167">
        <f t="shared" si="33"/>
        <v>0</v>
      </c>
      <c r="AG35" s="165">
        <f t="shared" si="34"/>
        <v>0</v>
      </c>
      <c r="AH35" s="102">
        <v>8.6024912587412586E-2</v>
      </c>
      <c r="AI35" s="167">
        <f t="shared" si="5"/>
        <v>0</v>
      </c>
      <c r="AJ35" s="167">
        <f t="shared" si="6"/>
        <v>0</v>
      </c>
      <c r="AK35" s="167">
        <f t="shared" si="35"/>
        <v>0</v>
      </c>
      <c r="AL35" s="165">
        <f t="shared" si="36"/>
        <v>0</v>
      </c>
      <c r="AM35" s="102">
        <f t="shared" si="37"/>
        <v>0</v>
      </c>
      <c r="AN35" s="167">
        <f t="shared" si="7"/>
        <v>0</v>
      </c>
      <c r="AO35" s="167">
        <f t="shared" si="8"/>
        <v>0</v>
      </c>
      <c r="AP35" s="167">
        <f t="shared" si="38"/>
        <v>0</v>
      </c>
      <c r="AQ35" s="165">
        <f t="shared" si="39"/>
        <v>0</v>
      </c>
      <c r="AR35" s="167">
        <f t="shared" si="40"/>
        <v>0</v>
      </c>
      <c r="AS35" s="167">
        <f t="shared" si="9"/>
        <v>0</v>
      </c>
      <c r="AT35" s="167">
        <f t="shared" si="10"/>
        <v>0</v>
      </c>
      <c r="AU35" s="165">
        <f t="shared" si="41"/>
        <v>0</v>
      </c>
      <c r="AV35" s="102">
        <v>1.0992132867132867E-2</v>
      </c>
      <c r="AW35" s="167" t="e">
        <f t="shared" si="11"/>
        <v>#N/A</v>
      </c>
      <c r="AX35" s="167" t="e">
        <f t="shared" si="12"/>
        <v>#N/A</v>
      </c>
      <c r="AY35" s="167" t="e">
        <f t="shared" si="42"/>
        <v>#N/A</v>
      </c>
      <c r="AZ35" s="165" t="e">
        <f t="shared" si="43"/>
        <v>#N/A</v>
      </c>
      <c r="BA35" s="102">
        <v>1.0992132867132867E-2</v>
      </c>
      <c r="BB35" s="167" t="e">
        <f t="shared" si="13"/>
        <v>#N/A</v>
      </c>
      <c r="BC35" s="167" t="e">
        <f t="shared" si="14"/>
        <v>#N/A</v>
      </c>
      <c r="BD35" s="167" t="e">
        <f t="shared" si="44"/>
        <v>#N/A</v>
      </c>
      <c r="BE35" s="165" t="e">
        <f t="shared" si="45"/>
        <v>#N/A</v>
      </c>
      <c r="BF35" s="102">
        <v>20.883168030266972</v>
      </c>
      <c r="BG35" s="167" t="e">
        <f t="shared" si="15"/>
        <v>#N/A</v>
      </c>
      <c r="BH35" s="167" t="e">
        <f t="shared" si="16"/>
        <v>#N/A</v>
      </c>
      <c r="BI35" s="167" t="e">
        <f t="shared" si="17"/>
        <v>#N/A</v>
      </c>
      <c r="BJ35" s="165" t="e">
        <f t="shared" si="46"/>
        <v>#N/A</v>
      </c>
      <c r="BK35" s="167">
        <f t="shared" si="47"/>
        <v>0</v>
      </c>
      <c r="BL35" s="167">
        <f t="shared" si="48"/>
        <v>0</v>
      </c>
      <c r="BM35" s="183">
        <f t="shared" si="49"/>
        <v>0</v>
      </c>
      <c r="BN35" s="102">
        <v>8.4986888111888106E-2</v>
      </c>
      <c r="BO35" s="167">
        <f t="shared" si="18"/>
        <v>0</v>
      </c>
      <c r="BP35" s="167">
        <f t="shared" si="19"/>
        <v>0</v>
      </c>
      <c r="BQ35" s="167">
        <f t="shared" si="20"/>
        <v>0</v>
      </c>
      <c r="BR35" s="167">
        <f t="shared" si="50"/>
        <v>0</v>
      </c>
      <c r="BS35" s="167">
        <f t="shared" si="21"/>
        <v>0</v>
      </c>
      <c r="BT35" s="167">
        <f t="shared" si="22"/>
        <v>0</v>
      </c>
      <c r="BU35" s="167">
        <f t="shared" si="23"/>
        <v>0</v>
      </c>
      <c r="BW35" s="242">
        <f>RANK(AB35,$AB$11:$AB$50,0)+COUNTIF(AB$11:AB35,AB35)-1</f>
        <v>25</v>
      </c>
      <c r="BX35" s="152" t="str">
        <f t="shared" si="24"/>
        <v>25電力・ガス・熱供給</v>
      </c>
      <c r="BY35" s="153">
        <f t="shared" si="25"/>
        <v>0</v>
      </c>
      <c r="BZ35" s="153">
        <f t="shared" si="26"/>
        <v>0</v>
      </c>
      <c r="CA35" s="153">
        <f t="shared" si="27"/>
        <v>0</v>
      </c>
      <c r="CB35" s="153" t="e">
        <f t="shared" si="28"/>
        <v>#N/A</v>
      </c>
      <c r="CD35" s="396" t="s">
        <v>48</v>
      </c>
      <c r="CE35" s="173" t="s">
        <v>49</v>
      </c>
      <c r="CF35" s="456">
        <f t="shared" si="51"/>
        <v>0</v>
      </c>
      <c r="CG35" s="457">
        <f t="shared" si="52"/>
        <v>0</v>
      </c>
      <c r="CH35" s="458">
        <f t="shared" si="53"/>
        <v>0</v>
      </c>
      <c r="CI35" s="459">
        <f t="shared" si="54"/>
        <v>0</v>
      </c>
      <c r="CJ35" s="457">
        <f t="shared" si="55"/>
        <v>0</v>
      </c>
      <c r="CK35" s="458">
        <f t="shared" si="29"/>
        <v>0</v>
      </c>
      <c r="CL35" s="459">
        <f t="shared" si="56"/>
        <v>0</v>
      </c>
    </row>
    <row r="36" spans="2:90" x14ac:dyDescent="0.4">
      <c r="B36" s="106" t="s">
        <v>50</v>
      </c>
      <c r="C36" s="173" t="s">
        <v>51</v>
      </c>
      <c r="D36" s="176"/>
      <c r="E36" s="68">
        <v>0</v>
      </c>
      <c r="F36" s="176"/>
      <c r="G36" s="68">
        <v>0</v>
      </c>
      <c r="H36" s="176"/>
      <c r="I36" s="176"/>
      <c r="J36" s="541"/>
      <c r="K36" s="548"/>
      <c r="L36" s="543"/>
      <c r="M36" s="180">
        <f>取引基本表!BL31</f>
        <v>1</v>
      </c>
      <c r="N36" s="175"/>
      <c r="O36" s="558">
        <f>入力表!D36</f>
        <v>0</v>
      </c>
      <c r="P36" s="167">
        <v>0</v>
      </c>
      <c r="Q36" s="174">
        <f t="shared" si="30"/>
        <v>0</v>
      </c>
      <c r="R36" s="567">
        <v>0</v>
      </c>
      <c r="S36" s="174">
        <f t="shared" si="31"/>
        <v>0</v>
      </c>
      <c r="T36" s="180">
        <v>0.12553422210882184</v>
      </c>
      <c r="U36" s="182">
        <v>0</v>
      </c>
      <c r="V36" s="167">
        <f t="shared" si="0"/>
        <v>0</v>
      </c>
      <c r="W36" s="184"/>
      <c r="X36" s="102">
        <f>取引基本表!BN31</f>
        <v>3.439832167014547E-3</v>
      </c>
      <c r="Y36" s="165">
        <f t="shared" si="1"/>
        <v>0</v>
      </c>
      <c r="Z36" s="167">
        <f t="shared" si="2"/>
        <v>0</v>
      </c>
      <c r="AA36" s="532">
        <v>0</v>
      </c>
      <c r="AB36" s="167">
        <f t="shared" si="32"/>
        <v>0</v>
      </c>
      <c r="AC36" s="102">
        <v>0.62186642852586593</v>
      </c>
      <c r="AD36" s="167">
        <f t="shared" si="3"/>
        <v>0</v>
      </c>
      <c r="AE36" s="167">
        <f t="shared" si="4"/>
        <v>0</v>
      </c>
      <c r="AF36" s="167">
        <f t="shared" si="33"/>
        <v>0</v>
      </c>
      <c r="AG36" s="165">
        <f t="shared" si="34"/>
        <v>0</v>
      </c>
      <c r="AH36" s="102">
        <v>0.12553422210882184</v>
      </c>
      <c r="AI36" s="167">
        <f t="shared" si="5"/>
        <v>0</v>
      </c>
      <c r="AJ36" s="167">
        <f t="shared" si="6"/>
        <v>0</v>
      </c>
      <c r="AK36" s="167">
        <f t="shared" si="35"/>
        <v>0</v>
      </c>
      <c r="AL36" s="165">
        <f t="shared" si="36"/>
        <v>0</v>
      </c>
      <c r="AM36" s="102">
        <f t="shared" si="37"/>
        <v>0</v>
      </c>
      <c r="AN36" s="167">
        <f t="shared" si="7"/>
        <v>0</v>
      </c>
      <c r="AO36" s="167">
        <f t="shared" si="8"/>
        <v>0</v>
      </c>
      <c r="AP36" s="167">
        <f t="shared" si="38"/>
        <v>0</v>
      </c>
      <c r="AQ36" s="165">
        <f t="shared" si="39"/>
        <v>0</v>
      </c>
      <c r="AR36" s="167">
        <f t="shared" si="40"/>
        <v>0</v>
      </c>
      <c r="AS36" s="167">
        <f t="shared" si="9"/>
        <v>0</v>
      </c>
      <c r="AT36" s="167">
        <f t="shared" si="10"/>
        <v>0</v>
      </c>
      <c r="AU36" s="165">
        <f t="shared" si="41"/>
        <v>0</v>
      </c>
      <c r="AV36" s="102">
        <v>3.5402181539835431E-2</v>
      </c>
      <c r="AW36" s="167" t="e">
        <f t="shared" si="11"/>
        <v>#N/A</v>
      </c>
      <c r="AX36" s="167" t="e">
        <f t="shared" si="12"/>
        <v>#N/A</v>
      </c>
      <c r="AY36" s="167" t="e">
        <f t="shared" si="42"/>
        <v>#N/A</v>
      </c>
      <c r="AZ36" s="165" t="e">
        <f t="shared" si="43"/>
        <v>#N/A</v>
      </c>
      <c r="BA36" s="102">
        <v>3.5402181539835431E-2</v>
      </c>
      <c r="BB36" s="167" t="e">
        <f t="shared" si="13"/>
        <v>#N/A</v>
      </c>
      <c r="BC36" s="167" t="e">
        <f t="shared" si="14"/>
        <v>#N/A</v>
      </c>
      <c r="BD36" s="167" t="e">
        <f t="shared" si="44"/>
        <v>#N/A</v>
      </c>
      <c r="BE36" s="165" t="e">
        <f t="shared" si="45"/>
        <v>#N/A</v>
      </c>
      <c r="BF36" s="102">
        <v>8.5374432830102251E-2</v>
      </c>
      <c r="BG36" s="167" t="e">
        <f t="shared" si="15"/>
        <v>#N/A</v>
      </c>
      <c r="BH36" s="167" t="e">
        <f t="shared" si="16"/>
        <v>#N/A</v>
      </c>
      <c r="BI36" s="167" t="e">
        <f t="shared" si="17"/>
        <v>#N/A</v>
      </c>
      <c r="BJ36" s="165" t="e">
        <f t="shared" si="46"/>
        <v>#N/A</v>
      </c>
      <c r="BK36" s="167">
        <f t="shared" si="47"/>
        <v>0</v>
      </c>
      <c r="BL36" s="167">
        <f t="shared" si="48"/>
        <v>0</v>
      </c>
      <c r="BM36" s="183">
        <f t="shared" si="49"/>
        <v>0</v>
      </c>
      <c r="BN36" s="102">
        <v>0.13248708298781656</v>
      </c>
      <c r="BO36" s="167">
        <f t="shared" si="18"/>
        <v>0</v>
      </c>
      <c r="BP36" s="167">
        <f t="shared" si="19"/>
        <v>0</v>
      </c>
      <c r="BQ36" s="167">
        <f t="shared" si="20"/>
        <v>0</v>
      </c>
      <c r="BR36" s="167">
        <f t="shared" si="50"/>
        <v>0</v>
      </c>
      <c r="BS36" s="167">
        <f t="shared" si="21"/>
        <v>0</v>
      </c>
      <c r="BT36" s="167">
        <f t="shared" si="22"/>
        <v>0</v>
      </c>
      <c r="BU36" s="167">
        <f t="shared" si="23"/>
        <v>0</v>
      </c>
      <c r="BW36" s="242">
        <f>RANK(AB36,$AB$11:$AB$50,0)+COUNTIF(AB$11:AB36,AB36)-1</f>
        <v>26</v>
      </c>
      <c r="BX36" s="152" t="str">
        <f t="shared" si="24"/>
        <v>26水道</v>
      </c>
      <c r="BY36" s="153">
        <f t="shared" si="25"/>
        <v>0</v>
      </c>
      <c r="BZ36" s="153">
        <f t="shared" si="26"/>
        <v>0</v>
      </c>
      <c r="CA36" s="153">
        <f t="shared" si="27"/>
        <v>0</v>
      </c>
      <c r="CB36" s="153" t="e">
        <f t="shared" si="28"/>
        <v>#N/A</v>
      </c>
      <c r="CD36" s="396" t="s">
        <v>50</v>
      </c>
      <c r="CE36" s="173" t="s">
        <v>51</v>
      </c>
      <c r="CF36" s="456">
        <f t="shared" si="51"/>
        <v>0</v>
      </c>
      <c r="CG36" s="457">
        <f t="shared" si="52"/>
        <v>0</v>
      </c>
      <c r="CH36" s="458">
        <f t="shared" si="53"/>
        <v>0</v>
      </c>
      <c r="CI36" s="459">
        <f t="shared" si="54"/>
        <v>0</v>
      </c>
      <c r="CJ36" s="457">
        <f t="shared" si="55"/>
        <v>0</v>
      </c>
      <c r="CK36" s="458">
        <f t="shared" si="29"/>
        <v>0</v>
      </c>
      <c r="CL36" s="459">
        <f t="shared" si="56"/>
        <v>0</v>
      </c>
    </row>
    <row r="37" spans="2:90" x14ac:dyDescent="0.4">
      <c r="B37" s="106" t="s">
        <v>52</v>
      </c>
      <c r="C37" s="173" t="s">
        <v>53</v>
      </c>
      <c r="D37" s="176"/>
      <c r="E37" s="68">
        <v>0</v>
      </c>
      <c r="F37" s="176"/>
      <c r="G37" s="68">
        <v>0</v>
      </c>
      <c r="H37" s="176"/>
      <c r="I37" s="176"/>
      <c r="J37" s="541"/>
      <c r="K37" s="548"/>
      <c r="L37" s="543"/>
      <c r="M37" s="180">
        <f>取引基本表!BL32</f>
        <v>0.73609687339825736</v>
      </c>
      <c r="N37" s="175"/>
      <c r="O37" s="558">
        <f>入力表!D37</f>
        <v>0</v>
      </c>
      <c r="P37" s="167">
        <v>0</v>
      </c>
      <c r="Q37" s="174">
        <f t="shared" si="30"/>
        <v>0</v>
      </c>
      <c r="R37" s="567">
        <v>0</v>
      </c>
      <c r="S37" s="174">
        <f t="shared" si="31"/>
        <v>0</v>
      </c>
      <c r="T37" s="180">
        <v>0.58626982402780792</v>
      </c>
      <c r="U37" s="182">
        <v>4.3613006787157696E-3</v>
      </c>
      <c r="V37" s="167">
        <f t="shared" si="0"/>
        <v>0</v>
      </c>
      <c r="W37" s="184"/>
      <c r="X37" s="102">
        <f>取引基本表!BN32</f>
        <v>2.1563721927634646E-3</v>
      </c>
      <c r="Y37" s="165">
        <f t="shared" si="1"/>
        <v>0</v>
      </c>
      <c r="Z37" s="167">
        <f t="shared" si="2"/>
        <v>0</v>
      </c>
      <c r="AA37" s="532">
        <v>0</v>
      </c>
      <c r="AB37" s="167">
        <f t="shared" si="32"/>
        <v>0</v>
      </c>
      <c r="AC37" s="102">
        <v>0.73095807082337605</v>
      </c>
      <c r="AD37" s="167">
        <f t="shared" si="3"/>
        <v>0</v>
      </c>
      <c r="AE37" s="167">
        <f t="shared" si="4"/>
        <v>0</v>
      </c>
      <c r="AF37" s="167">
        <f t="shared" si="33"/>
        <v>0</v>
      </c>
      <c r="AG37" s="165">
        <f t="shared" si="34"/>
        <v>0</v>
      </c>
      <c r="AH37" s="102">
        <v>0.58626982402780792</v>
      </c>
      <c r="AI37" s="167">
        <f t="shared" si="5"/>
        <v>0</v>
      </c>
      <c r="AJ37" s="167">
        <f t="shared" si="6"/>
        <v>0</v>
      </c>
      <c r="AK37" s="167">
        <f t="shared" si="35"/>
        <v>0</v>
      </c>
      <c r="AL37" s="165">
        <f t="shared" si="36"/>
        <v>0</v>
      </c>
      <c r="AM37" s="102">
        <f t="shared" si="37"/>
        <v>4.3613006787157696E-3</v>
      </c>
      <c r="AN37" s="167">
        <f t="shared" si="7"/>
        <v>0</v>
      </c>
      <c r="AO37" s="167">
        <f t="shared" si="8"/>
        <v>0</v>
      </c>
      <c r="AP37" s="167">
        <f t="shared" si="38"/>
        <v>0</v>
      </c>
      <c r="AQ37" s="165">
        <f t="shared" si="39"/>
        <v>0</v>
      </c>
      <c r="AR37" s="167">
        <f t="shared" si="40"/>
        <v>0</v>
      </c>
      <c r="AS37" s="167">
        <f t="shared" si="9"/>
        <v>0</v>
      </c>
      <c r="AT37" s="167">
        <f t="shared" si="10"/>
        <v>0</v>
      </c>
      <c r="AU37" s="165">
        <f t="shared" si="41"/>
        <v>0</v>
      </c>
      <c r="AV37" s="102">
        <v>8.4640451879209211E-2</v>
      </c>
      <c r="AW37" s="167" t="e">
        <f t="shared" si="11"/>
        <v>#N/A</v>
      </c>
      <c r="AX37" s="167" t="e">
        <f t="shared" si="12"/>
        <v>#N/A</v>
      </c>
      <c r="AY37" s="167" t="e">
        <f t="shared" si="42"/>
        <v>#N/A</v>
      </c>
      <c r="AZ37" s="165" t="e">
        <f t="shared" si="43"/>
        <v>#N/A</v>
      </c>
      <c r="BA37" s="102">
        <v>9.7240929828372805E-2</v>
      </c>
      <c r="BB37" s="167" t="e">
        <f t="shared" si="13"/>
        <v>#N/A</v>
      </c>
      <c r="BC37" s="167" t="e">
        <f t="shared" si="14"/>
        <v>#N/A</v>
      </c>
      <c r="BD37" s="167" t="e">
        <f t="shared" si="44"/>
        <v>#N/A</v>
      </c>
      <c r="BE37" s="165" t="e">
        <f t="shared" si="45"/>
        <v>#N/A</v>
      </c>
      <c r="BF37" s="102">
        <v>0.60608519246928216</v>
      </c>
      <c r="BG37" s="167" t="e">
        <f t="shared" si="15"/>
        <v>#N/A</v>
      </c>
      <c r="BH37" s="167" t="e">
        <f t="shared" si="16"/>
        <v>#N/A</v>
      </c>
      <c r="BI37" s="167" t="e">
        <f t="shared" si="17"/>
        <v>#N/A</v>
      </c>
      <c r="BJ37" s="165" t="e">
        <f t="shared" si="46"/>
        <v>#N/A</v>
      </c>
      <c r="BK37" s="167">
        <f t="shared" si="47"/>
        <v>0</v>
      </c>
      <c r="BL37" s="167">
        <f t="shared" si="48"/>
        <v>0</v>
      </c>
      <c r="BM37" s="183">
        <f t="shared" si="49"/>
        <v>0</v>
      </c>
      <c r="BN37" s="102">
        <v>4.1711927004127743E-2</v>
      </c>
      <c r="BO37" s="167">
        <f t="shared" si="18"/>
        <v>0</v>
      </c>
      <c r="BP37" s="167">
        <f t="shared" si="19"/>
        <v>0</v>
      </c>
      <c r="BQ37" s="167">
        <f t="shared" si="20"/>
        <v>0</v>
      </c>
      <c r="BR37" s="167">
        <f t="shared" si="50"/>
        <v>0</v>
      </c>
      <c r="BS37" s="167">
        <f t="shared" si="21"/>
        <v>0</v>
      </c>
      <c r="BT37" s="167">
        <f t="shared" si="22"/>
        <v>0</v>
      </c>
      <c r="BU37" s="167">
        <f t="shared" si="23"/>
        <v>0</v>
      </c>
      <c r="BW37" s="242">
        <f>RANK(AB37,$AB$11:$AB$50,0)+COUNTIF(AB$11:AB37,AB37)-1</f>
        <v>27</v>
      </c>
      <c r="BX37" s="152" t="str">
        <f t="shared" si="24"/>
        <v>27廃棄物処理</v>
      </c>
      <c r="BY37" s="153">
        <f t="shared" si="25"/>
        <v>0</v>
      </c>
      <c r="BZ37" s="153">
        <f t="shared" si="26"/>
        <v>0</v>
      </c>
      <c r="CA37" s="153">
        <f t="shared" si="27"/>
        <v>0</v>
      </c>
      <c r="CB37" s="153" t="e">
        <f t="shared" si="28"/>
        <v>#N/A</v>
      </c>
      <c r="CD37" s="396" t="s">
        <v>52</v>
      </c>
      <c r="CE37" s="173" t="s">
        <v>53</v>
      </c>
      <c r="CF37" s="456">
        <f t="shared" si="51"/>
        <v>0</v>
      </c>
      <c r="CG37" s="457">
        <f t="shared" si="52"/>
        <v>0</v>
      </c>
      <c r="CH37" s="458">
        <f t="shared" si="53"/>
        <v>0</v>
      </c>
      <c r="CI37" s="459">
        <f t="shared" si="54"/>
        <v>0</v>
      </c>
      <c r="CJ37" s="457">
        <f t="shared" si="55"/>
        <v>0</v>
      </c>
      <c r="CK37" s="458">
        <f t="shared" si="29"/>
        <v>0</v>
      </c>
      <c r="CL37" s="459">
        <f t="shared" si="56"/>
        <v>0</v>
      </c>
    </row>
    <row r="38" spans="2:90" x14ac:dyDescent="0.4">
      <c r="B38" s="106" t="s">
        <v>54</v>
      </c>
      <c r="C38" s="173" t="s">
        <v>55</v>
      </c>
      <c r="D38" s="176"/>
      <c r="E38" s="175"/>
      <c r="F38" s="176"/>
      <c r="G38" s="175"/>
      <c r="H38" s="176"/>
      <c r="I38" s="176"/>
      <c r="J38" s="541"/>
      <c r="K38" s="548"/>
      <c r="L38" s="543"/>
      <c r="M38" s="180">
        <f>取引基本表!BL33</f>
        <v>0.77496226033276039</v>
      </c>
      <c r="N38" s="175"/>
      <c r="O38" s="558">
        <f>入力表!D38</f>
        <v>0</v>
      </c>
      <c r="P38" s="167">
        <v>0</v>
      </c>
      <c r="Q38" s="174">
        <f t="shared" si="30"/>
        <v>0</v>
      </c>
      <c r="R38" s="567">
        <v>0</v>
      </c>
      <c r="S38" s="174">
        <f t="shared" si="31"/>
        <v>0</v>
      </c>
      <c r="T38" s="180">
        <v>0.39682338447631044</v>
      </c>
      <c r="U38" s="182">
        <v>1.94901323580433E-2</v>
      </c>
      <c r="V38" s="167">
        <f t="shared" si="0"/>
        <v>0</v>
      </c>
      <c r="W38" s="184"/>
      <c r="X38" s="102">
        <f>取引基本表!BN33</f>
        <v>0.17401843877590337</v>
      </c>
      <c r="Y38" s="165">
        <f t="shared" si="1"/>
        <v>0</v>
      </c>
      <c r="Z38" s="167">
        <f t="shared" si="2"/>
        <v>0</v>
      </c>
      <c r="AA38" s="532">
        <v>0</v>
      </c>
      <c r="AB38" s="167">
        <f t="shared" si="32"/>
        <v>0</v>
      </c>
      <c r="AC38" s="102">
        <v>0.70034643464456692</v>
      </c>
      <c r="AD38" s="167">
        <f t="shared" si="3"/>
        <v>0</v>
      </c>
      <c r="AE38" s="167">
        <f t="shared" si="4"/>
        <v>0</v>
      </c>
      <c r="AF38" s="167">
        <f t="shared" si="33"/>
        <v>0</v>
      </c>
      <c r="AG38" s="165">
        <f t="shared" si="34"/>
        <v>0</v>
      </c>
      <c r="AH38" s="102">
        <v>0.39682338447631044</v>
      </c>
      <c r="AI38" s="167">
        <f t="shared" si="5"/>
        <v>0</v>
      </c>
      <c r="AJ38" s="167">
        <f t="shared" si="6"/>
        <v>0</v>
      </c>
      <c r="AK38" s="167">
        <f t="shared" si="35"/>
        <v>0</v>
      </c>
      <c r="AL38" s="165">
        <f t="shared" si="36"/>
        <v>0</v>
      </c>
      <c r="AM38" s="102">
        <f t="shared" si="37"/>
        <v>1.94901323580433E-2</v>
      </c>
      <c r="AN38" s="167">
        <f t="shared" si="7"/>
        <v>0</v>
      </c>
      <c r="AO38" s="167">
        <f t="shared" si="8"/>
        <v>0</v>
      </c>
      <c r="AP38" s="167">
        <f t="shared" si="38"/>
        <v>0</v>
      </c>
      <c r="AQ38" s="165">
        <f t="shared" si="39"/>
        <v>0</v>
      </c>
      <c r="AR38" s="167">
        <f t="shared" si="40"/>
        <v>0</v>
      </c>
      <c r="AS38" s="167">
        <f t="shared" si="9"/>
        <v>0</v>
      </c>
      <c r="AT38" s="167">
        <f t="shared" si="10"/>
        <v>0</v>
      </c>
      <c r="AU38" s="165">
        <f t="shared" si="41"/>
        <v>0</v>
      </c>
      <c r="AV38" s="102">
        <v>0.15036421112394202</v>
      </c>
      <c r="AW38" s="167" t="e">
        <f t="shared" si="11"/>
        <v>#N/A</v>
      </c>
      <c r="AX38" s="167" t="e">
        <f t="shared" si="12"/>
        <v>#N/A</v>
      </c>
      <c r="AY38" s="167" t="e">
        <f t="shared" si="42"/>
        <v>#N/A</v>
      </c>
      <c r="AZ38" s="165" t="e">
        <f t="shared" si="43"/>
        <v>#N/A</v>
      </c>
      <c r="BA38" s="102">
        <v>0.18501869975388532</v>
      </c>
      <c r="BB38" s="167" t="e">
        <f t="shared" si="13"/>
        <v>#N/A</v>
      </c>
      <c r="BC38" s="167" t="e">
        <f t="shared" si="14"/>
        <v>#N/A</v>
      </c>
      <c r="BD38" s="167" t="e">
        <f t="shared" si="44"/>
        <v>#N/A</v>
      </c>
      <c r="BE38" s="165" t="e">
        <f t="shared" si="45"/>
        <v>#N/A</v>
      </c>
      <c r="BF38" s="102">
        <v>5.8011621109301532E-2</v>
      </c>
      <c r="BG38" s="167" t="e">
        <f t="shared" si="15"/>
        <v>#N/A</v>
      </c>
      <c r="BH38" s="167" t="e">
        <f t="shared" si="16"/>
        <v>#N/A</v>
      </c>
      <c r="BI38" s="167" t="e">
        <f t="shared" si="17"/>
        <v>#N/A</v>
      </c>
      <c r="BJ38" s="165" t="e">
        <f t="shared" si="46"/>
        <v>#N/A</v>
      </c>
      <c r="BK38" s="167">
        <f t="shared" si="47"/>
        <v>0</v>
      </c>
      <c r="BL38" s="167">
        <f t="shared" si="48"/>
        <v>0</v>
      </c>
      <c r="BM38" s="183">
        <f t="shared" si="49"/>
        <v>0</v>
      </c>
      <c r="BN38" s="102">
        <v>0.15025396939138297</v>
      </c>
      <c r="BO38" s="167">
        <f t="shared" si="18"/>
        <v>0</v>
      </c>
      <c r="BP38" s="167">
        <f t="shared" si="19"/>
        <v>0</v>
      </c>
      <c r="BQ38" s="167">
        <f t="shared" si="20"/>
        <v>0</v>
      </c>
      <c r="BR38" s="167">
        <f t="shared" si="50"/>
        <v>0</v>
      </c>
      <c r="BS38" s="167">
        <f t="shared" si="21"/>
        <v>0</v>
      </c>
      <c r="BT38" s="167">
        <f t="shared" si="22"/>
        <v>0</v>
      </c>
      <c r="BU38" s="167">
        <f t="shared" si="23"/>
        <v>0</v>
      </c>
      <c r="BW38" s="242">
        <f>RANK(AB38,$AB$11:$AB$50,0)+COUNTIF(AB$11:AB38,AB38)-1</f>
        <v>28</v>
      </c>
      <c r="BX38" s="152" t="str">
        <f t="shared" si="24"/>
        <v>28商業</v>
      </c>
      <c r="BY38" s="153">
        <f t="shared" si="25"/>
        <v>0</v>
      </c>
      <c r="BZ38" s="153">
        <f t="shared" si="26"/>
        <v>0</v>
      </c>
      <c r="CA38" s="153">
        <f t="shared" si="27"/>
        <v>0</v>
      </c>
      <c r="CB38" s="153" t="e">
        <f t="shared" si="28"/>
        <v>#N/A</v>
      </c>
      <c r="CD38" s="396" t="s">
        <v>54</v>
      </c>
      <c r="CE38" s="173" t="s">
        <v>55</v>
      </c>
      <c r="CF38" s="456">
        <f t="shared" si="51"/>
        <v>0</v>
      </c>
      <c r="CG38" s="457">
        <f t="shared" si="52"/>
        <v>0</v>
      </c>
      <c r="CH38" s="458">
        <f t="shared" si="53"/>
        <v>0</v>
      </c>
      <c r="CI38" s="459">
        <f t="shared" si="54"/>
        <v>0</v>
      </c>
      <c r="CJ38" s="457">
        <f t="shared" si="55"/>
        <v>0</v>
      </c>
      <c r="CK38" s="458">
        <f t="shared" si="29"/>
        <v>0</v>
      </c>
      <c r="CL38" s="459">
        <f t="shared" si="56"/>
        <v>0</v>
      </c>
    </row>
    <row r="39" spans="2:90" x14ac:dyDescent="0.4">
      <c r="B39" s="106" t="s">
        <v>56</v>
      </c>
      <c r="C39" s="173" t="s">
        <v>57</v>
      </c>
      <c r="D39" s="176"/>
      <c r="E39" s="68">
        <v>0</v>
      </c>
      <c r="F39" s="176"/>
      <c r="G39" s="68">
        <v>0</v>
      </c>
      <c r="H39" s="176"/>
      <c r="I39" s="176"/>
      <c r="J39" s="541"/>
      <c r="K39" s="548"/>
      <c r="L39" s="543"/>
      <c r="M39" s="180">
        <f>取引基本表!BL34</f>
        <v>0.79539005430509779</v>
      </c>
      <c r="N39" s="175"/>
      <c r="O39" s="558">
        <f>入力表!D39</f>
        <v>0</v>
      </c>
      <c r="P39" s="167">
        <v>0</v>
      </c>
      <c r="Q39" s="174">
        <f t="shared" si="30"/>
        <v>0</v>
      </c>
      <c r="R39" s="567">
        <v>0</v>
      </c>
      <c r="S39" s="174">
        <f t="shared" si="31"/>
        <v>0</v>
      </c>
      <c r="T39" s="180">
        <v>0.31465100721028766</v>
      </c>
      <c r="U39" s="182">
        <v>1.7639103540835015E-2</v>
      </c>
      <c r="V39" s="167">
        <f t="shared" si="0"/>
        <v>0</v>
      </c>
      <c r="W39" s="184"/>
      <c r="X39" s="102">
        <f>取引基本表!BN34</f>
        <v>7.6564499178240167E-2</v>
      </c>
      <c r="Y39" s="165">
        <f t="shared" si="1"/>
        <v>0</v>
      </c>
      <c r="Z39" s="167">
        <f t="shared" si="2"/>
        <v>0</v>
      </c>
      <c r="AA39" s="532">
        <v>0</v>
      </c>
      <c r="AB39" s="167">
        <f t="shared" si="32"/>
        <v>0</v>
      </c>
      <c r="AC39" s="102">
        <v>0.66889045813820958</v>
      </c>
      <c r="AD39" s="167">
        <f t="shared" si="3"/>
        <v>0</v>
      </c>
      <c r="AE39" s="167">
        <f t="shared" si="4"/>
        <v>0</v>
      </c>
      <c r="AF39" s="167">
        <f t="shared" si="33"/>
        <v>0</v>
      </c>
      <c r="AG39" s="165">
        <f t="shared" si="34"/>
        <v>0</v>
      </c>
      <c r="AH39" s="102">
        <v>0.31465100721028766</v>
      </c>
      <c r="AI39" s="167">
        <f t="shared" si="5"/>
        <v>0</v>
      </c>
      <c r="AJ39" s="167">
        <f t="shared" si="6"/>
        <v>0</v>
      </c>
      <c r="AK39" s="167">
        <f t="shared" si="35"/>
        <v>0</v>
      </c>
      <c r="AL39" s="165">
        <f t="shared" si="36"/>
        <v>0</v>
      </c>
      <c r="AM39" s="102">
        <f t="shared" si="37"/>
        <v>1.7639103540835015E-2</v>
      </c>
      <c r="AN39" s="167">
        <f t="shared" si="7"/>
        <v>0</v>
      </c>
      <c r="AO39" s="167">
        <f t="shared" si="8"/>
        <v>0</v>
      </c>
      <c r="AP39" s="167">
        <f t="shared" si="38"/>
        <v>0</v>
      </c>
      <c r="AQ39" s="165">
        <f t="shared" si="39"/>
        <v>0</v>
      </c>
      <c r="AR39" s="167">
        <f t="shared" si="40"/>
        <v>0</v>
      </c>
      <c r="AS39" s="167">
        <f t="shared" si="9"/>
        <v>0</v>
      </c>
      <c r="AT39" s="167">
        <f t="shared" si="10"/>
        <v>0</v>
      </c>
      <c r="AU39" s="165">
        <f t="shared" si="41"/>
        <v>0</v>
      </c>
      <c r="AV39" s="102">
        <v>4.2016650561213113E-2</v>
      </c>
      <c r="AW39" s="167" t="e">
        <f t="shared" si="11"/>
        <v>#N/A</v>
      </c>
      <c r="AX39" s="167" t="e">
        <f t="shared" si="12"/>
        <v>#N/A</v>
      </c>
      <c r="AY39" s="167" t="e">
        <f t="shared" si="42"/>
        <v>#N/A</v>
      </c>
      <c r="AZ39" s="165" t="e">
        <f t="shared" si="43"/>
        <v>#N/A</v>
      </c>
      <c r="BA39" s="102">
        <v>4.56403776109418E-2</v>
      </c>
      <c r="BB39" s="167" t="e">
        <f t="shared" si="13"/>
        <v>#N/A</v>
      </c>
      <c r="BC39" s="167" t="e">
        <f t="shared" si="14"/>
        <v>#N/A</v>
      </c>
      <c r="BD39" s="167" t="e">
        <f t="shared" si="44"/>
        <v>#N/A</v>
      </c>
      <c r="BE39" s="165" t="e">
        <f t="shared" si="45"/>
        <v>#N/A</v>
      </c>
      <c r="BF39" s="102">
        <v>7.3993985998794514E-3</v>
      </c>
      <c r="BG39" s="167" t="e">
        <f t="shared" si="15"/>
        <v>#N/A</v>
      </c>
      <c r="BH39" s="167" t="e">
        <f t="shared" si="16"/>
        <v>#N/A</v>
      </c>
      <c r="BI39" s="167" t="e">
        <f t="shared" si="17"/>
        <v>#N/A</v>
      </c>
      <c r="BJ39" s="165" t="e">
        <f t="shared" si="46"/>
        <v>#N/A</v>
      </c>
      <c r="BK39" s="167">
        <f t="shared" si="47"/>
        <v>0</v>
      </c>
      <c r="BL39" s="167">
        <f t="shared" si="48"/>
        <v>0</v>
      </c>
      <c r="BM39" s="183">
        <f t="shared" si="49"/>
        <v>0</v>
      </c>
      <c r="BN39" s="102">
        <v>0.24429495279863228</v>
      </c>
      <c r="BO39" s="167">
        <f t="shared" si="18"/>
        <v>0</v>
      </c>
      <c r="BP39" s="167">
        <f t="shared" si="19"/>
        <v>0</v>
      </c>
      <c r="BQ39" s="167">
        <f t="shared" si="20"/>
        <v>0</v>
      </c>
      <c r="BR39" s="167">
        <f t="shared" si="50"/>
        <v>0</v>
      </c>
      <c r="BS39" s="167">
        <f t="shared" si="21"/>
        <v>0</v>
      </c>
      <c r="BT39" s="167">
        <f t="shared" si="22"/>
        <v>0</v>
      </c>
      <c r="BU39" s="167">
        <f t="shared" si="23"/>
        <v>0</v>
      </c>
      <c r="BW39" s="242">
        <f>RANK(AB39,$AB$11:$AB$50,0)+COUNTIF(AB$11:AB39,AB39)-1</f>
        <v>29</v>
      </c>
      <c r="BX39" s="152" t="str">
        <f t="shared" si="24"/>
        <v>29金融・保険</v>
      </c>
      <c r="BY39" s="153">
        <f t="shared" si="25"/>
        <v>0</v>
      </c>
      <c r="BZ39" s="153">
        <f t="shared" si="26"/>
        <v>0</v>
      </c>
      <c r="CA39" s="153">
        <f t="shared" si="27"/>
        <v>0</v>
      </c>
      <c r="CB39" s="153" t="e">
        <f t="shared" si="28"/>
        <v>#N/A</v>
      </c>
      <c r="CD39" s="396" t="s">
        <v>56</v>
      </c>
      <c r="CE39" s="173" t="s">
        <v>57</v>
      </c>
      <c r="CF39" s="456">
        <f t="shared" si="51"/>
        <v>0</v>
      </c>
      <c r="CG39" s="457">
        <f t="shared" si="52"/>
        <v>0</v>
      </c>
      <c r="CH39" s="458">
        <f t="shared" si="53"/>
        <v>0</v>
      </c>
      <c r="CI39" s="459">
        <f t="shared" si="54"/>
        <v>0</v>
      </c>
      <c r="CJ39" s="457">
        <f t="shared" si="55"/>
        <v>0</v>
      </c>
      <c r="CK39" s="458">
        <f t="shared" si="29"/>
        <v>0</v>
      </c>
      <c r="CL39" s="459">
        <f t="shared" si="56"/>
        <v>0</v>
      </c>
    </row>
    <row r="40" spans="2:90" x14ac:dyDescent="0.4">
      <c r="B40" s="106" t="s">
        <v>58</v>
      </c>
      <c r="C40" s="173" t="s">
        <v>59</v>
      </c>
      <c r="D40" s="176"/>
      <c r="E40" s="68">
        <v>0</v>
      </c>
      <c r="F40" s="176"/>
      <c r="G40" s="68">
        <v>0</v>
      </c>
      <c r="H40" s="176"/>
      <c r="I40" s="176"/>
      <c r="J40" s="541"/>
      <c r="K40" s="548"/>
      <c r="L40" s="543"/>
      <c r="M40" s="180">
        <f>取引基本表!BL35</f>
        <v>0.96891694718580901</v>
      </c>
      <c r="N40" s="175"/>
      <c r="O40" s="558">
        <f>入力表!D40</f>
        <v>0</v>
      </c>
      <c r="P40" s="167">
        <v>0</v>
      </c>
      <c r="Q40" s="174">
        <f t="shared" si="30"/>
        <v>0</v>
      </c>
      <c r="R40" s="567">
        <v>0</v>
      </c>
      <c r="S40" s="174">
        <f t="shared" si="31"/>
        <v>0</v>
      </c>
      <c r="T40" s="180">
        <v>4.5980258859675452E-2</v>
      </c>
      <c r="U40" s="182">
        <v>0.10878184454001842</v>
      </c>
      <c r="V40" s="167">
        <f t="shared" si="0"/>
        <v>0</v>
      </c>
      <c r="W40" s="184"/>
      <c r="X40" s="102">
        <f>取引基本表!BN35</f>
        <v>0.20043964482968912</v>
      </c>
      <c r="Y40" s="165">
        <f t="shared" si="1"/>
        <v>0</v>
      </c>
      <c r="Z40" s="167">
        <f t="shared" si="2"/>
        <v>0</v>
      </c>
      <c r="AA40" s="532">
        <v>0</v>
      </c>
      <c r="AB40" s="167">
        <f t="shared" si="32"/>
        <v>0</v>
      </c>
      <c r="AC40" s="102">
        <v>0.85428401579762092</v>
      </c>
      <c r="AD40" s="167">
        <f t="shared" si="3"/>
        <v>0</v>
      </c>
      <c r="AE40" s="167">
        <f t="shared" si="4"/>
        <v>0</v>
      </c>
      <c r="AF40" s="167">
        <f t="shared" si="33"/>
        <v>0</v>
      </c>
      <c r="AG40" s="165">
        <f t="shared" si="34"/>
        <v>0</v>
      </c>
      <c r="AH40" s="102">
        <v>4.5980258859675452E-2</v>
      </c>
      <c r="AI40" s="167">
        <f t="shared" si="5"/>
        <v>0</v>
      </c>
      <c r="AJ40" s="167">
        <f t="shared" si="6"/>
        <v>0</v>
      </c>
      <c r="AK40" s="167">
        <f t="shared" si="35"/>
        <v>0</v>
      </c>
      <c r="AL40" s="165">
        <f t="shared" si="36"/>
        <v>0</v>
      </c>
      <c r="AM40" s="102">
        <f t="shared" si="37"/>
        <v>0.10878184454001842</v>
      </c>
      <c r="AN40" s="167">
        <f t="shared" si="7"/>
        <v>0</v>
      </c>
      <c r="AO40" s="167">
        <f t="shared" si="8"/>
        <v>0</v>
      </c>
      <c r="AP40" s="167">
        <f t="shared" si="38"/>
        <v>0</v>
      </c>
      <c r="AQ40" s="165">
        <f t="shared" si="39"/>
        <v>0</v>
      </c>
      <c r="AR40" s="167">
        <f t="shared" si="40"/>
        <v>0</v>
      </c>
      <c r="AS40" s="167">
        <f t="shared" si="9"/>
        <v>0</v>
      </c>
      <c r="AT40" s="167">
        <f t="shared" si="10"/>
        <v>0</v>
      </c>
      <c r="AU40" s="165">
        <f t="shared" si="41"/>
        <v>0</v>
      </c>
      <c r="AV40" s="102">
        <v>8.1783883365999805E-3</v>
      </c>
      <c r="AW40" s="167" t="e">
        <f t="shared" si="11"/>
        <v>#N/A</v>
      </c>
      <c r="AX40" s="167" t="e">
        <f t="shared" si="12"/>
        <v>#N/A</v>
      </c>
      <c r="AY40" s="167" t="e">
        <f t="shared" si="42"/>
        <v>#N/A</v>
      </c>
      <c r="AZ40" s="165" t="e">
        <f t="shared" si="43"/>
        <v>#N/A</v>
      </c>
      <c r="BA40" s="102">
        <v>1.2510373810322604E-2</v>
      </c>
      <c r="BB40" s="167" t="e">
        <f t="shared" si="13"/>
        <v>#N/A</v>
      </c>
      <c r="BC40" s="167" t="e">
        <f t="shared" si="14"/>
        <v>#N/A</v>
      </c>
      <c r="BD40" s="167" t="e">
        <f t="shared" si="44"/>
        <v>#N/A</v>
      </c>
      <c r="BE40" s="165" t="e">
        <f t="shared" si="45"/>
        <v>#N/A</v>
      </c>
      <c r="BF40" s="102">
        <v>1.0832390590944527E-2</v>
      </c>
      <c r="BG40" s="167" t="e">
        <f t="shared" si="15"/>
        <v>#N/A</v>
      </c>
      <c r="BH40" s="167" t="e">
        <f t="shared" si="16"/>
        <v>#N/A</v>
      </c>
      <c r="BI40" s="167" t="e">
        <f t="shared" si="17"/>
        <v>#N/A</v>
      </c>
      <c r="BJ40" s="165" t="e">
        <f t="shared" si="46"/>
        <v>#N/A</v>
      </c>
      <c r="BK40" s="167">
        <f t="shared" si="47"/>
        <v>0</v>
      </c>
      <c r="BL40" s="167">
        <f t="shared" si="48"/>
        <v>0</v>
      </c>
      <c r="BM40" s="183">
        <f t="shared" si="49"/>
        <v>0</v>
      </c>
      <c r="BN40" s="102">
        <v>0.41548213938869566</v>
      </c>
      <c r="BO40" s="167">
        <f t="shared" si="18"/>
        <v>0</v>
      </c>
      <c r="BP40" s="167">
        <f t="shared" si="19"/>
        <v>0</v>
      </c>
      <c r="BQ40" s="167">
        <f t="shared" si="20"/>
        <v>0</v>
      </c>
      <c r="BR40" s="167">
        <f t="shared" si="50"/>
        <v>0</v>
      </c>
      <c r="BS40" s="167">
        <f t="shared" si="21"/>
        <v>0</v>
      </c>
      <c r="BT40" s="167">
        <f t="shared" si="22"/>
        <v>0</v>
      </c>
      <c r="BU40" s="167">
        <f t="shared" si="23"/>
        <v>0</v>
      </c>
      <c r="BW40" s="242">
        <f>RANK(AB40,$AB$11:$AB$50,0)+COUNTIF(AB$11:AB40,AB40)-1</f>
        <v>30</v>
      </c>
      <c r="BX40" s="152" t="str">
        <f t="shared" si="24"/>
        <v>30不動産</v>
      </c>
      <c r="BY40" s="153">
        <f t="shared" si="25"/>
        <v>0</v>
      </c>
      <c r="BZ40" s="153">
        <f t="shared" si="26"/>
        <v>0</v>
      </c>
      <c r="CA40" s="153">
        <f t="shared" si="27"/>
        <v>0</v>
      </c>
      <c r="CB40" s="153" t="e">
        <f t="shared" si="28"/>
        <v>#N/A</v>
      </c>
      <c r="CD40" s="396" t="s">
        <v>58</v>
      </c>
      <c r="CE40" s="173" t="s">
        <v>59</v>
      </c>
      <c r="CF40" s="456">
        <f t="shared" si="51"/>
        <v>0</v>
      </c>
      <c r="CG40" s="457">
        <f t="shared" si="52"/>
        <v>0</v>
      </c>
      <c r="CH40" s="458">
        <f t="shared" si="53"/>
        <v>0</v>
      </c>
      <c r="CI40" s="459">
        <f t="shared" si="54"/>
        <v>0</v>
      </c>
      <c r="CJ40" s="457">
        <f t="shared" si="55"/>
        <v>0</v>
      </c>
      <c r="CK40" s="458">
        <f t="shared" si="29"/>
        <v>0</v>
      </c>
      <c r="CL40" s="459">
        <f t="shared" si="56"/>
        <v>0</v>
      </c>
    </row>
    <row r="41" spans="2:90" x14ac:dyDescent="0.4">
      <c r="B41" s="106" t="s">
        <v>60</v>
      </c>
      <c r="C41" s="173" t="s">
        <v>61</v>
      </c>
      <c r="D41" s="176"/>
      <c r="E41" s="175"/>
      <c r="F41" s="176"/>
      <c r="G41" s="175"/>
      <c r="H41" s="176"/>
      <c r="I41" s="176"/>
      <c r="J41" s="541"/>
      <c r="K41" s="548"/>
      <c r="L41" s="543"/>
      <c r="M41" s="180">
        <f>取引基本表!BL36</f>
        <v>0.62516916504887954</v>
      </c>
      <c r="N41" s="175"/>
      <c r="O41" s="558">
        <f>入力表!D41</f>
        <v>0</v>
      </c>
      <c r="P41" s="167">
        <v>0</v>
      </c>
      <c r="Q41" s="174">
        <f t="shared" si="30"/>
        <v>0</v>
      </c>
      <c r="R41" s="567">
        <v>0</v>
      </c>
      <c r="S41" s="174">
        <f t="shared" si="31"/>
        <v>0</v>
      </c>
      <c r="T41" s="180">
        <v>0.31231989109488534</v>
      </c>
      <c r="U41" s="182">
        <v>2.8282051302875076E-3</v>
      </c>
      <c r="V41" s="167">
        <f t="shared" si="0"/>
        <v>0</v>
      </c>
      <c r="W41" s="184"/>
      <c r="X41" s="102">
        <f>取引基本表!BN36</f>
        <v>4.8732284332886469E-2</v>
      </c>
      <c r="Y41" s="165">
        <f t="shared" si="1"/>
        <v>0</v>
      </c>
      <c r="Z41" s="167">
        <f t="shared" si="2"/>
        <v>0</v>
      </c>
      <c r="AA41" s="532">
        <v>0</v>
      </c>
      <c r="AB41" s="167">
        <f t="shared" si="32"/>
        <v>0</v>
      </c>
      <c r="AC41" s="102">
        <v>0.48596255502713787</v>
      </c>
      <c r="AD41" s="167">
        <f t="shared" si="3"/>
        <v>0</v>
      </c>
      <c r="AE41" s="167">
        <f t="shared" si="4"/>
        <v>0</v>
      </c>
      <c r="AF41" s="167">
        <f t="shared" si="33"/>
        <v>0</v>
      </c>
      <c r="AG41" s="165">
        <f t="shared" si="34"/>
        <v>0</v>
      </c>
      <c r="AH41" s="102">
        <v>0.31231989109488534</v>
      </c>
      <c r="AI41" s="167">
        <f t="shared" si="5"/>
        <v>0</v>
      </c>
      <c r="AJ41" s="167">
        <f t="shared" si="6"/>
        <v>0</v>
      </c>
      <c r="AK41" s="167">
        <f t="shared" si="35"/>
        <v>0</v>
      </c>
      <c r="AL41" s="165">
        <f t="shared" si="36"/>
        <v>0</v>
      </c>
      <c r="AM41" s="102">
        <f t="shared" si="37"/>
        <v>2.8282051302875076E-3</v>
      </c>
      <c r="AN41" s="167">
        <f t="shared" si="7"/>
        <v>0</v>
      </c>
      <c r="AO41" s="167">
        <f t="shared" si="8"/>
        <v>0</v>
      </c>
      <c r="AP41" s="167">
        <f t="shared" si="38"/>
        <v>0</v>
      </c>
      <c r="AQ41" s="165">
        <f t="shared" si="39"/>
        <v>0</v>
      </c>
      <c r="AR41" s="167">
        <f t="shared" si="40"/>
        <v>0</v>
      </c>
      <c r="AS41" s="167">
        <f t="shared" si="9"/>
        <v>0</v>
      </c>
      <c r="AT41" s="167">
        <f t="shared" si="10"/>
        <v>0</v>
      </c>
      <c r="AU41" s="165">
        <f t="shared" si="41"/>
        <v>0</v>
      </c>
      <c r="AV41" s="102">
        <v>5.6662482541590793E-2</v>
      </c>
      <c r="AW41" s="167" t="e">
        <f t="shared" si="11"/>
        <v>#N/A</v>
      </c>
      <c r="AX41" s="167" t="e">
        <f t="shared" si="12"/>
        <v>#N/A</v>
      </c>
      <c r="AY41" s="167" t="e">
        <f t="shared" si="42"/>
        <v>#N/A</v>
      </c>
      <c r="AZ41" s="165" t="e">
        <f t="shared" si="43"/>
        <v>#N/A</v>
      </c>
      <c r="BA41" s="102">
        <v>6.2540883616498413E-2</v>
      </c>
      <c r="BB41" s="167" t="e">
        <f t="shared" si="13"/>
        <v>#N/A</v>
      </c>
      <c r="BC41" s="167" t="e">
        <f t="shared" si="14"/>
        <v>#N/A</v>
      </c>
      <c r="BD41" s="167" t="e">
        <f t="shared" si="44"/>
        <v>#N/A</v>
      </c>
      <c r="BE41" s="165" t="e">
        <f t="shared" si="45"/>
        <v>#N/A</v>
      </c>
      <c r="BF41" s="102">
        <v>1.619425484481263</v>
      </c>
      <c r="BG41" s="167" t="e">
        <f t="shared" si="15"/>
        <v>#N/A</v>
      </c>
      <c r="BH41" s="167" t="e">
        <f t="shared" si="16"/>
        <v>#N/A</v>
      </c>
      <c r="BI41" s="167" t="e">
        <f t="shared" si="17"/>
        <v>#N/A</v>
      </c>
      <c r="BJ41" s="165" t="e">
        <f t="shared" si="46"/>
        <v>#N/A</v>
      </c>
      <c r="BK41" s="167">
        <f t="shared" si="47"/>
        <v>0</v>
      </c>
      <c r="BL41" s="167">
        <f t="shared" si="48"/>
        <v>0</v>
      </c>
      <c r="BM41" s="183">
        <f t="shared" si="49"/>
        <v>0</v>
      </c>
      <c r="BN41" s="102">
        <v>3.5827307603910681E-2</v>
      </c>
      <c r="BO41" s="167">
        <f t="shared" si="18"/>
        <v>0</v>
      </c>
      <c r="BP41" s="167">
        <f t="shared" si="19"/>
        <v>0</v>
      </c>
      <c r="BQ41" s="167">
        <f t="shared" si="20"/>
        <v>0</v>
      </c>
      <c r="BR41" s="167">
        <f t="shared" si="50"/>
        <v>0</v>
      </c>
      <c r="BS41" s="167">
        <f t="shared" si="21"/>
        <v>0</v>
      </c>
      <c r="BT41" s="167">
        <f t="shared" si="22"/>
        <v>0</v>
      </c>
      <c r="BU41" s="167">
        <f t="shared" si="23"/>
        <v>0</v>
      </c>
      <c r="BW41" s="242">
        <f>RANK(AB41,$AB$11:$AB$50,0)+COUNTIF(AB$11:AB41,AB41)-1</f>
        <v>31</v>
      </c>
      <c r="BX41" s="152" t="str">
        <f t="shared" si="24"/>
        <v>31運輸・郵便</v>
      </c>
      <c r="BY41" s="153">
        <f t="shared" si="25"/>
        <v>0</v>
      </c>
      <c r="BZ41" s="153">
        <f t="shared" si="26"/>
        <v>0</v>
      </c>
      <c r="CA41" s="153">
        <f t="shared" si="27"/>
        <v>0</v>
      </c>
      <c r="CB41" s="153" t="e">
        <f t="shared" si="28"/>
        <v>#N/A</v>
      </c>
      <c r="CD41" s="396" t="s">
        <v>60</v>
      </c>
      <c r="CE41" s="173" t="s">
        <v>61</v>
      </c>
      <c r="CF41" s="456">
        <f t="shared" si="51"/>
        <v>0</v>
      </c>
      <c r="CG41" s="457">
        <f t="shared" si="52"/>
        <v>0</v>
      </c>
      <c r="CH41" s="458">
        <f t="shared" si="53"/>
        <v>0</v>
      </c>
      <c r="CI41" s="459">
        <f t="shared" si="54"/>
        <v>0</v>
      </c>
      <c r="CJ41" s="457">
        <f t="shared" si="55"/>
        <v>0</v>
      </c>
      <c r="CK41" s="458">
        <f t="shared" si="29"/>
        <v>0</v>
      </c>
      <c r="CL41" s="459">
        <f t="shared" si="56"/>
        <v>0</v>
      </c>
    </row>
    <row r="42" spans="2:90" x14ac:dyDescent="0.4">
      <c r="B42" s="106" t="s">
        <v>62</v>
      </c>
      <c r="C42" s="173" t="s">
        <v>63</v>
      </c>
      <c r="D42" s="176"/>
      <c r="E42" s="68">
        <v>4.1768910156901172E-2</v>
      </c>
      <c r="F42" s="176"/>
      <c r="G42" s="68">
        <v>4.1083551813920855E-3</v>
      </c>
      <c r="H42" s="176"/>
      <c r="I42" s="176"/>
      <c r="J42" s="541"/>
      <c r="K42" s="548"/>
      <c r="L42" s="543"/>
      <c r="M42" s="180">
        <f>取引基本表!BL37</f>
        <v>0.59954396535308507</v>
      </c>
      <c r="N42" s="175"/>
      <c r="O42" s="558">
        <f>入力表!D42</f>
        <v>0</v>
      </c>
      <c r="P42" s="167">
        <v>0</v>
      </c>
      <c r="Q42" s="174">
        <f t="shared" si="30"/>
        <v>0</v>
      </c>
      <c r="R42" s="567">
        <v>0</v>
      </c>
      <c r="S42" s="174">
        <f t="shared" si="31"/>
        <v>0</v>
      </c>
      <c r="T42" s="180">
        <v>0.13285908107513475</v>
      </c>
      <c r="U42" s="182">
        <v>2.1416972421325248E-2</v>
      </c>
      <c r="V42" s="167">
        <f t="shared" si="0"/>
        <v>0</v>
      </c>
      <c r="W42" s="184"/>
      <c r="X42" s="102">
        <f>取引基本表!BN37</f>
        <v>6.0761732166084506E-2</v>
      </c>
      <c r="Y42" s="165">
        <f t="shared" si="1"/>
        <v>0</v>
      </c>
      <c r="Z42" s="167">
        <f t="shared" si="2"/>
        <v>0</v>
      </c>
      <c r="AA42" s="532">
        <v>0</v>
      </c>
      <c r="AB42" s="167">
        <f t="shared" si="32"/>
        <v>0</v>
      </c>
      <c r="AC42" s="102">
        <v>0.52881815848337066</v>
      </c>
      <c r="AD42" s="167">
        <f t="shared" si="3"/>
        <v>0</v>
      </c>
      <c r="AE42" s="167">
        <f t="shared" si="4"/>
        <v>0</v>
      </c>
      <c r="AF42" s="167">
        <f t="shared" si="33"/>
        <v>0</v>
      </c>
      <c r="AG42" s="165">
        <f t="shared" si="34"/>
        <v>0</v>
      </c>
      <c r="AH42" s="102">
        <v>0.13285908107513475</v>
      </c>
      <c r="AI42" s="167">
        <f t="shared" si="5"/>
        <v>0</v>
      </c>
      <c r="AJ42" s="167">
        <f t="shared" si="6"/>
        <v>0</v>
      </c>
      <c r="AK42" s="167">
        <f t="shared" si="35"/>
        <v>0</v>
      </c>
      <c r="AL42" s="165">
        <f t="shared" si="36"/>
        <v>0</v>
      </c>
      <c r="AM42" s="102">
        <f t="shared" si="37"/>
        <v>2.1416972421325248E-2</v>
      </c>
      <c r="AN42" s="167">
        <f t="shared" si="7"/>
        <v>0</v>
      </c>
      <c r="AO42" s="167">
        <f t="shared" si="8"/>
        <v>0</v>
      </c>
      <c r="AP42" s="167">
        <f t="shared" si="38"/>
        <v>0</v>
      </c>
      <c r="AQ42" s="165">
        <f t="shared" si="39"/>
        <v>0</v>
      </c>
      <c r="AR42" s="167">
        <f t="shared" si="40"/>
        <v>0</v>
      </c>
      <c r="AS42" s="167">
        <f t="shared" si="9"/>
        <v>0</v>
      </c>
      <c r="AT42" s="167">
        <f t="shared" si="10"/>
        <v>0</v>
      </c>
      <c r="AU42" s="165">
        <f t="shared" si="41"/>
        <v>0</v>
      </c>
      <c r="AV42" s="102">
        <v>2.338748120714312E-2</v>
      </c>
      <c r="AW42" s="167" t="e">
        <f t="shared" si="11"/>
        <v>#N/A</v>
      </c>
      <c r="AX42" s="167" t="e">
        <f t="shared" si="12"/>
        <v>#N/A</v>
      </c>
      <c r="AY42" s="167" t="e">
        <f t="shared" si="42"/>
        <v>#N/A</v>
      </c>
      <c r="AZ42" s="165" t="e">
        <f t="shared" si="43"/>
        <v>#N/A</v>
      </c>
      <c r="BA42" s="102">
        <v>2.6929705548018042E-2</v>
      </c>
      <c r="BB42" s="167" t="e">
        <f t="shared" si="13"/>
        <v>#N/A</v>
      </c>
      <c r="BC42" s="167" t="e">
        <f t="shared" si="14"/>
        <v>#N/A</v>
      </c>
      <c r="BD42" s="167" t="e">
        <f t="shared" si="44"/>
        <v>#N/A</v>
      </c>
      <c r="BE42" s="165" t="e">
        <f t="shared" si="45"/>
        <v>#N/A</v>
      </c>
      <c r="BF42" s="102">
        <v>8.2189523588627085E-3</v>
      </c>
      <c r="BG42" s="167" t="e">
        <f t="shared" si="15"/>
        <v>#N/A</v>
      </c>
      <c r="BH42" s="167" t="e">
        <f t="shared" si="16"/>
        <v>#N/A</v>
      </c>
      <c r="BI42" s="167" t="e">
        <f t="shared" si="17"/>
        <v>#N/A</v>
      </c>
      <c r="BJ42" s="165" t="e">
        <f t="shared" si="46"/>
        <v>#N/A</v>
      </c>
      <c r="BK42" s="167">
        <f t="shared" si="47"/>
        <v>0</v>
      </c>
      <c r="BL42" s="167">
        <f t="shared" si="48"/>
        <v>0</v>
      </c>
      <c r="BM42" s="183">
        <f t="shared" si="49"/>
        <v>0</v>
      </c>
      <c r="BN42" s="102">
        <v>0.20321220343955118</v>
      </c>
      <c r="BO42" s="167">
        <f t="shared" si="18"/>
        <v>0</v>
      </c>
      <c r="BP42" s="167">
        <f t="shared" si="19"/>
        <v>0</v>
      </c>
      <c r="BQ42" s="167">
        <f t="shared" si="20"/>
        <v>0</v>
      </c>
      <c r="BR42" s="167">
        <f t="shared" si="50"/>
        <v>0</v>
      </c>
      <c r="BS42" s="167">
        <f t="shared" si="21"/>
        <v>0</v>
      </c>
      <c r="BT42" s="167">
        <f t="shared" si="22"/>
        <v>0</v>
      </c>
      <c r="BU42" s="167">
        <f t="shared" si="23"/>
        <v>0</v>
      </c>
      <c r="BW42" s="242">
        <f>RANK(AB42,$AB$11:$AB$50,0)+COUNTIF(AB$11:AB42,AB42)-1</f>
        <v>32</v>
      </c>
      <c r="BX42" s="152" t="str">
        <f t="shared" si="24"/>
        <v>32情報通信</v>
      </c>
      <c r="BY42" s="153">
        <f t="shared" si="25"/>
        <v>0</v>
      </c>
      <c r="BZ42" s="153">
        <f t="shared" si="26"/>
        <v>0</v>
      </c>
      <c r="CA42" s="153">
        <f t="shared" si="27"/>
        <v>0</v>
      </c>
      <c r="CB42" s="153" t="e">
        <f t="shared" si="28"/>
        <v>#N/A</v>
      </c>
      <c r="CD42" s="396" t="s">
        <v>62</v>
      </c>
      <c r="CE42" s="173" t="s">
        <v>63</v>
      </c>
      <c r="CF42" s="456">
        <f t="shared" si="51"/>
        <v>0</v>
      </c>
      <c r="CG42" s="457">
        <f t="shared" si="52"/>
        <v>0</v>
      </c>
      <c r="CH42" s="458">
        <f t="shared" si="53"/>
        <v>0</v>
      </c>
      <c r="CI42" s="459">
        <f t="shared" si="54"/>
        <v>0</v>
      </c>
      <c r="CJ42" s="457">
        <f t="shared" si="55"/>
        <v>0</v>
      </c>
      <c r="CK42" s="458">
        <f t="shared" si="29"/>
        <v>0</v>
      </c>
      <c r="CL42" s="459">
        <f t="shared" si="56"/>
        <v>0</v>
      </c>
    </row>
    <row r="43" spans="2:90" x14ac:dyDescent="0.4">
      <c r="B43" s="106" t="s">
        <v>64</v>
      </c>
      <c r="C43" s="173" t="s">
        <v>65</v>
      </c>
      <c r="D43" s="176"/>
      <c r="E43" s="68">
        <v>0</v>
      </c>
      <c r="F43" s="176"/>
      <c r="G43" s="68">
        <v>0</v>
      </c>
      <c r="H43" s="176"/>
      <c r="I43" s="176"/>
      <c r="J43" s="541"/>
      <c r="K43" s="548"/>
      <c r="L43" s="543"/>
      <c r="M43" s="180">
        <f>取引基本表!BL38</f>
        <v>1</v>
      </c>
      <c r="N43" s="175"/>
      <c r="O43" s="558">
        <f>入力表!D43</f>
        <v>0</v>
      </c>
      <c r="P43" s="167">
        <v>0</v>
      </c>
      <c r="Q43" s="174">
        <f t="shared" si="30"/>
        <v>0</v>
      </c>
      <c r="R43" s="567">
        <v>0</v>
      </c>
      <c r="S43" s="174">
        <f t="shared" si="31"/>
        <v>0</v>
      </c>
      <c r="T43" s="180">
        <v>0.36664296529898721</v>
      </c>
      <c r="U43" s="182">
        <v>0</v>
      </c>
      <c r="V43" s="167">
        <f t="shared" si="0"/>
        <v>0</v>
      </c>
      <c r="W43" s="184"/>
      <c r="X43" s="102">
        <f>取引基本表!BN38</f>
        <v>1.5910386326766783E-3</v>
      </c>
      <c r="Y43" s="165">
        <f t="shared" si="1"/>
        <v>0</v>
      </c>
      <c r="Z43" s="167">
        <f t="shared" si="2"/>
        <v>0</v>
      </c>
      <c r="AA43" s="532">
        <v>0</v>
      </c>
      <c r="AB43" s="167">
        <f t="shared" si="32"/>
        <v>0</v>
      </c>
      <c r="AC43" s="102">
        <v>0.71737776909955675</v>
      </c>
      <c r="AD43" s="167">
        <f t="shared" si="3"/>
        <v>0</v>
      </c>
      <c r="AE43" s="167">
        <f t="shared" si="4"/>
        <v>0</v>
      </c>
      <c r="AF43" s="167">
        <f t="shared" si="33"/>
        <v>0</v>
      </c>
      <c r="AG43" s="165">
        <f t="shared" si="34"/>
        <v>0</v>
      </c>
      <c r="AH43" s="102">
        <v>0.36664296529898721</v>
      </c>
      <c r="AI43" s="167">
        <f t="shared" si="5"/>
        <v>0</v>
      </c>
      <c r="AJ43" s="167">
        <f t="shared" si="6"/>
        <v>0</v>
      </c>
      <c r="AK43" s="167">
        <f t="shared" si="35"/>
        <v>0</v>
      </c>
      <c r="AL43" s="165">
        <f t="shared" si="36"/>
        <v>0</v>
      </c>
      <c r="AM43" s="102">
        <f t="shared" si="37"/>
        <v>0</v>
      </c>
      <c r="AN43" s="167">
        <f t="shared" si="7"/>
        <v>0</v>
      </c>
      <c r="AO43" s="167">
        <f t="shared" si="8"/>
        <v>0</v>
      </c>
      <c r="AP43" s="167">
        <f t="shared" si="38"/>
        <v>0</v>
      </c>
      <c r="AQ43" s="165">
        <f t="shared" si="39"/>
        <v>0</v>
      </c>
      <c r="AR43" s="167">
        <f t="shared" si="40"/>
        <v>0</v>
      </c>
      <c r="AS43" s="167">
        <f t="shared" si="9"/>
        <v>0</v>
      </c>
      <c r="AT43" s="167">
        <f t="shared" si="10"/>
        <v>0</v>
      </c>
      <c r="AU43" s="165">
        <f t="shared" si="41"/>
        <v>0</v>
      </c>
      <c r="AV43" s="102">
        <v>6.0335331370909212E-2</v>
      </c>
      <c r="AW43" s="167" t="e">
        <f t="shared" si="11"/>
        <v>#N/A</v>
      </c>
      <c r="AX43" s="167" t="e">
        <f t="shared" si="12"/>
        <v>#N/A</v>
      </c>
      <c r="AY43" s="167" t="e">
        <f t="shared" si="42"/>
        <v>#N/A</v>
      </c>
      <c r="AZ43" s="165" t="e">
        <f t="shared" si="43"/>
        <v>#N/A</v>
      </c>
      <c r="BA43" s="102">
        <v>6.0335331370909212E-2</v>
      </c>
      <c r="BB43" s="167" t="e">
        <f t="shared" si="13"/>
        <v>#N/A</v>
      </c>
      <c r="BC43" s="167" t="e">
        <f t="shared" si="14"/>
        <v>#N/A</v>
      </c>
      <c r="BD43" s="167" t="e">
        <f t="shared" si="44"/>
        <v>#N/A</v>
      </c>
      <c r="BE43" s="165" t="e">
        <f t="shared" si="45"/>
        <v>#N/A</v>
      </c>
      <c r="BF43" s="102">
        <v>0.17221646901114473</v>
      </c>
      <c r="BG43" s="167" t="e">
        <f t="shared" si="15"/>
        <v>#N/A</v>
      </c>
      <c r="BH43" s="167" t="e">
        <f t="shared" si="16"/>
        <v>#N/A</v>
      </c>
      <c r="BI43" s="167" t="e">
        <f t="shared" si="17"/>
        <v>#N/A</v>
      </c>
      <c r="BJ43" s="165" t="e">
        <f t="shared" si="46"/>
        <v>#N/A</v>
      </c>
      <c r="BK43" s="167">
        <f t="shared" si="47"/>
        <v>0</v>
      </c>
      <c r="BL43" s="167">
        <f t="shared" si="48"/>
        <v>0</v>
      </c>
      <c r="BM43" s="183">
        <f t="shared" si="49"/>
        <v>0</v>
      </c>
      <c r="BN43" s="102">
        <v>0</v>
      </c>
      <c r="BO43" s="167">
        <f t="shared" si="18"/>
        <v>0</v>
      </c>
      <c r="BP43" s="167">
        <f t="shared" si="19"/>
        <v>0</v>
      </c>
      <c r="BQ43" s="167">
        <f t="shared" si="20"/>
        <v>0</v>
      </c>
      <c r="BR43" s="167">
        <f t="shared" si="50"/>
        <v>0</v>
      </c>
      <c r="BS43" s="167">
        <f t="shared" si="21"/>
        <v>0</v>
      </c>
      <c r="BT43" s="167">
        <f t="shared" si="22"/>
        <v>0</v>
      </c>
      <c r="BU43" s="167">
        <f t="shared" si="23"/>
        <v>0</v>
      </c>
      <c r="BW43" s="242">
        <f>RANK(AB43,$AB$11:$AB$50,0)+COUNTIF(AB$11:AB43,AB43)-1</f>
        <v>33</v>
      </c>
      <c r="BX43" s="152" t="str">
        <f t="shared" si="24"/>
        <v>33公務</v>
      </c>
      <c r="BY43" s="153">
        <f t="shared" si="25"/>
        <v>0</v>
      </c>
      <c r="BZ43" s="153">
        <f t="shared" si="26"/>
        <v>0</v>
      </c>
      <c r="CA43" s="153">
        <f t="shared" si="27"/>
        <v>0</v>
      </c>
      <c r="CB43" s="153" t="e">
        <f t="shared" si="28"/>
        <v>#N/A</v>
      </c>
      <c r="CD43" s="396" t="s">
        <v>64</v>
      </c>
      <c r="CE43" s="173" t="s">
        <v>65</v>
      </c>
      <c r="CF43" s="456">
        <f t="shared" si="51"/>
        <v>0</v>
      </c>
      <c r="CG43" s="457">
        <f t="shared" si="52"/>
        <v>0</v>
      </c>
      <c r="CH43" s="458">
        <f t="shared" si="53"/>
        <v>0</v>
      </c>
      <c r="CI43" s="459">
        <f t="shared" si="54"/>
        <v>0</v>
      </c>
      <c r="CJ43" s="457">
        <f t="shared" si="55"/>
        <v>0</v>
      </c>
      <c r="CK43" s="458">
        <f t="shared" si="29"/>
        <v>0</v>
      </c>
      <c r="CL43" s="459">
        <f t="shared" si="56"/>
        <v>0</v>
      </c>
    </row>
    <row r="44" spans="2:90" x14ac:dyDescent="0.4">
      <c r="B44" s="106" t="s">
        <v>66</v>
      </c>
      <c r="C44" s="173" t="s">
        <v>67</v>
      </c>
      <c r="D44" s="176"/>
      <c r="E44" s="68">
        <v>0</v>
      </c>
      <c r="F44" s="176"/>
      <c r="G44" s="68">
        <v>1.3798717042961616E-5</v>
      </c>
      <c r="H44" s="176"/>
      <c r="I44" s="176"/>
      <c r="J44" s="541"/>
      <c r="K44" s="548"/>
      <c r="L44" s="543"/>
      <c r="M44" s="180">
        <f>取引基本表!BL39</f>
        <v>0.93867521732447523</v>
      </c>
      <c r="N44" s="175"/>
      <c r="O44" s="558">
        <f>入力表!D44</f>
        <v>0</v>
      </c>
      <c r="P44" s="167">
        <v>0</v>
      </c>
      <c r="Q44" s="174">
        <f t="shared" si="30"/>
        <v>0</v>
      </c>
      <c r="R44" s="567">
        <v>0</v>
      </c>
      <c r="S44" s="174">
        <f t="shared" si="31"/>
        <v>0</v>
      </c>
      <c r="T44" s="180">
        <v>0.5415620211618144</v>
      </c>
      <c r="U44" s="182">
        <v>2.5674985243946181E-4</v>
      </c>
      <c r="V44" s="167">
        <f t="shared" si="0"/>
        <v>0</v>
      </c>
      <c r="W44" s="184"/>
      <c r="X44" s="102">
        <f>取引基本表!BN39</f>
        <v>2.5510427780132412E-2</v>
      </c>
      <c r="Y44" s="165">
        <f t="shared" si="1"/>
        <v>0</v>
      </c>
      <c r="Z44" s="167">
        <f t="shared" si="2"/>
        <v>0</v>
      </c>
      <c r="AA44" s="532">
        <v>0</v>
      </c>
      <c r="AB44" s="167">
        <f t="shared" si="32"/>
        <v>0</v>
      </c>
      <c r="AC44" s="102">
        <v>0.79223069460437201</v>
      </c>
      <c r="AD44" s="167">
        <f t="shared" si="3"/>
        <v>0</v>
      </c>
      <c r="AE44" s="167">
        <f t="shared" si="4"/>
        <v>0</v>
      </c>
      <c r="AF44" s="167">
        <f t="shared" si="33"/>
        <v>0</v>
      </c>
      <c r="AG44" s="165">
        <f t="shared" si="34"/>
        <v>0</v>
      </c>
      <c r="AH44" s="102">
        <v>0.5415620211618144</v>
      </c>
      <c r="AI44" s="167">
        <f t="shared" si="5"/>
        <v>0</v>
      </c>
      <c r="AJ44" s="167">
        <f t="shared" si="6"/>
        <v>0</v>
      </c>
      <c r="AK44" s="167">
        <f t="shared" si="35"/>
        <v>0</v>
      </c>
      <c r="AL44" s="165">
        <f t="shared" si="36"/>
        <v>0</v>
      </c>
      <c r="AM44" s="102">
        <f t="shared" si="37"/>
        <v>2.5674985243946181E-4</v>
      </c>
      <c r="AN44" s="167">
        <f t="shared" si="7"/>
        <v>0</v>
      </c>
      <c r="AO44" s="167">
        <f t="shared" si="8"/>
        <v>0</v>
      </c>
      <c r="AP44" s="167">
        <f t="shared" si="38"/>
        <v>0</v>
      </c>
      <c r="AQ44" s="165">
        <f t="shared" si="39"/>
        <v>0</v>
      </c>
      <c r="AR44" s="167">
        <f t="shared" si="40"/>
        <v>0</v>
      </c>
      <c r="AS44" s="167">
        <f t="shared" si="9"/>
        <v>0</v>
      </c>
      <c r="AT44" s="167">
        <f t="shared" si="10"/>
        <v>0</v>
      </c>
      <c r="AU44" s="165">
        <f t="shared" si="41"/>
        <v>0</v>
      </c>
      <c r="AV44" s="102">
        <v>9.1705729284723425E-2</v>
      </c>
      <c r="AW44" s="167" t="e">
        <f t="shared" si="11"/>
        <v>#N/A</v>
      </c>
      <c r="AX44" s="167" t="e">
        <f t="shared" si="12"/>
        <v>#N/A</v>
      </c>
      <c r="AY44" s="167" t="e">
        <f t="shared" si="42"/>
        <v>#N/A</v>
      </c>
      <c r="AZ44" s="165" t="e">
        <f t="shared" si="43"/>
        <v>#N/A</v>
      </c>
      <c r="BA44" s="102">
        <v>9.7698856681747714E-2</v>
      </c>
      <c r="BB44" s="167" t="e">
        <f t="shared" si="13"/>
        <v>#N/A</v>
      </c>
      <c r="BC44" s="167" t="e">
        <f t="shared" si="14"/>
        <v>#N/A</v>
      </c>
      <c r="BD44" s="167" t="e">
        <f t="shared" si="44"/>
        <v>#N/A</v>
      </c>
      <c r="BE44" s="165" t="e">
        <f t="shared" si="45"/>
        <v>#N/A</v>
      </c>
      <c r="BF44" s="102">
        <v>0.14624119675549352</v>
      </c>
      <c r="BG44" s="167" t="e">
        <f t="shared" si="15"/>
        <v>#N/A</v>
      </c>
      <c r="BH44" s="167" t="e">
        <f t="shared" si="16"/>
        <v>#N/A</v>
      </c>
      <c r="BI44" s="167" t="e">
        <f t="shared" si="17"/>
        <v>#N/A</v>
      </c>
      <c r="BJ44" s="165" t="e">
        <f t="shared" si="46"/>
        <v>#N/A</v>
      </c>
      <c r="BK44" s="167">
        <f t="shared" si="47"/>
        <v>0</v>
      </c>
      <c r="BL44" s="167">
        <f t="shared" si="48"/>
        <v>0</v>
      </c>
      <c r="BM44" s="183">
        <f t="shared" si="49"/>
        <v>0</v>
      </c>
      <c r="BN44" s="102">
        <v>4.6693806497239169E-3</v>
      </c>
      <c r="BO44" s="167">
        <f t="shared" si="18"/>
        <v>0</v>
      </c>
      <c r="BP44" s="167">
        <f t="shared" si="19"/>
        <v>0</v>
      </c>
      <c r="BQ44" s="167">
        <f t="shared" si="20"/>
        <v>0</v>
      </c>
      <c r="BR44" s="167">
        <f t="shared" si="50"/>
        <v>0</v>
      </c>
      <c r="BS44" s="167">
        <f t="shared" si="21"/>
        <v>0</v>
      </c>
      <c r="BT44" s="167">
        <f t="shared" si="22"/>
        <v>0</v>
      </c>
      <c r="BU44" s="167">
        <f t="shared" si="23"/>
        <v>0</v>
      </c>
      <c r="BW44" s="242">
        <f>RANK(AB44,$AB$11:$AB$50,0)+COUNTIF(AB$11:AB44,AB44)-1</f>
        <v>34</v>
      </c>
      <c r="BX44" s="152" t="str">
        <f t="shared" si="24"/>
        <v>34教育・研究</v>
      </c>
      <c r="BY44" s="153">
        <f t="shared" si="25"/>
        <v>0</v>
      </c>
      <c r="BZ44" s="153">
        <f t="shared" si="26"/>
        <v>0</v>
      </c>
      <c r="CA44" s="153">
        <f t="shared" si="27"/>
        <v>0</v>
      </c>
      <c r="CB44" s="153" t="e">
        <f t="shared" si="28"/>
        <v>#N/A</v>
      </c>
      <c r="CD44" s="396" t="s">
        <v>66</v>
      </c>
      <c r="CE44" s="173" t="s">
        <v>67</v>
      </c>
      <c r="CF44" s="456">
        <f t="shared" si="51"/>
        <v>0</v>
      </c>
      <c r="CG44" s="457">
        <f t="shared" si="52"/>
        <v>0</v>
      </c>
      <c r="CH44" s="458">
        <f t="shared" si="53"/>
        <v>0</v>
      </c>
      <c r="CI44" s="459">
        <f t="shared" si="54"/>
        <v>0</v>
      </c>
      <c r="CJ44" s="457">
        <f t="shared" si="55"/>
        <v>0</v>
      </c>
      <c r="CK44" s="458">
        <f t="shared" si="29"/>
        <v>0</v>
      </c>
      <c r="CL44" s="459">
        <f t="shared" si="56"/>
        <v>0</v>
      </c>
    </row>
    <row r="45" spans="2:90" x14ac:dyDescent="0.4">
      <c r="B45" s="106" t="s">
        <v>68</v>
      </c>
      <c r="C45" s="173" t="s">
        <v>69</v>
      </c>
      <c r="D45" s="176"/>
      <c r="E45" s="68">
        <v>0</v>
      </c>
      <c r="F45" s="176"/>
      <c r="G45" s="68">
        <v>0</v>
      </c>
      <c r="H45" s="176"/>
      <c r="I45" s="176"/>
      <c r="J45" s="541"/>
      <c r="K45" s="548"/>
      <c r="L45" s="543"/>
      <c r="M45" s="180">
        <f>取引基本表!BL40</f>
        <v>0.99359436102930532</v>
      </c>
      <c r="N45" s="175"/>
      <c r="O45" s="558">
        <f>入力表!D45</f>
        <v>0</v>
      </c>
      <c r="P45" s="167">
        <v>0</v>
      </c>
      <c r="Q45" s="174">
        <f t="shared" si="30"/>
        <v>0</v>
      </c>
      <c r="R45" s="567">
        <v>0</v>
      </c>
      <c r="S45" s="174">
        <f t="shared" si="31"/>
        <v>0</v>
      </c>
      <c r="T45" s="180">
        <v>0.51318146667132991</v>
      </c>
      <c r="U45" s="182">
        <v>1.521918475279738E-3</v>
      </c>
      <c r="V45" s="167">
        <f t="shared" si="0"/>
        <v>0</v>
      </c>
      <c r="W45" s="184"/>
      <c r="X45" s="102">
        <f>取引基本表!BN40</f>
        <v>6.0132624197339279E-2</v>
      </c>
      <c r="Y45" s="165">
        <f t="shared" si="1"/>
        <v>0</v>
      </c>
      <c r="Z45" s="167">
        <f t="shared" si="2"/>
        <v>0</v>
      </c>
      <c r="AA45" s="532">
        <v>0</v>
      </c>
      <c r="AB45" s="167">
        <f t="shared" si="32"/>
        <v>0</v>
      </c>
      <c r="AC45" s="102">
        <v>0.62638003194329483</v>
      </c>
      <c r="AD45" s="167">
        <f t="shared" si="3"/>
        <v>0</v>
      </c>
      <c r="AE45" s="167">
        <f t="shared" si="4"/>
        <v>0</v>
      </c>
      <c r="AF45" s="167">
        <f t="shared" si="33"/>
        <v>0</v>
      </c>
      <c r="AG45" s="165">
        <f t="shared" si="34"/>
        <v>0</v>
      </c>
      <c r="AH45" s="102">
        <v>0.51318146667132991</v>
      </c>
      <c r="AI45" s="167">
        <f t="shared" si="5"/>
        <v>0</v>
      </c>
      <c r="AJ45" s="167">
        <f t="shared" si="6"/>
        <v>0</v>
      </c>
      <c r="AK45" s="167">
        <f t="shared" si="35"/>
        <v>0</v>
      </c>
      <c r="AL45" s="165">
        <f t="shared" si="36"/>
        <v>0</v>
      </c>
      <c r="AM45" s="102">
        <f t="shared" si="37"/>
        <v>1.521918475279738E-3</v>
      </c>
      <c r="AN45" s="167">
        <f t="shared" si="7"/>
        <v>0</v>
      </c>
      <c r="AO45" s="167">
        <f t="shared" si="8"/>
        <v>0</v>
      </c>
      <c r="AP45" s="167">
        <f t="shared" si="38"/>
        <v>0</v>
      </c>
      <c r="AQ45" s="165">
        <f t="shared" si="39"/>
        <v>0</v>
      </c>
      <c r="AR45" s="167">
        <f t="shared" si="40"/>
        <v>0</v>
      </c>
      <c r="AS45" s="167">
        <f t="shared" si="9"/>
        <v>0</v>
      </c>
      <c r="AT45" s="167">
        <f t="shared" si="10"/>
        <v>0</v>
      </c>
      <c r="AU45" s="165">
        <f t="shared" si="41"/>
        <v>0</v>
      </c>
      <c r="AV45" s="102">
        <v>0.11265451888812464</v>
      </c>
      <c r="AW45" s="167" t="e">
        <f t="shared" si="11"/>
        <v>#N/A</v>
      </c>
      <c r="AX45" s="167" t="e">
        <f t="shared" si="12"/>
        <v>#N/A</v>
      </c>
      <c r="AY45" s="167" t="e">
        <f t="shared" si="42"/>
        <v>#N/A</v>
      </c>
      <c r="AZ45" s="165" t="e">
        <f t="shared" si="43"/>
        <v>#N/A</v>
      </c>
      <c r="BA45" s="102">
        <v>0.11895768484947403</v>
      </c>
      <c r="BB45" s="167" t="e">
        <f t="shared" si="13"/>
        <v>#N/A</v>
      </c>
      <c r="BC45" s="167" t="e">
        <f t="shared" si="14"/>
        <v>#N/A</v>
      </c>
      <c r="BD45" s="167" t="e">
        <f t="shared" si="44"/>
        <v>#N/A</v>
      </c>
      <c r="BE45" s="165" t="e">
        <f t="shared" si="45"/>
        <v>#N/A</v>
      </c>
      <c r="BF45" s="102">
        <v>0.13523689225501598</v>
      </c>
      <c r="BG45" s="167" t="e">
        <f t="shared" si="15"/>
        <v>#N/A</v>
      </c>
      <c r="BH45" s="167" t="e">
        <f t="shared" si="16"/>
        <v>#N/A</v>
      </c>
      <c r="BI45" s="167" t="e">
        <f t="shared" si="17"/>
        <v>#N/A</v>
      </c>
      <c r="BJ45" s="165" t="e">
        <f t="shared" si="46"/>
        <v>#N/A</v>
      </c>
      <c r="BK45" s="167">
        <f t="shared" si="47"/>
        <v>0</v>
      </c>
      <c r="BL45" s="167">
        <f t="shared" si="48"/>
        <v>0</v>
      </c>
      <c r="BM45" s="183">
        <f t="shared" si="49"/>
        <v>0</v>
      </c>
      <c r="BN45" s="102">
        <v>3.408061990199393E-2</v>
      </c>
      <c r="BO45" s="167">
        <f t="shared" si="18"/>
        <v>0</v>
      </c>
      <c r="BP45" s="167">
        <f t="shared" si="19"/>
        <v>0</v>
      </c>
      <c r="BQ45" s="167">
        <f t="shared" si="20"/>
        <v>0</v>
      </c>
      <c r="BR45" s="167">
        <f t="shared" si="50"/>
        <v>0</v>
      </c>
      <c r="BS45" s="167">
        <f t="shared" si="21"/>
        <v>0</v>
      </c>
      <c r="BT45" s="167">
        <f t="shared" si="22"/>
        <v>0</v>
      </c>
      <c r="BU45" s="167">
        <f t="shared" si="23"/>
        <v>0</v>
      </c>
      <c r="BW45" s="242">
        <f>RANK(AB45,$AB$11:$AB$50,0)+COUNTIF(AB$11:AB45,AB45)-1</f>
        <v>35</v>
      </c>
      <c r="BX45" s="152" t="str">
        <f t="shared" si="24"/>
        <v>35医療・福祉</v>
      </c>
      <c r="BY45" s="153">
        <f t="shared" si="25"/>
        <v>0</v>
      </c>
      <c r="BZ45" s="153">
        <f t="shared" si="26"/>
        <v>0</v>
      </c>
      <c r="CA45" s="153">
        <f t="shared" si="27"/>
        <v>0</v>
      </c>
      <c r="CB45" s="153" t="e">
        <f t="shared" si="28"/>
        <v>#N/A</v>
      </c>
      <c r="CD45" s="396" t="s">
        <v>68</v>
      </c>
      <c r="CE45" s="173" t="s">
        <v>69</v>
      </c>
      <c r="CF45" s="456">
        <f t="shared" si="51"/>
        <v>0</v>
      </c>
      <c r="CG45" s="457">
        <f t="shared" si="52"/>
        <v>0</v>
      </c>
      <c r="CH45" s="458">
        <f t="shared" si="53"/>
        <v>0</v>
      </c>
      <c r="CI45" s="459">
        <f t="shared" si="54"/>
        <v>0</v>
      </c>
      <c r="CJ45" s="457">
        <f t="shared" si="55"/>
        <v>0</v>
      </c>
      <c r="CK45" s="458">
        <f t="shared" si="29"/>
        <v>0</v>
      </c>
      <c r="CL45" s="459">
        <f t="shared" si="56"/>
        <v>0</v>
      </c>
    </row>
    <row r="46" spans="2:90" x14ac:dyDescent="0.4">
      <c r="B46" s="106" t="s">
        <v>70</v>
      </c>
      <c r="C46" s="173" t="s">
        <v>71</v>
      </c>
      <c r="D46" s="176"/>
      <c r="E46" s="68">
        <v>0</v>
      </c>
      <c r="F46" s="176"/>
      <c r="G46" s="68">
        <v>0</v>
      </c>
      <c r="H46" s="176"/>
      <c r="I46" s="176"/>
      <c r="J46" s="541"/>
      <c r="K46" s="548"/>
      <c r="L46" s="543"/>
      <c r="M46" s="180">
        <f>取引基本表!BL41</f>
        <v>0.98038275600303648</v>
      </c>
      <c r="N46" s="175"/>
      <c r="O46" s="558">
        <f>入力表!D46</f>
        <v>0</v>
      </c>
      <c r="P46" s="167">
        <v>0</v>
      </c>
      <c r="Q46" s="174">
        <f t="shared" si="30"/>
        <v>0</v>
      </c>
      <c r="R46" s="567">
        <v>0</v>
      </c>
      <c r="S46" s="174">
        <f t="shared" si="31"/>
        <v>0</v>
      </c>
      <c r="T46" s="180">
        <v>0.48731396655655074</v>
      </c>
      <c r="U46" s="182">
        <v>-4.3997388590187375E-4</v>
      </c>
      <c r="V46" s="167">
        <f t="shared" si="0"/>
        <v>0</v>
      </c>
      <c r="W46" s="184"/>
      <c r="X46" s="102">
        <f>取引基本表!BN41</f>
        <v>1.1673374051521751E-2</v>
      </c>
      <c r="Y46" s="165">
        <f t="shared" si="1"/>
        <v>0</v>
      </c>
      <c r="Z46" s="167">
        <f t="shared" si="2"/>
        <v>0</v>
      </c>
      <c r="AA46" s="532">
        <v>0</v>
      </c>
      <c r="AB46" s="167">
        <f t="shared" si="32"/>
        <v>0</v>
      </c>
      <c r="AC46" s="102">
        <v>0.56942410516636588</v>
      </c>
      <c r="AD46" s="167">
        <f t="shared" si="3"/>
        <v>0</v>
      </c>
      <c r="AE46" s="167">
        <f t="shared" si="4"/>
        <v>0</v>
      </c>
      <c r="AF46" s="167">
        <f t="shared" si="33"/>
        <v>0</v>
      </c>
      <c r="AG46" s="165">
        <f t="shared" si="34"/>
        <v>0</v>
      </c>
      <c r="AH46" s="102">
        <v>0.48731396655655074</v>
      </c>
      <c r="AI46" s="167">
        <f t="shared" si="5"/>
        <v>0</v>
      </c>
      <c r="AJ46" s="167">
        <f t="shared" si="6"/>
        <v>0</v>
      </c>
      <c r="AK46" s="167">
        <f t="shared" si="35"/>
        <v>0</v>
      </c>
      <c r="AL46" s="165">
        <f t="shared" si="36"/>
        <v>0</v>
      </c>
      <c r="AM46" s="102">
        <f t="shared" si="37"/>
        <v>-4.3997388590187375E-4</v>
      </c>
      <c r="AN46" s="167">
        <f t="shared" si="7"/>
        <v>0</v>
      </c>
      <c r="AO46" s="167">
        <f t="shared" si="8"/>
        <v>0</v>
      </c>
      <c r="AP46" s="167">
        <f t="shared" si="38"/>
        <v>0</v>
      </c>
      <c r="AQ46" s="165">
        <f t="shared" si="39"/>
        <v>0</v>
      </c>
      <c r="AR46" s="167">
        <f t="shared" si="40"/>
        <v>0</v>
      </c>
      <c r="AS46" s="167">
        <f t="shared" si="9"/>
        <v>0</v>
      </c>
      <c r="AT46" s="167">
        <f t="shared" si="10"/>
        <v>0</v>
      </c>
      <c r="AU46" s="165">
        <f t="shared" si="41"/>
        <v>0</v>
      </c>
      <c r="AV46" s="102">
        <v>0.20055852603616797</v>
      </c>
      <c r="AW46" s="167" t="e">
        <f t="shared" si="11"/>
        <v>#N/A</v>
      </c>
      <c r="AX46" s="167" t="e">
        <f t="shared" si="12"/>
        <v>#N/A</v>
      </c>
      <c r="AY46" s="167" t="e">
        <f t="shared" si="42"/>
        <v>#N/A</v>
      </c>
      <c r="AZ46" s="165" t="e">
        <f t="shared" si="43"/>
        <v>#N/A</v>
      </c>
      <c r="BA46" s="102">
        <v>0.21472601573408712</v>
      </c>
      <c r="BB46" s="167" t="e">
        <f t="shared" si="13"/>
        <v>#N/A</v>
      </c>
      <c r="BC46" s="167" t="e">
        <f t="shared" si="14"/>
        <v>#N/A</v>
      </c>
      <c r="BD46" s="167" t="e">
        <f t="shared" si="44"/>
        <v>#N/A</v>
      </c>
      <c r="BE46" s="165" t="e">
        <f t="shared" si="45"/>
        <v>#N/A</v>
      </c>
      <c r="BF46" s="102">
        <v>0.17387885329475133</v>
      </c>
      <c r="BG46" s="167" t="e">
        <f t="shared" si="15"/>
        <v>#N/A</v>
      </c>
      <c r="BH46" s="167" t="e">
        <f t="shared" si="16"/>
        <v>#N/A</v>
      </c>
      <c r="BI46" s="167" t="e">
        <f t="shared" si="17"/>
        <v>#N/A</v>
      </c>
      <c r="BJ46" s="165" t="e">
        <f t="shared" si="46"/>
        <v>#N/A</v>
      </c>
      <c r="BK46" s="167">
        <f t="shared" si="47"/>
        <v>0</v>
      </c>
      <c r="BL46" s="167">
        <f t="shared" si="48"/>
        <v>0</v>
      </c>
      <c r="BM46" s="183">
        <f t="shared" si="49"/>
        <v>0</v>
      </c>
      <c r="BN46" s="102">
        <v>-9.4676974423594327E-3</v>
      </c>
      <c r="BO46" s="167">
        <f t="shared" si="18"/>
        <v>0</v>
      </c>
      <c r="BP46" s="167">
        <f t="shared" si="19"/>
        <v>0</v>
      </c>
      <c r="BQ46" s="167">
        <f t="shared" si="20"/>
        <v>0</v>
      </c>
      <c r="BR46" s="167">
        <f t="shared" si="50"/>
        <v>0</v>
      </c>
      <c r="BS46" s="167">
        <f t="shared" si="21"/>
        <v>0</v>
      </c>
      <c r="BT46" s="167">
        <f t="shared" si="22"/>
        <v>0</v>
      </c>
      <c r="BU46" s="167">
        <f t="shared" si="23"/>
        <v>0</v>
      </c>
      <c r="BW46" s="242">
        <f>RANK(AB46,$AB$11:$AB$50,0)+COUNTIF(AB$11:AB46,AB46)-1</f>
        <v>36</v>
      </c>
      <c r="BX46" s="152" t="str">
        <f t="shared" si="24"/>
        <v>36他に分類されない会員制団体</v>
      </c>
      <c r="BY46" s="153">
        <f t="shared" si="25"/>
        <v>0</v>
      </c>
      <c r="BZ46" s="153">
        <f t="shared" si="26"/>
        <v>0</v>
      </c>
      <c r="CA46" s="153">
        <f t="shared" si="27"/>
        <v>0</v>
      </c>
      <c r="CB46" s="153" t="e">
        <f t="shared" si="28"/>
        <v>#N/A</v>
      </c>
      <c r="CD46" s="396" t="s">
        <v>70</v>
      </c>
      <c r="CE46" s="173" t="s">
        <v>71</v>
      </c>
      <c r="CF46" s="456">
        <f t="shared" si="51"/>
        <v>0</v>
      </c>
      <c r="CG46" s="457">
        <f t="shared" si="52"/>
        <v>0</v>
      </c>
      <c r="CH46" s="458">
        <f t="shared" si="53"/>
        <v>0</v>
      </c>
      <c r="CI46" s="459">
        <f t="shared" si="54"/>
        <v>0</v>
      </c>
      <c r="CJ46" s="457">
        <f t="shared" si="55"/>
        <v>0</v>
      </c>
      <c r="CK46" s="458">
        <f t="shared" si="29"/>
        <v>0</v>
      </c>
      <c r="CL46" s="459">
        <f t="shared" si="56"/>
        <v>0</v>
      </c>
    </row>
    <row r="47" spans="2:90" x14ac:dyDescent="0.4">
      <c r="B47" s="106" t="s">
        <v>72</v>
      </c>
      <c r="C47" s="173" t="s">
        <v>73</v>
      </c>
      <c r="D47" s="176"/>
      <c r="E47" s="68">
        <v>0</v>
      </c>
      <c r="F47" s="176"/>
      <c r="G47" s="68">
        <v>0</v>
      </c>
      <c r="H47" s="176"/>
      <c r="I47" s="176"/>
      <c r="J47" s="541"/>
      <c r="K47" s="548"/>
      <c r="L47" s="543"/>
      <c r="M47" s="180">
        <f>取引基本表!BL42</f>
        <v>0.62393116581748476</v>
      </c>
      <c r="N47" s="175"/>
      <c r="O47" s="558">
        <f>入力表!D47</f>
        <v>0</v>
      </c>
      <c r="P47" s="167">
        <v>0</v>
      </c>
      <c r="Q47" s="174">
        <f t="shared" si="30"/>
        <v>0</v>
      </c>
      <c r="R47" s="567">
        <v>0</v>
      </c>
      <c r="S47" s="174">
        <f t="shared" si="31"/>
        <v>0</v>
      </c>
      <c r="T47" s="180">
        <v>0.33171331811548105</v>
      </c>
      <c r="U47" s="182">
        <v>1.8550039908503412E-2</v>
      </c>
      <c r="V47" s="167">
        <f t="shared" si="0"/>
        <v>0</v>
      </c>
      <c r="W47" s="184"/>
      <c r="X47" s="102">
        <f>取引基本表!BN42</f>
        <v>1.5497181304000648E-2</v>
      </c>
      <c r="Y47" s="165">
        <f t="shared" si="1"/>
        <v>0</v>
      </c>
      <c r="Z47" s="167">
        <f t="shared" si="2"/>
        <v>0</v>
      </c>
      <c r="AA47" s="532">
        <v>0</v>
      </c>
      <c r="AB47" s="167">
        <f t="shared" si="32"/>
        <v>0</v>
      </c>
      <c r="AC47" s="102">
        <v>0.60901657748007332</v>
      </c>
      <c r="AD47" s="167">
        <f t="shared" si="3"/>
        <v>0</v>
      </c>
      <c r="AE47" s="167">
        <f t="shared" si="4"/>
        <v>0</v>
      </c>
      <c r="AF47" s="167">
        <f t="shared" si="33"/>
        <v>0</v>
      </c>
      <c r="AG47" s="165">
        <f t="shared" si="34"/>
        <v>0</v>
      </c>
      <c r="AH47" s="102">
        <v>0.33171331811548105</v>
      </c>
      <c r="AI47" s="167">
        <f t="shared" si="5"/>
        <v>0</v>
      </c>
      <c r="AJ47" s="167">
        <f t="shared" si="6"/>
        <v>0</v>
      </c>
      <c r="AK47" s="167">
        <f t="shared" si="35"/>
        <v>0</v>
      </c>
      <c r="AL47" s="165">
        <f t="shared" si="36"/>
        <v>0</v>
      </c>
      <c r="AM47" s="102">
        <f t="shared" si="37"/>
        <v>1.8550039908503412E-2</v>
      </c>
      <c r="AN47" s="167">
        <f t="shared" si="7"/>
        <v>0</v>
      </c>
      <c r="AO47" s="167">
        <f t="shared" si="8"/>
        <v>0</v>
      </c>
      <c r="AP47" s="167">
        <f t="shared" si="38"/>
        <v>0</v>
      </c>
      <c r="AQ47" s="165">
        <f t="shared" si="39"/>
        <v>0</v>
      </c>
      <c r="AR47" s="167">
        <f t="shared" si="40"/>
        <v>0</v>
      </c>
      <c r="AS47" s="167">
        <f t="shared" si="9"/>
        <v>0</v>
      </c>
      <c r="AT47" s="167">
        <f t="shared" si="10"/>
        <v>0</v>
      </c>
      <c r="AU47" s="165">
        <f t="shared" si="41"/>
        <v>0</v>
      </c>
      <c r="AV47" s="102">
        <v>8.6886764210605094E-2</v>
      </c>
      <c r="AW47" s="167" t="e">
        <f t="shared" si="11"/>
        <v>#N/A</v>
      </c>
      <c r="AX47" s="167" t="e">
        <f t="shared" si="12"/>
        <v>#N/A</v>
      </c>
      <c r="AY47" s="167" t="e">
        <f t="shared" si="42"/>
        <v>#N/A</v>
      </c>
      <c r="AZ47" s="165" t="e">
        <f t="shared" si="43"/>
        <v>#N/A</v>
      </c>
      <c r="BA47" s="102">
        <v>0.11263237660442316</v>
      </c>
      <c r="BB47" s="167" t="e">
        <f t="shared" si="13"/>
        <v>#N/A</v>
      </c>
      <c r="BC47" s="167" t="e">
        <f t="shared" si="14"/>
        <v>#N/A</v>
      </c>
      <c r="BD47" s="167" t="e">
        <f t="shared" si="44"/>
        <v>#N/A</v>
      </c>
      <c r="BE47" s="165" t="e">
        <f t="shared" si="45"/>
        <v>#N/A</v>
      </c>
      <c r="BF47" s="102">
        <v>3.2103811769293139E-2</v>
      </c>
      <c r="BG47" s="167" t="e">
        <f t="shared" si="15"/>
        <v>#N/A</v>
      </c>
      <c r="BH47" s="167" t="e">
        <f t="shared" si="16"/>
        <v>#N/A</v>
      </c>
      <c r="BI47" s="167" t="e">
        <f t="shared" si="17"/>
        <v>#N/A</v>
      </c>
      <c r="BJ47" s="165" t="e">
        <f t="shared" si="46"/>
        <v>#N/A</v>
      </c>
      <c r="BK47" s="167">
        <f t="shared" si="47"/>
        <v>0</v>
      </c>
      <c r="BL47" s="167">
        <f t="shared" si="48"/>
        <v>0</v>
      </c>
      <c r="BM47" s="183">
        <f t="shared" si="49"/>
        <v>0</v>
      </c>
      <c r="BN47" s="102">
        <v>0.100306851775624</v>
      </c>
      <c r="BO47" s="167">
        <f t="shared" si="18"/>
        <v>0</v>
      </c>
      <c r="BP47" s="167">
        <f t="shared" si="19"/>
        <v>0</v>
      </c>
      <c r="BQ47" s="167">
        <f t="shared" si="20"/>
        <v>0</v>
      </c>
      <c r="BR47" s="167">
        <f t="shared" si="50"/>
        <v>0</v>
      </c>
      <c r="BS47" s="167">
        <f t="shared" si="21"/>
        <v>0</v>
      </c>
      <c r="BT47" s="167">
        <f t="shared" si="22"/>
        <v>0</v>
      </c>
      <c r="BU47" s="167">
        <f t="shared" si="23"/>
        <v>0</v>
      </c>
      <c r="BW47" s="242">
        <f>RANK(AB47,$AB$11:$AB$50,0)+COUNTIF(AB$11:AB47,AB47)-1</f>
        <v>37</v>
      </c>
      <c r="BX47" s="152" t="str">
        <f t="shared" si="24"/>
        <v>37対事業所サービス</v>
      </c>
      <c r="BY47" s="153">
        <f t="shared" si="25"/>
        <v>0</v>
      </c>
      <c r="BZ47" s="153">
        <f t="shared" si="26"/>
        <v>0</v>
      </c>
      <c r="CA47" s="153">
        <f t="shared" si="27"/>
        <v>0</v>
      </c>
      <c r="CB47" s="153" t="e">
        <f t="shared" si="28"/>
        <v>#N/A</v>
      </c>
      <c r="CD47" s="396" t="s">
        <v>72</v>
      </c>
      <c r="CE47" s="173" t="s">
        <v>73</v>
      </c>
      <c r="CF47" s="456">
        <f t="shared" si="51"/>
        <v>0</v>
      </c>
      <c r="CG47" s="457">
        <f t="shared" si="52"/>
        <v>0</v>
      </c>
      <c r="CH47" s="458">
        <f t="shared" si="53"/>
        <v>0</v>
      </c>
      <c r="CI47" s="459">
        <f t="shared" si="54"/>
        <v>0</v>
      </c>
      <c r="CJ47" s="457">
        <f t="shared" si="55"/>
        <v>0</v>
      </c>
      <c r="CK47" s="458">
        <f t="shared" si="29"/>
        <v>0</v>
      </c>
      <c r="CL47" s="459">
        <f t="shared" si="56"/>
        <v>0</v>
      </c>
    </row>
    <row r="48" spans="2:90" x14ac:dyDescent="0.4">
      <c r="B48" s="106" t="s">
        <v>74</v>
      </c>
      <c r="C48" s="173" t="s">
        <v>75</v>
      </c>
      <c r="D48" s="176"/>
      <c r="E48" s="68">
        <v>1.7652529534375841E-5</v>
      </c>
      <c r="F48" s="176"/>
      <c r="G48" s="68">
        <v>6.2586241076423432E-6</v>
      </c>
      <c r="H48" s="176"/>
      <c r="I48" s="176"/>
      <c r="J48" s="541"/>
      <c r="K48" s="548"/>
      <c r="L48" s="543"/>
      <c r="M48" s="180">
        <f>取引基本表!BL43</f>
        <v>0.79251034591632308</v>
      </c>
      <c r="N48" s="175"/>
      <c r="O48" s="558">
        <f>入力表!D48</f>
        <v>0</v>
      </c>
      <c r="P48" s="167">
        <v>0</v>
      </c>
      <c r="Q48" s="174">
        <f t="shared" si="30"/>
        <v>0</v>
      </c>
      <c r="R48" s="567">
        <v>0</v>
      </c>
      <c r="S48" s="174">
        <f t="shared" si="31"/>
        <v>0</v>
      </c>
      <c r="T48" s="180">
        <v>0.2616700329091397</v>
      </c>
      <c r="U48" s="182">
        <v>1.8997080755162994E-2</v>
      </c>
      <c r="V48" s="167">
        <f t="shared" si="0"/>
        <v>0</v>
      </c>
      <c r="W48" s="184"/>
      <c r="X48" s="102">
        <f>取引基本表!BN43</f>
        <v>0.14003132917825345</v>
      </c>
      <c r="Y48" s="165">
        <f t="shared" si="1"/>
        <v>0</v>
      </c>
      <c r="Z48" s="167">
        <f t="shared" si="2"/>
        <v>0</v>
      </c>
      <c r="AA48" s="532">
        <v>0</v>
      </c>
      <c r="AB48" s="167">
        <f t="shared" si="32"/>
        <v>0</v>
      </c>
      <c r="AC48" s="102">
        <v>0.52060705357268966</v>
      </c>
      <c r="AD48" s="167">
        <f t="shared" si="3"/>
        <v>0</v>
      </c>
      <c r="AE48" s="167">
        <f t="shared" si="4"/>
        <v>0</v>
      </c>
      <c r="AF48" s="167">
        <f t="shared" si="33"/>
        <v>0</v>
      </c>
      <c r="AG48" s="165">
        <f t="shared" si="34"/>
        <v>0</v>
      </c>
      <c r="AH48" s="102">
        <v>0.2616700329091397</v>
      </c>
      <c r="AI48" s="167">
        <f t="shared" si="5"/>
        <v>0</v>
      </c>
      <c r="AJ48" s="167">
        <f t="shared" si="6"/>
        <v>0</v>
      </c>
      <c r="AK48" s="167">
        <f t="shared" si="35"/>
        <v>0</v>
      </c>
      <c r="AL48" s="165">
        <f t="shared" si="36"/>
        <v>0</v>
      </c>
      <c r="AM48" s="102">
        <f t="shared" si="37"/>
        <v>1.8997080755162994E-2</v>
      </c>
      <c r="AN48" s="167">
        <f t="shared" si="7"/>
        <v>0</v>
      </c>
      <c r="AO48" s="167">
        <f t="shared" si="8"/>
        <v>0</v>
      </c>
      <c r="AP48" s="167">
        <f t="shared" si="38"/>
        <v>0</v>
      </c>
      <c r="AQ48" s="165">
        <f t="shared" si="39"/>
        <v>0</v>
      </c>
      <c r="AR48" s="167">
        <f t="shared" si="40"/>
        <v>0</v>
      </c>
      <c r="AS48" s="167">
        <f t="shared" si="9"/>
        <v>0</v>
      </c>
      <c r="AT48" s="167">
        <f t="shared" si="10"/>
        <v>0</v>
      </c>
      <c r="AU48" s="165">
        <f t="shared" si="41"/>
        <v>0</v>
      </c>
      <c r="AV48" s="102">
        <v>0.12241352523269446</v>
      </c>
      <c r="AW48" s="167" t="e">
        <f t="shared" si="11"/>
        <v>#N/A</v>
      </c>
      <c r="AX48" s="167" t="e">
        <f t="shared" si="12"/>
        <v>#N/A</v>
      </c>
      <c r="AY48" s="167" t="e">
        <f t="shared" si="42"/>
        <v>#N/A</v>
      </c>
      <c r="AZ48" s="165" t="e">
        <f t="shared" si="43"/>
        <v>#N/A</v>
      </c>
      <c r="BA48" s="102">
        <v>0.16802728775017303</v>
      </c>
      <c r="BB48" s="167" t="e">
        <f t="shared" si="13"/>
        <v>#N/A</v>
      </c>
      <c r="BC48" s="167" t="e">
        <f t="shared" si="14"/>
        <v>#N/A</v>
      </c>
      <c r="BD48" s="167" t="e">
        <f t="shared" si="44"/>
        <v>#N/A</v>
      </c>
      <c r="BE48" s="165" t="e">
        <f t="shared" si="45"/>
        <v>#N/A</v>
      </c>
      <c r="BF48" s="102">
        <v>0.32592317663601683</v>
      </c>
      <c r="BG48" s="167" t="e">
        <f t="shared" si="15"/>
        <v>#N/A</v>
      </c>
      <c r="BH48" s="167" t="e">
        <f t="shared" si="16"/>
        <v>#N/A</v>
      </c>
      <c r="BI48" s="167" t="e">
        <f t="shared" si="17"/>
        <v>#N/A</v>
      </c>
      <c r="BJ48" s="165" t="e">
        <f t="shared" si="46"/>
        <v>#N/A</v>
      </c>
      <c r="BK48" s="167">
        <f t="shared" si="47"/>
        <v>0</v>
      </c>
      <c r="BL48" s="167">
        <f t="shared" si="48"/>
        <v>0</v>
      </c>
      <c r="BM48" s="183">
        <f t="shared" si="49"/>
        <v>0</v>
      </c>
      <c r="BN48" s="102">
        <v>9.0471885990310877E-2</v>
      </c>
      <c r="BO48" s="167">
        <f t="shared" si="18"/>
        <v>0</v>
      </c>
      <c r="BP48" s="167">
        <f t="shared" si="19"/>
        <v>0</v>
      </c>
      <c r="BQ48" s="167">
        <f t="shared" si="20"/>
        <v>0</v>
      </c>
      <c r="BR48" s="167">
        <f t="shared" si="50"/>
        <v>0</v>
      </c>
      <c r="BS48" s="167">
        <f t="shared" si="21"/>
        <v>0</v>
      </c>
      <c r="BT48" s="167">
        <f t="shared" si="22"/>
        <v>0</v>
      </c>
      <c r="BU48" s="167">
        <f t="shared" si="23"/>
        <v>0</v>
      </c>
      <c r="BW48" s="242">
        <f>RANK(AB48,$AB$11:$AB$50,0)+COUNTIF(AB$11:AB48,AB48)-1</f>
        <v>38</v>
      </c>
      <c r="BX48" s="152" t="str">
        <f t="shared" si="24"/>
        <v>38対個人サービス</v>
      </c>
      <c r="BY48" s="153">
        <f t="shared" si="25"/>
        <v>0</v>
      </c>
      <c r="BZ48" s="153">
        <f t="shared" si="26"/>
        <v>0</v>
      </c>
      <c r="CA48" s="153">
        <f t="shared" si="27"/>
        <v>0</v>
      </c>
      <c r="CB48" s="153" t="e">
        <f t="shared" si="28"/>
        <v>#N/A</v>
      </c>
      <c r="CD48" s="396" t="s">
        <v>74</v>
      </c>
      <c r="CE48" s="173" t="s">
        <v>75</v>
      </c>
      <c r="CF48" s="456">
        <f t="shared" si="51"/>
        <v>0</v>
      </c>
      <c r="CG48" s="457">
        <f t="shared" si="52"/>
        <v>0</v>
      </c>
      <c r="CH48" s="458">
        <f t="shared" si="53"/>
        <v>0</v>
      </c>
      <c r="CI48" s="459">
        <f t="shared" si="54"/>
        <v>0</v>
      </c>
      <c r="CJ48" s="457">
        <f t="shared" si="55"/>
        <v>0</v>
      </c>
      <c r="CK48" s="458">
        <f t="shared" si="29"/>
        <v>0</v>
      </c>
      <c r="CL48" s="459">
        <f t="shared" si="56"/>
        <v>0</v>
      </c>
    </row>
    <row r="49" spans="2:90" x14ac:dyDescent="0.4">
      <c r="B49" s="106" t="s">
        <v>76</v>
      </c>
      <c r="C49" s="173" t="s">
        <v>77</v>
      </c>
      <c r="D49" s="176"/>
      <c r="E49" s="68">
        <v>0</v>
      </c>
      <c r="F49" s="176"/>
      <c r="G49" s="68">
        <v>0</v>
      </c>
      <c r="H49" s="176"/>
      <c r="I49" s="176"/>
      <c r="J49" s="541"/>
      <c r="K49" s="548"/>
      <c r="L49" s="543"/>
      <c r="M49" s="180">
        <f>取引基本表!BL44</f>
        <v>1</v>
      </c>
      <c r="N49" s="175"/>
      <c r="O49" s="558">
        <f>入力表!D49</f>
        <v>0</v>
      </c>
      <c r="P49" s="167">
        <v>0</v>
      </c>
      <c r="Q49" s="174">
        <f t="shared" si="30"/>
        <v>0</v>
      </c>
      <c r="R49" s="567">
        <v>0</v>
      </c>
      <c r="S49" s="174">
        <f t="shared" si="31"/>
        <v>0</v>
      </c>
      <c r="T49" s="180">
        <v>0</v>
      </c>
      <c r="U49" s="182">
        <v>0</v>
      </c>
      <c r="V49" s="167">
        <f t="shared" si="0"/>
        <v>0</v>
      </c>
      <c r="W49" s="184"/>
      <c r="X49" s="102">
        <f>取引基本表!BN44</f>
        <v>0</v>
      </c>
      <c r="Y49" s="165">
        <f t="shared" si="1"/>
        <v>0</v>
      </c>
      <c r="Z49" s="167">
        <f t="shared" si="2"/>
        <v>0</v>
      </c>
      <c r="AA49" s="532">
        <v>0</v>
      </c>
      <c r="AB49" s="167">
        <f t="shared" si="32"/>
        <v>0</v>
      </c>
      <c r="AC49" s="102">
        <v>0</v>
      </c>
      <c r="AD49" s="167">
        <f t="shared" si="3"/>
        <v>0</v>
      </c>
      <c r="AE49" s="167">
        <f t="shared" si="4"/>
        <v>0</v>
      </c>
      <c r="AF49" s="167">
        <f t="shared" si="33"/>
        <v>0</v>
      </c>
      <c r="AG49" s="165">
        <f t="shared" si="34"/>
        <v>0</v>
      </c>
      <c r="AH49" s="102">
        <v>0</v>
      </c>
      <c r="AI49" s="167">
        <f t="shared" si="5"/>
        <v>0</v>
      </c>
      <c r="AJ49" s="167">
        <f t="shared" si="6"/>
        <v>0</v>
      </c>
      <c r="AK49" s="167">
        <f t="shared" si="35"/>
        <v>0</v>
      </c>
      <c r="AL49" s="165">
        <f t="shared" si="36"/>
        <v>0</v>
      </c>
      <c r="AM49" s="102">
        <f t="shared" si="37"/>
        <v>0</v>
      </c>
      <c r="AN49" s="167">
        <f t="shared" si="7"/>
        <v>0</v>
      </c>
      <c r="AO49" s="167">
        <f t="shared" si="8"/>
        <v>0</v>
      </c>
      <c r="AP49" s="167">
        <f t="shared" si="38"/>
        <v>0</v>
      </c>
      <c r="AQ49" s="165">
        <f t="shared" si="39"/>
        <v>0</v>
      </c>
      <c r="AR49" s="167">
        <f t="shared" si="40"/>
        <v>0</v>
      </c>
      <c r="AS49" s="167">
        <f t="shared" si="9"/>
        <v>0</v>
      </c>
      <c r="AT49" s="167">
        <f t="shared" si="10"/>
        <v>0</v>
      </c>
      <c r="AU49" s="165">
        <f t="shared" si="41"/>
        <v>0</v>
      </c>
      <c r="AV49" s="102">
        <v>0</v>
      </c>
      <c r="AW49" s="167" t="e">
        <f t="shared" si="11"/>
        <v>#N/A</v>
      </c>
      <c r="AX49" s="167" t="e">
        <f t="shared" si="12"/>
        <v>#N/A</v>
      </c>
      <c r="AY49" s="167" t="e">
        <f t="shared" si="42"/>
        <v>#N/A</v>
      </c>
      <c r="AZ49" s="165" t="e">
        <f t="shared" si="43"/>
        <v>#N/A</v>
      </c>
      <c r="BA49" s="102">
        <v>0</v>
      </c>
      <c r="BB49" s="167" t="e">
        <f t="shared" si="13"/>
        <v>#N/A</v>
      </c>
      <c r="BC49" s="167" t="e">
        <f t="shared" si="14"/>
        <v>#N/A</v>
      </c>
      <c r="BD49" s="167" t="e">
        <f t="shared" si="44"/>
        <v>#N/A</v>
      </c>
      <c r="BE49" s="165" t="e">
        <f t="shared" si="45"/>
        <v>#N/A</v>
      </c>
      <c r="BF49" s="102">
        <v>0</v>
      </c>
      <c r="BG49" s="167" t="e">
        <f t="shared" si="15"/>
        <v>#N/A</v>
      </c>
      <c r="BH49" s="167" t="e">
        <f t="shared" si="16"/>
        <v>#N/A</v>
      </c>
      <c r="BI49" s="167" t="e">
        <f t="shared" si="17"/>
        <v>#N/A</v>
      </c>
      <c r="BJ49" s="165" t="e">
        <f t="shared" si="46"/>
        <v>#N/A</v>
      </c>
      <c r="BK49" s="167">
        <f t="shared" si="47"/>
        <v>0</v>
      </c>
      <c r="BL49" s="167">
        <f t="shared" si="48"/>
        <v>0</v>
      </c>
      <c r="BM49" s="183">
        <f t="shared" si="49"/>
        <v>0</v>
      </c>
      <c r="BN49" s="102">
        <v>0</v>
      </c>
      <c r="BO49" s="167">
        <f t="shared" si="18"/>
        <v>0</v>
      </c>
      <c r="BP49" s="167">
        <f t="shared" si="19"/>
        <v>0</v>
      </c>
      <c r="BQ49" s="167">
        <f t="shared" si="20"/>
        <v>0</v>
      </c>
      <c r="BR49" s="167">
        <f t="shared" si="50"/>
        <v>0</v>
      </c>
      <c r="BS49" s="167">
        <f t="shared" si="21"/>
        <v>0</v>
      </c>
      <c r="BT49" s="167">
        <f t="shared" si="22"/>
        <v>0</v>
      </c>
      <c r="BU49" s="167">
        <f t="shared" si="23"/>
        <v>0</v>
      </c>
      <c r="BW49" s="242">
        <f>RANK(AB49,$AB$11:$AB$50,0)+COUNTIF(AB$11:AB49,AB49)-1</f>
        <v>39</v>
      </c>
      <c r="BX49" s="152" t="str">
        <f t="shared" si="24"/>
        <v>39事務用品</v>
      </c>
      <c r="BY49" s="153">
        <f t="shared" si="25"/>
        <v>0</v>
      </c>
      <c r="BZ49" s="153">
        <f t="shared" si="26"/>
        <v>0</v>
      </c>
      <c r="CA49" s="153">
        <f t="shared" si="27"/>
        <v>0</v>
      </c>
      <c r="CB49" s="153" t="e">
        <f t="shared" si="28"/>
        <v>#N/A</v>
      </c>
      <c r="CD49" s="396" t="s">
        <v>76</v>
      </c>
      <c r="CE49" s="173" t="s">
        <v>77</v>
      </c>
      <c r="CF49" s="456">
        <f t="shared" si="51"/>
        <v>0</v>
      </c>
      <c r="CG49" s="457">
        <f t="shared" si="52"/>
        <v>0</v>
      </c>
      <c r="CH49" s="458">
        <f t="shared" si="53"/>
        <v>0</v>
      </c>
      <c r="CI49" s="459">
        <f t="shared" si="54"/>
        <v>0</v>
      </c>
      <c r="CJ49" s="457">
        <f t="shared" si="55"/>
        <v>0</v>
      </c>
      <c r="CK49" s="458">
        <f t="shared" si="29"/>
        <v>0</v>
      </c>
      <c r="CL49" s="459">
        <f t="shared" si="56"/>
        <v>0</v>
      </c>
    </row>
    <row r="50" spans="2:90" x14ac:dyDescent="0.4">
      <c r="B50" s="106" t="s">
        <v>78</v>
      </c>
      <c r="C50" s="173" t="s">
        <v>79</v>
      </c>
      <c r="D50" s="176"/>
      <c r="E50" s="68">
        <v>2.3505125679551809E-2</v>
      </c>
      <c r="F50" s="176"/>
      <c r="G50" s="68">
        <v>3.0097892967934352E-2</v>
      </c>
      <c r="H50" s="176"/>
      <c r="I50" s="176"/>
      <c r="J50" s="541"/>
      <c r="K50" s="548"/>
      <c r="L50" s="543"/>
      <c r="M50" s="180">
        <f>取引基本表!BL45</f>
        <v>0.97301202572946766</v>
      </c>
      <c r="N50" s="175"/>
      <c r="O50" s="558">
        <f>入力表!D50</f>
        <v>0</v>
      </c>
      <c r="P50" s="167">
        <v>0</v>
      </c>
      <c r="Q50" s="174">
        <f t="shared" si="30"/>
        <v>0</v>
      </c>
      <c r="R50" s="567">
        <v>0</v>
      </c>
      <c r="S50" s="174">
        <f t="shared" si="31"/>
        <v>0</v>
      </c>
      <c r="T50" s="180">
        <v>1.2689758894581004E-2</v>
      </c>
      <c r="U50" s="182">
        <v>0.17763778436485569</v>
      </c>
      <c r="V50" s="167">
        <f t="shared" si="0"/>
        <v>0</v>
      </c>
      <c r="W50" s="184"/>
      <c r="X50" s="102">
        <f>取引基本表!BN45</f>
        <v>3.3215837842936915E-5</v>
      </c>
      <c r="Y50" s="165">
        <f t="shared" si="1"/>
        <v>0</v>
      </c>
      <c r="Z50" s="167">
        <f t="shared" si="2"/>
        <v>0</v>
      </c>
      <c r="AA50" s="532">
        <v>0</v>
      </c>
      <c r="AB50" s="167">
        <f t="shared" si="32"/>
        <v>0</v>
      </c>
      <c r="AC50" s="102">
        <v>0.41335714621422193</v>
      </c>
      <c r="AD50" s="167">
        <f t="shared" si="3"/>
        <v>0</v>
      </c>
      <c r="AE50" s="167">
        <f t="shared" si="4"/>
        <v>0</v>
      </c>
      <c r="AF50" s="167">
        <f t="shared" si="33"/>
        <v>0</v>
      </c>
      <c r="AG50" s="165">
        <f t="shared" si="34"/>
        <v>0</v>
      </c>
      <c r="AH50" s="102">
        <v>1.2689758894581004E-2</v>
      </c>
      <c r="AI50" s="167">
        <f t="shared" si="5"/>
        <v>0</v>
      </c>
      <c r="AJ50" s="167">
        <f t="shared" si="6"/>
        <v>0</v>
      </c>
      <c r="AK50" s="167">
        <f t="shared" si="35"/>
        <v>0</v>
      </c>
      <c r="AL50" s="165">
        <f t="shared" si="36"/>
        <v>0</v>
      </c>
      <c r="AM50" s="102">
        <f t="shared" si="37"/>
        <v>0.17763778436485569</v>
      </c>
      <c r="AN50" s="167">
        <f t="shared" si="7"/>
        <v>0</v>
      </c>
      <c r="AO50" s="167">
        <f t="shared" si="8"/>
        <v>0</v>
      </c>
      <c r="AP50" s="167">
        <f t="shared" si="38"/>
        <v>0</v>
      </c>
      <c r="AQ50" s="165">
        <f t="shared" si="39"/>
        <v>0</v>
      </c>
      <c r="AR50" s="167">
        <f t="shared" si="40"/>
        <v>0</v>
      </c>
      <c r="AS50" s="167">
        <f t="shared" si="9"/>
        <v>0</v>
      </c>
      <c r="AT50" s="167">
        <f t="shared" si="10"/>
        <v>0</v>
      </c>
      <c r="AU50" s="165">
        <f t="shared" si="41"/>
        <v>0</v>
      </c>
      <c r="AV50" s="102">
        <v>3.1489401701367673E-3</v>
      </c>
      <c r="AW50" s="167" t="e">
        <f t="shared" si="11"/>
        <v>#N/A</v>
      </c>
      <c r="AX50" s="167" t="e">
        <f t="shared" si="12"/>
        <v>#N/A</v>
      </c>
      <c r="AY50" s="167" t="e">
        <f t="shared" si="42"/>
        <v>#N/A</v>
      </c>
      <c r="AZ50" s="165" t="e">
        <f t="shared" si="43"/>
        <v>#N/A</v>
      </c>
      <c r="BA50" s="102">
        <v>1.0903792827936269E-2</v>
      </c>
      <c r="BB50" s="167" t="e">
        <f t="shared" si="13"/>
        <v>#N/A</v>
      </c>
      <c r="BC50" s="167" t="e">
        <f t="shared" si="14"/>
        <v>#N/A</v>
      </c>
      <c r="BD50" s="167" t="e">
        <f t="shared" si="44"/>
        <v>#N/A</v>
      </c>
      <c r="BE50" s="165" t="e">
        <f t="shared" si="45"/>
        <v>#N/A</v>
      </c>
      <c r="BF50" s="102">
        <v>0.71645940876965819</v>
      </c>
      <c r="BG50" s="167" t="e">
        <f t="shared" si="15"/>
        <v>#N/A</v>
      </c>
      <c r="BH50" s="167" t="e">
        <f t="shared" si="16"/>
        <v>#N/A</v>
      </c>
      <c r="BI50" s="167" t="e">
        <f t="shared" si="17"/>
        <v>#N/A</v>
      </c>
      <c r="BJ50" s="165" t="e">
        <f t="shared" si="46"/>
        <v>#N/A</v>
      </c>
      <c r="BK50" s="167">
        <f t="shared" si="47"/>
        <v>0</v>
      </c>
      <c r="BL50" s="167">
        <f t="shared" si="48"/>
        <v>0</v>
      </c>
      <c r="BM50" s="183">
        <f t="shared" si="49"/>
        <v>0</v>
      </c>
      <c r="BN50" s="102">
        <v>0.33505663392395546</v>
      </c>
      <c r="BO50" s="167">
        <f t="shared" si="18"/>
        <v>0</v>
      </c>
      <c r="BP50" s="167">
        <f t="shared" si="19"/>
        <v>0</v>
      </c>
      <c r="BQ50" s="167">
        <f t="shared" si="20"/>
        <v>0</v>
      </c>
      <c r="BR50" s="167">
        <f t="shared" si="50"/>
        <v>0</v>
      </c>
      <c r="BS50" s="167">
        <f t="shared" si="21"/>
        <v>0</v>
      </c>
      <c r="BT50" s="167">
        <f t="shared" si="22"/>
        <v>0</v>
      </c>
      <c r="BU50" s="167">
        <f t="shared" si="23"/>
        <v>0</v>
      </c>
      <c r="BW50" s="242">
        <f>RANK(AB50,$AB$11:$AB$50,0)+COUNTIF(AB$11:AB50,AB50)-1</f>
        <v>40</v>
      </c>
      <c r="BX50" s="152" t="str">
        <f t="shared" si="24"/>
        <v>40分類不明</v>
      </c>
      <c r="BY50" s="153">
        <f t="shared" si="25"/>
        <v>0</v>
      </c>
      <c r="BZ50" s="153">
        <f t="shared" si="26"/>
        <v>0</v>
      </c>
      <c r="CA50" s="153">
        <f t="shared" si="27"/>
        <v>0</v>
      </c>
      <c r="CB50" s="153" t="e">
        <f t="shared" si="28"/>
        <v>#N/A</v>
      </c>
      <c r="CD50" s="396" t="s">
        <v>78</v>
      </c>
      <c r="CE50" s="173" t="s">
        <v>79</v>
      </c>
      <c r="CF50" s="456">
        <f t="shared" si="51"/>
        <v>0</v>
      </c>
      <c r="CG50" s="457">
        <f t="shared" si="52"/>
        <v>0</v>
      </c>
      <c r="CH50" s="458">
        <f t="shared" si="53"/>
        <v>0</v>
      </c>
      <c r="CI50" s="459">
        <f t="shared" si="54"/>
        <v>0</v>
      </c>
      <c r="CJ50" s="457">
        <f t="shared" si="55"/>
        <v>0</v>
      </c>
      <c r="CK50" s="458">
        <f t="shared" si="29"/>
        <v>0</v>
      </c>
      <c r="CL50" s="459">
        <f t="shared" si="56"/>
        <v>0</v>
      </c>
    </row>
    <row r="51" spans="2:90" ht="19.5" thickBot="1" x14ac:dyDescent="0.45">
      <c r="B51" s="248" t="s">
        <v>80</v>
      </c>
      <c r="C51" s="248" t="s">
        <v>82</v>
      </c>
      <c r="D51" s="154"/>
      <c r="E51" s="252"/>
      <c r="F51" s="154"/>
      <c r="G51" s="252"/>
      <c r="H51" s="154"/>
      <c r="I51" s="154"/>
      <c r="J51" s="480"/>
      <c r="K51" s="549"/>
      <c r="L51" s="253"/>
      <c r="M51" s="154"/>
      <c r="N51" s="154"/>
      <c r="O51" s="559">
        <f>SUM(O11:O50)</f>
        <v>0</v>
      </c>
      <c r="P51" s="153">
        <f>SUM(P11:P50)</f>
        <v>0</v>
      </c>
      <c r="Q51" s="153">
        <f>SUM(Q11:Q50)</f>
        <v>0</v>
      </c>
      <c r="R51" s="568">
        <f>SUM(R11:R50)</f>
        <v>0</v>
      </c>
      <c r="S51" s="153">
        <f>SUM(S11:S50)</f>
        <v>0</v>
      </c>
      <c r="T51" s="154"/>
      <c r="U51" s="253"/>
      <c r="V51" s="153">
        <f t="shared" ref="V51" si="57">SUM(V11:V50)</f>
        <v>0</v>
      </c>
      <c r="W51" s="254">
        <f>入力表!G11</f>
        <v>0.46357449074187101</v>
      </c>
      <c r="X51" s="254">
        <f>取引基本表!BN46</f>
        <v>1</v>
      </c>
      <c r="Y51" s="255">
        <f t="shared" ref="Y51:AB51" si="58">SUM(Y11:Y50)</f>
        <v>0</v>
      </c>
      <c r="Z51" s="153">
        <f t="shared" si="58"/>
        <v>0</v>
      </c>
      <c r="AA51" s="533">
        <f t="shared" si="58"/>
        <v>0</v>
      </c>
      <c r="AB51" s="153">
        <f t="shared" si="58"/>
        <v>0</v>
      </c>
      <c r="AC51" s="154"/>
      <c r="AD51" s="153">
        <f t="shared" ref="AD51" si="59">SUM(AD11:AD50)</f>
        <v>0</v>
      </c>
      <c r="AE51" s="153">
        <f t="shared" ref="AE51" si="60">SUM(AE11:AE50)</f>
        <v>0</v>
      </c>
      <c r="AF51" s="153">
        <f t="shared" ref="AF51" si="61">SUM(AF11:AF50)</f>
        <v>0</v>
      </c>
      <c r="AG51" s="255">
        <f t="shared" ref="AG51" si="62">SUM(AG11:AG50)</f>
        <v>0</v>
      </c>
      <c r="AH51" s="154"/>
      <c r="AI51" s="153">
        <f t="shared" ref="AI51" si="63">SUM(AI11:AI50)</f>
        <v>0</v>
      </c>
      <c r="AJ51" s="153">
        <f t="shared" ref="AJ51" si="64">SUM(AJ11:AJ50)</f>
        <v>0</v>
      </c>
      <c r="AK51" s="153">
        <f t="shared" ref="AK51" si="65">SUM(AK11:AK50)</f>
        <v>0</v>
      </c>
      <c r="AL51" s="255">
        <f t="shared" ref="AL51" si="66">SUM(AL11:AL50)</f>
        <v>0</v>
      </c>
      <c r="AM51" s="154"/>
      <c r="AN51" s="153">
        <f t="shared" ref="AN51:AP51" si="67">SUM(AN11:AN50)</f>
        <v>0</v>
      </c>
      <c r="AO51" s="153">
        <f t="shared" si="67"/>
        <v>0</v>
      </c>
      <c r="AP51" s="153">
        <f t="shared" si="67"/>
        <v>0</v>
      </c>
      <c r="AQ51" s="255">
        <f t="shared" ref="AQ51:AT51" si="68">SUM(AQ11:AQ50)</f>
        <v>0</v>
      </c>
      <c r="AR51" s="255">
        <f t="shared" si="68"/>
        <v>0</v>
      </c>
      <c r="AS51" s="255">
        <f t="shared" si="68"/>
        <v>0</v>
      </c>
      <c r="AT51" s="255">
        <f t="shared" si="68"/>
        <v>0</v>
      </c>
      <c r="AU51" s="255">
        <f t="shared" ref="AU51" si="69">SUM(AU11:AU50)</f>
        <v>0</v>
      </c>
      <c r="AV51" s="154"/>
      <c r="AW51" s="153" t="e">
        <f t="shared" ref="AW51" si="70">SUM(AW11:AW50)</f>
        <v>#N/A</v>
      </c>
      <c r="AX51" s="153" t="e">
        <f t="shared" ref="AX51" si="71">SUM(AX11:AX50)</f>
        <v>#N/A</v>
      </c>
      <c r="AY51" s="153" t="e">
        <f t="shared" ref="AY51" si="72">SUM(AY11:AY50)</f>
        <v>#N/A</v>
      </c>
      <c r="AZ51" s="255" t="e">
        <f t="shared" ref="AZ51" si="73">SUM(AZ11:AZ50)</f>
        <v>#N/A</v>
      </c>
      <c r="BA51" s="154"/>
      <c r="BB51" s="153" t="e">
        <f t="shared" ref="BB51" si="74">SUM(BB11:BB50)</f>
        <v>#N/A</v>
      </c>
      <c r="BC51" s="153" t="e">
        <f t="shared" ref="BC51" si="75">SUM(BC11:BC50)</f>
        <v>#N/A</v>
      </c>
      <c r="BD51" s="153" t="e">
        <f t="shared" ref="BD51" si="76">SUM(BD11:BD50)</f>
        <v>#N/A</v>
      </c>
      <c r="BE51" s="255" t="e">
        <f t="shared" ref="BE51" si="77">SUM(BE11:BE50)</f>
        <v>#N/A</v>
      </c>
      <c r="BF51" s="154"/>
      <c r="BG51" s="153" t="e">
        <f t="shared" ref="BG51:BU51" si="78">SUM(BG11:BG50)</f>
        <v>#N/A</v>
      </c>
      <c r="BH51" s="153" t="e">
        <f t="shared" si="78"/>
        <v>#N/A</v>
      </c>
      <c r="BI51" s="153" t="e">
        <f t="shared" si="78"/>
        <v>#N/A</v>
      </c>
      <c r="BJ51" s="255" t="e">
        <f t="shared" si="78"/>
        <v>#N/A</v>
      </c>
      <c r="BK51" s="153">
        <f t="shared" si="78"/>
        <v>0</v>
      </c>
      <c r="BL51" s="153">
        <f t="shared" si="78"/>
        <v>0</v>
      </c>
      <c r="BM51" s="256">
        <f t="shared" si="78"/>
        <v>0</v>
      </c>
      <c r="BN51" s="480"/>
      <c r="BO51" s="153">
        <f t="shared" si="78"/>
        <v>0</v>
      </c>
      <c r="BP51" s="153">
        <f t="shared" si="78"/>
        <v>0</v>
      </c>
      <c r="BQ51" s="153">
        <f t="shared" si="78"/>
        <v>0</v>
      </c>
      <c r="BR51" s="153">
        <f t="shared" si="78"/>
        <v>0</v>
      </c>
      <c r="BS51" s="153">
        <f t="shared" si="78"/>
        <v>0</v>
      </c>
      <c r="BT51" s="153">
        <f t="shared" si="78"/>
        <v>0</v>
      </c>
      <c r="BU51" s="153">
        <f t="shared" si="78"/>
        <v>0</v>
      </c>
      <c r="BW51" s="202" t="s">
        <v>336</v>
      </c>
      <c r="BX51" s="207" t="s">
        <v>331</v>
      </c>
      <c r="BY51" s="153">
        <f t="shared" ref="BY51" si="79">AB51</f>
        <v>0</v>
      </c>
      <c r="BZ51" s="153">
        <f t="shared" ref="BZ51" si="80">AG51</f>
        <v>0</v>
      </c>
      <c r="CA51" s="153">
        <f t="shared" ref="CA51" si="81">AU51</f>
        <v>0</v>
      </c>
      <c r="CB51" s="153" t="e">
        <f t="shared" ref="CB51" si="82">BE51</f>
        <v>#N/A</v>
      </c>
      <c r="CD51" s="397" t="s">
        <v>80</v>
      </c>
      <c r="CE51" s="397" t="s">
        <v>82</v>
      </c>
      <c r="CF51" s="460">
        <f t="shared" ref="CF51:CJ51" si="83">SUM(CF11:CF50)</f>
        <v>0</v>
      </c>
      <c r="CG51" s="461">
        <f t="shared" si="83"/>
        <v>0</v>
      </c>
      <c r="CH51" s="462">
        <f t="shared" si="83"/>
        <v>0</v>
      </c>
      <c r="CI51" s="463">
        <f t="shared" si="83"/>
        <v>0</v>
      </c>
      <c r="CJ51" s="464">
        <f t="shared" si="83"/>
        <v>0</v>
      </c>
      <c r="CK51" s="462">
        <f>SUM(CK11:CK50)</f>
        <v>0</v>
      </c>
      <c r="CL51" s="463">
        <f>SUM(CL11:CL50)</f>
        <v>0</v>
      </c>
    </row>
    <row r="52" spans="2:90" ht="19.5" thickTop="1" x14ac:dyDescent="0.4">
      <c r="W52" s="698" t="s">
        <v>1616</v>
      </c>
      <c r="AW52" s="249"/>
      <c r="AX52" s="249"/>
      <c r="AY52" s="249"/>
      <c r="AZ52" s="249"/>
      <c r="BA52" s="249"/>
      <c r="BB52" s="249"/>
      <c r="BC52" s="249"/>
      <c r="BD52" s="249"/>
      <c r="BE52" s="249"/>
      <c r="BK52" s="678" t="s">
        <v>236</v>
      </c>
      <c r="BL52" s="693"/>
      <c r="BM52" s="679"/>
      <c r="BN52" s="474"/>
      <c r="BO52" s="678" t="s">
        <v>237</v>
      </c>
      <c r="BP52" s="693"/>
      <c r="BQ52" s="679"/>
      <c r="BW52" s="203" t="s">
        <v>334</v>
      </c>
    </row>
    <row r="53" spans="2:90" ht="18.75" customHeight="1" x14ac:dyDescent="0.4">
      <c r="W53" s="699"/>
      <c r="AV53" s="247" t="s">
        <v>348</v>
      </c>
      <c r="AW53" s="700" t="s">
        <v>351</v>
      </c>
      <c r="AX53" s="700"/>
      <c r="AZ53" s="251" t="s">
        <v>222</v>
      </c>
      <c r="BA53" s="104">
        <v>1</v>
      </c>
      <c r="BK53" s="475" t="s">
        <v>235</v>
      </c>
      <c r="BL53" s="475" t="s">
        <v>233</v>
      </c>
      <c r="BM53" s="475" t="s">
        <v>234</v>
      </c>
      <c r="BN53" s="476"/>
      <c r="BO53" s="474" t="s">
        <v>352</v>
      </c>
      <c r="BP53" s="474" t="s">
        <v>353</v>
      </c>
      <c r="BQ53" s="474" t="s">
        <v>354</v>
      </c>
      <c r="BW53" s="2" t="s">
        <v>335</v>
      </c>
    </row>
    <row r="54" spans="2:90" x14ac:dyDescent="0.4">
      <c r="W54" s="168" t="s">
        <v>1618</v>
      </c>
      <c r="AV54" s="250">
        <f>入力表!D9</f>
        <v>0</v>
      </c>
      <c r="AW54" s="684" t="e">
        <f>1/(1000000/VLOOKUP(AV54,AZ53:BA57,2,FALSE))</f>
        <v>#N/A</v>
      </c>
      <c r="AX54" s="684"/>
      <c r="AZ54" s="251" t="s">
        <v>223</v>
      </c>
      <c r="BA54" s="104">
        <v>1000</v>
      </c>
      <c r="BK54" s="168" t="s">
        <v>1658</v>
      </c>
      <c r="BL54" s="168" t="s">
        <v>1659</v>
      </c>
      <c r="BM54" s="168" t="s">
        <v>1785</v>
      </c>
      <c r="BN54" s="478"/>
      <c r="BO54" s="168" t="s">
        <v>1660</v>
      </c>
      <c r="BP54" s="168" t="s">
        <v>1661</v>
      </c>
      <c r="BQ54" s="168" t="s">
        <v>1786</v>
      </c>
    </row>
    <row r="55" spans="2:90" x14ac:dyDescent="0.4">
      <c r="W55" s="261" t="s">
        <v>397</v>
      </c>
      <c r="AZ55" s="251" t="s">
        <v>224</v>
      </c>
      <c r="BA55" s="104">
        <v>10000</v>
      </c>
      <c r="BK55" s="261" t="s">
        <v>397</v>
      </c>
      <c r="BL55" s="261" t="s">
        <v>397</v>
      </c>
      <c r="BM55" s="261" t="s">
        <v>397</v>
      </c>
      <c r="BN55" s="479"/>
      <c r="BO55" s="261" t="s">
        <v>397</v>
      </c>
      <c r="BP55" s="261" t="s">
        <v>397</v>
      </c>
      <c r="BQ55" s="261" t="s">
        <v>397</v>
      </c>
    </row>
    <row r="56" spans="2:90" x14ac:dyDescent="0.4">
      <c r="W56" s="177">
        <f>V51*W51</f>
        <v>0</v>
      </c>
      <c r="AZ56" s="251" t="s">
        <v>225</v>
      </c>
      <c r="BA56" s="104">
        <v>1000000</v>
      </c>
      <c r="BK56" s="185">
        <v>3.6117999999999997E-2</v>
      </c>
      <c r="BL56" s="185">
        <v>0.106957</v>
      </c>
      <c r="BM56" s="185">
        <v>0.15675500000000001</v>
      </c>
      <c r="BN56" s="102"/>
      <c r="BO56" s="185">
        <v>0.49384499999999998</v>
      </c>
      <c r="BP56" s="185">
        <v>0.21902099999999999</v>
      </c>
      <c r="BQ56" s="185">
        <v>0.287134</v>
      </c>
    </row>
    <row r="57" spans="2:90" x14ac:dyDescent="0.4">
      <c r="AV57"/>
      <c r="AW57"/>
      <c r="AZ57" s="251" t="s">
        <v>226</v>
      </c>
      <c r="BA57" s="104">
        <v>100000000</v>
      </c>
    </row>
  </sheetData>
  <mergeCells count="35">
    <mergeCell ref="B4:B10"/>
    <mergeCell ref="C4:C10"/>
    <mergeCell ref="BS6:BU6"/>
    <mergeCell ref="BO6:BR6"/>
    <mergeCell ref="BK5:BU5"/>
    <mergeCell ref="BU7:BU8"/>
    <mergeCell ref="BT7:BT8"/>
    <mergeCell ref="BS7:BS8"/>
    <mergeCell ref="BR7:BR8"/>
    <mergeCell ref="BQ7:BQ8"/>
    <mergeCell ref="BP7:BP8"/>
    <mergeCell ref="BO7:BO8"/>
    <mergeCell ref="BM7:BM8"/>
    <mergeCell ref="BL7:BL8"/>
    <mergeCell ref="BK7:BK8"/>
    <mergeCell ref="G7:H7"/>
    <mergeCell ref="BK52:BM52"/>
    <mergeCell ref="BO52:BQ52"/>
    <mergeCell ref="Q7:Q8"/>
    <mergeCell ref="T6:U6"/>
    <mergeCell ref="V6:V8"/>
    <mergeCell ref="W52:W53"/>
    <mergeCell ref="W6:W8"/>
    <mergeCell ref="X6:X8"/>
    <mergeCell ref="Y6:Y8"/>
    <mergeCell ref="AW53:AX53"/>
    <mergeCell ref="BK6:BN6"/>
    <mergeCell ref="AW54:AX54"/>
    <mergeCell ref="Z7:Z8"/>
    <mergeCell ref="E7:F7"/>
    <mergeCell ref="D7:D8"/>
    <mergeCell ref="M7:M8"/>
    <mergeCell ref="L7:L8"/>
    <mergeCell ref="U7:U8"/>
    <mergeCell ref="T7:T8"/>
  </mergeCells>
  <phoneticPr fontId="2"/>
  <hyperlinks>
    <hyperlink ref="D10" location="項目説明!B5" display="項目説明"/>
    <hyperlink ref="E10" location="項目説明!B6" display="項目説明"/>
    <hyperlink ref="F10" location="項目説明!B7" display="項目説明"/>
    <hyperlink ref="G10" location="項目説明!B8" display="項目説明"/>
    <hyperlink ref="H10" location="項目説明!B9" display="項目説明"/>
    <hyperlink ref="I10" location="項目説明!B10" display="項目説明"/>
    <hyperlink ref="J10" location="項目説明!B11" display="項目説明"/>
    <hyperlink ref="K10" location="項目説明!B12" display="項目説明"/>
    <hyperlink ref="L10" location="項目説明!B13" display="項目説明"/>
    <hyperlink ref="M10" location="項目説明!B14" display="項目説明"/>
    <hyperlink ref="N10" location="項目説明!B15" display="項目説明"/>
    <hyperlink ref="O10" location="項目説明!B16" display="項目説明"/>
    <hyperlink ref="P10" location="項目説明!B17" display="項目説明"/>
    <hyperlink ref="Q10" location="項目説明!B18" display="項目説明"/>
    <hyperlink ref="R10" location="項目説明!B19" display="項目説明"/>
    <hyperlink ref="S10" location="項目説明!B20" display="項目説明"/>
    <hyperlink ref="T10" location="項目説明!B21" display="項目説明"/>
    <hyperlink ref="U10" location="項目説明!B22" display="項目説明"/>
    <hyperlink ref="V10" location="項目説明!B23" display="項目説明"/>
    <hyperlink ref="W10" location="項目説明!B24" display="項目説明"/>
    <hyperlink ref="W55" location="項目説明!B25" display="項目説明"/>
    <hyperlink ref="X10" location="項目説明!B26" display="項目説明"/>
    <hyperlink ref="Y10" location="項目説明!B27" display="項目説明"/>
    <hyperlink ref="Z10" location="項目説明!B28" display="項目説明"/>
    <hyperlink ref="AA10" location="項目説明!B29" display="項目説明"/>
    <hyperlink ref="AB10" location="項目説明!B30" display="項目説明"/>
    <hyperlink ref="AC10" location="項目説明!B31" display="項目説明"/>
    <hyperlink ref="AD10" location="項目説明!B32" display="項目説明"/>
    <hyperlink ref="AE10" location="項目説明!B33" display="項目説明"/>
    <hyperlink ref="AF10" location="項目説明!B34" display="項目説明"/>
    <hyperlink ref="AG10" location="項目説明!B35" display="項目説明"/>
    <hyperlink ref="AH10" location="項目説明!B36" display="項目説明"/>
    <hyperlink ref="AI10" location="項目説明!B37" display="項目説明"/>
    <hyperlink ref="AJ10" location="項目説明!B38" display="項目説明"/>
    <hyperlink ref="AK10" location="項目説明!B39" display="項目説明"/>
    <hyperlink ref="AL10" location="項目説明!B40" display="項目説明"/>
    <hyperlink ref="AM10" location="項目説明!B41" display="項目説明"/>
    <hyperlink ref="AN10" location="項目説明!B42" display="項目説明"/>
    <hyperlink ref="AO10" location="項目説明!B43" display="項目説明"/>
    <hyperlink ref="AP10" location="項目説明!B44" display="項目説明"/>
    <hyperlink ref="AQ10" location="項目説明!B45" display="項目説明"/>
    <hyperlink ref="AR10" location="項目説明!B46" display="項目説明"/>
    <hyperlink ref="AS10" location="項目説明!B47" display="項目説明"/>
    <hyperlink ref="AT10" location="項目説明!B48" display="項目説明"/>
    <hyperlink ref="AU10" location="項目説明!B49" display="項目説明"/>
    <hyperlink ref="AV10" location="項目説明!B50" display="項目説明"/>
    <hyperlink ref="AW10" location="項目説明!B51" display="項目説明"/>
    <hyperlink ref="AX10" location="項目説明!B52" display="項目説明"/>
    <hyperlink ref="AY10" location="項目説明!B53" display="項目説明"/>
    <hyperlink ref="AZ10" location="項目説明!B54" display="項目説明"/>
    <hyperlink ref="BA10" location="項目説明!B55" display="項目説明"/>
    <hyperlink ref="BB10" location="項目説明!B56" display="項目説明"/>
    <hyperlink ref="BC10" location="項目説明!B57" display="項目説明"/>
    <hyperlink ref="BD10" location="項目説明!B58" display="項目説明"/>
    <hyperlink ref="BE10" location="項目説明!B59" display="項目説明"/>
    <hyperlink ref="BF10" location="項目説明!B60" display="項目説明"/>
    <hyperlink ref="BG10" location="項目説明!B61" display="項目説明"/>
    <hyperlink ref="BH10" location="項目説明!B62" display="項目説明"/>
    <hyperlink ref="BI10" location="項目説明!B63" display="項目説明"/>
    <hyperlink ref="BJ10" location="項目説明!B64" display="項目説明"/>
    <hyperlink ref="BK10" location="項目説明!B65" display="項目説明"/>
    <hyperlink ref="BL10" location="項目説明!B66" display="項目説明"/>
    <hyperlink ref="BM10" location="項目説明!B67" display="項目説明"/>
    <hyperlink ref="BO10" location="項目説明!B72" display="項目説明"/>
    <hyperlink ref="BP10" location="項目説明!B73" display="項目説明"/>
    <hyperlink ref="BQ10" location="項目説明!B74" display="項目説明"/>
    <hyperlink ref="BR10" location="項目説明!B78" display="項目説明"/>
    <hyperlink ref="BS10" location="項目説明!B79" display="項目説明"/>
    <hyperlink ref="BT10" location="項目説明!B80" display="項目説明"/>
    <hyperlink ref="BU10" location="項目説明!B81" display="項目説明"/>
    <hyperlink ref="BN10" location="項目説明!B68" display="項目説明"/>
    <hyperlink ref="BK55" location="項目説明!B69" display="項目説明"/>
    <hyperlink ref="BL55" location="項目説明!B70" display="項目説明"/>
    <hyperlink ref="BM55" location="項目説明!B71" display="項目説明"/>
    <hyperlink ref="BO55" location="項目説明!B75" display="項目説明"/>
    <hyperlink ref="BP55" location="項目説明!B76" display="項目説明"/>
    <hyperlink ref="BQ55" location="項目説明!B77" display="項目説明"/>
  </hyperlinks>
  <pageMargins left="0.39370078740157483" right="0.39370078740157483" top="0.59055118110236227" bottom="0.19685039370078741" header="0.31496062992125984" footer="0.19685039370078741"/>
  <pageSetup paperSize="9" scale="50" fitToWidth="4" orientation="landscape" r:id="rId1"/>
  <headerFooter>
    <oddFooter>&amp;R&amp;"メイリオ,レギュラー"&amp;D：&amp;T
&amp;F：&amp;A</oddFooter>
  </headerFooter>
  <colBreaks count="4" manualBreakCount="4">
    <brk id="18" min="10" max="56" man="1"/>
    <brk id="28" min="10" max="56" man="1"/>
    <brk id="47" min="10" max="56" man="1"/>
    <brk id="62" min="10" max="56"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2:C81"/>
  <sheetViews>
    <sheetView zoomScaleNormal="100" workbookViewId="0">
      <pane ySplit="4" topLeftCell="A5" activePane="bottomLeft" state="frozen"/>
      <selection sqref="A1:M1"/>
      <selection pane="bottomLeft"/>
    </sheetView>
  </sheetViews>
  <sheetFormatPr defaultRowHeight="18.75" x14ac:dyDescent="0.4"/>
  <cols>
    <col min="1" max="1" width="3.75" style="2" customWidth="1"/>
    <col min="2" max="2" width="37.375" style="265" bestFit="1" customWidth="1"/>
    <col min="3" max="3" width="116.75" style="258" customWidth="1"/>
    <col min="4" max="4" width="3.75" style="2" customWidth="1"/>
    <col min="5" max="16384" width="9" style="2"/>
  </cols>
  <sheetData>
    <row r="2" spans="2:3" ht="28.5" x14ac:dyDescent="0.4">
      <c r="B2" s="707" t="s">
        <v>396</v>
      </c>
      <c r="C2" s="707"/>
    </row>
    <row r="3" spans="2:3" x14ac:dyDescent="0.4">
      <c r="B3" s="262" t="s">
        <v>400</v>
      </c>
    </row>
    <row r="4" spans="2:3" ht="30" customHeight="1" x14ac:dyDescent="0.4">
      <c r="B4" s="263" t="s">
        <v>399</v>
      </c>
      <c r="C4" s="257" t="s">
        <v>358</v>
      </c>
    </row>
    <row r="5" spans="2:3" ht="75" customHeight="1" x14ac:dyDescent="0.4">
      <c r="B5" s="393" t="s">
        <v>359</v>
      </c>
      <c r="C5" s="259" t="s">
        <v>375</v>
      </c>
    </row>
    <row r="6" spans="2:3" ht="75" customHeight="1" x14ac:dyDescent="0.4">
      <c r="B6" s="264" t="s">
        <v>360</v>
      </c>
      <c r="C6" s="259" t="s">
        <v>376</v>
      </c>
    </row>
    <row r="7" spans="2:3" ht="75" customHeight="1" x14ac:dyDescent="0.4">
      <c r="B7" s="264" t="s">
        <v>361</v>
      </c>
      <c r="C7" s="259" t="s">
        <v>378</v>
      </c>
    </row>
    <row r="8" spans="2:3" ht="75" customHeight="1" x14ac:dyDescent="0.4">
      <c r="B8" s="264" t="s">
        <v>362</v>
      </c>
      <c r="C8" s="259" t="s">
        <v>377</v>
      </c>
    </row>
    <row r="9" spans="2:3" ht="75" customHeight="1" x14ac:dyDescent="0.4">
      <c r="B9" s="264" t="s">
        <v>363</v>
      </c>
      <c r="C9" s="259" t="s">
        <v>379</v>
      </c>
    </row>
    <row r="10" spans="2:3" ht="75" customHeight="1" x14ac:dyDescent="0.4">
      <c r="B10" s="264" t="s">
        <v>364</v>
      </c>
      <c r="C10" s="259" t="s">
        <v>380</v>
      </c>
    </row>
    <row r="11" spans="2:3" ht="75" customHeight="1" x14ac:dyDescent="0.4">
      <c r="B11" s="264" t="s">
        <v>365</v>
      </c>
      <c r="C11" s="259" t="s">
        <v>381</v>
      </c>
    </row>
    <row r="12" spans="2:3" ht="75" customHeight="1" x14ac:dyDescent="0.4">
      <c r="B12" s="264" t="s">
        <v>366</v>
      </c>
      <c r="C12" s="259" t="s">
        <v>382</v>
      </c>
    </row>
    <row r="13" spans="2:3" ht="75" customHeight="1" x14ac:dyDescent="0.4">
      <c r="B13" s="264" t="s">
        <v>367</v>
      </c>
      <c r="C13" s="259" t="s">
        <v>383</v>
      </c>
    </row>
    <row r="14" spans="2:3" ht="75" customHeight="1" x14ac:dyDescent="0.4">
      <c r="B14" s="264" t="s">
        <v>368</v>
      </c>
      <c r="C14" s="259" t="s">
        <v>384</v>
      </c>
    </row>
    <row r="15" spans="2:3" ht="75" customHeight="1" x14ac:dyDescent="0.4">
      <c r="B15" s="264" t="s">
        <v>369</v>
      </c>
      <c r="C15" s="259" t="s">
        <v>1774</v>
      </c>
    </row>
    <row r="16" spans="2:3" ht="75" customHeight="1" x14ac:dyDescent="0.4">
      <c r="B16" s="264" t="s">
        <v>370</v>
      </c>
      <c r="C16" s="259" t="s">
        <v>385</v>
      </c>
    </row>
    <row r="17" spans="2:3" ht="75" customHeight="1" x14ac:dyDescent="0.4">
      <c r="B17" s="264" t="s">
        <v>371</v>
      </c>
      <c r="C17" s="259" t="s">
        <v>1759</v>
      </c>
    </row>
    <row r="18" spans="2:3" ht="75" customHeight="1" x14ac:dyDescent="0.4">
      <c r="B18" s="264" t="s">
        <v>372</v>
      </c>
      <c r="C18" s="259" t="s">
        <v>386</v>
      </c>
    </row>
    <row r="19" spans="2:3" ht="75" customHeight="1" x14ac:dyDescent="0.4">
      <c r="B19" s="264" t="s">
        <v>373</v>
      </c>
      <c r="C19" s="259" t="s">
        <v>1758</v>
      </c>
    </row>
    <row r="20" spans="2:3" ht="75" customHeight="1" x14ac:dyDescent="0.4">
      <c r="B20" s="264" t="s">
        <v>374</v>
      </c>
      <c r="C20" s="259" t="s">
        <v>387</v>
      </c>
    </row>
    <row r="21" spans="2:3" ht="75" customHeight="1" x14ac:dyDescent="0.4">
      <c r="B21" s="264" t="s">
        <v>1663</v>
      </c>
      <c r="C21" s="259" t="s">
        <v>388</v>
      </c>
    </row>
    <row r="22" spans="2:3" ht="75" customHeight="1" x14ac:dyDescent="0.4">
      <c r="B22" s="264" t="s">
        <v>1665</v>
      </c>
      <c r="C22" s="259" t="s">
        <v>389</v>
      </c>
    </row>
    <row r="23" spans="2:3" ht="75" customHeight="1" x14ac:dyDescent="0.4">
      <c r="B23" s="264" t="s">
        <v>1662</v>
      </c>
      <c r="C23" s="259" t="s">
        <v>1664</v>
      </c>
    </row>
    <row r="24" spans="2:3" ht="75" customHeight="1" x14ac:dyDescent="0.4">
      <c r="B24" s="264" t="s">
        <v>1775</v>
      </c>
      <c r="C24" s="259" t="s">
        <v>394</v>
      </c>
    </row>
    <row r="25" spans="2:3" ht="75" customHeight="1" x14ac:dyDescent="0.4">
      <c r="B25" s="264" t="s">
        <v>1666</v>
      </c>
      <c r="C25" s="259" t="s">
        <v>1667</v>
      </c>
    </row>
    <row r="26" spans="2:3" ht="75" customHeight="1" x14ac:dyDescent="0.4">
      <c r="B26" s="264" t="s">
        <v>1668</v>
      </c>
      <c r="C26" s="259" t="s">
        <v>390</v>
      </c>
    </row>
    <row r="27" spans="2:3" ht="75" customHeight="1" x14ac:dyDescent="0.4">
      <c r="B27" s="264" t="s">
        <v>1670</v>
      </c>
      <c r="C27" s="259" t="s">
        <v>1671</v>
      </c>
    </row>
    <row r="28" spans="2:3" ht="75" customHeight="1" x14ac:dyDescent="0.4">
      <c r="B28" s="264" t="s">
        <v>1673</v>
      </c>
      <c r="C28" s="259" t="s">
        <v>1672</v>
      </c>
    </row>
    <row r="29" spans="2:3" ht="75" customHeight="1" x14ac:dyDescent="0.4">
      <c r="B29" s="264" t="s">
        <v>1674</v>
      </c>
      <c r="C29" s="259" t="s">
        <v>1675</v>
      </c>
    </row>
    <row r="30" spans="2:3" ht="75" customHeight="1" x14ac:dyDescent="0.4">
      <c r="B30" s="264" t="s">
        <v>1676</v>
      </c>
      <c r="C30" s="259" t="s">
        <v>1677</v>
      </c>
    </row>
    <row r="31" spans="2:3" ht="75" customHeight="1" x14ac:dyDescent="0.4">
      <c r="B31" s="264" t="s">
        <v>1678</v>
      </c>
      <c r="C31" s="259" t="s">
        <v>391</v>
      </c>
    </row>
    <row r="32" spans="2:3" ht="75" customHeight="1" x14ac:dyDescent="0.4">
      <c r="B32" s="264" t="s">
        <v>1679</v>
      </c>
      <c r="C32" s="259" t="s">
        <v>1680</v>
      </c>
    </row>
    <row r="33" spans="2:3" ht="75" customHeight="1" x14ac:dyDescent="0.4">
      <c r="B33" s="264" t="s">
        <v>1681</v>
      </c>
      <c r="C33" s="259" t="s">
        <v>1682</v>
      </c>
    </row>
    <row r="34" spans="2:3" ht="75" customHeight="1" x14ac:dyDescent="0.4">
      <c r="B34" s="264" t="s">
        <v>1683</v>
      </c>
      <c r="C34" s="259" t="s">
        <v>1684</v>
      </c>
    </row>
    <row r="35" spans="2:3" ht="75" customHeight="1" x14ac:dyDescent="0.4">
      <c r="B35" s="264" t="s">
        <v>1685</v>
      </c>
      <c r="C35" s="259" t="s">
        <v>1686</v>
      </c>
    </row>
    <row r="36" spans="2:3" ht="75" customHeight="1" x14ac:dyDescent="0.4">
      <c r="B36" s="264" t="s">
        <v>1687</v>
      </c>
      <c r="C36" s="394" t="s">
        <v>1815</v>
      </c>
    </row>
    <row r="37" spans="2:3" ht="75" customHeight="1" x14ac:dyDescent="0.4">
      <c r="B37" s="264" t="s">
        <v>1688</v>
      </c>
      <c r="C37" s="259" t="s">
        <v>1689</v>
      </c>
    </row>
    <row r="38" spans="2:3" ht="75" customHeight="1" x14ac:dyDescent="0.4">
      <c r="B38" s="264" t="s">
        <v>1690</v>
      </c>
      <c r="C38" s="259" t="s">
        <v>1691</v>
      </c>
    </row>
    <row r="39" spans="2:3" ht="75" customHeight="1" x14ac:dyDescent="0.4">
      <c r="B39" s="264" t="s">
        <v>1692</v>
      </c>
      <c r="C39" s="259" t="s">
        <v>1693</v>
      </c>
    </row>
    <row r="40" spans="2:3" ht="75" customHeight="1" x14ac:dyDescent="0.4">
      <c r="B40" s="264" t="s">
        <v>1694</v>
      </c>
      <c r="C40" s="259" t="s">
        <v>1695</v>
      </c>
    </row>
    <row r="41" spans="2:3" ht="75" customHeight="1" x14ac:dyDescent="0.4">
      <c r="B41" s="264" t="s">
        <v>1733</v>
      </c>
      <c r="C41" s="394" t="s">
        <v>1816</v>
      </c>
    </row>
    <row r="42" spans="2:3" ht="75" customHeight="1" x14ac:dyDescent="0.4">
      <c r="B42" s="264" t="s">
        <v>1741</v>
      </c>
      <c r="C42" s="259" t="s">
        <v>1740</v>
      </c>
    </row>
    <row r="43" spans="2:3" ht="75" customHeight="1" x14ac:dyDescent="0.4">
      <c r="B43" s="264" t="s">
        <v>1738</v>
      </c>
      <c r="C43" s="259" t="s">
        <v>1739</v>
      </c>
    </row>
    <row r="44" spans="2:3" ht="75" customHeight="1" x14ac:dyDescent="0.4">
      <c r="B44" s="264" t="s">
        <v>1736</v>
      </c>
      <c r="C44" s="259" t="s">
        <v>1737</v>
      </c>
    </row>
    <row r="45" spans="2:3" ht="75" customHeight="1" x14ac:dyDescent="0.4">
      <c r="B45" s="264" t="s">
        <v>1734</v>
      </c>
      <c r="C45" s="259" t="s">
        <v>1735</v>
      </c>
    </row>
    <row r="46" spans="2:3" ht="75" customHeight="1" x14ac:dyDescent="0.4">
      <c r="B46" s="264" t="s">
        <v>1696</v>
      </c>
      <c r="C46" s="259" t="s">
        <v>1742</v>
      </c>
    </row>
    <row r="47" spans="2:3" ht="75" customHeight="1" x14ac:dyDescent="0.4">
      <c r="B47" s="264" t="s">
        <v>1697</v>
      </c>
      <c r="C47" s="259" t="s">
        <v>1743</v>
      </c>
    </row>
    <row r="48" spans="2:3" ht="75" customHeight="1" x14ac:dyDescent="0.4">
      <c r="B48" s="264" t="s">
        <v>1698</v>
      </c>
      <c r="C48" s="259" t="s">
        <v>1744</v>
      </c>
    </row>
    <row r="49" spans="2:3" ht="75" customHeight="1" x14ac:dyDescent="0.4">
      <c r="B49" s="264" t="s">
        <v>1748</v>
      </c>
      <c r="C49" s="259" t="s">
        <v>1699</v>
      </c>
    </row>
    <row r="50" spans="2:3" ht="75" customHeight="1" x14ac:dyDescent="0.4">
      <c r="B50" s="264" t="s">
        <v>1700</v>
      </c>
      <c r="C50" s="259" t="s">
        <v>392</v>
      </c>
    </row>
    <row r="51" spans="2:3" ht="75" customHeight="1" x14ac:dyDescent="0.4">
      <c r="B51" s="264" t="s">
        <v>1701</v>
      </c>
      <c r="C51" s="259" t="s">
        <v>1702</v>
      </c>
    </row>
    <row r="52" spans="2:3" ht="75" customHeight="1" x14ac:dyDescent="0.4">
      <c r="B52" s="264" t="s">
        <v>1703</v>
      </c>
      <c r="C52" s="259" t="s">
        <v>1704</v>
      </c>
    </row>
    <row r="53" spans="2:3" ht="75" customHeight="1" x14ac:dyDescent="0.4">
      <c r="B53" s="264" t="s">
        <v>1705</v>
      </c>
      <c r="C53" s="259" t="s">
        <v>1706</v>
      </c>
    </row>
    <row r="54" spans="2:3" ht="75" customHeight="1" x14ac:dyDescent="0.4">
      <c r="B54" s="264" t="s">
        <v>1707</v>
      </c>
      <c r="C54" s="259" t="s">
        <v>1708</v>
      </c>
    </row>
    <row r="55" spans="2:3" ht="75" customHeight="1" x14ac:dyDescent="0.4">
      <c r="B55" s="264" t="s">
        <v>1709</v>
      </c>
      <c r="C55" s="259" t="s">
        <v>393</v>
      </c>
    </row>
    <row r="56" spans="2:3" ht="75" customHeight="1" x14ac:dyDescent="0.4">
      <c r="B56" s="264" t="s">
        <v>1710</v>
      </c>
      <c r="C56" s="259" t="s">
        <v>1711</v>
      </c>
    </row>
    <row r="57" spans="2:3" ht="75" customHeight="1" x14ac:dyDescent="0.4">
      <c r="B57" s="264" t="s">
        <v>1712</v>
      </c>
      <c r="C57" s="259" t="s">
        <v>1713</v>
      </c>
    </row>
    <row r="58" spans="2:3" ht="75" customHeight="1" x14ac:dyDescent="0.4">
      <c r="B58" s="264" t="s">
        <v>1714</v>
      </c>
      <c r="C58" s="259" t="s">
        <v>1715</v>
      </c>
    </row>
    <row r="59" spans="2:3" ht="75" customHeight="1" x14ac:dyDescent="0.4">
      <c r="B59" s="264" t="s">
        <v>1716</v>
      </c>
      <c r="C59" s="259" t="s">
        <v>1717</v>
      </c>
    </row>
    <row r="60" spans="2:3" ht="75" customHeight="1" x14ac:dyDescent="0.4">
      <c r="B60" s="264" t="s">
        <v>1718</v>
      </c>
      <c r="C60" s="259" t="s">
        <v>395</v>
      </c>
    </row>
    <row r="61" spans="2:3" ht="75" customHeight="1" x14ac:dyDescent="0.4">
      <c r="B61" s="264" t="s">
        <v>1719</v>
      </c>
      <c r="C61" s="259" t="s">
        <v>1720</v>
      </c>
    </row>
    <row r="62" spans="2:3" ht="75" customHeight="1" x14ac:dyDescent="0.4">
      <c r="B62" s="264" t="s">
        <v>1721</v>
      </c>
      <c r="C62" s="260" t="s">
        <v>1722</v>
      </c>
    </row>
    <row r="63" spans="2:3" ht="75" customHeight="1" x14ac:dyDescent="0.4">
      <c r="B63" s="264" t="s">
        <v>1723</v>
      </c>
      <c r="C63" s="260" t="s">
        <v>1724</v>
      </c>
    </row>
    <row r="64" spans="2:3" ht="75" customHeight="1" x14ac:dyDescent="0.4">
      <c r="B64" s="264" t="s">
        <v>1726</v>
      </c>
      <c r="C64" s="259" t="s">
        <v>1725</v>
      </c>
    </row>
    <row r="65" spans="2:3" ht="75" customHeight="1" x14ac:dyDescent="0.4">
      <c r="B65" s="264" t="s">
        <v>1727</v>
      </c>
      <c r="C65" s="259" t="s">
        <v>1728</v>
      </c>
    </row>
    <row r="66" spans="2:3" ht="75" customHeight="1" x14ac:dyDescent="0.4">
      <c r="B66" s="264" t="s">
        <v>1751</v>
      </c>
      <c r="C66" s="259" t="s">
        <v>1752</v>
      </c>
    </row>
    <row r="67" spans="2:3" s="190" customFormat="1" ht="75" customHeight="1" x14ac:dyDescent="0.4">
      <c r="B67" s="482" t="s">
        <v>1729</v>
      </c>
      <c r="C67" s="394" t="s">
        <v>1787</v>
      </c>
    </row>
    <row r="68" spans="2:3" ht="75" customHeight="1" x14ac:dyDescent="0.4">
      <c r="B68" s="481" t="s">
        <v>1788</v>
      </c>
      <c r="C68" s="394" t="s">
        <v>1789</v>
      </c>
    </row>
    <row r="69" spans="2:3" ht="75" customHeight="1" x14ac:dyDescent="0.4">
      <c r="B69" s="481" t="s">
        <v>1790</v>
      </c>
      <c r="C69" s="394" t="s">
        <v>1818</v>
      </c>
    </row>
    <row r="70" spans="2:3" ht="75" customHeight="1" x14ac:dyDescent="0.4">
      <c r="B70" s="481" t="s">
        <v>1791</v>
      </c>
      <c r="C70" s="394" t="s">
        <v>1819</v>
      </c>
    </row>
    <row r="71" spans="2:3" ht="75" customHeight="1" x14ac:dyDescent="0.4">
      <c r="B71" s="481" t="s">
        <v>1792</v>
      </c>
      <c r="C71" s="394" t="s">
        <v>1820</v>
      </c>
    </row>
    <row r="72" spans="2:3" ht="75" customHeight="1" x14ac:dyDescent="0.4">
      <c r="B72" s="481" t="s">
        <v>1793</v>
      </c>
      <c r="C72" s="259" t="s">
        <v>1803</v>
      </c>
    </row>
    <row r="73" spans="2:3" ht="75" customHeight="1" x14ac:dyDescent="0.4">
      <c r="B73" s="481" t="s">
        <v>1794</v>
      </c>
      <c r="C73" s="259" t="s">
        <v>1804</v>
      </c>
    </row>
    <row r="74" spans="2:3" ht="75" customHeight="1" x14ac:dyDescent="0.4">
      <c r="B74" s="481" t="s">
        <v>1795</v>
      </c>
      <c r="C74" s="259" t="s">
        <v>1805</v>
      </c>
    </row>
    <row r="75" spans="2:3" ht="75" customHeight="1" x14ac:dyDescent="0.4">
      <c r="B75" s="481" t="s">
        <v>1796</v>
      </c>
      <c r="C75" s="394" t="s">
        <v>1821</v>
      </c>
    </row>
    <row r="76" spans="2:3" ht="75" customHeight="1" x14ac:dyDescent="0.4">
      <c r="B76" s="481" t="s">
        <v>1797</v>
      </c>
      <c r="C76" s="394" t="s">
        <v>1822</v>
      </c>
    </row>
    <row r="77" spans="2:3" ht="75" customHeight="1" x14ac:dyDescent="0.4">
      <c r="B77" s="481" t="s">
        <v>1798</v>
      </c>
      <c r="C77" s="394" t="s">
        <v>1823</v>
      </c>
    </row>
    <row r="78" spans="2:3" ht="75" customHeight="1" x14ac:dyDescent="0.4">
      <c r="B78" s="481" t="s">
        <v>1799</v>
      </c>
      <c r="C78" s="259" t="s">
        <v>1806</v>
      </c>
    </row>
    <row r="79" spans="2:3" ht="75" customHeight="1" x14ac:dyDescent="0.4">
      <c r="B79" s="481" t="s">
        <v>1800</v>
      </c>
      <c r="C79" s="259" t="s">
        <v>1807</v>
      </c>
    </row>
    <row r="80" spans="2:3" ht="75" customHeight="1" x14ac:dyDescent="0.4">
      <c r="B80" s="481" t="s">
        <v>1801</v>
      </c>
      <c r="C80" s="259" t="s">
        <v>1808</v>
      </c>
    </row>
    <row r="81" spans="2:3" ht="75" customHeight="1" x14ac:dyDescent="0.4">
      <c r="B81" s="481" t="s">
        <v>1802</v>
      </c>
      <c r="C81" s="259" t="s">
        <v>1809</v>
      </c>
    </row>
  </sheetData>
  <mergeCells count="1">
    <mergeCell ref="B2:C2"/>
  </mergeCells>
  <phoneticPr fontId="2"/>
  <hyperlinks>
    <hyperlink ref="B5" location="推計表!D9" display="(1) 購入者価格"/>
    <hyperlink ref="B6" location="推計表!E9" display="(2) 商業マージン率"/>
    <hyperlink ref="B7" location="推計表!F9" display="(3) 商業マージン額"/>
    <hyperlink ref="B8" location="推計表!G9" display="(4) 国内貨物運賃率"/>
    <hyperlink ref="B9" location="推計表!H9" display="(5) 国内貨物運賃額"/>
    <hyperlink ref="B10" location="推計表!I9" display="(6) 購入者価格（生産者価格に転換後）"/>
    <hyperlink ref="B11" location="推計表!J9" display="(7) 生産者価格"/>
    <hyperlink ref="B12" location="推計表!K9" display="(8) 当初需要額（生産者価格転換後）"/>
    <hyperlink ref="B13" location="推計表!L9" display="(9) 独自設定"/>
    <hyperlink ref="B14" location="推計表!M9" display="(10) 高知県産業連関表の率"/>
    <hyperlink ref="B15" location="推計表!N9" display="(11) 自給率"/>
    <hyperlink ref="B16" location="推計表!O9" display="(12) 直接効果"/>
    <hyperlink ref="B17" location="推計表!P9" display="(13) 中間投入額"/>
    <hyperlink ref="B18" location="推計表!Q9" display="(14) 県内生産額"/>
    <hyperlink ref="B19" location="推計表!R9" display="(15) 間接一次効果"/>
    <hyperlink ref="B20" location="推計表!S9" display="(16) 直接効果＋間接一次効果"/>
    <hyperlink ref="B21" location="推計表!T9" display="(17) 投入係数（雇用者所得）"/>
    <hyperlink ref="B22" location="推計表!U9" display="(18) 投入係数（個人業主）"/>
    <hyperlink ref="B23" location="推計表!V9" display="(19) 所得誘発額（雇用者所得＋個人業主）"/>
    <hyperlink ref="B24" location="推計表!W9" display="(22)需要転化率（家計消費支出）"/>
    <hyperlink ref="B25" location="推計表!W54" display="(21) 家計消費支出消費誘発額"/>
    <hyperlink ref="B26" location="推計表!X9" display="(22) 消費構成比割合（民間消費支出）"/>
    <hyperlink ref="B27" location="推計表!Y9" display="(23) 家計消費支出"/>
    <hyperlink ref="B28" location="推計表!Z9" display="(31) 県内生産額"/>
    <hyperlink ref="B29" location="推計表!AA9" display="(32) 間接二次効果"/>
    <hyperlink ref="B30" location="推計表!AB9" display="(26) 生産誘発額（合計）"/>
    <hyperlink ref="B31" location="推計表!AC9" display="(34) 粗付加価値率"/>
    <hyperlink ref="B32" location="推計表!AD9" display="(35) 直接効果の粗付加価値誘発額"/>
    <hyperlink ref="B33" location="推計表!AE9" display="(36) 間接一次効果の粗付加価値誘発額"/>
    <hyperlink ref="B34" location="推計表!AF9" display="(37) 間接二次効果の粗付加価値誘発額"/>
    <hyperlink ref="B35" location="推計表!AG9" display="(31) 粗付加価値誘発額"/>
    <hyperlink ref="B36" location="推計表!AH9" display="(39) 雇用者所得率"/>
    <hyperlink ref="B37" location="推計表!AI9" display="(33) 直接効果の雇用者所得誘発額"/>
    <hyperlink ref="B38" location="推計表!AJ9" display="(41) 間接一次効果の雇用者所得誘発額"/>
    <hyperlink ref="B39" location="推計表!AK9" display="(42) 間接二次効果の雇用者所得誘発額"/>
    <hyperlink ref="B40" location="推計表!AL9" display="(43) 雇用者所得誘発額"/>
    <hyperlink ref="B41" location="推計表!AM9" display="(44) 営業余剰率"/>
    <hyperlink ref="B42" location="推計表!AN9" display="(45) 直接効果の営業余剰誘発額"/>
    <hyperlink ref="B43" location="推計表!AO9" display="(39) 間接一次効果の営業余剰誘発額"/>
    <hyperlink ref="B44" location="推計表!AP9" display="(40) 間接二次効果の営業余剰誘発額"/>
    <hyperlink ref="B45" location="推計表!AQ9" display="(48) 営業余剰誘発額"/>
    <hyperlink ref="B46" location="推計表!AR9" display="(49) 直接効果の所得誘発額"/>
    <hyperlink ref="B47" location="推計表!AS9" display="(50) 間接一次効果の所得誘発額"/>
    <hyperlink ref="B48" location="推計表!AT9" display="(51) 間接二次効果の所得誘発額"/>
    <hyperlink ref="B49" location="推計表!AU9" display="(45) 所得誘発額"/>
    <hyperlink ref="B50" location="推計表!AV9" display="(53) 雇用係数"/>
    <hyperlink ref="B51" location="推計表!AW9" display="(47) 直接効果の雇用者（有給役員含む）誘発数"/>
    <hyperlink ref="B52" location="推計表!AX9" display="(55) 間接一次効果の雇用者（有給役員含む）誘発数"/>
    <hyperlink ref="B53" location="推計表!AY9" display="(56) 間接二次効果の雇用者（有給役員含む）誘発数"/>
    <hyperlink ref="B54" location="推計表!AZ9" display="(57) 雇用者（有給役員含む）誘発数"/>
    <hyperlink ref="B55" location="推計表!BA9" display="(51) 就業係数"/>
    <hyperlink ref="B56" location="推計表!BB9" display="(52) 直接効果の就業者誘発数"/>
    <hyperlink ref="B57" location="推計表!BC9" display="(53) 間接一次効果の就業者誘発数"/>
    <hyperlink ref="B58" location="推計表!BD9" display="(54) 間接二次効果の就業者誘発数"/>
    <hyperlink ref="B59" location="推計表!BE9" display="(55) 就業者誘発数"/>
    <hyperlink ref="B60" location="推計表!BF9" display="(56) CO2排出係数"/>
    <hyperlink ref="B61" location="推計表!BG9" display="(64) 直接効果のCO2排出量"/>
    <hyperlink ref="B62" location="推計表!BH9" display="(65) 間接一次効果のCO2排出量"/>
    <hyperlink ref="B63" location="推計表!BI9" display="(66) 間接二次効果のCO2排出量"/>
    <hyperlink ref="B64" location="推計表!BJ9" display="(67) CO2（二酸化炭素）排出量"/>
    <hyperlink ref="B65" location="推計表!BK9" display="(68) 粗付加価値誘発額"/>
    <hyperlink ref="B66" location="推計表!BL9" display="(69) 雇用者所得誘発額"/>
    <hyperlink ref="B67" location="推計表!BM9" display="(70) 営業余剰誘発額"/>
    <hyperlink ref="B69" location="推計表!BK54" display="(64) 間接税税収係数"/>
    <hyperlink ref="B70" location="推計表!BL54" display="(65) 直接税（個人）税収係数"/>
    <hyperlink ref="B71" location="推計表!BM54" display="(66) 直接税（法人）税収係数"/>
    <hyperlink ref="B72" location="推計表!BO9" display="(68) 間接税の税収誘発額"/>
    <hyperlink ref="B73" location="推計表!BP9" display="(69) 直接税（個人）の税収誘発額"/>
    <hyperlink ref="B74" location="推計表!BQ9" display="(70) 直接税（法人）の税収誘発額"/>
    <hyperlink ref="B75" location="推計表!BO54" display="(71) 国税税収係数"/>
    <hyperlink ref="B76" location="推計表!BP54" display="(72) 県税税収係数"/>
    <hyperlink ref="B77" location="推計表!BQ54" display="(73) 市町村税税収係数"/>
    <hyperlink ref="B78" location="推計表!BR9" display="(74) 税収誘発額"/>
    <hyperlink ref="B79" location="推計表!BS9" display="(75) 国税の税収誘発額"/>
    <hyperlink ref="B80" location="推計表!BT9" display="(76) 県税の税収誘発額"/>
    <hyperlink ref="B81" location="推計表!BU9" display="(77) 市町村税の税収誘発額"/>
    <hyperlink ref="B68" location="推計表!BN9" display="(64) 営業余剰率"/>
  </hyperlinks>
  <printOptions horizontalCentered="1"/>
  <pageMargins left="0.39370078740157483" right="0.39370078740157483" top="0.78740157480314965" bottom="0.59055118110236227" header="0.31496062992125984" footer="0.19685039370078741"/>
  <pageSetup paperSize="9" scale="77" orientation="landscape" r:id="rId1"/>
  <headerFooter>
    <oddFooter>&amp;C&amp;P／&amp;N&amp;R&amp;D：&amp;T
&amp;F：&amp;A</oddFooter>
  </headerFooter>
  <rowBreaks count="1" manualBreakCount="1">
    <brk id="11" min="1" max="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2:G46"/>
  <sheetViews>
    <sheetView zoomScaleNormal="100" workbookViewId="0">
      <pane ySplit="5" topLeftCell="A6" activePane="bottomLeft" state="frozen"/>
      <selection sqref="A1:M1"/>
      <selection pane="bottomLeft" sqref="A1:M1"/>
    </sheetView>
  </sheetViews>
  <sheetFormatPr defaultRowHeight="13.5" x14ac:dyDescent="0.4"/>
  <cols>
    <col min="1" max="1" width="3.75" style="380" customWidth="1"/>
    <col min="2" max="2" width="4.625" style="380" bestFit="1" customWidth="1"/>
    <col min="3" max="3" width="16.25" style="382" customWidth="1"/>
    <col min="4" max="4" width="25.75" style="381" bestFit="1" customWidth="1"/>
    <col min="5" max="5" width="80.5" style="381" customWidth="1"/>
    <col min="6" max="6" width="3.75" style="380" customWidth="1"/>
    <col min="7" max="16384" width="9" style="380"/>
  </cols>
  <sheetData>
    <row r="2" spans="2:6" x14ac:dyDescent="0.4">
      <c r="B2" s="380" t="s">
        <v>1610</v>
      </c>
    </row>
    <row r="3" spans="2:6" ht="18.75" x14ac:dyDescent="0.4">
      <c r="B3" s="711" t="s">
        <v>1609</v>
      </c>
      <c r="C3" s="711"/>
      <c r="D3" s="711"/>
      <c r="E3" s="711"/>
    </row>
    <row r="5" spans="2:6" ht="27" customHeight="1" x14ac:dyDescent="0.4">
      <c r="B5" s="392" t="s">
        <v>1608</v>
      </c>
      <c r="C5" s="391" t="s">
        <v>1607</v>
      </c>
      <c r="D5" s="390" t="s">
        <v>1606</v>
      </c>
      <c r="E5" s="390" t="s">
        <v>1605</v>
      </c>
    </row>
    <row r="6" spans="2:6" ht="37.5" customHeight="1" x14ac:dyDescent="0.4">
      <c r="B6" s="708" t="s">
        <v>1604</v>
      </c>
      <c r="C6" s="388" t="s">
        <v>1603</v>
      </c>
      <c r="D6" s="385" t="s">
        <v>1602</v>
      </c>
      <c r="E6" s="385" t="s">
        <v>1601</v>
      </c>
    </row>
    <row r="7" spans="2:6" ht="37.5" customHeight="1" x14ac:dyDescent="0.4">
      <c r="B7" s="709"/>
      <c r="C7" s="387" t="s">
        <v>1511</v>
      </c>
      <c r="D7" s="385" t="s">
        <v>1600</v>
      </c>
      <c r="E7" s="385" t="s">
        <v>1599</v>
      </c>
    </row>
    <row r="8" spans="2:6" ht="37.5" customHeight="1" x14ac:dyDescent="0.4">
      <c r="B8" s="709"/>
      <c r="C8" s="386" t="s">
        <v>1598</v>
      </c>
      <c r="D8" s="385" t="s">
        <v>1597</v>
      </c>
      <c r="E8" s="384" t="s">
        <v>1596</v>
      </c>
    </row>
    <row r="9" spans="2:6" ht="36.75" customHeight="1" x14ac:dyDescent="0.4">
      <c r="B9" s="710"/>
      <c r="C9" s="386" t="s">
        <v>1595</v>
      </c>
      <c r="D9" s="385" t="s">
        <v>1594</v>
      </c>
      <c r="E9" s="385" t="s">
        <v>1593</v>
      </c>
    </row>
    <row r="10" spans="2:6" ht="36.75" customHeight="1" x14ac:dyDescent="0.4">
      <c r="B10" s="708" t="s">
        <v>1592</v>
      </c>
      <c r="C10" s="386" t="s">
        <v>1591</v>
      </c>
      <c r="D10" s="385" t="s">
        <v>1590</v>
      </c>
      <c r="E10" s="385" t="s">
        <v>1589</v>
      </c>
    </row>
    <row r="11" spans="2:6" ht="60" customHeight="1" x14ac:dyDescent="0.4">
      <c r="B11" s="709"/>
      <c r="C11" s="388" t="s">
        <v>1588</v>
      </c>
      <c r="D11" s="385" t="s">
        <v>1587</v>
      </c>
      <c r="E11" s="385" t="s">
        <v>1586</v>
      </c>
    </row>
    <row r="12" spans="2:6" ht="37.5" customHeight="1" x14ac:dyDescent="0.4">
      <c r="B12" s="709"/>
      <c r="C12" s="389" t="s">
        <v>1511</v>
      </c>
      <c r="D12" s="385" t="s">
        <v>1585</v>
      </c>
      <c r="E12" s="385" t="s">
        <v>1584</v>
      </c>
      <c r="F12" s="380" t="s">
        <v>1511</v>
      </c>
    </row>
    <row r="13" spans="2:6" ht="37.5" customHeight="1" x14ac:dyDescent="0.4">
      <c r="B13" s="709"/>
      <c r="C13" s="389" t="s">
        <v>1511</v>
      </c>
      <c r="D13" s="385" t="s">
        <v>1583</v>
      </c>
      <c r="E13" s="385" t="s">
        <v>1582</v>
      </c>
    </row>
    <row r="14" spans="2:6" ht="37.5" customHeight="1" x14ac:dyDescent="0.4">
      <c r="B14" s="709"/>
      <c r="C14" s="389" t="s">
        <v>1511</v>
      </c>
      <c r="D14" s="385" t="s">
        <v>1581</v>
      </c>
      <c r="E14" s="385" t="s">
        <v>1580</v>
      </c>
    </row>
    <row r="15" spans="2:6" ht="60" customHeight="1" x14ac:dyDescent="0.4">
      <c r="B15" s="709"/>
      <c r="C15" s="389" t="s">
        <v>1511</v>
      </c>
      <c r="D15" s="385" t="s">
        <v>1579</v>
      </c>
      <c r="E15" s="385" t="s">
        <v>1578</v>
      </c>
    </row>
    <row r="16" spans="2:6" ht="37.5" customHeight="1" x14ac:dyDescent="0.4">
      <c r="B16" s="709"/>
      <c r="C16" s="389" t="s">
        <v>1511</v>
      </c>
      <c r="D16" s="385" t="s">
        <v>1577</v>
      </c>
      <c r="E16" s="385" t="s">
        <v>1576</v>
      </c>
    </row>
    <row r="17" spans="2:7" ht="52.5" customHeight="1" x14ac:dyDescent="0.4">
      <c r="B17" s="709"/>
      <c r="C17" s="389"/>
      <c r="D17" s="385" t="s">
        <v>1575</v>
      </c>
      <c r="E17" s="385" t="s">
        <v>1574</v>
      </c>
    </row>
    <row r="18" spans="2:7" ht="52.5" customHeight="1" x14ac:dyDescent="0.4">
      <c r="B18" s="709"/>
      <c r="C18" s="389" t="s">
        <v>1511</v>
      </c>
      <c r="D18" s="385" t="s">
        <v>1573</v>
      </c>
      <c r="E18" s="385" t="s">
        <v>1572</v>
      </c>
      <c r="F18" s="380" t="s">
        <v>1511</v>
      </c>
    </row>
    <row r="19" spans="2:7" ht="60" customHeight="1" x14ac:dyDescent="0.4">
      <c r="B19" s="709"/>
      <c r="C19" s="389" t="s">
        <v>1511</v>
      </c>
      <c r="D19" s="385" t="s">
        <v>1571</v>
      </c>
      <c r="E19" s="385" t="s">
        <v>1570</v>
      </c>
    </row>
    <row r="20" spans="2:7" ht="52.5" customHeight="1" x14ac:dyDescent="0.4">
      <c r="B20" s="709"/>
      <c r="C20" s="389" t="s">
        <v>1511</v>
      </c>
      <c r="D20" s="385" t="s">
        <v>1569</v>
      </c>
      <c r="E20" s="385" t="s">
        <v>1568</v>
      </c>
    </row>
    <row r="21" spans="2:7" ht="37.5" customHeight="1" x14ac:dyDescent="0.4">
      <c r="B21" s="709"/>
      <c r="C21" s="389" t="s">
        <v>1511</v>
      </c>
      <c r="D21" s="385" t="s">
        <v>1567</v>
      </c>
      <c r="E21" s="385" t="s">
        <v>1566</v>
      </c>
      <c r="F21" s="380" t="s">
        <v>1511</v>
      </c>
      <c r="G21" s="382"/>
    </row>
    <row r="22" spans="2:7" ht="60" customHeight="1" x14ac:dyDescent="0.4">
      <c r="B22" s="709"/>
      <c r="C22" s="389" t="s">
        <v>1511</v>
      </c>
      <c r="D22" s="385" t="s">
        <v>1565</v>
      </c>
      <c r="E22" s="385" t="s">
        <v>1564</v>
      </c>
      <c r="F22" s="380" t="s">
        <v>1511</v>
      </c>
      <c r="G22" s="382"/>
    </row>
    <row r="23" spans="2:7" ht="52.5" customHeight="1" x14ac:dyDescent="0.4">
      <c r="B23" s="709"/>
      <c r="C23" s="389" t="s">
        <v>1511</v>
      </c>
      <c r="D23" s="385" t="s">
        <v>1563</v>
      </c>
      <c r="E23" s="385" t="s">
        <v>1562</v>
      </c>
      <c r="G23" s="382"/>
    </row>
    <row r="24" spans="2:7" ht="37.5" customHeight="1" x14ac:dyDescent="0.4">
      <c r="B24" s="709"/>
      <c r="C24" s="389" t="s">
        <v>1511</v>
      </c>
      <c r="D24" s="385" t="s">
        <v>1561</v>
      </c>
      <c r="E24" s="384" t="s">
        <v>1560</v>
      </c>
    </row>
    <row r="25" spans="2:7" ht="90" customHeight="1" x14ac:dyDescent="0.4">
      <c r="B25" s="709"/>
      <c r="C25" s="389"/>
      <c r="D25" s="385" t="s">
        <v>1559</v>
      </c>
      <c r="E25" s="385" t="s">
        <v>1558</v>
      </c>
    </row>
    <row r="26" spans="2:7" ht="52.5" customHeight="1" x14ac:dyDescent="0.4">
      <c r="B26" s="709"/>
      <c r="C26" s="389" t="s">
        <v>1511</v>
      </c>
      <c r="D26" s="385" t="s">
        <v>1557</v>
      </c>
      <c r="E26" s="385" t="s">
        <v>1556</v>
      </c>
      <c r="G26" s="382"/>
    </row>
    <row r="27" spans="2:7" ht="52.5" customHeight="1" x14ac:dyDescent="0.4">
      <c r="B27" s="709"/>
      <c r="C27" s="387" t="s">
        <v>1511</v>
      </c>
      <c r="D27" s="385" t="s">
        <v>1555</v>
      </c>
      <c r="E27" s="385" t="s">
        <v>1554</v>
      </c>
    </row>
    <row r="28" spans="2:7" ht="37.5" customHeight="1" x14ac:dyDescent="0.4">
      <c r="B28" s="709"/>
      <c r="C28" s="388" t="s">
        <v>1553</v>
      </c>
      <c r="D28" s="385" t="s">
        <v>1552</v>
      </c>
      <c r="E28" s="384" t="s">
        <v>1551</v>
      </c>
    </row>
    <row r="29" spans="2:7" ht="37.5" customHeight="1" x14ac:dyDescent="0.4">
      <c r="B29" s="709"/>
      <c r="C29" s="387" t="s">
        <v>1511</v>
      </c>
      <c r="D29" s="385" t="s">
        <v>1550</v>
      </c>
      <c r="E29" s="385" t="s">
        <v>1549</v>
      </c>
    </row>
    <row r="30" spans="2:7" ht="37.5" customHeight="1" x14ac:dyDescent="0.4">
      <c r="B30" s="710"/>
      <c r="C30" s="386" t="s">
        <v>1548</v>
      </c>
      <c r="D30" s="385" t="s">
        <v>1547</v>
      </c>
      <c r="E30" s="384" t="s">
        <v>415</v>
      </c>
    </row>
    <row r="31" spans="2:7" ht="37.5" customHeight="1" x14ac:dyDescent="0.4">
      <c r="B31" s="708" t="s">
        <v>1546</v>
      </c>
      <c r="C31" s="388" t="s">
        <v>1545</v>
      </c>
      <c r="D31" s="385" t="s">
        <v>1544</v>
      </c>
      <c r="E31" s="384" t="s">
        <v>1543</v>
      </c>
    </row>
    <row r="32" spans="2:7" ht="37.5" customHeight="1" x14ac:dyDescent="0.4">
      <c r="B32" s="709"/>
      <c r="C32" s="389"/>
      <c r="D32" s="385" t="s">
        <v>1542</v>
      </c>
      <c r="E32" s="384" t="s">
        <v>1541</v>
      </c>
    </row>
    <row r="33" spans="2:7" ht="37.5" customHeight="1" x14ac:dyDescent="0.4">
      <c r="B33" s="709"/>
      <c r="C33" s="387" t="s">
        <v>1511</v>
      </c>
      <c r="D33" s="385" t="s">
        <v>1540</v>
      </c>
      <c r="E33" s="384" t="s">
        <v>1539</v>
      </c>
    </row>
    <row r="34" spans="2:7" ht="37.5" customHeight="1" x14ac:dyDescent="0.4">
      <c r="B34" s="709"/>
      <c r="C34" s="386" t="s">
        <v>1538</v>
      </c>
      <c r="D34" s="385" t="s">
        <v>1537</v>
      </c>
      <c r="E34" s="384" t="s">
        <v>1536</v>
      </c>
    </row>
    <row r="35" spans="2:7" ht="37.5" customHeight="1" x14ac:dyDescent="0.4">
      <c r="B35" s="709"/>
      <c r="C35" s="386" t="s">
        <v>1535</v>
      </c>
      <c r="D35" s="385" t="s">
        <v>1534</v>
      </c>
      <c r="E35" s="384" t="s">
        <v>1533</v>
      </c>
    </row>
    <row r="36" spans="2:7" ht="37.5" customHeight="1" x14ac:dyDescent="0.4">
      <c r="B36" s="709"/>
      <c r="C36" s="386" t="s">
        <v>1532</v>
      </c>
      <c r="D36" s="385" t="s">
        <v>1531</v>
      </c>
      <c r="E36" s="384" t="s">
        <v>1530</v>
      </c>
    </row>
    <row r="37" spans="2:7" ht="67.5" customHeight="1" x14ac:dyDescent="0.4">
      <c r="B37" s="709"/>
      <c r="C37" s="388" t="s">
        <v>1529</v>
      </c>
      <c r="D37" s="385" t="s">
        <v>1528</v>
      </c>
      <c r="E37" s="385" t="s">
        <v>1527</v>
      </c>
      <c r="G37" s="382"/>
    </row>
    <row r="38" spans="2:7" ht="52.5" customHeight="1" x14ac:dyDescent="0.4">
      <c r="B38" s="709"/>
      <c r="C38" s="387" t="s">
        <v>1511</v>
      </c>
      <c r="D38" s="385" t="s">
        <v>1526</v>
      </c>
      <c r="E38" s="385" t="s">
        <v>1525</v>
      </c>
    </row>
    <row r="39" spans="2:7" ht="37.5" customHeight="1" x14ac:dyDescent="0.4">
      <c r="B39" s="709"/>
      <c r="C39" s="386" t="s">
        <v>1524</v>
      </c>
      <c r="D39" s="385" t="s">
        <v>1523</v>
      </c>
      <c r="E39" s="384" t="s">
        <v>1522</v>
      </c>
    </row>
    <row r="40" spans="2:7" ht="67.5" customHeight="1" x14ac:dyDescent="0.4">
      <c r="B40" s="709"/>
      <c r="C40" s="388" t="s">
        <v>1521</v>
      </c>
      <c r="D40" s="385" t="s">
        <v>1520</v>
      </c>
      <c r="E40" s="385" t="s">
        <v>1519</v>
      </c>
    </row>
    <row r="41" spans="2:7" ht="52.5" customHeight="1" x14ac:dyDescent="0.4">
      <c r="B41" s="709"/>
      <c r="C41" s="389" t="s">
        <v>1511</v>
      </c>
      <c r="D41" s="385" t="s">
        <v>1518</v>
      </c>
      <c r="E41" s="385" t="s">
        <v>1517</v>
      </c>
    </row>
    <row r="42" spans="2:7" ht="37.5" customHeight="1" x14ac:dyDescent="0.4">
      <c r="B42" s="709"/>
      <c r="C42" s="387" t="s">
        <v>1511</v>
      </c>
      <c r="D42" s="385" t="s">
        <v>1516</v>
      </c>
      <c r="E42" s="385" t="s">
        <v>1515</v>
      </c>
    </row>
    <row r="43" spans="2:7" ht="67.5" customHeight="1" x14ac:dyDescent="0.4">
      <c r="B43" s="709"/>
      <c r="C43" s="388" t="s">
        <v>1514</v>
      </c>
      <c r="D43" s="385" t="s">
        <v>1513</v>
      </c>
      <c r="E43" s="385" t="s">
        <v>1512</v>
      </c>
    </row>
    <row r="44" spans="2:7" ht="82.5" customHeight="1" x14ac:dyDescent="0.4">
      <c r="B44" s="709"/>
      <c r="C44" s="387" t="s">
        <v>1511</v>
      </c>
      <c r="D44" s="385" t="s">
        <v>1510</v>
      </c>
      <c r="E44" s="385" t="s">
        <v>1509</v>
      </c>
    </row>
    <row r="45" spans="2:7" ht="37.5" customHeight="1" x14ac:dyDescent="0.4">
      <c r="B45" s="710"/>
      <c r="C45" s="386" t="s">
        <v>1508</v>
      </c>
      <c r="D45" s="385" t="s">
        <v>1507</v>
      </c>
      <c r="E45" s="384" t="s">
        <v>1506</v>
      </c>
    </row>
    <row r="46" spans="2:7" x14ac:dyDescent="0.4">
      <c r="E46" s="383"/>
    </row>
  </sheetData>
  <mergeCells count="4">
    <mergeCell ref="B6:B9"/>
    <mergeCell ref="B3:E3"/>
    <mergeCell ref="B10:B30"/>
    <mergeCell ref="B31:B45"/>
  </mergeCells>
  <phoneticPr fontId="2"/>
  <printOptions horizontalCentered="1"/>
  <pageMargins left="0.78740157480314965" right="0.78740157480314965" top="0.78740157480314965" bottom="0.59055118110236227" header="0.31496062992125984" footer="0.19685039370078741"/>
  <pageSetup paperSize="9" scale="60" orientation="portrait" r:id="rId1"/>
  <headerFooter>
    <oddFooter>&amp;C&amp;P／&amp;N&amp;R&amp;D：&amp;T
&amp;F：&amp;A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M580"/>
  <sheetViews>
    <sheetView zoomScaleNormal="100" zoomScaleSheetLayoutView="100" workbookViewId="0">
      <pane ySplit="7" topLeftCell="A8" activePane="bottomLeft" state="frozen"/>
      <selection pane="bottomLeft" sqref="A1:M1"/>
    </sheetView>
  </sheetViews>
  <sheetFormatPr defaultColWidth="9" defaultRowHeight="13.5" x14ac:dyDescent="0.15"/>
  <cols>
    <col min="1" max="1" width="5.875" style="266" customWidth="1"/>
    <col min="2" max="2" width="4.625" style="268" customWidth="1"/>
    <col min="3" max="3" width="5.5" style="266" customWidth="1"/>
    <col min="4" max="4" width="5.375" style="266" customWidth="1"/>
    <col min="5" max="5" width="38.625" style="266" customWidth="1"/>
    <col min="6" max="6" width="5.625" style="269" customWidth="1"/>
    <col min="7" max="7" width="21.625" style="266" customWidth="1"/>
    <col min="8" max="8" width="5.625" style="269" customWidth="1"/>
    <col min="9" max="9" width="21.625" style="266" customWidth="1"/>
    <col min="10" max="10" width="5.625" style="269" customWidth="1"/>
    <col min="11" max="11" width="21.625" style="268" customWidth="1"/>
    <col min="12" max="12" width="9" style="267"/>
    <col min="13" max="13" width="21.625" style="266" customWidth="1"/>
    <col min="14" max="16384" width="9" style="266"/>
  </cols>
  <sheetData>
    <row r="1" spans="1:13" ht="29.25" customHeight="1" x14ac:dyDescent="0.15">
      <c r="A1" s="739" t="s">
        <v>1505</v>
      </c>
      <c r="B1" s="739"/>
      <c r="C1" s="739"/>
      <c r="D1" s="739"/>
      <c r="E1" s="739"/>
      <c r="F1" s="739"/>
      <c r="G1" s="739"/>
      <c r="H1" s="739"/>
      <c r="I1" s="739"/>
      <c r="J1" s="739"/>
      <c r="K1" s="739"/>
      <c r="L1" s="739"/>
      <c r="M1" s="739"/>
    </row>
    <row r="2" spans="1:13" ht="29.25" customHeight="1" x14ac:dyDescent="0.2">
      <c r="A2" s="379"/>
      <c r="B2" s="379"/>
      <c r="C2" s="379"/>
      <c r="D2" s="379"/>
      <c r="E2" s="379"/>
      <c r="F2" s="379"/>
      <c r="G2" s="379"/>
      <c r="H2" s="379"/>
      <c r="I2" s="379"/>
      <c r="J2" s="379"/>
      <c r="K2" s="379"/>
    </row>
    <row r="3" spans="1:13" ht="21" x14ac:dyDescent="0.2">
      <c r="A3" s="379"/>
      <c r="B3" s="379"/>
      <c r="C3" s="379"/>
      <c r="D3" s="379"/>
      <c r="E3" s="379"/>
      <c r="F3" s="379"/>
      <c r="G3" s="379"/>
      <c r="H3" s="379"/>
      <c r="I3" s="379"/>
      <c r="J3" s="379"/>
      <c r="K3" s="379"/>
    </row>
    <row r="4" spans="1:13" s="374" customFormat="1" ht="21" customHeight="1" x14ac:dyDescent="0.4">
      <c r="A4" s="378" t="s">
        <v>1504</v>
      </c>
      <c r="B4" s="376"/>
      <c r="F4" s="377"/>
      <c r="H4" s="377"/>
      <c r="J4" s="377"/>
      <c r="K4" s="376"/>
      <c r="L4" s="375"/>
    </row>
    <row r="5" spans="1:13" x14ac:dyDescent="0.15">
      <c r="A5" s="718" t="s">
        <v>1503</v>
      </c>
      <c r="B5" s="719"/>
      <c r="C5" s="719"/>
      <c r="D5" s="719"/>
      <c r="E5" s="720"/>
      <c r="F5" s="718" t="s">
        <v>1502</v>
      </c>
      <c r="G5" s="720"/>
      <c r="H5" s="718" t="s">
        <v>1501</v>
      </c>
      <c r="I5" s="720"/>
      <c r="J5" s="718" t="s">
        <v>1500</v>
      </c>
      <c r="K5" s="720"/>
      <c r="L5" s="718" t="s">
        <v>1499</v>
      </c>
      <c r="M5" s="720"/>
    </row>
    <row r="6" spans="1:13" ht="13.5" customHeight="1" x14ac:dyDescent="0.15">
      <c r="A6" s="725" t="s">
        <v>1498</v>
      </c>
      <c r="B6" s="726"/>
      <c r="C6" s="726"/>
      <c r="D6" s="727"/>
      <c r="E6" s="730" t="s">
        <v>1496</v>
      </c>
      <c r="F6" s="723" t="s">
        <v>1497</v>
      </c>
      <c r="G6" s="721" t="s">
        <v>1496</v>
      </c>
      <c r="H6" s="723" t="s">
        <v>1497</v>
      </c>
      <c r="I6" s="721" t="s">
        <v>1496</v>
      </c>
      <c r="J6" s="723" t="s">
        <v>1497</v>
      </c>
      <c r="K6" s="721" t="s">
        <v>1496</v>
      </c>
      <c r="L6" s="740" t="s">
        <v>1497</v>
      </c>
      <c r="M6" s="742" t="s">
        <v>1496</v>
      </c>
    </row>
    <row r="7" spans="1:13" s="373" customFormat="1" ht="12" x14ac:dyDescent="0.15">
      <c r="A7" s="728" t="s">
        <v>1495</v>
      </c>
      <c r="B7" s="729"/>
      <c r="C7" s="728" t="s">
        <v>1494</v>
      </c>
      <c r="D7" s="729"/>
      <c r="E7" s="731"/>
      <c r="F7" s="724"/>
      <c r="G7" s="722"/>
      <c r="H7" s="724"/>
      <c r="I7" s="722"/>
      <c r="J7" s="724"/>
      <c r="K7" s="722"/>
      <c r="L7" s="741"/>
      <c r="M7" s="743"/>
    </row>
    <row r="8" spans="1:13" s="370" customFormat="1" ht="15" customHeight="1" x14ac:dyDescent="0.4">
      <c r="A8" s="313" t="s">
        <v>1486</v>
      </c>
      <c r="B8" s="314" t="s">
        <v>0</v>
      </c>
      <c r="C8" s="313"/>
      <c r="D8" s="312"/>
      <c r="E8" s="311" t="s">
        <v>1490</v>
      </c>
      <c r="F8" s="305" t="s">
        <v>1486</v>
      </c>
      <c r="G8" s="304" t="s">
        <v>1493</v>
      </c>
      <c r="H8" s="305" t="s">
        <v>429</v>
      </c>
      <c r="I8" s="304" t="s">
        <v>1</v>
      </c>
      <c r="J8" s="305" t="s">
        <v>0</v>
      </c>
      <c r="K8" s="284" t="s">
        <v>1492</v>
      </c>
      <c r="L8" s="372" t="s">
        <v>0</v>
      </c>
      <c r="M8" s="371" t="s">
        <v>1491</v>
      </c>
    </row>
    <row r="9" spans="1:13" s="270" customFormat="1" ht="15" customHeight="1" x14ac:dyDescent="0.4">
      <c r="A9" s="322"/>
      <c r="B9" s="323"/>
      <c r="C9" s="322" t="s">
        <v>1486</v>
      </c>
      <c r="D9" s="321" t="s">
        <v>429</v>
      </c>
      <c r="E9" s="320" t="s">
        <v>1490</v>
      </c>
      <c r="F9" s="294"/>
      <c r="G9" s="289"/>
      <c r="H9" s="294"/>
      <c r="I9" s="289"/>
      <c r="J9" s="294"/>
      <c r="K9" s="293"/>
      <c r="L9" s="292"/>
      <c r="M9" s="291"/>
    </row>
    <row r="10" spans="1:13" s="270" customFormat="1" ht="15" customHeight="1" x14ac:dyDescent="0.4">
      <c r="A10" s="322"/>
      <c r="B10" s="323"/>
      <c r="C10" s="322" t="s">
        <v>1486</v>
      </c>
      <c r="D10" s="321" t="s">
        <v>475</v>
      </c>
      <c r="E10" s="325" t="s">
        <v>1489</v>
      </c>
      <c r="F10" s="294"/>
      <c r="G10" s="289"/>
      <c r="H10" s="294"/>
      <c r="I10" s="289"/>
      <c r="J10" s="294"/>
      <c r="K10" s="293"/>
      <c r="L10" s="292"/>
      <c r="M10" s="291"/>
    </row>
    <row r="11" spans="1:13" s="270" customFormat="1" ht="15" customHeight="1" x14ac:dyDescent="0.4">
      <c r="A11" s="328" t="s">
        <v>1486</v>
      </c>
      <c r="B11" s="329" t="s">
        <v>2</v>
      </c>
      <c r="C11" s="328"/>
      <c r="D11" s="327"/>
      <c r="E11" s="326" t="s">
        <v>1488</v>
      </c>
      <c r="F11" s="294"/>
      <c r="G11" s="289"/>
      <c r="H11" s="294"/>
      <c r="I11" s="289"/>
      <c r="J11" s="294"/>
      <c r="K11" s="293"/>
      <c r="L11" s="292"/>
      <c r="M11" s="291"/>
    </row>
    <row r="12" spans="1:13" s="270" customFormat="1" ht="15" customHeight="1" x14ac:dyDescent="0.4">
      <c r="A12" s="322"/>
      <c r="B12" s="323"/>
      <c r="C12" s="322" t="s">
        <v>1486</v>
      </c>
      <c r="D12" s="321" t="s">
        <v>426</v>
      </c>
      <c r="E12" s="320" t="s">
        <v>1487</v>
      </c>
      <c r="F12" s="294"/>
      <c r="G12" s="289"/>
      <c r="H12" s="294"/>
      <c r="I12" s="289"/>
      <c r="J12" s="294"/>
      <c r="K12" s="293"/>
      <c r="L12" s="292"/>
      <c r="M12" s="291"/>
    </row>
    <row r="13" spans="1:13" s="270" customFormat="1" ht="15" customHeight="1" x14ac:dyDescent="0.4">
      <c r="A13" s="322"/>
      <c r="B13" s="323"/>
      <c r="C13" s="322" t="s">
        <v>1486</v>
      </c>
      <c r="D13" s="321" t="s">
        <v>912</v>
      </c>
      <c r="E13" s="320" t="s">
        <v>1485</v>
      </c>
      <c r="F13" s="288"/>
      <c r="G13" s="275"/>
      <c r="H13" s="294"/>
      <c r="I13" s="289"/>
      <c r="J13" s="294"/>
      <c r="K13" s="293"/>
      <c r="L13" s="292"/>
      <c r="M13" s="291"/>
    </row>
    <row r="14" spans="1:13" s="270" customFormat="1" ht="15" customHeight="1" x14ac:dyDescent="0.4">
      <c r="A14" s="313" t="s">
        <v>1478</v>
      </c>
      <c r="B14" s="314" t="s">
        <v>0</v>
      </c>
      <c r="C14" s="313"/>
      <c r="D14" s="312"/>
      <c r="E14" s="311" t="s">
        <v>1484</v>
      </c>
      <c r="F14" s="305" t="s">
        <v>1478</v>
      </c>
      <c r="G14" s="304" t="s">
        <v>1483</v>
      </c>
      <c r="H14" s="294"/>
      <c r="I14" s="289"/>
      <c r="J14" s="294"/>
      <c r="K14" s="293"/>
      <c r="L14" s="292"/>
      <c r="M14" s="291"/>
    </row>
    <row r="15" spans="1:13" s="270" customFormat="1" ht="15" customHeight="1" x14ac:dyDescent="0.4">
      <c r="A15" s="322"/>
      <c r="B15" s="323"/>
      <c r="C15" s="322" t="s">
        <v>1478</v>
      </c>
      <c r="D15" s="321" t="s">
        <v>429</v>
      </c>
      <c r="E15" s="320" t="s">
        <v>1482</v>
      </c>
      <c r="F15" s="294"/>
      <c r="G15" s="289"/>
      <c r="H15" s="294"/>
      <c r="I15" s="289"/>
      <c r="J15" s="294"/>
      <c r="K15" s="293"/>
      <c r="L15" s="292"/>
      <c r="M15" s="291"/>
    </row>
    <row r="16" spans="1:13" s="270" customFormat="1" ht="15" customHeight="1" x14ac:dyDescent="0.4">
      <c r="A16" s="317"/>
      <c r="B16" s="318"/>
      <c r="C16" s="317" t="s">
        <v>1478</v>
      </c>
      <c r="D16" s="316" t="s">
        <v>475</v>
      </c>
      <c r="E16" s="325" t="s">
        <v>1481</v>
      </c>
      <c r="F16" s="294"/>
      <c r="G16" s="289"/>
      <c r="H16" s="294"/>
      <c r="I16" s="289"/>
      <c r="J16" s="294"/>
      <c r="K16" s="293"/>
      <c r="L16" s="292"/>
      <c r="M16" s="291"/>
    </row>
    <row r="17" spans="1:13" s="270" customFormat="1" ht="15" customHeight="1" x14ac:dyDescent="0.4">
      <c r="A17" s="322" t="s">
        <v>1478</v>
      </c>
      <c r="B17" s="323" t="s">
        <v>2</v>
      </c>
      <c r="C17" s="322"/>
      <c r="D17" s="321"/>
      <c r="E17" s="326" t="s">
        <v>1480</v>
      </c>
      <c r="F17" s="294"/>
      <c r="G17" s="289"/>
      <c r="H17" s="294"/>
      <c r="I17" s="289"/>
      <c r="J17" s="294"/>
      <c r="K17" s="293"/>
      <c r="L17" s="292"/>
      <c r="M17" s="291"/>
    </row>
    <row r="18" spans="1:13" s="270" customFormat="1" ht="15" customHeight="1" x14ac:dyDescent="0.4">
      <c r="A18" s="322"/>
      <c r="B18" s="323"/>
      <c r="C18" s="322" t="s">
        <v>1478</v>
      </c>
      <c r="D18" s="321" t="s">
        <v>426</v>
      </c>
      <c r="E18" s="320" t="s">
        <v>1479</v>
      </c>
      <c r="F18" s="294"/>
      <c r="G18" s="289"/>
      <c r="H18" s="294"/>
      <c r="I18" s="289"/>
      <c r="J18" s="294"/>
      <c r="K18" s="293"/>
      <c r="L18" s="292"/>
      <c r="M18" s="291"/>
    </row>
    <row r="19" spans="1:13" s="270" customFormat="1" ht="15" customHeight="1" x14ac:dyDescent="0.4">
      <c r="A19" s="322"/>
      <c r="B19" s="323"/>
      <c r="C19" s="322" t="s">
        <v>1478</v>
      </c>
      <c r="D19" s="321" t="s">
        <v>1180</v>
      </c>
      <c r="E19" s="320" t="s">
        <v>1477</v>
      </c>
      <c r="F19" s="294"/>
      <c r="G19" s="289"/>
      <c r="H19" s="294"/>
      <c r="I19" s="289"/>
      <c r="J19" s="294"/>
      <c r="K19" s="293"/>
      <c r="L19" s="292"/>
      <c r="M19" s="291"/>
    </row>
    <row r="20" spans="1:13" s="270" customFormat="1" ht="15" customHeight="1" x14ac:dyDescent="0.4">
      <c r="A20" s="313"/>
      <c r="B20" s="314"/>
      <c r="C20" s="313" t="s">
        <v>1474</v>
      </c>
      <c r="D20" s="312" t="s">
        <v>727</v>
      </c>
      <c r="E20" s="311" t="s">
        <v>1476</v>
      </c>
      <c r="F20" s="305" t="s">
        <v>1474</v>
      </c>
      <c r="G20" s="304" t="s">
        <v>1476</v>
      </c>
      <c r="H20" s="294"/>
      <c r="I20" s="289"/>
      <c r="J20" s="294"/>
      <c r="K20" s="293"/>
      <c r="L20" s="292"/>
      <c r="M20" s="291"/>
    </row>
    <row r="21" spans="1:13" s="270" customFormat="1" ht="15" customHeight="1" x14ac:dyDescent="0.4">
      <c r="A21" s="322" t="s">
        <v>1474</v>
      </c>
      <c r="B21" s="323" t="s">
        <v>0</v>
      </c>
      <c r="C21" s="322"/>
      <c r="D21" s="321"/>
      <c r="E21" s="320" t="s">
        <v>1475</v>
      </c>
      <c r="F21" s="294"/>
      <c r="G21" s="289"/>
      <c r="H21" s="294"/>
      <c r="I21" s="289"/>
      <c r="J21" s="294"/>
      <c r="K21" s="293"/>
      <c r="L21" s="292"/>
      <c r="M21" s="291"/>
    </row>
    <row r="22" spans="1:13" s="270" customFormat="1" ht="15" customHeight="1" x14ac:dyDescent="0.4">
      <c r="A22" s="322" t="s">
        <v>1474</v>
      </c>
      <c r="B22" s="323" t="s">
        <v>2</v>
      </c>
      <c r="C22" s="322"/>
      <c r="D22" s="321"/>
      <c r="E22" s="276" t="s">
        <v>1473</v>
      </c>
      <c r="F22" s="288"/>
      <c r="G22" s="275"/>
      <c r="H22" s="294"/>
      <c r="I22" s="289"/>
      <c r="J22" s="294"/>
      <c r="K22" s="293"/>
      <c r="L22" s="292"/>
      <c r="M22" s="291"/>
    </row>
    <row r="23" spans="1:13" s="270" customFormat="1" ht="15" customHeight="1" x14ac:dyDescent="0.4">
      <c r="A23" s="313" t="s">
        <v>1472</v>
      </c>
      <c r="B23" s="314" t="s">
        <v>0</v>
      </c>
      <c r="C23" s="313" t="s">
        <v>1472</v>
      </c>
      <c r="D23" s="346" t="s">
        <v>429</v>
      </c>
      <c r="E23" s="311" t="s">
        <v>1471</v>
      </c>
      <c r="F23" s="319" t="s">
        <v>1472</v>
      </c>
      <c r="G23" s="271" t="s">
        <v>1471</v>
      </c>
      <c r="H23" s="294"/>
      <c r="I23" s="289"/>
      <c r="J23" s="294"/>
      <c r="K23" s="293"/>
      <c r="L23" s="292"/>
      <c r="M23" s="291"/>
    </row>
    <row r="24" spans="1:13" s="270" customFormat="1" ht="15" customHeight="1" x14ac:dyDescent="0.4">
      <c r="A24" s="301" t="s">
        <v>1463</v>
      </c>
      <c r="B24" s="302" t="s">
        <v>0</v>
      </c>
      <c r="C24" s="301" t="s">
        <v>1463</v>
      </c>
      <c r="D24" s="300" t="s">
        <v>429</v>
      </c>
      <c r="E24" s="299" t="s">
        <v>1470</v>
      </c>
      <c r="F24" s="294" t="s">
        <v>1463</v>
      </c>
      <c r="G24" s="289" t="s">
        <v>1469</v>
      </c>
      <c r="H24" s="294"/>
      <c r="I24" s="289"/>
      <c r="J24" s="294"/>
      <c r="K24" s="293"/>
      <c r="L24" s="292"/>
      <c r="M24" s="291"/>
    </row>
    <row r="25" spans="1:13" s="270" customFormat="1" ht="15" customHeight="1" x14ac:dyDescent="0.4">
      <c r="A25" s="322" t="s">
        <v>1463</v>
      </c>
      <c r="B25" s="323" t="s">
        <v>2</v>
      </c>
      <c r="C25" s="322"/>
      <c r="D25" s="321"/>
      <c r="E25" s="326" t="s">
        <v>1468</v>
      </c>
      <c r="F25" s="294"/>
      <c r="G25" s="289"/>
      <c r="H25" s="294"/>
      <c r="I25" s="289"/>
      <c r="J25" s="294"/>
      <c r="K25" s="293"/>
      <c r="L25" s="292"/>
      <c r="M25" s="291"/>
    </row>
    <row r="26" spans="1:13" s="270" customFormat="1" ht="15" customHeight="1" x14ac:dyDescent="0.4">
      <c r="A26" s="322"/>
      <c r="B26" s="323"/>
      <c r="C26" s="322" t="s">
        <v>1463</v>
      </c>
      <c r="D26" s="321" t="s">
        <v>426</v>
      </c>
      <c r="E26" s="320" t="s">
        <v>1467</v>
      </c>
      <c r="F26" s="294"/>
      <c r="G26" s="289"/>
      <c r="H26" s="294"/>
      <c r="I26" s="289"/>
      <c r="J26" s="294"/>
      <c r="K26" s="293"/>
      <c r="L26" s="292"/>
      <c r="M26" s="291"/>
    </row>
    <row r="27" spans="1:13" s="270" customFormat="1" ht="15" customHeight="1" x14ac:dyDescent="0.4">
      <c r="A27" s="317"/>
      <c r="B27" s="318"/>
      <c r="C27" s="317" t="s">
        <v>1463</v>
      </c>
      <c r="D27" s="316" t="s">
        <v>1180</v>
      </c>
      <c r="E27" s="325" t="s">
        <v>1466</v>
      </c>
      <c r="F27" s="294"/>
      <c r="G27" s="289"/>
      <c r="H27" s="294"/>
      <c r="I27" s="289"/>
      <c r="J27" s="294"/>
      <c r="K27" s="293"/>
      <c r="L27" s="292"/>
      <c r="M27" s="291"/>
    </row>
    <row r="28" spans="1:13" s="270" customFormat="1" ht="15" customHeight="1" x14ac:dyDescent="0.4">
      <c r="A28" s="322" t="s">
        <v>1463</v>
      </c>
      <c r="B28" s="323" t="s">
        <v>16</v>
      </c>
      <c r="C28" s="322"/>
      <c r="D28" s="321"/>
      <c r="E28" s="326" t="s">
        <v>1465</v>
      </c>
      <c r="F28" s="294"/>
      <c r="G28" s="289"/>
      <c r="H28" s="294"/>
      <c r="I28" s="289"/>
      <c r="J28" s="294"/>
      <c r="K28" s="293"/>
      <c r="L28" s="292"/>
      <c r="M28" s="291"/>
    </row>
    <row r="29" spans="1:13" s="270" customFormat="1" ht="15" customHeight="1" x14ac:dyDescent="0.4">
      <c r="A29" s="322"/>
      <c r="B29" s="323"/>
      <c r="C29" s="322" t="s">
        <v>1463</v>
      </c>
      <c r="D29" s="321" t="s">
        <v>778</v>
      </c>
      <c r="E29" s="320" t="s">
        <v>1464</v>
      </c>
      <c r="F29" s="294"/>
      <c r="G29" s="289"/>
      <c r="H29" s="294"/>
      <c r="I29" s="289"/>
      <c r="J29" s="294"/>
      <c r="K29" s="293"/>
      <c r="L29" s="292"/>
      <c r="M29" s="291"/>
    </row>
    <row r="30" spans="1:13" s="270" customFormat="1" ht="15" customHeight="1" x14ac:dyDescent="0.4">
      <c r="A30" s="278"/>
      <c r="B30" s="279"/>
      <c r="C30" s="278" t="s">
        <v>1463</v>
      </c>
      <c r="D30" s="277" t="s">
        <v>419</v>
      </c>
      <c r="E30" s="276" t="s">
        <v>1462</v>
      </c>
      <c r="F30" s="294"/>
      <c r="G30" s="289"/>
      <c r="H30" s="294"/>
      <c r="I30" s="289"/>
      <c r="J30" s="294"/>
      <c r="K30" s="293"/>
      <c r="L30" s="292"/>
      <c r="M30" s="291"/>
    </row>
    <row r="31" spans="1:13" s="270" customFormat="1" ht="15" customHeight="1" x14ac:dyDescent="0.4">
      <c r="A31" s="301" t="s">
        <v>1453</v>
      </c>
      <c r="B31" s="302" t="s">
        <v>0</v>
      </c>
      <c r="C31" s="301" t="s">
        <v>1453</v>
      </c>
      <c r="D31" s="300" t="s">
        <v>429</v>
      </c>
      <c r="E31" s="325" t="s">
        <v>1461</v>
      </c>
      <c r="F31" s="305" t="s">
        <v>1453</v>
      </c>
      <c r="G31" s="304" t="s">
        <v>1460</v>
      </c>
      <c r="H31" s="294"/>
      <c r="I31" s="289"/>
      <c r="J31" s="294"/>
      <c r="K31" s="293"/>
      <c r="L31" s="292"/>
      <c r="M31" s="291"/>
    </row>
    <row r="32" spans="1:13" s="270" customFormat="1" ht="15" customHeight="1" x14ac:dyDescent="0.4">
      <c r="A32" s="297" t="s">
        <v>1453</v>
      </c>
      <c r="B32" s="298" t="s">
        <v>2</v>
      </c>
      <c r="C32" s="297" t="s">
        <v>1453</v>
      </c>
      <c r="D32" s="296" t="s">
        <v>426</v>
      </c>
      <c r="E32" s="295" t="s">
        <v>1459</v>
      </c>
      <c r="F32" s="294"/>
      <c r="G32" s="289"/>
      <c r="H32" s="294"/>
      <c r="I32" s="289"/>
      <c r="J32" s="294"/>
      <c r="K32" s="293"/>
      <c r="L32" s="292"/>
      <c r="M32" s="291"/>
    </row>
    <row r="33" spans="1:13" s="270" customFormat="1" ht="15" customHeight="1" x14ac:dyDescent="0.4">
      <c r="A33" s="297" t="s">
        <v>1453</v>
      </c>
      <c r="B33" s="298" t="s">
        <v>4</v>
      </c>
      <c r="C33" s="297" t="s">
        <v>1453</v>
      </c>
      <c r="D33" s="296" t="s">
        <v>424</v>
      </c>
      <c r="E33" s="295" t="s">
        <v>1458</v>
      </c>
      <c r="F33" s="294"/>
      <c r="G33" s="289"/>
      <c r="H33" s="294"/>
      <c r="I33" s="289"/>
      <c r="J33" s="294"/>
      <c r="K33" s="293"/>
      <c r="L33" s="292"/>
      <c r="M33" s="291"/>
    </row>
    <row r="34" spans="1:13" s="270" customFormat="1" ht="15" customHeight="1" x14ac:dyDescent="0.4">
      <c r="A34" s="322" t="s">
        <v>1453</v>
      </c>
      <c r="B34" s="323" t="s">
        <v>16</v>
      </c>
      <c r="C34" s="322"/>
      <c r="D34" s="321"/>
      <c r="E34" s="326" t="s">
        <v>1457</v>
      </c>
      <c r="F34" s="294"/>
      <c r="G34" s="289"/>
      <c r="H34" s="294"/>
      <c r="I34" s="289"/>
      <c r="J34" s="294"/>
      <c r="K34" s="293"/>
      <c r="L34" s="292"/>
      <c r="M34" s="291"/>
    </row>
    <row r="35" spans="1:13" s="270" customFormat="1" ht="15" customHeight="1" x14ac:dyDescent="0.4">
      <c r="A35" s="322"/>
      <c r="B35" s="323"/>
      <c r="C35" s="322" t="s">
        <v>1453</v>
      </c>
      <c r="D35" s="321" t="s">
        <v>778</v>
      </c>
      <c r="E35" s="320" t="s">
        <v>1456</v>
      </c>
      <c r="F35" s="294"/>
      <c r="G35" s="289"/>
      <c r="H35" s="294"/>
      <c r="I35" s="289"/>
      <c r="J35" s="294"/>
      <c r="K35" s="293"/>
      <c r="L35" s="292"/>
      <c r="M35" s="291"/>
    </row>
    <row r="36" spans="1:13" s="270" customFormat="1" ht="15" customHeight="1" x14ac:dyDescent="0.4">
      <c r="A36" s="322"/>
      <c r="B36" s="323"/>
      <c r="C36" s="322" t="s">
        <v>1453</v>
      </c>
      <c r="D36" s="321" t="s">
        <v>958</v>
      </c>
      <c r="E36" s="320" t="s">
        <v>1455</v>
      </c>
      <c r="F36" s="294"/>
      <c r="G36" s="289"/>
      <c r="H36" s="294"/>
      <c r="I36" s="289"/>
      <c r="J36" s="294"/>
      <c r="K36" s="293"/>
      <c r="L36" s="292"/>
      <c r="M36" s="291"/>
    </row>
    <row r="37" spans="1:13" s="270" customFormat="1" ht="15" customHeight="1" x14ac:dyDescent="0.4">
      <c r="A37" s="322"/>
      <c r="B37" s="323"/>
      <c r="C37" s="322" t="s">
        <v>1453</v>
      </c>
      <c r="D37" s="321" t="s">
        <v>1399</v>
      </c>
      <c r="E37" s="320" t="s">
        <v>1454</v>
      </c>
      <c r="F37" s="294"/>
      <c r="G37" s="289"/>
      <c r="H37" s="294"/>
      <c r="I37" s="289"/>
      <c r="J37" s="294"/>
      <c r="K37" s="293"/>
      <c r="L37" s="292"/>
      <c r="M37" s="291"/>
    </row>
    <row r="38" spans="1:13" s="270" customFormat="1" ht="15" customHeight="1" x14ac:dyDescent="0.4">
      <c r="A38" s="278"/>
      <c r="B38" s="279"/>
      <c r="C38" s="278" t="s">
        <v>1453</v>
      </c>
      <c r="D38" s="277" t="s">
        <v>419</v>
      </c>
      <c r="E38" s="276" t="s">
        <v>1452</v>
      </c>
      <c r="F38" s="288"/>
      <c r="G38" s="275"/>
      <c r="H38" s="294"/>
      <c r="I38" s="289"/>
      <c r="J38" s="350"/>
      <c r="K38" s="287"/>
      <c r="L38" s="292"/>
      <c r="M38" s="291"/>
    </row>
    <row r="39" spans="1:13" s="270" customFormat="1" ht="15" customHeight="1" x14ac:dyDescent="0.4">
      <c r="A39" s="313" t="s">
        <v>1441</v>
      </c>
      <c r="B39" s="314" t="s">
        <v>0</v>
      </c>
      <c r="C39" s="313"/>
      <c r="D39" s="312"/>
      <c r="E39" s="311" t="s">
        <v>1451</v>
      </c>
      <c r="F39" s="305" t="s">
        <v>1441</v>
      </c>
      <c r="G39" s="304" t="s">
        <v>1450</v>
      </c>
      <c r="H39" s="305" t="s">
        <v>475</v>
      </c>
      <c r="I39" s="304" t="s">
        <v>1449</v>
      </c>
      <c r="J39" s="362" t="s">
        <v>1433</v>
      </c>
      <c r="K39" s="293" t="s">
        <v>1448</v>
      </c>
      <c r="L39" s="292"/>
      <c r="M39" s="291"/>
    </row>
    <row r="40" spans="1:13" s="270" customFormat="1" ht="15" customHeight="1" x14ac:dyDescent="0.4">
      <c r="A40" s="322"/>
      <c r="B40" s="323"/>
      <c r="C40" s="322" t="s">
        <v>1441</v>
      </c>
      <c r="D40" s="321" t="s">
        <v>429</v>
      </c>
      <c r="E40" s="320" t="s">
        <v>1447</v>
      </c>
      <c r="F40" s="294"/>
      <c r="G40" s="289"/>
      <c r="H40" s="294"/>
      <c r="I40" s="289"/>
      <c r="J40" s="294"/>
      <c r="K40" s="293"/>
      <c r="L40" s="292"/>
      <c r="M40" s="291"/>
    </row>
    <row r="41" spans="1:13" s="270" customFormat="1" ht="15" customHeight="1" x14ac:dyDescent="0.4">
      <c r="A41" s="317"/>
      <c r="B41" s="318"/>
      <c r="C41" s="317" t="s">
        <v>1441</v>
      </c>
      <c r="D41" s="316" t="s">
        <v>887</v>
      </c>
      <c r="E41" s="325" t="s">
        <v>1446</v>
      </c>
      <c r="F41" s="294"/>
      <c r="G41" s="289"/>
      <c r="H41" s="294"/>
      <c r="I41" s="289"/>
      <c r="J41" s="294"/>
      <c r="K41" s="293"/>
      <c r="L41" s="292"/>
      <c r="M41" s="291"/>
    </row>
    <row r="42" spans="1:13" s="270" customFormat="1" ht="15" customHeight="1" x14ac:dyDescent="0.4">
      <c r="A42" s="297" t="s">
        <v>1441</v>
      </c>
      <c r="B42" s="298" t="s">
        <v>2</v>
      </c>
      <c r="C42" s="297" t="s">
        <v>1441</v>
      </c>
      <c r="D42" s="296" t="s">
        <v>426</v>
      </c>
      <c r="E42" s="295" t="s">
        <v>1445</v>
      </c>
      <c r="F42" s="294"/>
      <c r="G42" s="289"/>
      <c r="H42" s="294"/>
      <c r="I42" s="289"/>
      <c r="J42" s="294"/>
      <c r="K42" s="293"/>
      <c r="L42" s="292"/>
      <c r="M42" s="291"/>
    </row>
    <row r="43" spans="1:13" s="270" customFormat="1" ht="15" customHeight="1" x14ac:dyDescent="0.4">
      <c r="A43" s="297" t="s">
        <v>1441</v>
      </c>
      <c r="B43" s="298" t="s">
        <v>4</v>
      </c>
      <c r="C43" s="297" t="s">
        <v>1441</v>
      </c>
      <c r="D43" s="296" t="s">
        <v>424</v>
      </c>
      <c r="E43" s="295" t="s">
        <v>1444</v>
      </c>
      <c r="F43" s="294"/>
      <c r="G43" s="289"/>
      <c r="H43" s="294"/>
      <c r="I43" s="289"/>
      <c r="J43" s="294"/>
      <c r="K43" s="293"/>
      <c r="L43" s="292"/>
      <c r="M43" s="291"/>
    </row>
    <row r="44" spans="1:13" s="270" customFormat="1" ht="15" customHeight="1" x14ac:dyDescent="0.4">
      <c r="A44" s="297" t="s">
        <v>1441</v>
      </c>
      <c r="B44" s="298" t="s">
        <v>6</v>
      </c>
      <c r="C44" s="297" t="s">
        <v>1441</v>
      </c>
      <c r="D44" s="296" t="s">
        <v>422</v>
      </c>
      <c r="E44" s="295" t="s">
        <v>1443</v>
      </c>
      <c r="F44" s="294"/>
      <c r="G44" s="289"/>
      <c r="H44" s="294"/>
      <c r="I44" s="289"/>
      <c r="J44" s="294"/>
      <c r="K44" s="293"/>
      <c r="L44" s="292"/>
      <c r="M44" s="291"/>
    </row>
    <row r="45" spans="1:13" s="270" customFormat="1" ht="15" customHeight="1" x14ac:dyDescent="0.4">
      <c r="A45" s="297" t="s">
        <v>1441</v>
      </c>
      <c r="B45" s="298" t="s">
        <v>8</v>
      </c>
      <c r="C45" s="297" t="s">
        <v>1441</v>
      </c>
      <c r="D45" s="296" t="s">
        <v>433</v>
      </c>
      <c r="E45" s="295" t="s">
        <v>1442</v>
      </c>
      <c r="F45" s="294"/>
      <c r="G45" s="289"/>
      <c r="H45" s="294"/>
      <c r="I45" s="289"/>
      <c r="J45" s="294"/>
      <c r="K45" s="293"/>
      <c r="L45" s="292"/>
      <c r="M45" s="291"/>
    </row>
    <row r="46" spans="1:13" s="270" customFormat="1" ht="15" customHeight="1" x14ac:dyDescent="0.4">
      <c r="A46" s="322" t="s">
        <v>1441</v>
      </c>
      <c r="B46" s="323" t="s">
        <v>16</v>
      </c>
      <c r="C46" s="322" t="s">
        <v>1441</v>
      </c>
      <c r="D46" s="321" t="s">
        <v>419</v>
      </c>
      <c r="E46" s="326" t="s">
        <v>1440</v>
      </c>
      <c r="F46" s="288"/>
      <c r="G46" s="275"/>
      <c r="H46" s="288"/>
      <c r="I46" s="275"/>
      <c r="J46" s="294"/>
      <c r="K46" s="293"/>
      <c r="L46" s="292"/>
      <c r="M46" s="291"/>
    </row>
    <row r="47" spans="1:13" s="270" customFormat="1" ht="15" customHeight="1" x14ac:dyDescent="0.4">
      <c r="A47" s="301" t="s">
        <v>1437</v>
      </c>
      <c r="B47" s="302" t="s">
        <v>0</v>
      </c>
      <c r="C47" s="301" t="s">
        <v>1437</v>
      </c>
      <c r="D47" s="300" t="s">
        <v>429</v>
      </c>
      <c r="E47" s="299" t="s">
        <v>1439</v>
      </c>
      <c r="F47" s="305" t="s">
        <v>1437</v>
      </c>
      <c r="G47" s="304" t="s">
        <v>1438</v>
      </c>
      <c r="H47" s="305" t="s">
        <v>488</v>
      </c>
      <c r="I47" s="304" t="s">
        <v>1438</v>
      </c>
      <c r="J47" s="294"/>
      <c r="K47" s="293"/>
      <c r="L47" s="292"/>
      <c r="M47" s="291"/>
    </row>
    <row r="48" spans="1:13" s="270" customFormat="1" ht="15" customHeight="1" x14ac:dyDescent="0.4">
      <c r="A48" s="278" t="s">
        <v>1437</v>
      </c>
      <c r="B48" s="279" t="s">
        <v>2</v>
      </c>
      <c r="C48" s="278" t="s">
        <v>1437</v>
      </c>
      <c r="D48" s="277" t="s">
        <v>426</v>
      </c>
      <c r="E48" s="290" t="s">
        <v>1436</v>
      </c>
      <c r="F48" s="288"/>
      <c r="G48" s="275"/>
      <c r="H48" s="288"/>
      <c r="I48" s="275"/>
      <c r="J48" s="350"/>
      <c r="K48" s="287"/>
      <c r="L48" s="286"/>
      <c r="M48" s="285"/>
    </row>
    <row r="49" spans="1:13" s="270" customFormat="1" ht="15" customHeight="1" x14ac:dyDescent="0.4">
      <c r="A49" s="282" t="s">
        <v>1435</v>
      </c>
      <c r="B49" s="283" t="s">
        <v>0</v>
      </c>
      <c r="C49" s="282" t="s">
        <v>1435</v>
      </c>
      <c r="D49" s="281" t="s">
        <v>429</v>
      </c>
      <c r="E49" s="280" t="s">
        <v>1434</v>
      </c>
      <c r="F49" s="319" t="s">
        <v>1435</v>
      </c>
      <c r="G49" s="271" t="s">
        <v>1434</v>
      </c>
      <c r="H49" s="305" t="s">
        <v>483</v>
      </c>
      <c r="I49" s="304" t="s">
        <v>1432</v>
      </c>
      <c r="J49" s="365" t="s">
        <v>1424</v>
      </c>
      <c r="K49" s="284" t="s">
        <v>1432</v>
      </c>
      <c r="L49" s="292" t="s">
        <v>1433</v>
      </c>
      <c r="M49" s="291" t="s">
        <v>1432</v>
      </c>
    </row>
    <row r="50" spans="1:13" s="270" customFormat="1" ht="15" customHeight="1" x14ac:dyDescent="0.4">
      <c r="A50" s="313" t="s">
        <v>1431</v>
      </c>
      <c r="B50" s="314" t="s">
        <v>0</v>
      </c>
      <c r="C50" s="313" t="s">
        <v>1431</v>
      </c>
      <c r="D50" s="312" t="s">
        <v>429</v>
      </c>
      <c r="E50" s="311" t="s">
        <v>1430</v>
      </c>
      <c r="F50" s="294" t="s">
        <v>1431</v>
      </c>
      <c r="G50" s="289" t="s">
        <v>1430</v>
      </c>
      <c r="H50" s="294"/>
      <c r="I50" s="289"/>
      <c r="J50" s="294"/>
      <c r="K50" s="293"/>
      <c r="L50" s="292"/>
      <c r="M50" s="291"/>
    </row>
    <row r="51" spans="1:13" s="270" customFormat="1" ht="15" customHeight="1" x14ac:dyDescent="0.4">
      <c r="A51" s="282" t="s">
        <v>1428</v>
      </c>
      <c r="B51" s="283" t="s">
        <v>0</v>
      </c>
      <c r="C51" s="282" t="s">
        <v>1428</v>
      </c>
      <c r="D51" s="281" t="s">
        <v>429</v>
      </c>
      <c r="E51" s="280" t="s">
        <v>1429</v>
      </c>
      <c r="F51" s="319" t="s">
        <v>1428</v>
      </c>
      <c r="G51" s="271" t="s">
        <v>1427</v>
      </c>
      <c r="H51" s="288"/>
      <c r="I51" s="275"/>
      <c r="J51" s="350"/>
      <c r="K51" s="287"/>
      <c r="L51" s="286"/>
      <c r="M51" s="285"/>
    </row>
    <row r="52" spans="1:13" s="270" customFormat="1" ht="15" customHeight="1" x14ac:dyDescent="0.4">
      <c r="A52" s="322" t="s">
        <v>1422</v>
      </c>
      <c r="B52" s="323" t="s">
        <v>0</v>
      </c>
      <c r="C52" s="322" t="s">
        <v>1422</v>
      </c>
      <c r="D52" s="321" t="s">
        <v>429</v>
      </c>
      <c r="E52" s="320" t="s">
        <v>1426</v>
      </c>
      <c r="F52" s="305" t="s">
        <v>1422</v>
      </c>
      <c r="G52" s="304" t="s">
        <v>1425</v>
      </c>
      <c r="H52" s="305" t="s">
        <v>1098</v>
      </c>
      <c r="I52" s="304" t="s">
        <v>1423</v>
      </c>
      <c r="J52" s="365" t="s">
        <v>1415</v>
      </c>
      <c r="K52" s="284" t="s">
        <v>1423</v>
      </c>
      <c r="L52" s="292" t="s">
        <v>1424</v>
      </c>
      <c r="M52" s="291" t="s">
        <v>1423</v>
      </c>
    </row>
    <row r="53" spans="1:13" s="270" customFormat="1" ht="15" customHeight="1" x14ac:dyDescent="0.4">
      <c r="A53" s="278" t="s">
        <v>1422</v>
      </c>
      <c r="B53" s="279" t="s">
        <v>2</v>
      </c>
      <c r="C53" s="278" t="s">
        <v>1422</v>
      </c>
      <c r="D53" s="277" t="s">
        <v>426</v>
      </c>
      <c r="E53" s="276" t="s">
        <v>1421</v>
      </c>
      <c r="F53" s="288"/>
      <c r="G53" s="275"/>
      <c r="H53" s="294"/>
      <c r="I53" s="289"/>
      <c r="J53" s="294"/>
      <c r="K53" s="293"/>
      <c r="L53" s="292"/>
      <c r="M53" s="291"/>
    </row>
    <row r="54" spans="1:13" s="270" customFormat="1" ht="15" customHeight="1" x14ac:dyDescent="0.4">
      <c r="A54" s="313"/>
      <c r="B54" s="314"/>
      <c r="C54" s="313" t="s">
        <v>1418</v>
      </c>
      <c r="D54" s="312" t="s">
        <v>727</v>
      </c>
      <c r="E54" s="311" t="s">
        <v>1420</v>
      </c>
      <c r="F54" s="305" t="s">
        <v>1418</v>
      </c>
      <c r="G54" s="304" t="s">
        <v>1419</v>
      </c>
      <c r="H54" s="294"/>
      <c r="I54" s="289"/>
      <c r="J54" s="294"/>
      <c r="K54" s="293"/>
      <c r="L54" s="292"/>
      <c r="M54" s="291"/>
    </row>
    <row r="55" spans="1:13" s="270" customFormat="1" ht="15" customHeight="1" x14ac:dyDescent="0.4">
      <c r="A55" s="322" t="s">
        <v>1418</v>
      </c>
      <c r="B55" s="323" t="s">
        <v>0</v>
      </c>
      <c r="C55" s="322"/>
      <c r="D55" s="321"/>
      <c r="E55" s="320" t="s">
        <v>1419</v>
      </c>
      <c r="F55" s="294"/>
      <c r="G55" s="289"/>
      <c r="H55" s="294"/>
      <c r="I55" s="289"/>
      <c r="J55" s="294"/>
      <c r="K55" s="293"/>
      <c r="L55" s="292"/>
      <c r="M55" s="291"/>
    </row>
    <row r="56" spans="1:13" s="270" customFormat="1" ht="15" customHeight="1" x14ac:dyDescent="0.4">
      <c r="A56" s="278" t="s">
        <v>1418</v>
      </c>
      <c r="B56" s="279" t="s">
        <v>2</v>
      </c>
      <c r="C56" s="278"/>
      <c r="D56" s="277"/>
      <c r="E56" s="276" t="s">
        <v>1417</v>
      </c>
      <c r="F56" s="288"/>
      <c r="G56" s="275"/>
      <c r="H56" s="288"/>
      <c r="I56" s="275"/>
      <c r="J56" s="294"/>
      <c r="K56" s="293"/>
      <c r="L56" s="286"/>
      <c r="M56" s="285"/>
    </row>
    <row r="57" spans="1:13" s="270" customFormat="1" ht="15" customHeight="1" x14ac:dyDescent="0.4">
      <c r="A57" s="313" t="s">
        <v>1411</v>
      </c>
      <c r="B57" s="314" t="s">
        <v>0</v>
      </c>
      <c r="C57" s="313"/>
      <c r="D57" s="312"/>
      <c r="E57" s="311" t="s">
        <v>1416</v>
      </c>
      <c r="F57" s="294" t="s">
        <v>1411</v>
      </c>
      <c r="G57" s="289" t="s">
        <v>1416</v>
      </c>
      <c r="H57" s="294" t="s">
        <v>532</v>
      </c>
      <c r="I57" s="289" t="s">
        <v>1416</v>
      </c>
      <c r="J57" s="362" t="s">
        <v>1388</v>
      </c>
      <c r="K57" s="284" t="s">
        <v>1414</v>
      </c>
      <c r="L57" s="292" t="s">
        <v>1415</v>
      </c>
      <c r="M57" s="291" t="s">
        <v>1414</v>
      </c>
    </row>
    <row r="58" spans="1:13" s="270" customFormat="1" ht="15" customHeight="1" x14ac:dyDescent="0.4">
      <c r="A58" s="322"/>
      <c r="B58" s="323"/>
      <c r="C58" s="322" t="s">
        <v>1411</v>
      </c>
      <c r="D58" s="321" t="s">
        <v>429</v>
      </c>
      <c r="E58" s="320" t="s">
        <v>1413</v>
      </c>
      <c r="F58" s="294"/>
      <c r="G58" s="289"/>
      <c r="H58" s="294"/>
      <c r="I58" s="289"/>
      <c r="J58" s="294"/>
      <c r="K58" s="293"/>
      <c r="L58" s="292"/>
      <c r="M58" s="291"/>
    </row>
    <row r="59" spans="1:13" s="270" customFormat="1" ht="15" customHeight="1" x14ac:dyDescent="0.4">
      <c r="A59" s="322"/>
      <c r="B59" s="323"/>
      <c r="C59" s="322" t="s">
        <v>1411</v>
      </c>
      <c r="D59" s="321" t="s">
        <v>475</v>
      </c>
      <c r="E59" s="320" t="s">
        <v>1412</v>
      </c>
      <c r="F59" s="294"/>
      <c r="G59" s="289"/>
      <c r="H59" s="294"/>
      <c r="I59" s="289"/>
      <c r="J59" s="294"/>
      <c r="K59" s="293"/>
      <c r="L59" s="292"/>
      <c r="M59" s="291"/>
    </row>
    <row r="60" spans="1:13" s="270" customFormat="1" ht="15" customHeight="1" x14ac:dyDescent="0.4">
      <c r="A60" s="278"/>
      <c r="B60" s="279"/>
      <c r="C60" s="278" t="s">
        <v>1411</v>
      </c>
      <c r="D60" s="277" t="s">
        <v>488</v>
      </c>
      <c r="E60" s="276" t="s">
        <v>1410</v>
      </c>
      <c r="F60" s="294"/>
      <c r="G60" s="289"/>
      <c r="H60" s="294"/>
      <c r="I60" s="289"/>
      <c r="J60" s="294"/>
      <c r="K60" s="293"/>
      <c r="L60" s="292"/>
      <c r="M60" s="291"/>
    </row>
    <row r="61" spans="1:13" s="270" customFormat="1" ht="15" customHeight="1" x14ac:dyDescent="0.4">
      <c r="A61" s="313" t="s">
        <v>1405</v>
      </c>
      <c r="B61" s="314" t="s">
        <v>0</v>
      </c>
      <c r="C61" s="313" t="s">
        <v>1405</v>
      </c>
      <c r="D61" s="346" t="s">
        <v>429</v>
      </c>
      <c r="E61" s="311" t="s">
        <v>1409</v>
      </c>
      <c r="F61" s="305" t="s">
        <v>1405</v>
      </c>
      <c r="G61" s="304" t="s">
        <v>1408</v>
      </c>
      <c r="H61" s="305" t="s">
        <v>1407</v>
      </c>
      <c r="I61" s="304" t="s">
        <v>1406</v>
      </c>
      <c r="J61" s="294"/>
      <c r="K61" s="293"/>
      <c r="L61" s="292"/>
      <c r="M61" s="291"/>
    </row>
    <row r="62" spans="1:13" s="270" customFormat="1" ht="15" customHeight="1" x14ac:dyDescent="0.4">
      <c r="A62" s="307" t="s">
        <v>1405</v>
      </c>
      <c r="B62" s="308" t="s">
        <v>2</v>
      </c>
      <c r="C62" s="307" t="s">
        <v>1405</v>
      </c>
      <c r="D62" s="306" t="s">
        <v>426</v>
      </c>
      <c r="E62" s="290" t="s">
        <v>1404</v>
      </c>
      <c r="F62" s="288"/>
      <c r="G62" s="275"/>
      <c r="H62" s="294"/>
      <c r="I62" s="289"/>
      <c r="J62" s="294"/>
      <c r="K62" s="293"/>
      <c r="L62" s="292"/>
      <c r="M62" s="291"/>
    </row>
    <row r="63" spans="1:13" s="270" customFormat="1" ht="15" customHeight="1" x14ac:dyDescent="0.4">
      <c r="A63" s="322" t="s">
        <v>1395</v>
      </c>
      <c r="B63" s="323" t="s">
        <v>16</v>
      </c>
      <c r="C63" s="322"/>
      <c r="D63" s="345"/>
      <c r="E63" s="320" t="s">
        <v>1403</v>
      </c>
      <c r="F63" s="305" t="s">
        <v>1395</v>
      </c>
      <c r="G63" s="304" t="s">
        <v>1402</v>
      </c>
      <c r="H63" s="294"/>
      <c r="I63" s="289"/>
      <c r="J63" s="294"/>
      <c r="K63" s="293"/>
      <c r="L63" s="292"/>
      <c r="M63" s="291"/>
    </row>
    <row r="64" spans="1:13" s="270" customFormat="1" ht="15" customHeight="1" x14ac:dyDescent="0.4">
      <c r="A64" s="322"/>
      <c r="B64" s="323"/>
      <c r="C64" s="322" t="s">
        <v>1395</v>
      </c>
      <c r="D64" s="345" t="s">
        <v>778</v>
      </c>
      <c r="E64" s="320" t="s">
        <v>1401</v>
      </c>
      <c r="F64" s="294"/>
      <c r="G64" s="289"/>
      <c r="H64" s="294"/>
      <c r="I64" s="289"/>
      <c r="J64" s="294"/>
      <c r="K64" s="293"/>
      <c r="L64" s="292"/>
      <c r="M64" s="291"/>
    </row>
    <row r="65" spans="1:13" s="270" customFormat="1" ht="15" customHeight="1" x14ac:dyDescent="0.4">
      <c r="A65" s="322"/>
      <c r="B65" s="323"/>
      <c r="C65" s="322" t="s">
        <v>1395</v>
      </c>
      <c r="D65" s="345" t="s">
        <v>958</v>
      </c>
      <c r="E65" s="320" t="s">
        <v>1400</v>
      </c>
      <c r="F65" s="294"/>
      <c r="G65" s="289"/>
      <c r="H65" s="294"/>
      <c r="I65" s="289"/>
      <c r="J65" s="294"/>
      <c r="K65" s="293"/>
      <c r="L65" s="292"/>
      <c r="M65" s="291"/>
    </row>
    <row r="66" spans="1:13" s="270" customFormat="1" ht="15" customHeight="1" x14ac:dyDescent="0.4">
      <c r="A66" s="322"/>
      <c r="B66" s="323"/>
      <c r="C66" s="322" t="s">
        <v>1395</v>
      </c>
      <c r="D66" s="345" t="s">
        <v>1399</v>
      </c>
      <c r="E66" s="320" t="s">
        <v>1398</v>
      </c>
      <c r="F66" s="294"/>
      <c r="G66" s="289"/>
      <c r="H66" s="294"/>
      <c r="I66" s="289"/>
      <c r="J66" s="294"/>
      <c r="K66" s="293"/>
      <c r="L66" s="292"/>
      <c r="M66" s="291"/>
    </row>
    <row r="67" spans="1:13" s="270" customFormat="1" ht="15" customHeight="1" x14ac:dyDescent="0.4">
      <c r="A67" s="322"/>
      <c r="B67" s="323"/>
      <c r="C67" s="322" t="s">
        <v>1395</v>
      </c>
      <c r="D67" s="345" t="s">
        <v>1397</v>
      </c>
      <c r="E67" s="320" t="s">
        <v>1396</v>
      </c>
      <c r="F67" s="294"/>
      <c r="G67" s="289"/>
      <c r="H67" s="294"/>
      <c r="I67" s="289"/>
      <c r="J67" s="294"/>
      <c r="K67" s="293"/>
      <c r="L67" s="292"/>
      <c r="M67" s="291"/>
    </row>
    <row r="68" spans="1:13" s="270" customFormat="1" ht="15" customHeight="1" x14ac:dyDescent="0.4">
      <c r="A68" s="278"/>
      <c r="B68" s="369"/>
      <c r="C68" s="322" t="s">
        <v>1395</v>
      </c>
      <c r="D68" s="344" t="s">
        <v>419</v>
      </c>
      <c r="E68" s="276" t="s">
        <v>1394</v>
      </c>
      <c r="F68" s="288"/>
      <c r="G68" s="275"/>
      <c r="H68" s="288"/>
      <c r="I68" s="275"/>
      <c r="J68" s="288"/>
      <c r="K68" s="287"/>
      <c r="L68" s="286"/>
      <c r="M68" s="285"/>
    </row>
    <row r="69" spans="1:13" s="270" customFormat="1" ht="15" customHeight="1" x14ac:dyDescent="0.4">
      <c r="A69" s="313" t="s">
        <v>1378</v>
      </c>
      <c r="B69" s="314" t="s">
        <v>0</v>
      </c>
      <c r="C69" s="313"/>
      <c r="D69" s="312"/>
      <c r="E69" s="311" t="s">
        <v>1393</v>
      </c>
      <c r="F69" s="305" t="s">
        <v>1378</v>
      </c>
      <c r="G69" s="304" t="s">
        <v>1392</v>
      </c>
      <c r="H69" s="294" t="s">
        <v>1391</v>
      </c>
      <c r="I69" s="289" t="s">
        <v>1390</v>
      </c>
      <c r="J69" s="365" t="s">
        <v>752</v>
      </c>
      <c r="K69" s="293" t="s">
        <v>1389</v>
      </c>
      <c r="L69" s="292" t="s">
        <v>1388</v>
      </c>
      <c r="M69" s="291" t="s">
        <v>1387</v>
      </c>
    </row>
    <row r="70" spans="1:13" s="270" customFormat="1" ht="15" customHeight="1" x14ac:dyDescent="0.4">
      <c r="A70" s="322"/>
      <c r="B70" s="323"/>
      <c r="C70" s="322" t="s">
        <v>1378</v>
      </c>
      <c r="D70" s="321" t="s">
        <v>429</v>
      </c>
      <c r="E70" s="320" t="s">
        <v>1386</v>
      </c>
      <c r="F70" s="294"/>
      <c r="G70" s="289"/>
      <c r="H70" s="294"/>
      <c r="I70" s="289"/>
      <c r="J70" s="294"/>
      <c r="K70" s="293"/>
      <c r="L70" s="292"/>
      <c r="M70" s="291"/>
    </row>
    <row r="71" spans="1:13" s="270" customFormat="1" ht="15" customHeight="1" x14ac:dyDescent="0.4">
      <c r="A71" s="322"/>
      <c r="B71" s="323"/>
      <c r="C71" s="322" t="s">
        <v>1378</v>
      </c>
      <c r="D71" s="321" t="s">
        <v>475</v>
      </c>
      <c r="E71" s="320" t="s">
        <v>1385</v>
      </c>
      <c r="F71" s="294"/>
      <c r="G71" s="289"/>
      <c r="H71" s="294"/>
      <c r="I71" s="289"/>
      <c r="J71" s="294"/>
      <c r="K71" s="293"/>
      <c r="L71" s="292"/>
      <c r="M71" s="291"/>
    </row>
    <row r="72" spans="1:13" s="270" customFormat="1" ht="15" customHeight="1" x14ac:dyDescent="0.4">
      <c r="A72" s="322"/>
      <c r="B72" s="323"/>
      <c r="C72" s="322" t="s">
        <v>1378</v>
      </c>
      <c r="D72" s="321" t="s">
        <v>488</v>
      </c>
      <c r="E72" s="320" t="s">
        <v>1384</v>
      </c>
      <c r="F72" s="294"/>
      <c r="G72" s="289"/>
      <c r="H72" s="294"/>
      <c r="I72" s="289"/>
      <c r="J72" s="294"/>
      <c r="K72" s="293"/>
      <c r="L72" s="292"/>
      <c r="M72" s="291"/>
    </row>
    <row r="73" spans="1:13" s="270" customFormat="1" ht="15" customHeight="1" x14ac:dyDescent="0.4">
      <c r="A73" s="322"/>
      <c r="B73" s="323"/>
      <c r="C73" s="322" t="s">
        <v>1378</v>
      </c>
      <c r="D73" s="321" t="s">
        <v>486</v>
      </c>
      <c r="E73" s="320" t="s">
        <v>1383</v>
      </c>
      <c r="F73" s="294"/>
      <c r="G73" s="289"/>
      <c r="H73" s="294"/>
      <c r="I73" s="289"/>
      <c r="J73" s="294"/>
      <c r="K73" s="293"/>
      <c r="L73" s="292"/>
      <c r="M73" s="291"/>
    </row>
    <row r="74" spans="1:13" s="270" customFormat="1" ht="15" customHeight="1" x14ac:dyDescent="0.4">
      <c r="A74" s="322"/>
      <c r="B74" s="323"/>
      <c r="C74" s="322" t="s">
        <v>1378</v>
      </c>
      <c r="D74" s="321" t="s">
        <v>483</v>
      </c>
      <c r="E74" s="320" t="s">
        <v>1382</v>
      </c>
      <c r="F74" s="294"/>
      <c r="G74" s="289"/>
      <c r="H74" s="294"/>
      <c r="I74" s="289"/>
      <c r="J74" s="294"/>
      <c r="K74" s="293"/>
      <c r="L74" s="292"/>
      <c r="M74" s="291"/>
    </row>
    <row r="75" spans="1:13" s="270" customFormat="1" ht="15" customHeight="1" x14ac:dyDescent="0.4">
      <c r="A75" s="328" t="s">
        <v>1378</v>
      </c>
      <c r="B75" s="329" t="s">
        <v>2</v>
      </c>
      <c r="C75" s="328"/>
      <c r="D75" s="327"/>
      <c r="E75" s="326" t="s">
        <v>1381</v>
      </c>
      <c r="F75" s="294"/>
      <c r="G75" s="289"/>
      <c r="H75" s="294"/>
      <c r="I75" s="289"/>
      <c r="J75" s="294"/>
      <c r="K75" s="293"/>
      <c r="L75" s="292"/>
      <c r="M75" s="291"/>
    </row>
    <row r="76" spans="1:13" s="270" customFormat="1" ht="15" customHeight="1" x14ac:dyDescent="0.4">
      <c r="A76" s="322"/>
      <c r="B76" s="323"/>
      <c r="C76" s="322" t="s">
        <v>1378</v>
      </c>
      <c r="D76" s="321" t="s">
        <v>426</v>
      </c>
      <c r="E76" s="320" t="s">
        <v>1380</v>
      </c>
      <c r="F76" s="294"/>
      <c r="G76" s="289"/>
      <c r="H76" s="294"/>
      <c r="I76" s="289"/>
      <c r="J76" s="294"/>
      <c r="K76" s="293"/>
      <c r="L76" s="292"/>
      <c r="M76" s="291"/>
    </row>
    <row r="77" spans="1:13" s="270" customFormat="1" ht="15" customHeight="1" x14ac:dyDescent="0.4">
      <c r="A77" s="322"/>
      <c r="B77" s="323"/>
      <c r="C77" s="322" t="s">
        <v>1378</v>
      </c>
      <c r="D77" s="321" t="s">
        <v>912</v>
      </c>
      <c r="E77" s="320" t="s">
        <v>1379</v>
      </c>
      <c r="F77" s="294"/>
      <c r="G77" s="289"/>
      <c r="H77" s="294"/>
      <c r="I77" s="289"/>
      <c r="J77" s="294"/>
      <c r="K77" s="293"/>
      <c r="L77" s="292"/>
      <c r="M77" s="291"/>
    </row>
    <row r="78" spans="1:13" s="270" customFormat="1" ht="15" customHeight="1" x14ac:dyDescent="0.4">
      <c r="A78" s="328" t="s">
        <v>1378</v>
      </c>
      <c r="B78" s="329" t="s">
        <v>16</v>
      </c>
      <c r="C78" s="328" t="s">
        <v>1378</v>
      </c>
      <c r="D78" s="327" t="s">
        <v>419</v>
      </c>
      <c r="E78" s="326" t="s">
        <v>1377</v>
      </c>
      <c r="F78" s="288"/>
      <c r="G78" s="275"/>
      <c r="H78" s="294"/>
      <c r="I78" s="289"/>
      <c r="J78" s="294"/>
      <c r="K78" s="293"/>
      <c r="L78" s="292"/>
      <c r="M78" s="291"/>
    </row>
    <row r="79" spans="1:13" s="270" customFormat="1" ht="15" customHeight="1" x14ac:dyDescent="0.4">
      <c r="A79" s="301" t="s">
        <v>1371</v>
      </c>
      <c r="B79" s="302" t="s">
        <v>0</v>
      </c>
      <c r="C79" s="301" t="s">
        <v>1371</v>
      </c>
      <c r="D79" s="300" t="s">
        <v>429</v>
      </c>
      <c r="E79" s="299" t="s">
        <v>1376</v>
      </c>
      <c r="F79" s="305" t="s">
        <v>1371</v>
      </c>
      <c r="G79" s="304" t="s">
        <v>1375</v>
      </c>
      <c r="H79" s="294"/>
      <c r="I79" s="289"/>
      <c r="J79" s="294"/>
      <c r="K79" s="293"/>
      <c r="L79" s="292"/>
      <c r="M79" s="291"/>
    </row>
    <row r="80" spans="1:13" s="270" customFormat="1" ht="15" customHeight="1" x14ac:dyDescent="0.4">
      <c r="A80" s="297" t="s">
        <v>1371</v>
      </c>
      <c r="B80" s="298" t="s">
        <v>2</v>
      </c>
      <c r="C80" s="297" t="s">
        <v>1371</v>
      </c>
      <c r="D80" s="296" t="s">
        <v>426</v>
      </c>
      <c r="E80" s="295" t="s">
        <v>1374</v>
      </c>
      <c r="F80" s="294"/>
      <c r="G80" s="289"/>
      <c r="H80" s="294"/>
      <c r="I80" s="289"/>
      <c r="J80" s="294"/>
      <c r="K80" s="293"/>
      <c r="L80" s="292"/>
      <c r="M80" s="291"/>
    </row>
    <row r="81" spans="1:13" s="270" customFormat="1" ht="15" customHeight="1" x14ac:dyDescent="0.4">
      <c r="A81" s="297" t="s">
        <v>1371</v>
      </c>
      <c r="B81" s="298" t="s">
        <v>4</v>
      </c>
      <c r="C81" s="297" t="s">
        <v>1371</v>
      </c>
      <c r="D81" s="296" t="s">
        <v>424</v>
      </c>
      <c r="E81" s="295" t="s">
        <v>1373</v>
      </c>
      <c r="F81" s="294"/>
      <c r="G81" s="289"/>
      <c r="H81" s="294"/>
      <c r="I81" s="289"/>
      <c r="J81" s="294"/>
      <c r="K81" s="293"/>
      <c r="L81" s="292"/>
      <c r="M81" s="291"/>
    </row>
    <row r="82" spans="1:13" s="270" customFormat="1" ht="15" customHeight="1" x14ac:dyDescent="0.4">
      <c r="A82" s="322" t="s">
        <v>1371</v>
      </c>
      <c r="B82" s="323" t="s">
        <v>6</v>
      </c>
      <c r="C82" s="322" t="s">
        <v>1371</v>
      </c>
      <c r="D82" s="321" t="s">
        <v>422</v>
      </c>
      <c r="E82" s="295" t="s">
        <v>1372</v>
      </c>
      <c r="F82" s="294"/>
      <c r="G82" s="289"/>
      <c r="H82" s="294"/>
      <c r="I82" s="289"/>
      <c r="J82" s="294"/>
      <c r="K82" s="293"/>
      <c r="L82" s="292"/>
      <c r="M82" s="291"/>
    </row>
    <row r="83" spans="1:13" s="270" customFormat="1" ht="15" customHeight="1" x14ac:dyDescent="0.4">
      <c r="A83" s="307" t="s">
        <v>1371</v>
      </c>
      <c r="B83" s="308" t="s">
        <v>16</v>
      </c>
      <c r="C83" s="307" t="s">
        <v>1371</v>
      </c>
      <c r="D83" s="306" t="s">
        <v>419</v>
      </c>
      <c r="E83" s="290" t="s">
        <v>1370</v>
      </c>
      <c r="F83" s="288"/>
      <c r="G83" s="275"/>
      <c r="H83" s="354"/>
      <c r="I83" s="289"/>
      <c r="J83" s="294"/>
      <c r="K83" s="293"/>
      <c r="L83" s="292"/>
      <c r="M83" s="291"/>
    </row>
    <row r="84" spans="1:13" s="270" customFormat="1" ht="15" customHeight="1" x14ac:dyDescent="0.4">
      <c r="A84" s="322" t="s">
        <v>1363</v>
      </c>
      <c r="B84" s="323" t="s">
        <v>0</v>
      </c>
      <c r="C84" s="322"/>
      <c r="D84" s="321"/>
      <c r="E84" s="320" t="s">
        <v>1369</v>
      </c>
      <c r="F84" s="294" t="s">
        <v>1363</v>
      </c>
      <c r="G84" s="289" t="s">
        <v>1368</v>
      </c>
      <c r="H84" s="368"/>
      <c r="I84" s="289"/>
      <c r="J84" s="367"/>
      <c r="K84" s="293"/>
      <c r="L84" s="366"/>
      <c r="M84" s="291"/>
    </row>
    <row r="85" spans="1:13" s="270" customFormat="1" ht="15" customHeight="1" x14ac:dyDescent="0.4">
      <c r="A85" s="322"/>
      <c r="B85" s="323"/>
      <c r="C85" s="322" t="s">
        <v>1363</v>
      </c>
      <c r="D85" s="321" t="s">
        <v>429</v>
      </c>
      <c r="E85" s="320" t="s">
        <v>1367</v>
      </c>
      <c r="F85" s="294"/>
      <c r="G85" s="289"/>
      <c r="H85" s="294"/>
      <c r="I85" s="289"/>
      <c r="J85" s="294"/>
      <c r="K85" s="293"/>
      <c r="L85" s="292"/>
      <c r="M85" s="291"/>
    </row>
    <row r="86" spans="1:13" s="270" customFormat="1" ht="15" customHeight="1" x14ac:dyDescent="0.4">
      <c r="A86" s="317"/>
      <c r="B86" s="318"/>
      <c r="C86" s="317" t="s">
        <v>1363</v>
      </c>
      <c r="D86" s="316" t="s">
        <v>887</v>
      </c>
      <c r="E86" s="325" t="s">
        <v>1366</v>
      </c>
      <c r="F86" s="294"/>
      <c r="G86" s="289"/>
      <c r="H86" s="294"/>
      <c r="I86" s="289"/>
      <c r="J86" s="294"/>
      <c r="K86" s="293"/>
      <c r="L86" s="292"/>
      <c r="M86" s="291"/>
    </row>
    <row r="87" spans="1:13" s="270" customFormat="1" ht="15" customHeight="1" x14ac:dyDescent="0.4">
      <c r="A87" s="322" t="s">
        <v>1363</v>
      </c>
      <c r="B87" s="323" t="s">
        <v>2</v>
      </c>
      <c r="C87" s="322"/>
      <c r="D87" s="321"/>
      <c r="E87" s="326" t="s">
        <v>1365</v>
      </c>
      <c r="F87" s="294"/>
      <c r="G87" s="289"/>
      <c r="H87" s="294"/>
      <c r="I87" s="289"/>
      <c r="J87" s="294"/>
      <c r="K87" s="293"/>
      <c r="L87" s="292"/>
      <c r="M87" s="291"/>
    </row>
    <row r="88" spans="1:13" s="270" customFormat="1" ht="15" customHeight="1" x14ac:dyDescent="0.4">
      <c r="A88" s="322"/>
      <c r="B88" s="323"/>
      <c r="C88" s="322" t="s">
        <v>1363</v>
      </c>
      <c r="D88" s="321" t="s">
        <v>426</v>
      </c>
      <c r="E88" s="320" t="s">
        <v>1364</v>
      </c>
      <c r="F88" s="294"/>
      <c r="G88" s="289"/>
      <c r="H88" s="294"/>
      <c r="I88" s="289"/>
      <c r="J88" s="294"/>
      <c r="K88" s="293"/>
      <c r="L88" s="292"/>
      <c r="M88" s="291"/>
    </row>
    <row r="89" spans="1:13" s="270" customFormat="1" ht="15" customHeight="1" x14ac:dyDescent="0.4">
      <c r="A89" s="278"/>
      <c r="B89" s="279"/>
      <c r="C89" s="278" t="s">
        <v>1363</v>
      </c>
      <c r="D89" s="277" t="s">
        <v>1180</v>
      </c>
      <c r="E89" s="276" t="s">
        <v>1362</v>
      </c>
      <c r="F89" s="288"/>
      <c r="G89" s="275"/>
      <c r="H89" s="294"/>
      <c r="I89" s="289"/>
      <c r="J89" s="294"/>
      <c r="K89" s="293"/>
      <c r="L89" s="292"/>
      <c r="M89" s="291"/>
    </row>
    <row r="90" spans="1:13" s="270" customFormat="1" ht="15" customHeight="1" x14ac:dyDescent="0.4">
      <c r="A90" s="301" t="s">
        <v>1358</v>
      </c>
      <c r="B90" s="302" t="s">
        <v>0</v>
      </c>
      <c r="C90" s="301" t="s">
        <v>1358</v>
      </c>
      <c r="D90" s="300" t="s">
        <v>429</v>
      </c>
      <c r="E90" s="299" t="s">
        <v>1361</v>
      </c>
      <c r="F90" s="305" t="s">
        <v>1358</v>
      </c>
      <c r="G90" s="304" t="s">
        <v>1360</v>
      </c>
      <c r="H90" s="294"/>
      <c r="I90" s="289"/>
      <c r="J90" s="294"/>
      <c r="K90" s="293"/>
      <c r="L90" s="292"/>
      <c r="M90" s="291"/>
    </row>
    <row r="91" spans="1:13" s="270" customFormat="1" ht="15" customHeight="1" x14ac:dyDescent="0.4">
      <c r="A91" s="297" t="s">
        <v>1358</v>
      </c>
      <c r="B91" s="298" t="s">
        <v>2</v>
      </c>
      <c r="C91" s="297" t="s">
        <v>1358</v>
      </c>
      <c r="D91" s="296" t="s">
        <v>426</v>
      </c>
      <c r="E91" s="295" t="s">
        <v>1359</v>
      </c>
      <c r="F91" s="294"/>
      <c r="G91" s="289"/>
      <c r="H91" s="294"/>
      <c r="I91" s="289"/>
      <c r="J91" s="294"/>
      <c r="K91" s="293"/>
      <c r="L91" s="292"/>
      <c r="M91" s="291"/>
    </row>
    <row r="92" spans="1:13" s="270" customFormat="1" ht="15" customHeight="1" x14ac:dyDescent="0.4">
      <c r="A92" s="278" t="s">
        <v>1358</v>
      </c>
      <c r="B92" s="279" t="s">
        <v>4</v>
      </c>
      <c r="C92" s="278" t="s">
        <v>1358</v>
      </c>
      <c r="D92" s="277" t="s">
        <v>424</v>
      </c>
      <c r="E92" s="290" t="s">
        <v>1357</v>
      </c>
      <c r="F92" s="288"/>
      <c r="G92" s="275"/>
      <c r="H92" s="294"/>
      <c r="I92" s="289"/>
      <c r="J92" s="294"/>
      <c r="K92" s="293"/>
      <c r="L92" s="292"/>
      <c r="M92" s="291"/>
    </row>
    <row r="93" spans="1:13" s="270" customFormat="1" ht="15" customHeight="1" x14ac:dyDescent="0.4">
      <c r="A93" s="278" t="s">
        <v>1356</v>
      </c>
      <c r="B93" s="279" t="s">
        <v>0</v>
      </c>
      <c r="C93" s="278" t="s">
        <v>1356</v>
      </c>
      <c r="D93" s="277" t="s">
        <v>429</v>
      </c>
      <c r="E93" s="276" t="s">
        <v>1355</v>
      </c>
      <c r="F93" s="319" t="s">
        <v>1356</v>
      </c>
      <c r="G93" s="271" t="s">
        <v>1355</v>
      </c>
      <c r="H93" s="294"/>
      <c r="I93" s="289"/>
      <c r="J93" s="294"/>
      <c r="K93" s="293"/>
      <c r="L93" s="292"/>
      <c r="M93" s="291"/>
    </row>
    <row r="94" spans="1:13" s="270" customFormat="1" ht="15" customHeight="1" x14ac:dyDescent="0.4">
      <c r="A94" s="322" t="s">
        <v>1340</v>
      </c>
      <c r="B94" s="323" t="s">
        <v>0</v>
      </c>
      <c r="C94" s="322"/>
      <c r="D94" s="321"/>
      <c r="E94" s="320" t="s">
        <v>1354</v>
      </c>
      <c r="F94" s="305" t="s">
        <v>1340</v>
      </c>
      <c r="G94" s="304" t="s">
        <v>1353</v>
      </c>
      <c r="H94" s="294"/>
      <c r="I94" s="289"/>
      <c r="J94" s="294"/>
      <c r="K94" s="293"/>
      <c r="L94" s="292"/>
      <c r="M94" s="291"/>
    </row>
    <row r="95" spans="1:13" s="270" customFormat="1" ht="15" customHeight="1" x14ac:dyDescent="0.4">
      <c r="A95" s="322"/>
      <c r="B95" s="323"/>
      <c r="C95" s="322" t="s">
        <v>1340</v>
      </c>
      <c r="D95" s="321" t="s">
        <v>429</v>
      </c>
      <c r="E95" s="320" t="s">
        <v>1352</v>
      </c>
      <c r="F95" s="294"/>
      <c r="G95" s="289"/>
      <c r="H95" s="294"/>
      <c r="I95" s="289"/>
      <c r="J95" s="294"/>
      <c r="K95" s="293"/>
      <c r="L95" s="292"/>
      <c r="M95" s="291"/>
    </row>
    <row r="96" spans="1:13" s="270" customFormat="1" ht="15" customHeight="1" x14ac:dyDescent="0.4">
      <c r="A96" s="317"/>
      <c r="B96" s="318"/>
      <c r="C96" s="317" t="s">
        <v>1340</v>
      </c>
      <c r="D96" s="316" t="s">
        <v>887</v>
      </c>
      <c r="E96" s="325" t="s">
        <v>1351</v>
      </c>
      <c r="F96" s="294"/>
      <c r="G96" s="289"/>
      <c r="H96" s="294"/>
      <c r="I96" s="289"/>
      <c r="J96" s="294"/>
      <c r="K96" s="293"/>
      <c r="L96" s="292"/>
      <c r="M96" s="291"/>
    </row>
    <row r="97" spans="1:13" s="270" customFormat="1" ht="15" customHeight="1" x14ac:dyDescent="0.4">
      <c r="A97" s="297" t="s">
        <v>1340</v>
      </c>
      <c r="B97" s="298" t="s">
        <v>2</v>
      </c>
      <c r="C97" s="297" t="s">
        <v>1340</v>
      </c>
      <c r="D97" s="296" t="s">
        <v>426</v>
      </c>
      <c r="E97" s="295" t="s">
        <v>1350</v>
      </c>
      <c r="F97" s="294"/>
      <c r="G97" s="289"/>
      <c r="H97" s="294"/>
      <c r="I97" s="289"/>
      <c r="J97" s="294"/>
      <c r="K97" s="293"/>
      <c r="L97" s="292"/>
      <c r="M97" s="291"/>
    </row>
    <row r="98" spans="1:13" s="270" customFormat="1" ht="15" customHeight="1" x14ac:dyDescent="0.4">
      <c r="A98" s="297" t="s">
        <v>1340</v>
      </c>
      <c r="B98" s="298" t="s">
        <v>4</v>
      </c>
      <c r="C98" s="297" t="s">
        <v>1340</v>
      </c>
      <c r="D98" s="296" t="s">
        <v>424</v>
      </c>
      <c r="E98" s="295" t="s">
        <v>1349</v>
      </c>
      <c r="F98" s="294"/>
      <c r="G98" s="289"/>
      <c r="H98" s="294"/>
      <c r="I98" s="289"/>
      <c r="J98" s="294"/>
      <c r="K98" s="293"/>
      <c r="L98" s="292"/>
      <c r="M98" s="291"/>
    </row>
    <row r="99" spans="1:13" s="270" customFormat="1" ht="15" customHeight="1" x14ac:dyDescent="0.4">
      <c r="A99" s="322" t="s">
        <v>1340</v>
      </c>
      <c r="B99" s="323" t="s">
        <v>6</v>
      </c>
      <c r="C99" s="322"/>
      <c r="D99" s="321"/>
      <c r="E99" s="326" t="s">
        <v>1348</v>
      </c>
      <c r="F99" s="294"/>
      <c r="G99" s="289"/>
      <c r="H99" s="294"/>
      <c r="I99" s="289"/>
      <c r="J99" s="294"/>
      <c r="K99" s="293"/>
      <c r="L99" s="292"/>
      <c r="M99" s="291"/>
    </row>
    <row r="100" spans="1:13" s="270" customFormat="1" ht="15" customHeight="1" x14ac:dyDescent="0.4">
      <c r="A100" s="322"/>
      <c r="B100" s="323"/>
      <c r="C100" s="322" t="s">
        <v>1340</v>
      </c>
      <c r="D100" s="321" t="s">
        <v>422</v>
      </c>
      <c r="E100" s="320" t="s">
        <v>1347</v>
      </c>
      <c r="F100" s="294"/>
      <c r="G100" s="289"/>
      <c r="H100" s="294"/>
      <c r="I100" s="289"/>
      <c r="J100" s="294"/>
      <c r="K100" s="293"/>
      <c r="L100" s="292"/>
      <c r="M100" s="291"/>
    </row>
    <row r="101" spans="1:13" s="270" customFormat="1" ht="15" customHeight="1" x14ac:dyDescent="0.4">
      <c r="A101" s="322"/>
      <c r="B101" s="323"/>
      <c r="C101" s="322" t="s">
        <v>1340</v>
      </c>
      <c r="D101" s="321" t="s">
        <v>1346</v>
      </c>
      <c r="E101" s="320" t="s">
        <v>1345</v>
      </c>
      <c r="F101" s="294"/>
      <c r="G101" s="289"/>
      <c r="H101" s="294"/>
      <c r="I101" s="289"/>
      <c r="J101" s="294"/>
      <c r="K101" s="293"/>
      <c r="L101" s="292"/>
      <c r="M101" s="291"/>
    </row>
    <row r="102" spans="1:13" s="270" customFormat="1" ht="15" customHeight="1" x14ac:dyDescent="0.4">
      <c r="A102" s="322"/>
      <c r="B102" s="323"/>
      <c r="C102" s="322" t="s">
        <v>1340</v>
      </c>
      <c r="D102" s="321" t="s">
        <v>1344</v>
      </c>
      <c r="E102" s="320" t="s">
        <v>1343</v>
      </c>
      <c r="F102" s="294"/>
      <c r="G102" s="289"/>
      <c r="H102" s="294"/>
      <c r="I102" s="289"/>
      <c r="J102" s="294"/>
      <c r="K102" s="293"/>
      <c r="L102" s="292"/>
      <c r="M102" s="291"/>
    </row>
    <row r="103" spans="1:13" s="270" customFormat="1" ht="15" customHeight="1" x14ac:dyDescent="0.4">
      <c r="A103" s="317"/>
      <c r="B103" s="318"/>
      <c r="C103" s="317" t="s">
        <v>1340</v>
      </c>
      <c r="D103" s="316" t="s">
        <v>1342</v>
      </c>
      <c r="E103" s="320" t="s">
        <v>1341</v>
      </c>
      <c r="F103" s="294"/>
      <c r="G103" s="289"/>
      <c r="H103" s="294"/>
      <c r="I103" s="289"/>
      <c r="J103" s="294"/>
      <c r="K103" s="293"/>
      <c r="L103" s="292"/>
      <c r="M103" s="291"/>
    </row>
    <row r="104" spans="1:13" s="270" customFormat="1" ht="15" customHeight="1" x14ac:dyDescent="0.4">
      <c r="A104" s="278" t="s">
        <v>1340</v>
      </c>
      <c r="B104" s="279" t="s">
        <v>8</v>
      </c>
      <c r="C104" s="278" t="s">
        <v>1340</v>
      </c>
      <c r="D104" s="277" t="s">
        <v>433</v>
      </c>
      <c r="E104" s="290" t="s">
        <v>1339</v>
      </c>
      <c r="F104" s="288"/>
      <c r="G104" s="275"/>
      <c r="H104" s="294"/>
      <c r="I104" s="289"/>
      <c r="J104" s="294"/>
      <c r="K104" s="293"/>
      <c r="L104" s="292"/>
      <c r="M104" s="291"/>
    </row>
    <row r="105" spans="1:13" s="270" customFormat="1" ht="15" customHeight="1" x14ac:dyDescent="0.4">
      <c r="A105" s="301" t="s">
        <v>1335</v>
      </c>
      <c r="B105" s="302" t="s">
        <v>0</v>
      </c>
      <c r="C105" s="301" t="s">
        <v>1335</v>
      </c>
      <c r="D105" s="300" t="s">
        <v>429</v>
      </c>
      <c r="E105" s="299" t="s">
        <v>1338</v>
      </c>
      <c r="F105" s="294" t="s">
        <v>1335</v>
      </c>
      <c r="G105" s="289" t="s">
        <v>1334</v>
      </c>
      <c r="H105" s="294"/>
      <c r="I105" s="289"/>
      <c r="J105" s="294"/>
      <c r="K105" s="293"/>
      <c r="L105" s="292"/>
      <c r="M105" s="291"/>
    </row>
    <row r="106" spans="1:13" s="270" customFormat="1" ht="15" customHeight="1" x14ac:dyDescent="0.4">
      <c r="A106" s="297" t="s">
        <v>1335</v>
      </c>
      <c r="B106" s="298" t="s">
        <v>2</v>
      </c>
      <c r="C106" s="297" t="s">
        <v>1335</v>
      </c>
      <c r="D106" s="296" t="s">
        <v>426</v>
      </c>
      <c r="E106" s="295" t="s">
        <v>1337</v>
      </c>
      <c r="F106" s="294"/>
      <c r="G106" s="289"/>
      <c r="H106" s="294"/>
      <c r="I106" s="289"/>
      <c r="J106" s="294"/>
      <c r="K106" s="293"/>
      <c r="L106" s="292"/>
      <c r="M106" s="291"/>
    </row>
    <row r="107" spans="1:13" s="270" customFormat="1" ht="15" customHeight="1" x14ac:dyDescent="0.4">
      <c r="A107" s="297" t="s">
        <v>1335</v>
      </c>
      <c r="B107" s="298" t="s">
        <v>4</v>
      </c>
      <c r="C107" s="297" t="s">
        <v>1335</v>
      </c>
      <c r="D107" s="296" t="s">
        <v>424</v>
      </c>
      <c r="E107" s="295" t="s">
        <v>1336</v>
      </c>
      <c r="F107" s="294"/>
      <c r="G107" s="289"/>
      <c r="H107" s="294"/>
      <c r="I107" s="289"/>
      <c r="J107" s="294"/>
      <c r="K107" s="293"/>
      <c r="L107" s="292"/>
      <c r="M107" s="291"/>
    </row>
    <row r="108" spans="1:13" s="270" customFormat="1" ht="15" customHeight="1" x14ac:dyDescent="0.4">
      <c r="A108" s="278" t="s">
        <v>1335</v>
      </c>
      <c r="B108" s="279" t="s">
        <v>16</v>
      </c>
      <c r="C108" s="278" t="s">
        <v>1335</v>
      </c>
      <c r="D108" s="277" t="s">
        <v>419</v>
      </c>
      <c r="E108" s="290" t="s">
        <v>1334</v>
      </c>
      <c r="F108" s="294"/>
      <c r="G108" s="289"/>
      <c r="H108" s="294"/>
      <c r="I108" s="289"/>
      <c r="J108" s="294"/>
      <c r="K108" s="293"/>
      <c r="L108" s="292"/>
      <c r="M108" s="291"/>
    </row>
    <row r="109" spans="1:13" s="270" customFormat="1" ht="15" customHeight="1" x14ac:dyDescent="0.4">
      <c r="A109" s="301" t="s">
        <v>1327</v>
      </c>
      <c r="B109" s="302" t="s">
        <v>0</v>
      </c>
      <c r="C109" s="301" t="s">
        <v>1327</v>
      </c>
      <c r="D109" s="300" t="s">
        <v>429</v>
      </c>
      <c r="E109" s="299" t="s">
        <v>1333</v>
      </c>
      <c r="F109" s="305" t="s">
        <v>1327</v>
      </c>
      <c r="G109" s="304" t="s">
        <v>1332</v>
      </c>
      <c r="H109" s="305" t="s">
        <v>1331</v>
      </c>
      <c r="I109" s="304" t="s">
        <v>1330</v>
      </c>
      <c r="J109" s="294"/>
      <c r="K109" s="293"/>
      <c r="L109" s="292"/>
      <c r="M109" s="291"/>
    </row>
    <row r="110" spans="1:13" s="270" customFormat="1" ht="15" customHeight="1" x14ac:dyDescent="0.4">
      <c r="A110" s="322" t="s">
        <v>1327</v>
      </c>
      <c r="B110" s="323" t="s">
        <v>2</v>
      </c>
      <c r="C110" s="322" t="s">
        <v>1327</v>
      </c>
      <c r="D110" s="321" t="s">
        <v>426</v>
      </c>
      <c r="E110" s="295" t="s">
        <v>1329</v>
      </c>
      <c r="F110" s="294"/>
      <c r="G110" s="289"/>
      <c r="H110" s="294"/>
      <c r="I110" s="289"/>
      <c r="J110" s="294"/>
      <c r="K110" s="293"/>
      <c r="L110" s="292"/>
      <c r="M110" s="291"/>
    </row>
    <row r="111" spans="1:13" s="270" customFormat="1" ht="15" customHeight="1" x14ac:dyDescent="0.4">
      <c r="A111" s="297" t="s">
        <v>1327</v>
      </c>
      <c r="B111" s="298" t="s">
        <v>4</v>
      </c>
      <c r="C111" s="297" t="s">
        <v>1327</v>
      </c>
      <c r="D111" s="296" t="s">
        <v>424</v>
      </c>
      <c r="E111" s="295" t="s">
        <v>1328</v>
      </c>
      <c r="F111" s="294"/>
      <c r="G111" s="289"/>
      <c r="H111" s="294"/>
      <c r="I111" s="289"/>
      <c r="J111" s="294"/>
      <c r="K111" s="293"/>
      <c r="L111" s="292"/>
      <c r="M111" s="291"/>
    </row>
    <row r="112" spans="1:13" s="270" customFormat="1" ht="15" customHeight="1" x14ac:dyDescent="0.4">
      <c r="A112" s="278" t="s">
        <v>1327</v>
      </c>
      <c r="B112" s="279" t="s">
        <v>16</v>
      </c>
      <c r="C112" s="278" t="s">
        <v>1327</v>
      </c>
      <c r="D112" s="277" t="s">
        <v>419</v>
      </c>
      <c r="E112" s="290" t="s">
        <v>1326</v>
      </c>
      <c r="F112" s="288"/>
      <c r="G112" s="275"/>
      <c r="H112" s="294"/>
      <c r="I112" s="289"/>
      <c r="J112" s="294"/>
      <c r="K112" s="293"/>
      <c r="L112" s="292"/>
      <c r="M112" s="291"/>
    </row>
    <row r="113" spans="1:13" s="270" customFormat="1" ht="15" customHeight="1" x14ac:dyDescent="0.4">
      <c r="A113" s="301" t="s">
        <v>1322</v>
      </c>
      <c r="B113" s="302" t="s">
        <v>0</v>
      </c>
      <c r="C113" s="301" t="s">
        <v>1322</v>
      </c>
      <c r="D113" s="300" t="s">
        <v>429</v>
      </c>
      <c r="E113" s="299" t="s">
        <v>1325</v>
      </c>
      <c r="F113" s="305" t="s">
        <v>1322</v>
      </c>
      <c r="G113" s="304" t="s">
        <v>1324</v>
      </c>
      <c r="H113" s="294"/>
      <c r="I113" s="289"/>
      <c r="J113" s="294"/>
      <c r="K113" s="293"/>
      <c r="L113" s="292"/>
      <c r="M113" s="291"/>
    </row>
    <row r="114" spans="1:13" s="270" customFormat="1" ht="15" customHeight="1" x14ac:dyDescent="0.4">
      <c r="A114" s="297" t="s">
        <v>1322</v>
      </c>
      <c r="B114" s="298" t="s">
        <v>2</v>
      </c>
      <c r="C114" s="297" t="s">
        <v>1322</v>
      </c>
      <c r="D114" s="296" t="s">
        <v>426</v>
      </c>
      <c r="E114" s="295" t="s">
        <v>1323</v>
      </c>
      <c r="F114" s="294"/>
      <c r="G114" s="289"/>
      <c r="H114" s="294"/>
      <c r="I114" s="289"/>
      <c r="J114" s="294"/>
      <c r="K114" s="293"/>
      <c r="L114" s="292"/>
      <c r="M114" s="291"/>
    </row>
    <row r="115" spans="1:13" s="270" customFormat="1" ht="15" customHeight="1" x14ac:dyDescent="0.4">
      <c r="A115" s="278" t="s">
        <v>1322</v>
      </c>
      <c r="B115" s="279" t="s">
        <v>4</v>
      </c>
      <c r="C115" s="278" t="s">
        <v>1322</v>
      </c>
      <c r="D115" s="277" t="s">
        <v>424</v>
      </c>
      <c r="E115" s="290" t="s">
        <v>1321</v>
      </c>
      <c r="F115" s="288"/>
      <c r="G115" s="275"/>
      <c r="H115" s="288"/>
      <c r="I115" s="275"/>
      <c r="J115" s="294"/>
      <c r="K115" s="293"/>
      <c r="L115" s="292"/>
      <c r="M115" s="291"/>
    </row>
    <row r="116" spans="1:13" s="270" customFormat="1" ht="15" customHeight="1" x14ac:dyDescent="0.4">
      <c r="A116" s="301" t="s">
        <v>1317</v>
      </c>
      <c r="B116" s="302" t="s">
        <v>0</v>
      </c>
      <c r="C116" s="301" t="s">
        <v>1317</v>
      </c>
      <c r="D116" s="300" t="s">
        <v>429</v>
      </c>
      <c r="E116" s="299" t="s">
        <v>1320</v>
      </c>
      <c r="F116" s="305" t="s">
        <v>1317</v>
      </c>
      <c r="G116" s="712" t="s">
        <v>1318</v>
      </c>
      <c r="H116" s="294" t="s">
        <v>1319</v>
      </c>
      <c r="I116" s="712" t="s">
        <v>1318</v>
      </c>
      <c r="J116" s="294"/>
      <c r="K116" s="293"/>
      <c r="L116" s="292"/>
      <c r="M116" s="291"/>
    </row>
    <row r="117" spans="1:13" s="270" customFormat="1" ht="15" customHeight="1" x14ac:dyDescent="0.4">
      <c r="A117" s="278" t="s">
        <v>1317</v>
      </c>
      <c r="B117" s="279" t="s">
        <v>2</v>
      </c>
      <c r="C117" s="278" t="s">
        <v>1317</v>
      </c>
      <c r="D117" s="277" t="s">
        <v>426</v>
      </c>
      <c r="E117" s="290" t="s">
        <v>1316</v>
      </c>
      <c r="F117" s="288"/>
      <c r="G117" s="713"/>
      <c r="H117" s="294"/>
      <c r="I117" s="714"/>
      <c r="J117" s="294"/>
      <c r="K117" s="293"/>
      <c r="L117" s="292"/>
      <c r="M117" s="291"/>
    </row>
    <row r="118" spans="1:13" s="270" customFormat="1" ht="15" customHeight="1" x14ac:dyDescent="0.4">
      <c r="A118" s="282" t="s">
        <v>1315</v>
      </c>
      <c r="B118" s="283" t="s">
        <v>0</v>
      </c>
      <c r="C118" s="282" t="s">
        <v>1315</v>
      </c>
      <c r="D118" s="281" t="s">
        <v>429</v>
      </c>
      <c r="E118" s="320" t="s">
        <v>1313</v>
      </c>
      <c r="F118" s="319" t="s">
        <v>1315</v>
      </c>
      <c r="G118" s="271" t="s">
        <v>1313</v>
      </c>
      <c r="H118" s="319" t="s">
        <v>1314</v>
      </c>
      <c r="I118" s="271" t="s">
        <v>1313</v>
      </c>
      <c r="J118" s="294"/>
      <c r="K118" s="293"/>
      <c r="L118" s="292"/>
      <c r="M118" s="291"/>
    </row>
    <row r="119" spans="1:13" s="270" customFormat="1" ht="15" customHeight="1" x14ac:dyDescent="0.4">
      <c r="A119" s="278" t="s">
        <v>1311</v>
      </c>
      <c r="B119" s="279" t="s">
        <v>0</v>
      </c>
      <c r="C119" s="278" t="s">
        <v>1311</v>
      </c>
      <c r="D119" s="277" t="s">
        <v>429</v>
      </c>
      <c r="E119" s="280" t="s">
        <v>1312</v>
      </c>
      <c r="F119" s="319" t="s">
        <v>1311</v>
      </c>
      <c r="G119" s="271" t="s">
        <v>1310</v>
      </c>
      <c r="H119" s="305" t="s">
        <v>1309</v>
      </c>
      <c r="I119" s="304" t="s">
        <v>1308</v>
      </c>
      <c r="J119" s="362" t="s">
        <v>722</v>
      </c>
      <c r="K119" s="284" t="s">
        <v>1307</v>
      </c>
      <c r="L119" s="292"/>
      <c r="M119" s="291"/>
    </row>
    <row r="120" spans="1:13" s="270" customFormat="1" ht="15" customHeight="1" x14ac:dyDescent="0.4">
      <c r="A120" s="301" t="s">
        <v>1303</v>
      </c>
      <c r="B120" s="302" t="s">
        <v>0</v>
      </c>
      <c r="C120" s="301" t="s">
        <v>1303</v>
      </c>
      <c r="D120" s="300" t="s">
        <v>429</v>
      </c>
      <c r="E120" s="299" t="s">
        <v>1306</v>
      </c>
      <c r="F120" s="305" t="s">
        <v>1303</v>
      </c>
      <c r="G120" s="304" t="s">
        <v>1305</v>
      </c>
      <c r="H120" s="294"/>
      <c r="I120" s="289"/>
      <c r="J120" s="294"/>
      <c r="K120" s="293"/>
      <c r="L120" s="292"/>
      <c r="M120" s="291"/>
    </row>
    <row r="121" spans="1:13" s="270" customFormat="1" ht="15" customHeight="1" x14ac:dyDescent="0.4">
      <c r="A121" s="297" t="s">
        <v>1303</v>
      </c>
      <c r="B121" s="298" t="s">
        <v>2</v>
      </c>
      <c r="C121" s="297" t="s">
        <v>1303</v>
      </c>
      <c r="D121" s="296" t="s">
        <v>426</v>
      </c>
      <c r="E121" s="295" t="s">
        <v>1304</v>
      </c>
      <c r="F121" s="294"/>
      <c r="G121" s="289"/>
      <c r="H121" s="294"/>
      <c r="I121" s="289"/>
      <c r="J121" s="294"/>
      <c r="K121" s="293"/>
      <c r="L121" s="292"/>
      <c r="M121" s="291"/>
    </row>
    <row r="122" spans="1:13" s="270" customFormat="1" ht="15" customHeight="1" x14ac:dyDescent="0.4">
      <c r="A122" s="278" t="s">
        <v>1303</v>
      </c>
      <c r="B122" s="279" t="s">
        <v>16</v>
      </c>
      <c r="C122" s="278" t="s">
        <v>1303</v>
      </c>
      <c r="D122" s="277" t="s">
        <v>419</v>
      </c>
      <c r="E122" s="290" t="s">
        <v>1302</v>
      </c>
      <c r="F122" s="288"/>
      <c r="G122" s="275"/>
      <c r="H122" s="294"/>
      <c r="I122" s="289"/>
      <c r="J122" s="294"/>
      <c r="K122" s="293"/>
      <c r="L122" s="292"/>
      <c r="M122" s="291"/>
    </row>
    <row r="123" spans="1:13" s="270" customFormat="1" ht="15" customHeight="1" x14ac:dyDescent="0.4">
      <c r="A123" s="282" t="s">
        <v>1301</v>
      </c>
      <c r="B123" s="283" t="s">
        <v>0</v>
      </c>
      <c r="C123" s="282" t="s">
        <v>1301</v>
      </c>
      <c r="D123" s="281" t="s">
        <v>429</v>
      </c>
      <c r="E123" s="280" t="s">
        <v>1300</v>
      </c>
      <c r="F123" s="319" t="s">
        <v>1301</v>
      </c>
      <c r="G123" s="271" t="s">
        <v>1300</v>
      </c>
      <c r="H123" s="294"/>
      <c r="I123" s="289"/>
      <c r="J123" s="294"/>
      <c r="K123" s="293"/>
      <c r="L123" s="292"/>
      <c r="M123" s="291"/>
    </row>
    <row r="124" spans="1:13" s="270" customFormat="1" ht="15" customHeight="1" x14ac:dyDescent="0.4">
      <c r="A124" s="282" t="s">
        <v>1299</v>
      </c>
      <c r="B124" s="283" t="s">
        <v>0</v>
      </c>
      <c r="C124" s="282" t="s">
        <v>1299</v>
      </c>
      <c r="D124" s="281" t="s">
        <v>429</v>
      </c>
      <c r="E124" s="280" t="s">
        <v>1298</v>
      </c>
      <c r="F124" s="319" t="s">
        <v>1299</v>
      </c>
      <c r="G124" s="271" t="s">
        <v>1298</v>
      </c>
      <c r="H124" s="294"/>
      <c r="I124" s="289"/>
      <c r="J124" s="294"/>
      <c r="K124" s="293"/>
      <c r="L124" s="292"/>
      <c r="M124" s="291"/>
    </row>
    <row r="125" spans="1:13" s="270" customFormat="1" ht="15" customHeight="1" x14ac:dyDescent="0.4">
      <c r="A125" s="313" t="s">
        <v>1295</v>
      </c>
      <c r="B125" s="314" t="s">
        <v>16</v>
      </c>
      <c r="C125" s="313"/>
      <c r="D125" s="346"/>
      <c r="E125" s="320" t="s">
        <v>1297</v>
      </c>
      <c r="F125" s="305" t="s">
        <v>1295</v>
      </c>
      <c r="G125" s="304" t="s">
        <v>1297</v>
      </c>
      <c r="H125" s="294"/>
      <c r="I125" s="289"/>
      <c r="J125" s="294"/>
      <c r="K125" s="293"/>
      <c r="L125" s="292"/>
      <c r="M125" s="291"/>
    </row>
    <row r="126" spans="1:13" s="270" customFormat="1" ht="15" customHeight="1" x14ac:dyDescent="0.4">
      <c r="A126" s="322"/>
      <c r="B126" s="323"/>
      <c r="C126" s="322" t="s">
        <v>1295</v>
      </c>
      <c r="D126" s="345" t="s">
        <v>778</v>
      </c>
      <c r="E126" s="320" t="s">
        <v>1296</v>
      </c>
      <c r="F126" s="294"/>
      <c r="G126" s="289"/>
      <c r="H126" s="294"/>
      <c r="I126" s="289"/>
      <c r="J126" s="294"/>
      <c r="K126" s="293"/>
      <c r="L126" s="292"/>
      <c r="M126" s="291"/>
    </row>
    <row r="127" spans="1:13" s="270" customFormat="1" ht="15" customHeight="1" x14ac:dyDescent="0.4">
      <c r="A127" s="278"/>
      <c r="B127" s="279"/>
      <c r="C127" s="278" t="s">
        <v>1295</v>
      </c>
      <c r="D127" s="277" t="s">
        <v>419</v>
      </c>
      <c r="E127" s="320" t="s">
        <v>1294</v>
      </c>
      <c r="F127" s="288"/>
      <c r="G127" s="275"/>
      <c r="H127" s="288"/>
      <c r="I127" s="275"/>
      <c r="J127" s="294"/>
      <c r="K127" s="293"/>
      <c r="L127" s="292"/>
      <c r="M127" s="291"/>
    </row>
    <row r="128" spans="1:13" s="270" customFormat="1" ht="15" customHeight="1" x14ac:dyDescent="0.4">
      <c r="A128" s="301" t="s">
        <v>1289</v>
      </c>
      <c r="B128" s="302" t="s">
        <v>0</v>
      </c>
      <c r="C128" s="301" t="s">
        <v>1289</v>
      </c>
      <c r="D128" s="300" t="s">
        <v>429</v>
      </c>
      <c r="E128" s="299" t="s">
        <v>1293</v>
      </c>
      <c r="F128" s="305" t="s">
        <v>1289</v>
      </c>
      <c r="G128" s="304" t="s">
        <v>1292</v>
      </c>
      <c r="H128" s="305" t="s">
        <v>1291</v>
      </c>
      <c r="I128" s="310" t="s">
        <v>1290</v>
      </c>
      <c r="J128" s="294"/>
      <c r="K128" s="293"/>
      <c r="L128" s="292"/>
      <c r="M128" s="291"/>
    </row>
    <row r="129" spans="1:13" s="270" customFormat="1" ht="15" customHeight="1" x14ac:dyDescent="0.4">
      <c r="A129" s="278" t="s">
        <v>1289</v>
      </c>
      <c r="B129" s="279" t="s">
        <v>2</v>
      </c>
      <c r="C129" s="278" t="s">
        <v>1289</v>
      </c>
      <c r="D129" s="277" t="s">
        <v>426</v>
      </c>
      <c r="E129" s="326" t="s">
        <v>1288</v>
      </c>
      <c r="F129" s="288"/>
      <c r="G129" s="275"/>
      <c r="H129" s="294"/>
      <c r="I129" s="309"/>
      <c r="J129" s="294"/>
      <c r="K129" s="293"/>
      <c r="L129" s="292"/>
      <c r="M129" s="291"/>
    </row>
    <row r="130" spans="1:13" s="270" customFormat="1" ht="15" customHeight="1" x14ac:dyDescent="0.4">
      <c r="A130" s="282" t="s">
        <v>1287</v>
      </c>
      <c r="B130" s="283" t="s">
        <v>16</v>
      </c>
      <c r="C130" s="282" t="s">
        <v>1287</v>
      </c>
      <c r="D130" s="281" t="s">
        <v>419</v>
      </c>
      <c r="E130" s="280" t="s">
        <v>1286</v>
      </c>
      <c r="F130" s="319" t="s">
        <v>1287</v>
      </c>
      <c r="G130" s="280" t="s">
        <v>1286</v>
      </c>
      <c r="H130" s="294"/>
      <c r="I130" s="289"/>
      <c r="J130" s="294"/>
      <c r="K130" s="293"/>
      <c r="L130" s="292"/>
      <c r="M130" s="291"/>
    </row>
    <row r="131" spans="1:13" s="270" customFormat="1" ht="15" customHeight="1" x14ac:dyDescent="0.4">
      <c r="A131" s="301" t="s">
        <v>1281</v>
      </c>
      <c r="B131" s="302" t="s">
        <v>0</v>
      </c>
      <c r="C131" s="301" t="s">
        <v>1281</v>
      </c>
      <c r="D131" s="300" t="s">
        <v>429</v>
      </c>
      <c r="E131" s="325" t="s">
        <v>1285</v>
      </c>
      <c r="F131" s="305" t="s">
        <v>1281</v>
      </c>
      <c r="G131" s="304" t="s">
        <v>1283</v>
      </c>
      <c r="H131" s="294"/>
      <c r="I131" s="289"/>
      <c r="J131" s="294"/>
      <c r="K131" s="293"/>
      <c r="L131" s="292"/>
      <c r="M131" s="291"/>
    </row>
    <row r="132" spans="1:13" s="270" customFormat="1" ht="15" customHeight="1" x14ac:dyDescent="0.4">
      <c r="A132" s="297" t="s">
        <v>1281</v>
      </c>
      <c r="B132" s="298" t="s">
        <v>2</v>
      </c>
      <c r="C132" s="297" t="s">
        <v>1281</v>
      </c>
      <c r="D132" s="296" t="s">
        <v>426</v>
      </c>
      <c r="E132" s="295" t="s">
        <v>1284</v>
      </c>
      <c r="F132" s="294"/>
      <c r="G132" s="289"/>
      <c r="H132" s="294"/>
      <c r="I132" s="289"/>
      <c r="J132" s="294"/>
      <c r="K132" s="293"/>
      <c r="L132" s="292"/>
      <c r="M132" s="291"/>
    </row>
    <row r="133" spans="1:13" s="270" customFormat="1" ht="15" customHeight="1" x14ac:dyDescent="0.4">
      <c r="A133" s="328" t="s">
        <v>1281</v>
      </c>
      <c r="B133" s="329" t="s">
        <v>16</v>
      </c>
      <c r="C133" s="328"/>
      <c r="D133" s="327"/>
      <c r="E133" s="326" t="s">
        <v>1283</v>
      </c>
      <c r="F133" s="294"/>
      <c r="G133" s="289"/>
      <c r="H133" s="294"/>
      <c r="I133" s="289"/>
      <c r="J133" s="294"/>
      <c r="K133" s="293"/>
      <c r="L133" s="292"/>
      <c r="M133" s="291"/>
    </row>
    <row r="134" spans="1:13" s="270" customFormat="1" ht="15" customHeight="1" x14ac:dyDescent="0.4">
      <c r="A134" s="322"/>
      <c r="B134" s="323"/>
      <c r="C134" s="322" t="s">
        <v>1281</v>
      </c>
      <c r="D134" s="321" t="s">
        <v>778</v>
      </c>
      <c r="E134" s="320" t="s">
        <v>1282</v>
      </c>
      <c r="F134" s="294"/>
      <c r="G134" s="289"/>
      <c r="H134" s="294"/>
      <c r="I134" s="289"/>
      <c r="J134" s="294"/>
      <c r="K134" s="293"/>
      <c r="L134" s="292"/>
      <c r="M134" s="291"/>
    </row>
    <row r="135" spans="1:13" s="270" customFormat="1" ht="15" customHeight="1" x14ac:dyDescent="0.4">
      <c r="A135" s="278"/>
      <c r="B135" s="279"/>
      <c r="C135" s="278" t="s">
        <v>1281</v>
      </c>
      <c r="D135" s="277" t="s">
        <v>419</v>
      </c>
      <c r="E135" s="276" t="s">
        <v>1280</v>
      </c>
      <c r="F135" s="288"/>
      <c r="G135" s="275"/>
      <c r="H135" s="288"/>
      <c r="I135" s="275"/>
      <c r="J135" s="288"/>
      <c r="K135" s="287"/>
      <c r="L135" s="292"/>
      <c r="M135" s="291"/>
    </row>
    <row r="136" spans="1:13" s="270" customFormat="1" ht="15" customHeight="1" x14ac:dyDescent="0.4">
      <c r="A136" s="301" t="s">
        <v>1273</v>
      </c>
      <c r="B136" s="302" t="s">
        <v>0</v>
      </c>
      <c r="C136" s="301" t="s">
        <v>1273</v>
      </c>
      <c r="D136" s="300" t="s">
        <v>429</v>
      </c>
      <c r="E136" s="299" t="s">
        <v>1279</v>
      </c>
      <c r="F136" s="305" t="s">
        <v>1273</v>
      </c>
      <c r="G136" s="304" t="s">
        <v>1278</v>
      </c>
      <c r="H136" s="305" t="s">
        <v>1277</v>
      </c>
      <c r="I136" s="304" t="s">
        <v>1276</v>
      </c>
      <c r="J136" s="362" t="s">
        <v>697</v>
      </c>
      <c r="K136" s="284" t="s">
        <v>1275</v>
      </c>
      <c r="L136" s="292"/>
      <c r="M136" s="291"/>
    </row>
    <row r="137" spans="1:13" s="270" customFormat="1" ht="15" customHeight="1" x14ac:dyDescent="0.4">
      <c r="A137" s="297" t="s">
        <v>1273</v>
      </c>
      <c r="B137" s="298" t="s">
        <v>2</v>
      </c>
      <c r="C137" s="297" t="s">
        <v>1273</v>
      </c>
      <c r="D137" s="296" t="s">
        <v>426</v>
      </c>
      <c r="E137" s="295" t="s">
        <v>1274</v>
      </c>
      <c r="F137" s="294"/>
      <c r="G137" s="289"/>
      <c r="H137" s="294"/>
      <c r="I137" s="289"/>
      <c r="J137" s="294"/>
      <c r="K137" s="293"/>
      <c r="L137" s="292"/>
      <c r="M137" s="291"/>
    </row>
    <row r="138" spans="1:13" s="270" customFormat="1" ht="15" customHeight="1" x14ac:dyDescent="0.4">
      <c r="A138" s="278" t="s">
        <v>1273</v>
      </c>
      <c r="B138" s="279" t="s">
        <v>4</v>
      </c>
      <c r="C138" s="278" t="s">
        <v>1273</v>
      </c>
      <c r="D138" s="277" t="s">
        <v>424</v>
      </c>
      <c r="E138" s="290" t="s">
        <v>1272</v>
      </c>
      <c r="F138" s="288"/>
      <c r="G138" s="275"/>
      <c r="H138" s="294"/>
      <c r="I138" s="289"/>
      <c r="J138" s="294"/>
      <c r="K138" s="293"/>
      <c r="L138" s="292"/>
      <c r="M138" s="291"/>
    </row>
    <row r="139" spans="1:13" s="270" customFormat="1" ht="15" customHeight="1" x14ac:dyDescent="0.4">
      <c r="A139" s="322" t="s">
        <v>1269</v>
      </c>
      <c r="B139" s="323" t="s">
        <v>16</v>
      </c>
      <c r="C139" s="322"/>
      <c r="D139" s="321"/>
      <c r="E139" s="320" t="s">
        <v>1271</v>
      </c>
      <c r="F139" s="294" t="s">
        <v>1269</v>
      </c>
      <c r="G139" s="289" t="s">
        <v>1271</v>
      </c>
      <c r="H139" s="294"/>
      <c r="I139" s="289"/>
      <c r="J139" s="294"/>
      <c r="K139" s="293"/>
      <c r="L139" s="292"/>
      <c r="M139" s="291"/>
    </row>
    <row r="140" spans="1:13" s="270" customFormat="1" ht="15" customHeight="1" x14ac:dyDescent="0.4">
      <c r="A140" s="322"/>
      <c r="B140" s="323"/>
      <c r="C140" s="322" t="s">
        <v>1269</v>
      </c>
      <c r="D140" s="345" t="s">
        <v>778</v>
      </c>
      <c r="E140" s="320" t="s">
        <v>1270</v>
      </c>
      <c r="F140" s="294"/>
      <c r="G140" s="289"/>
      <c r="H140" s="294"/>
      <c r="I140" s="289"/>
      <c r="J140" s="294"/>
      <c r="K140" s="293"/>
      <c r="L140" s="292"/>
      <c r="M140" s="291"/>
    </row>
    <row r="141" spans="1:13" s="270" customFormat="1" ht="15" customHeight="1" x14ac:dyDescent="0.4">
      <c r="A141" s="278"/>
      <c r="B141" s="279"/>
      <c r="C141" s="278" t="s">
        <v>1269</v>
      </c>
      <c r="D141" s="277" t="s">
        <v>419</v>
      </c>
      <c r="E141" s="276" t="s">
        <v>1268</v>
      </c>
      <c r="F141" s="294"/>
      <c r="G141" s="289"/>
      <c r="H141" s="288"/>
      <c r="I141" s="275"/>
      <c r="J141" s="294"/>
      <c r="K141" s="293"/>
      <c r="L141" s="292"/>
      <c r="M141" s="291"/>
    </row>
    <row r="142" spans="1:13" s="270" customFormat="1" ht="15" customHeight="1" x14ac:dyDescent="0.4">
      <c r="A142" s="301" t="s">
        <v>1262</v>
      </c>
      <c r="B142" s="302" t="s">
        <v>0</v>
      </c>
      <c r="C142" s="301" t="s">
        <v>1262</v>
      </c>
      <c r="D142" s="300" t="s">
        <v>429</v>
      </c>
      <c r="E142" s="299" t="s">
        <v>1267</v>
      </c>
      <c r="F142" s="305" t="s">
        <v>1262</v>
      </c>
      <c r="G142" s="304" t="s">
        <v>1265</v>
      </c>
      <c r="H142" s="294" t="s">
        <v>1266</v>
      </c>
      <c r="I142" s="289" t="s">
        <v>1265</v>
      </c>
      <c r="J142" s="294"/>
      <c r="K142" s="293"/>
      <c r="L142" s="292"/>
      <c r="M142" s="291"/>
    </row>
    <row r="143" spans="1:13" s="270" customFormat="1" ht="15" customHeight="1" x14ac:dyDescent="0.4">
      <c r="A143" s="297" t="s">
        <v>1262</v>
      </c>
      <c r="B143" s="298" t="s">
        <v>2</v>
      </c>
      <c r="C143" s="297" t="s">
        <v>1262</v>
      </c>
      <c r="D143" s="296" t="s">
        <v>426</v>
      </c>
      <c r="E143" s="295" t="s">
        <v>1264</v>
      </c>
      <c r="F143" s="294"/>
      <c r="G143" s="289"/>
      <c r="H143" s="294"/>
      <c r="I143" s="289"/>
      <c r="J143" s="294"/>
      <c r="K143" s="293"/>
      <c r="L143" s="292"/>
      <c r="M143" s="291"/>
    </row>
    <row r="144" spans="1:13" s="270" customFormat="1" ht="15" customHeight="1" x14ac:dyDescent="0.4">
      <c r="A144" s="317" t="s">
        <v>1262</v>
      </c>
      <c r="B144" s="318" t="s">
        <v>4</v>
      </c>
      <c r="C144" s="317" t="s">
        <v>1262</v>
      </c>
      <c r="D144" s="316" t="s">
        <v>424</v>
      </c>
      <c r="E144" s="295" t="s">
        <v>1263</v>
      </c>
      <c r="F144" s="294"/>
      <c r="G144" s="289"/>
      <c r="H144" s="294"/>
      <c r="I144" s="289"/>
      <c r="J144" s="294"/>
      <c r="K144" s="293"/>
      <c r="L144" s="292"/>
      <c r="M144" s="291"/>
    </row>
    <row r="145" spans="1:13" s="270" customFormat="1" ht="15" customHeight="1" x14ac:dyDescent="0.4">
      <c r="A145" s="278" t="s">
        <v>1262</v>
      </c>
      <c r="B145" s="279" t="s">
        <v>16</v>
      </c>
      <c r="C145" s="278" t="s">
        <v>1262</v>
      </c>
      <c r="D145" s="277" t="s">
        <v>419</v>
      </c>
      <c r="E145" s="290" t="s">
        <v>1261</v>
      </c>
      <c r="F145" s="288"/>
      <c r="G145" s="275"/>
      <c r="H145" s="294"/>
      <c r="I145" s="289"/>
      <c r="J145" s="350"/>
      <c r="K145" s="287"/>
      <c r="L145" s="292"/>
      <c r="M145" s="291"/>
    </row>
    <row r="146" spans="1:13" s="270" customFormat="1" ht="15" customHeight="1" x14ac:dyDescent="0.4">
      <c r="A146" s="301" t="s">
        <v>1256</v>
      </c>
      <c r="B146" s="302" t="s">
        <v>0</v>
      </c>
      <c r="C146" s="301" t="s">
        <v>1256</v>
      </c>
      <c r="D146" s="300" t="s">
        <v>429</v>
      </c>
      <c r="E146" s="299" t="s">
        <v>1260</v>
      </c>
      <c r="F146" s="305" t="s">
        <v>1256</v>
      </c>
      <c r="G146" s="304" t="s">
        <v>1260</v>
      </c>
      <c r="H146" s="305" t="s">
        <v>1259</v>
      </c>
      <c r="I146" s="310" t="s">
        <v>1258</v>
      </c>
      <c r="J146" s="365" t="s">
        <v>691</v>
      </c>
      <c r="K146" s="293" t="s">
        <v>1257</v>
      </c>
      <c r="L146" s="292"/>
      <c r="M146" s="291"/>
    </row>
    <row r="147" spans="1:13" s="270" customFormat="1" ht="15" customHeight="1" x14ac:dyDescent="0.4">
      <c r="A147" s="278"/>
      <c r="B147" s="279"/>
      <c r="C147" s="278" t="s">
        <v>1256</v>
      </c>
      <c r="D147" s="277" t="s">
        <v>1255</v>
      </c>
      <c r="E147" s="276" t="s">
        <v>1254</v>
      </c>
      <c r="F147" s="288"/>
      <c r="G147" s="275"/>
      <c r="H147" s="294"/>
      <c r="I147" s="309"/>
      <c r="J147" s="294"/>
      <c r="K147" s="293"/>
      <c r="L147" s="292"/>
      <c r="M147" s="291"/>
    </row>
    <row r="148" spans="1:13" s="270" customFormat="1" ht="15" customHeight="1" x14ac:dyDescent="0.4">
      <c r="A148" s="301" t="s">
        <v>1251</v>
      </c>
      <c r="B148" s="302" t="s">
        <v>0</v>
      </c>
      <c r="C148" s="301" t="s">
        <v>1251</v>
      </c>
      <c r="D148" s="300" t="s">
        <v>429</v>
      </c>
      <c r="E148" s="299" t="s">
        <v>1253</v>
      </c>
      <c r="F148" s="305" t="s">
        <v>1251</v>
      </c>
      <c r="G148" s="304" t="s">
        <v>1252</v>
      </c>
      <c r="H148" s="294"/>
      <c r="I148" s="289"/>
      <c r="J148" s="294"/>
      <c r="K148" s="293"/>
      <c r="L148" s="292"/>
      <c r="M148" s="291"/>
    </row>
    <row r="149" spans="1:13" s="270" customFormat="1" ht="15" customHeight="1" x14ac:dyDescent="0.4">
      <c r="A149" s="278" t="s">
        <v>1251</v>
      </c>
      <c r="B149" s="279" t="s">
        <v>2</v>
      </c>
      <c r="C149" s="278" t="s">
        <v>1251</v>
      </c>
      <c r="D149" s="277" t="s">
        <v>426</v>
      </c>
      <c r="E149" s="290" t="s">
        <v>1250</v>
      </c>
      <c r="F149" s="294"/>
      <c r="G149" s="289"/>
      <c r="H149" s="294"/>
      <c r="I149" s="289"/>
      <c r="J149" s="294"/>
      <c r="K149" s="293"/>
      <c r="L149" s="292"/>
      <c r="M149" s="291"/>
    </row>
    <row r="150" spans="1:13" s="270" customFormat="1" ht="15" customHeight="1" x14ac:dyDescent="0.4">
      <c r="A150" s="301" t="s">
        <v>1247</v>
      </c>
      <c r="B150" s="302" t="s">
        <v>0</v>
      </c>
      <c r="C150" s="301" t="s">
        <v>1247</v>
      </c>
      <c r="D150" s="300" t="s">
        <v>429</v>
      </c>
      <c r="E150" s="299" t="s">
        <v>1249</v>
      </c>
      <c r="F150" s="330" t="s">
        <v>1247</v>
      </c>
      <c r="G150" s="304" t="s">
        <v>1248</v>
      </c>
      <c r="H150" s="294"/>
      <c r="I150" s="289"/>
      <c r="J150" s="294"/>
      <c r="K150" s="293"/>
      <c r="L150" s="292"/>
      <c r="M150" s="291"/>
    </row>
    <row r="151" spans="1:13" s="270" customFormat="1" ht="15" customHeight="1" x14ac:dyDescent="0.4">
      <c r="A151" s="278" t="s">
        <v>1247</v>
      </c>
      <c r="B151" s="279" t="s">
        <v>2</v>
      </c>
      <c r="C151" s="278" t="s">
        <v>1247</v>
      </c>
      <c r="D151" s="277" t="s">
        <v>426</v>
      </c>
      <c r="E151" s="290" t="s">
        <v>1246</v>
      </c>
      <c r="F151" s="288"/>
      <c r="G151" s="275"/>
      <c r="H151" s="288"/>
      <c r="I151" s="275"/>
      <c r="J151" s="294"/>
      <c r="K151" s="293"/>
      <c r="L151" s="292"/>
      <c r="M151" s="291"/>
    </row>
    <row r="152" spans="1:13" s="270" customFormat="1" ht="15" customHeight="1" x14ac:dyDescent="0.4">
      <c r="A152" s="301" t="s">
        <v>1241</v>
      </c>
      <c r="B152" s="302" t="s">
        <v>0</v>
      </c>
      <c r="C152" s="301" t="s">
        <v>1241</v>
      </c>
      <c r="D152" s="300" t="s">
        <v>429</v>
      </c>
      <c r="E152" s="299" t="s">
        <v>1245</v>
      </c>
      <c r="F152" s="305" t="s">
        <v>1241</v>
      </c>
      <c r="G152" s="304" t="s">
        <v>1244</v>
      </c>
      <c r="H152" s="305" t="s">
        <v>1243</v>
      </c>
      <c r="I152" s="304" t="s">
        <v>1242</v>
      </c>
      <c r="J152" s="294"/>
      <c r="K152" s="293"/>
      <c r="L152" s="292"/>
      <c r="M152" s="291"/>
    </row>
    <row r="153" spans="1:13" s="270" customFormat="1" ht="15" customHeight="1" x14ac:dyDescent="0.4">
      <c r="A153" s="278" t="s">
        <v>1241</v>
      </c>
      <c r="B153" s="279" t="s">
        <v>16</v>
      </c>
      <c r="C153" s="278" t="s">
        <v>1241</v>
      </c>
      <c r="D153" s="277" t="s">
        <v>419</v>
      </c>
      <c r="E153" s="290" t="s">
        <v>1240</v>
      </c>
      <c r="F153" s="288"/>
      <c r="G153" s="275"/>
      <c r="H153" s="294"/>
      <c r="I153" s="289"/>
      <c r="J153" s="294"/>
      <c r="K153" s="293"/>
      <c r="L153" s="292"/>
      <c r="M153" s="291"/>
    </row>
    <row r="154" spans="1:13" s="270" customFormat="1" ht="15" customHeight="1" x14ac:dyDescent="0.4">
      <c r="A154" s="301" t="s">
        <v>1237</v>
      </c>
      <c r="B154" s="302" t="s">
        <v>0</v>
      </c>
      <c r="C154" s="301" t="s">
        <v>1237</v>
      </c>
      <c r="D154" s="300" t="s">
        <v>429</v>
      </c>
      <c r="E154" s="299" t="s">
        <v>1239</v>
      </c>
      <c r="F154" s="305" t="s">
        <v>1237</v>
      </c>
      <c r="G154" s="304" t="s">
        <v>1238</v>
      </c>
      <c r="H154" s="294"/>
      <c r="I154" s="289"/>
      <c r="J154" s="294"/>
      <c r="K154" s="293"/>
      <c r="L154" s="292"/>
      <c r="M154" s="291"/>
    </row>
    <row r="155" spans="1:13" s="270" customFormat="1" ht="15" customHeight="1" x14ac:dyDescent="0.4">
      <c r="A155" s="278" t="s">
        <v>1237</v>
      </c>
      <c r="B155" s="279" t="s">
        <v>16</v>
      </c>
      <c r="C155" s="278" t="s">
        <v>1237</v>
      </c>
      <c r="D155" s="277" t="s">
        <v>419</v>
      </c>
      <c r="E155" s="276" t="s">
        <v>1236</v>
      </c>
      <c r="F155" s="288"/>
      <c r="G155" s="275"/>
      <c r="H155" s="288"/>
      <c r="I155" s="275"/>
      <c r="J155" s="294"/>
      <c r="K155" s="293"/>
      <c r="L155" s="292"/>
      <c r="M155" s="291"/>
    </row>
    <row r="156" spans="1:13" s="270" customFormat="1" ht="15" customHeight="1" x14ac:dyDescent="0.4">
      <c r="A156" s="313" t="s">
        <v>1235</v>
      </c>
      <c r="B156" s="314" t="s">
        <v>0</v>
      </c>
      <c r="C156" s="313" t="s">
        <v>1235</v>
      </c>
      <c r="D156" s="312" t="s">
        <v>429</v>
      </c>
      <c r="E156" s="280" t="s">
        <v>1233</v>
      </c>
      <c r="F156" s="319" t="s">
        <v>1235</v>
      </c>
      <c r="G156" s="271" t="s">
        <v>1233</v>
      </c>
      <c r="H156" s="319" t="s">
        <v>1234</v>
      </c>
      <c r="I156" s="271" t="s">
        <v>1233</v>
      </c>
      <c r="J156" s="274" t="s">
        <v>1082</v>
      </c>
      <c r="K156" s="364" t="s">
        <v>1232</v>
      </c>
      <c r="L156" s="292"/>
      <c r="M156" s="363"/>
    </row>
    <row r="157" spans="1:13" s="270" customFormat="1" ht="15" customHeight="1" x14ac:dyDescent="0.4">
      <c r="A157" s="282" t="s">
        <v>1231</v>
      </c>
      <c r="B157" s="283" t="s">
        <v>0</v>
      </c>
      <c r="C157" s="282" t="s">
        <v>1231</v>
      </c>
      <c r="D157" s="281" t="s">
        <v>429</v>
      </c>
      <c r="E157" s="280" t="s">
        <v>1229</v>
      </c>
      <c r="F157" s="319" t="s">
        <v>1231</v>
      </c>
      <c r="G157" s="271" t="s">
        <v>1229</v>
      </c>
      <c r="H157" s="319" t="s">
        <v>1230</v>
      </c>
      <c r="I157" s="271" t="s">
        <v>1229</v>
      </c>
      <c r="J157" s="294">
        <v>10</v>
      </c>
      <c r="K157" s="293" t="s">
        <v>1228</v>
      </c>
      <c r="L157" s="292"/>
      <c r="M157" s="291"/>
    </row>
    <row r="158" spans="1:13" s="270" customFormat="1" ht="15" customHeight="1" x14ac:dyDescent="0.4">
      <c r="A158" s="313" t="s">
        <v>1221</v>
      </c>
      <c r="B158" s="314" t="s">
        <v>0</v>
      </c>
      <c r="C158" s="313"/>
      <c r="D158" s="312"/>
      <c r="E158" s="311" t="s">
        <v>1227</v>
      </c>
      <c r="F158" s="305" t="s">
        <v>1221</v>
      </c>
      <c r="G158" s="304" t="s">
        <v>1227</v>
      </c>
      <c r="H158" s="305" t="s">
        <v>1226</v>
      </c>
      <c r="I158" s="304" t="s">
        <v>1225</v>
      </c>
      <c r="J158" s="294"/>
      <c r="K158" s="293"/>
      <c r="L158" s="292"/>
      <c r="M158" s="291"/>
    </row>
    <row r="159" spans="1:13" s="270" customFormat="1" ht="15" customHeight="1" x14ac:dyDescent="0.4">
      <c r="A159" s="322"/>
      <c r="B159" s="323"/>
      <c r="C159" s="322" t="s">
        <v>1221</v>
      </c>
      <c r="D159" s="321" t="s">
        <v>429</v>
      </c>
      <c r="E159" s="320" t="s">
        <v>1224</v>
      </c>
      <c r="F159" s="294"/>
      <c r="G159" s="289"/>
      <c r="H159" s="294"/>
      <c r="I159" s="289"/>
      <c r="J159" s="294"/>
      <c r="K159" s="293"/>
      <c r="L159" s="292"/>
      <c r="M159" s="291"/>
    </row>
    <row r="160" spans="1:13" s="270" customFormat="1" ht="15" customHeight="1" x14ac:dyDescent="0.4">
      <c r="A160" s="322"/>
      <c r="B160" s="323"/>
      <c r="C160" s="322" t="s">
        <v>1221</v>
      </c>
      <c r="D160" s="321" t="s">
        <v>475</v>
      </c>
      <c r="E160" s="320" t="s">
        <v>1223</v>
      </c>
      <c r="F160" s="294"/>
      <c r="G160" s="289"/>
      <c r="H160" s="294"/>
      <c r="I160" s="289"/>
      <c r="J160" s="294"/>
      <c r="K160" s="293"/>
      <c r="L160" s="292"/>
      <c r="M160" s="291"/>
    </row>
    <row r="161" spans="1:13" s="270" customFormat="1" ht="15" customHeight="1" x14ac:dyDescent="0.4">
      <c r="A161" s="322"/>
      <c r="B161" s="323"/>
      <c r="C161" s="322" t="s">
        <v>1221</v>
      </c>
      <c r="D161" s="321" t="s">
        <v>488</v>
      </c>
      <c r="E161" s="320" t="s">
        <v>1222</v>
      </c>
      <c r="F161" s="294"/>
      <c r="G161" s="289"/>
      <c r="H161" s="294"/>
      <c r="I161" s="289"/>
      <c r="J161" s="294"/>
      <c r="K161" s="293"/>
      <c r="L161" s="292"/>
      <c r="M161" s="291"/>
    </row>
    <row r="162" spans="1:13" s="270" customFormat="1" ht="15" customHeight="1" x14ac:dyDescent="0.4">
      <c r="A162" s="278"/>
      <c r="B162" s="279"/>
      <c r="C162" s="278" t="s">
        <v>1221</v>
      </c>
      <c r="D162" s="277" t="s">
        <v>887</v>
      </c>
      <c r="E162" s="276" t="s">
        <v>1220</v>
      </c>
      <c r="F162" s="288"/>
      <c r="G162" s="275"/>
      <c r="H162" s="354"/>
      <c r="I162" s="289"/>
      <c r="J162" s="294"/>
      <c r="K162" s="293"/>
      <c r="L162" s="292"/>
      <c r="M162" s="291"/>
    </row>
    <row r="163" spans="1:13" s="270" customFormat="1" ht="15" customHeight="1" x14ac:dyDescent="0.4">
      <c r="A163" s="322" t="s">
        <v>1212</v>
      </c>
      <c r="B163" s="323" t="s">
        <v>0</v>
      </c>
      <c r="C163" s="322"/>
      <c r="D163" s="321"/>
      <c r="E163" s="320" t="s">
        <v>1219</v>
      </c>
      <c r="F163" s="294" t="s">
        <v>1212</v>
      </c>
      <c r="G163" s="715" t="s">
        <v>1211</v>
      </c>
      <c r="H163" s="294"/>
      <c r="I163" s="717"/>
      <c r="J163" s="294"/>
      <c r="K163" s="293"/>
      <c r="L163" s="292"/>
      <c r="M163" s="291"/>
    </row>
    <row r="164" spans="1:13" s="270" customFormat="1" ht="15" customHeight="1" x14ac:dyDescent="0.4">
      <c r="A164" s="322"/>
      <c r="B164" s="323"/>
      <c r="C164" s="322" t="s">
        <v>1212</v>
      </c>
      <c r="D164" s="321" t="s">
        <v>429</v>
      </c>
      <c r="E164" s="320" t="s">
        <v>1218</v>
      </c>
      <c r="F164" s="294"/>
      <c r="G164" s="716"/>
      <c r="H164" s="294"/>
      <c r="I164" s="717"/>
      <c r="J164" s="294"/>
      <c r="K164" s="293"/>
      <c r="L164" s="292"/>
      <c r="M164" s="291"/>
    </row>
    <row r="165" spans="1:13" s="270" customFormat="1" ht="15" customHeight="1" x14ac:dyDescent="0.4">
      <c r="A165" s="322"/>
      <c r="B165" s="323"/>
      <c r="C165" s="322" t="s">
        <v>1212</v>
      </c>
      <c r="D165" s="321" t="s">
        <v>475</v>
      </c>
      <c r="E165" s="320" t="s">
        <v>1217</v>
      </c>
      <c r="F165" s="294"/>
      <c r="G165" s="289"/>
      <c r="H165" s="294"/>
      <c r="I165" s="289"/>
      <c r="J165" s="294"/>
      <c r="K165" s="293"/>
      <c r="L165" s="292"/>
      <c r="M165" s="291"/>
    </row>
    <row r="166" spans="1:13" s="270" customFormat="1" ht="15" customHeight="1" x14ac:dyDescent="0.4">
      <c r="A166" s="317"/>
      <c r="B166" s="318"/>
      <c r="C166" s="317" t="s">
        <v>1212</v>
      </c>
      <c r="D166" s="316" t="s">
        <v>887</v>
      </c>
      <c r="E166" s="325" t="s">
        <v>1216</v>
      </c>
      <c r="F166" s="294"/>
      <c r="G166" s="289"/>
      <c r="H166" s="294"/>
      <c r="I166" s="289"/>
      <c r="J166" s="294"/>
      <c r="K166" s="293"/>
      <c r="L166" s="292"/>
      <c r="M166" s="291"/>
    </row>
    <row r="167" spans="1:13" s="270" customFormat="1" ht="15" customHeight="1" x14ac:dyDescent="0.4">
      <c r="A167" s="297" t="s">
        <v>1212</v>
      </c>
      <c r="B167" s="298" t="s">
        <v>2</v>
      </c>
      <c r="C167" s="297" t="s">
        <v>1212</v>
      </c>
      <c r="D167" s="296" t="s">
        <v>426</v>
      </c>
      <c r="E167" s="295" t="s">
        <v>1215</v>
      </c>
      <c r="F167" s="294"/>
      <c r="G167" s="289"/>
      <c r="H167" s="294"/>
      <c r="I167" s="289"/>
      <c r="J167" s="294"/>
      <c r="K167" s="293"/>
      <c r="L167" s="292"/>
      <c r="M167" s="291"/>
    </row>
    <row r="168" spans="1:13" s="270" customFormat="1" ht="15" customHeight="1" x14ac:dyDescent="0.4">
      <c r="A168" s="322" t="s">
        <v>1212</v>
      </c>
      <c r="B168" s="323" t="s">
        <v>4</v>
      </c>
      <c r="C168" s="322"/>
      <c r="D168" s="321"/>
      <c r="E168" s="320" t="s">
        <v>1213</v>
      </c>
      <c r="F168" s="294"/>
      <c r="G168" s="289"/>
      <c r="H168" s="294"/>
      <c r="I168" s="289"/>
      <c r="J168" s="294"/>
      <c r="K168" s="293"/>
      <c r="L168" s="292"/>
      <c r="M168" s="291"/>
    </row>
    <row r="169" spans="1:13" s="270" customFormat="1" ht="15" customHeight="1" x14ac:dyDescent="0.4">
      <c r="A169" s="322"/>
      <c r="B169" s="323"/>
      <c r="C169" s="322" t="s">
        <v>1212</v>
      </c>
      <c r="D169" s="321" t="s">
        <v>424</v>
      </c>
      <c r="E169" s="320" t="s">
        <v>1214</v>
      </c>
      <c r="F169" s="294"/>
      <c r="G169" s="289"/>
      <c r="H169" s="294"/>
      <c r="I169" s="289"/>
      <c r="J169" s="294"/>
      <c r="K169" s="293"/>
      <c r="L169" s="292"/>
      <c r="M169" s="291"/>
    </row>
    <row r="170" spans="1:13" s="270" customFormat="1" ht="15" customHeight="1" x14ac:dyDescent="0.4">
      <c r="A170" s="317"/>
      <c r="B170" s="318"/>
      <c r="C170" s="317" t="s">
        <v>1212</v>
      </c>
      <c r="D170" s="316" t="s">
        <v>964</v>
      </c>
      <c r="E170" s="325" t="s">
        <v>1213</v>
      </c>
      <c r="F170" s="294"/>
      <c r="G170" s="289"/>
      <c r="H170" s="294"/>
      <c r="I170" s="289"/>
      <c r="J170" s="294"/>
      <c r="K170" s="293"/>
      <c r="L170" s="292"/>
      <c r="M170" s="291"/>
    </row>
    <row r="171" spans="1:13" s="270" customFormat="1" ht="15" customHeight="1" x14ac:dyDescent="0.4">
      <c r="A171" s="278" t="s">
        <v>1212</v>
      </c>
      <c r="B171" s="279" t="s">
        <v>16</v>
      </c>
      <c r="C171" s="278" t="s">
        <v>1212</v>
      </c>
      <c r="D171" s="277" t="s">
        <v>419</v>
      </c>
      <c r="E171" s="276" t="s">
        <v>1211</v>
      </c>
      <c r="F171" s="288"/>
      <c r="G171" s="275"/>
      <c r="H171" s="288"/>
      <c r="I171" s="275"/>
      <c r="J171" s="294"/>
      <c r="K171" s="293"/>
      <c r="L171" s="292"/>
      <c r="M171" s="291"/>
    </row>
    <row r="172" spans="1:13" s="270" customFormat="1" ht="15" customHeight="1" x14ac:dyDescent="0.4">
      <c r="A172" s="313" t="s">
        <v>1200</v>
      </c>
      <c r="B172" s="314" t="s">
        <v>0</v>
      </c>
      <c r="C172" s="313"/>
      <c r="D172" s="312"/>
      <c r="E172" s="311" t="s">
        <v>1210</v>
      </c>
      <c r="F172" s="305" t="s">
        <v>1200</v>
      </c>
      <c r="G172" s="304" t="s">
        <v>1208</v>
      </c>
      <c r="H172" s="305" t="s">
        <v>1209</v>
      </c>
      <c r="I172" s="304" t="s">
        <v>1208</v>
      </c>
      <c r="J172" s="294"/>
      <c r="K172" s="293"/>
      <c r="L172" s="292"/>
      <c r="M172" s="291"/>
    </row>
    <row r="173" spans="1:13" s="270" customFormat="1" ht="15" customHeight="1" x14ac:dyDescent="0.4">
      <c r="A173" s="322"/>
      <c r="B173" s="323"/>
      <c r="C173" s="322" t="s">
        <v>1200</v>
      </c>
      <c r="D173" s="321" t="s">
        <v>429</v>
      </c>
      <c r="E173" s="320" t="s">
        <v>1207</v>
      </c>
      <c r="F173" s="294"/>
      <c r="G173" s="289"/>
      <c r="H173" s="294"/>
      <c r="I173" s="289"/>
      <c r="J173" s="294"/>
      <c r="K173" s="293"/>
      <c r="L173" s="292"/>
      <c r="M173" s="291"/>
    </row>
    <row r="174" spans="1:13" s="270" customFormat="1" ht="15" customHeight="1" x14ac:dyDescent="0.4">
      <c r="A174" s="322"/>
      <c r="B174" s="323"/>
      <c r="C174" s="322" t="s">
        <v>1200</v>
      </c>
      <c r="D174" s="321" t="s">
        <v>475</v>
      </c>
      <c r="E174" s="320" t="s">
        <v>1206</v>
      </c>
      <c r="F174" s="294"/>
      <c r="G174" s="289"/>
      <c r="H174" s="294"/>
      <c r="I174" s="289"/>
      <c r="J174" s="294"/>
      <c r="K174" s="293"/>
      <c r="L174" s="292"/>
      <c r="M174" s="291"/>
    </row>
    <row r="175" spans="1:13" s="270" customFormat="1" ht="15" customHeight="1" x14ac:dyDescent="0.4">
      <c r="A175" s="317"/>
      <c r="B175" s="318"/>
      <c r="C175" s="317" t="s">
        <v>1200</v>
      </c>
      <c r="D175" s="316" t="s">
        <v>887</v>
      </c>
      <c r="E175" s="325" t="s">
        <v>1205</v>
      </c>
      <c r="F175" s="294"/>
      <c r="G175" s="289"/>
      <c r="H175" s="294"/>
      <c r="I175" s="289"/>
      <c r="J175" s="294"/>
      <c r="K175" s="293"/>
      <c r="L175" s="292"/>
      <c r="M175" s="291"/>
    </row>
    <row r="176" spans="1:13" s="270" customFormat="1" ht="15" customHeight="1" x14ac:dyDescent="0.4">
      <c r="A176" s="322" t="s">
        <v>1200</v>
      </c>
      <c r="B176" s="323" t="s">
        <v>2</v>
      </c>
      <c r="C176" s="322"/>
      <c r="D176" s="321"/>
      <c r="E176" s="320" t="s">
        <v>1204</v>
      </c>
      <c r="F176" s="294"/>
      <c r="G176" s="289"/>
      <c r="H176" s="294"/>
      <c r="I176" s="289"/>
      <c r="J176" s="294"/>
      <c r="K176" s="293"/>
      <c r="L176" s="292"/>
      <c r="M176" s="291"/>
    </row>
    <row r="177" spans="1:13" s="270" customFormat="1" ht="15" customHeight="1" x14ac:dyDescent="0.4">
      <c r="A177" s="322"/>
      <c r="B177" s="323"/>
      <c r="C177" s="322" t="s">
        <v>1200</v>
      </c>
      <c r="D177" s="321" t="s">
        <v>426</v>
      </c>
      <c r="E177" s="320" t="s">
        <v>1203</v>
      </c>
      <c r="F177" s="294"/>
      <c r="G177" s="289"/>
      <c r="H177" s="294"/>
      <c r="I177" s="289"/>
      <c r="J177" s="294"/>
      <c r="K177" s="293"/>
      <c r="L177" s="292"/>
      <c r="M177" s="291"/>
    </row>
    <row r="178" spans="1:13" s="270" customFormat="1" ht="15" customHeight="1" x14ac:dyDescent="0.4">
      <c r="A178" s="322"/>
      <c r="B178" s="323"/>
      <c r="C178" s="322" t="s">
        <v>1200</v>
      </c>
      <c r="D178" s="321" t="s">
        <v>912</v>
      </c>
      <c r="E178" s="320" t="s">
        <v>1202</v>
      </c>
      <c r="F178" s="294"/>
      <c r="G178" s="289"/>
      <c r="H178" s="294"/>
      <c r="I178" s="289"/>
      <c r="J178" s="294"/>
      <c r="K178" s="293"/>
      <c r="L178" s="292"/>
      <c r="M178" s="291"/>
    </row>
    <row r="179" spans="1:13" s="270" customFormat="1" ht="15" customHeight="1" x14ac:dyDescent="0.4">
      <c r="A179" s="322"/>
      <c r="B179" s="323"/>
      <c r="C179" s="322" t="s">
        <v>1200</v>
      </c>
      <c r="D179" s="321" t="s">
        <v>1166</v>
      </c>
      <c r="E179" s="320" t="s">
        <v>1201</v>
      </c>
      <c r="F179" s="294"/>
      <c r="G179" s="289"/>
      <c r="H179" s="294"/>
      <c r="I179" s="289"/>
      <c r="J179" s="294"/>
      <c r="K179" s="293"/>
      <c r="L179" s="292"/>
      <c r="M179" s="291"/>
    </row>
    <row r="180" spans="1:13" s="270" customFormat="1" ht="15" customHeight="1" x14ac:dyDescent="0.4">
      <c r="A180" s="278"/>
      <c r="B180" s="279"/>
      <c r="C180" s="278" t="s">
        <v>1200</v>
      </c>
      <c r="D180" s="277" t="s">
        <v>1180</v>
      </c>
      <c r="E180" s="276" t="s">
        <v>1199</v>
      </c>
      <c r="F180" s="288"/>
      <c r="G180" s="275"/>
      <c r="H180" s="288"/>
      <c r="I180" s="275"/>
      <c r="J180" s="294"/>
      <c r="K180" s="293"/>
      <c r="L180" s="292"/>
      <c r="M180" s="291"/>
    </row>
    <row r="181" spans="1:13" s="270" customFormat="1" ht="15" customHeight="1" x14ac:dyDescent="0.4">
      <c r="A181" s="313" t="s">
        <v>1181</v>
      </c>
      <c r="B181" s="314" t="s">
        <v>0</v>
      </c>
      <c r="C181" s="313"/>
      <c r="D181" s="346"/>
      <c r="E181" s="311" t="s">
        <v>1198</v>
      </c>
      <c r="F181" s="305" t="s">
        <v>1181</v>
      </c>
      <c r="G181" s="715" t="s">
        <v>1197</v>
      </c>
      <c r="H181" s="305" t="s">
        <v>1196</v>
      </c>
      <c r="I181" s="712" t="s">
        <v>1195</v>
      </c>
      <c r="J181" s="294"/>
      <c r="K181" s="293"/>
      <c r="L181" s="292"/>
      <c r="M181" s="291"/>
    </row>
    <row r="182" spans="1:13" s="270" customFormat="1" ht="15" customHeight="1" x14ac:dyDescent="0.4">
      <c r="A182" s="322"/>
      <c r="B182" s="323"/>
      <c r="C182" s="322" t="s">
        <v>1181</v>
      </c>
      <c r="D182" s="345" t="s">
        <v>429</v>
      </c>
      <c r="E182" s="320" t="s">
        <v>1194</v>
      </c>
      <c r="F182" s="294"/>
      <c r="G182" s="716"/>
      <c r="H182" s="294"/>
      <c r="I182" s="717"/>
      <c r="J182" s="294"/>
      <c r="K182" s="293"/>
      <c r="L182" s="292"/>
      <c r="M182" s="291"/>
    </row>
    <row r="183" spans="1:13" s="270" customFormat="1" ht="15" customHeight="1" x14ac:dyDescent="0.4">
      <c r="A183" s="322"/>
      <c r="B183" s="323"/>
      <c r="C183" s="322" t="s">
        <v>1181</v>
      </c>
      <c r="D183" s="345" t="s">
        <v>475</v>
      </c>
      <c r="E183" s="320" t="s">
        <v>1193</v>
      </c>
      <c r="F183" s="294"/>
      <c r="G183" s="716"/>
      <c r="H183" s="294"/>
      <c r="I183" s="717"/>
      <c r="J183" s="294"/>
      <c r="K183" s="293"/>
      <c r="L183" s="292"/>
      <c r="M183" s="291"/>
    </row>
    <row r="184" spans="1:13" s="270" customFormat="1" ht="15" customHeight="1" x14ac:dyDescent="0.4">
      <c r="A184" s="322"/>
      <c r="B184" s="323"/>
      <c r="C184" s="322" t="s">
        <v>1181</v>
      </c>
      <c r="D184" s="345" t="s">
        <v>488</v>
      </c>
      <c r="E184" s="320" t="s">
        <v>1192</v>
      </c>
      <c r="F184" s="294"/>
      <c r="G184" s="289"/>
      <c r="H184" s="294"/>
      <c r="I184" s="289"/>
      <c r="J184" s="294"/>
      <c r="K184" s="293"/>
      <c r="L184" s="292"/>
      <c r="M184" s="291"/>
    </row>
    <row r="185" spans="1:13" s="270" customFormat="1" ht="15" customHeight="1" x14ac:dyDescent="0.4">
      <c r="A185" s="322"/>
      <c r="B185" s="323"/>
      <c r="C185" s="322" t="s">
        <v>1181</v>
      </c>
      <c r="D185" s="345" t="s">
        <v>486</v>
      </c>
      <c r="E185" s="320" t="s">
        <v>1191</v>
      </c>
      <c r="F185" s="294"/>
      <c r="G185" s="289"/>
      <c r="H185" s="294"/>
      <c r="I185" s="289"/>
      <c r="J185" s="294"/>
      <c r="K185" s="293"/>
      <c r="L185" s="292"/>
      <c r="M185" s="291"/>
    </row>
    <row r="186" spans="1:13" s="270" customFormat="1" ht="15" customHeight="1" x14ac:dyDescent="0.4">
      <c r="A186" s="322"/>
      <c r="B186" s="323"/>
      <c r="C186" s="322" t="s">
        <v>1181</v>
      </c>
      <c r="D186" s="345" t="s">
        <v>483</v>
      </c>
      <c r="E186" s="320" t="s">
        <v>1190</v>
      </c>
      <c r="F186" s="294"/>
      <c r="G186" s="289"/>
      <c r="H186" s="294"/>
      <c r="I186" s="289"/>
      <c r="J186" s="294"/>
      <c r="K186" s="293"/>
      <c r="L186" s="292"/>
      <c r="M186" s="291"/>
    </row>
    <row r="187" spans="1:13" s="270" customFormat="1" ht="15" customHeight="1" x14ac:dyDescent="0.4">
      <c r="A187" s="322"/>
      <c r="B187" s="323"/>
      <c r="C187" s="322" t="s">
        <v>1181</v>
      </c>
      <c r="D187" s="345" t="s">
        <v>1025</v>
      </c>
      <c r="E187" s="320" t="s">
        <v>1189</v>
      </c>
      <c r="F187" s="294"/>
      <c r="G187" s="289"/>
      <c r="H187" s="294"/>
      <c r="I187" s="289"/>
      <c r="J187" s="294"/>
      <c r="K187" s="293"/>
      <c r="L187" s="292"/>
      <c r="M187" s="291"/>
    </row>
    <row r="188" spans="1:13" s="270" customFormat="1" ht="15" customHeight="1" x14ac:dyDescent="0.4">
      <c r="A188" s="317"/>
      <c r="B188" s="318"/>
      <c r="C188" s="317" t="s">
        <v>1181</v>
      </c>
      <c r="D188" s="357" t="s">
        <v>887</v>
      </c>
      <c r="E188" s="325" t="s">
        <v>1188</v>
      </c>
      <c r="F188" s="294"/>
      <c r="G188" s="289"/>
      <c r="H188" s="294"/>
      <c r="I188" s="289"/>
      <c r="J188" s="294"/>
      <c r="K188" s="293"/>
      <c r="L188" s="292"/>
      <c r="M188" s="291"/>
    </row>
    <row r="189" spans="1:13" s="270" customFormat="1" ht="15" customHeight="1" x14ac:dyDescent="0.4">
      <c r="A189" s="322" t="s">
        <v>1181</v>
      </c>
      <c r="B189" s="323" t="s">
        <v>2</v>
      </c>
      <c r="C189" s="322"/>
      <c r="D189" s="321"/>
      <c r="E189" s="326" t="s">
        <v>1187</v>
      </c>
      <c r="F189" s="294"/>
      <c r="G189" s="289"/>
      <c r="H189" s="294"/>
      <c r="I189" s="289"/>
      <c r="J189" s="294"/>
      <c r="K189" s="293"/>
      <c r="L189" s="292"/>
      <c r="M189" s="291"/>
    </row>
    <row r="190" spans="1:13" s="270" customFormat="1" ht="15" customHeight="1" x14ac:dyDescent="0.4">
      <c r="A190" s="322"/>
      <c r="B190" s="323"/>
      <c r="C190" s="322" t="s">
        <v>1181</v>
      </c>
      <c r="D190" s="321" t="s">
        <v>426</v>
      </c>
      <c r="E190" s="320" t="s">
        <v>1186</v>
      </c>
      <c r="F190" s="294"/>
      <c r="G190" s="289"/>
      <c r="H190" s="294"/>
      <c r="I190" s="289"/>
      <c r="J190" s="294"/>
      <c r="K190" s="293"/>
      <c r="L190" s="292"/>
      <c r="M190" s="291"/>
    </row>
    <row r="191" spans="1:13" s="270" customFormat="1" ht="15" customHeight="1" x14ac:dyDescent="0.4">
      <c r="A191" s="322"/>
      <c r="B191" s="323"/>
      <c r="C191" s="322" t="s">
        <v>1181</v>
      </c>
      <c r="D191" s="321" t="s">
        <v>912</v>
      </c>
      <c r="E191" s="320" t="s">
        <v>1185</v>
      </c>
      <c r="F191" s="294"/>
      <c r="G191" s="289"/>
      <c r="H191" s="294"/>
      <c r="I191" s="289"/>
      <c r="J191" s="294"/>
      <c r="K191" s="293"/>
      <c r="L191" s="292"/>
      <c r="M191" s="291"/>
    </row>
    <row r="192" spans="1:13" s="270" customFormat="1" ht="15" customHeight="1" x14ac:dyDescent="0.4">
      <c r="A192" s="322"/>
      <c r="B192" s="323"/>
      <c r="C192" s="322" t="s">
        <v>1181</v>
      </c>
      <c r="D192" s="321" t="s">
        <v>1166</v>
      </c>
      <c r="E192" s="320" t="s">
        <v>1184</v>
      </c>
      <c r="F192" s="294"/>
      <c r="G192" s="289"/>
      <c r="H192" s="294"/>
      <c r="I192" s="289"/>
      <c r="J192" s="294"/>
      <c r="K192" s="293"/>
      <c r="L192" s="292"/>
      <c r="M192" s="291"/>
    </row>
    <row r="193" spans="1:13" s="270" customFormat="1" ht="15" customHeight="1" x14ac:dyDescent="0.4">
      <c r="A193" s="322"/>
      <c r="B193" s="323"/>
      <c r="C193" s="322" t="s">
        <v>1181</v>
      </c>
      <c r="D193" s="321" t="s">
        <v>1164</v>
      </c>
      <c r="E193" s="320" t="s">
        <v>1183</v>
      </c>
      <c r="F193" s="294"/>
      <c r="G193" s="289"/>
      <c r="H193" s="294"/>
      <c r="I193" s="289"/>
      <c r="J193" s="294"/>
      <c r="K193" s="293"/>
      <c r="L193" s="292"/>
      <c r="M193" s="291"/>
    </row>
    <row r="194" spans="1:13" s="270" customFormat="1" ht="15" customHeight="1" x14ac:dyDescent="0.4">
      <c r="A194" s="322"/>
      <c r="B194" s="323"/>
      <c r="C194" s="322" t="s">
        <v>1181</v>
      </c>
      <c r="D194" s="321" t="s">
        <v>1162</v>
      </c>
      <c r="E194" s="320" t="s">
        <v>1182</v>
      </c>
      <c r="F194" s="294"/>
      <c r="G194" s="289"/>
      <c r="H194" s="294"/>
      <c r="I194" s="289"/>
      <c r="J194" s="294"/>
      <c r="K194" s="293"/>
      <c r="L194" s="292"/>
      <c r="M194" s="291"/>
    </row>
    <row r="195" spans="1:13" s="270" customFormat="1" ht="15" customHeight="1" x14ac:dyDescent="0.4">
      <c r="A195" s="322"/>
      <c r="B195" s="323"/>
      <c r="C195" s="322" t="s">
        <v>1181</v>
      </c>
      <c r="D195" s="321" t="s">
        <v>1180</v>
      </c>
      <c r="E195" s="320" t="s">
        <v>1179</v>
      </c>
      <c r="F195" s="288"/>
      <c r="G195" s="275"/>
      <c r="H195" s="294"/>
      <c r="I195" s="289"/>
      <c r="J195" s="294"/>
      <c r="K195" s="293"/>
      <c r="L195" s="292"/>
      <c r="M195" s="291"/>
    </row>
    <row r="196" spans="1:13" s="270" customFormat="1" ht="15" customHeight="1" x14ac:dyDescent="0.4">
      <c r="A196" s="282" t="s">
        <v>1178</v>
      </c>
      <c r="B196" s="283" t="s">
        <v>0</v>
      </c>
      <c r="C196" s="282" t="s">
        <v>1178</v>
      </c>
      <c r="D196" s="281" t="s">
        <v>429</v>
      </c>
      <c r="E196" s="280" t="s">
        <v>1177</v>
      </c>
      <c r="F196" s="319" t="s">
        <v>1178</v>
      </c>
      <c r="G196" s="271" t="s">
        <v>1177</v>
      </c>
      <c r="H196" s="294"/>
      <c r="I196" s="289"/>
      <c r="J196" s="294"/>
      <c r="K196" s="293"/>
      <c r="L196" s="292"/>
      <c r="M196" s="291"/>
    </row>
    <row r="197" spans="1:13" s="270" customFormat="1" ht="15" customHeight="1" x14ac:dyDescent="0.4">
      <c r="A197" s="301" t="s">
        <v>1174</v>
      </c>
      <c r="B197" s="302" t="s">
        <v>0</v>
      </c>
      <c r="C197" s="301" t="s">
        <v>1174</v>
      </c>
      <c r="D197" s="300" t="s">
        <v>429</v>
      </c>
      <c r="E197" s="299" t="s">
        <v>1176</v>
      </c>
      <c r="F197" s="305" t="s">
        <v>1174</v>
      </c>
      <c r="G197" s="335" t="s">
        <v>1173</v>
      </c>
      <c r="H197" s="294"/>
      <c r="I197" s="289"/>
      <c r="J197" s="294"/>
      <c r="K197" s="293"/>
      <c r="L197" s="292"/>
      <c r="M197" s="291"/>
    </row>
    <row r="198" spans="1:13" s="270" customFormat="1" ht="15" customHeight="1" x14ac:dyDescent="0.4">
      <c r="A198" s="297" t="s">
        <v>1174</v>
      </c>
      <c r="B198" s="298" t="s">
        <v>2</v>
      </c>
      <c r="C198" s="297" t="s">
        <v>1174</v>
      </c>
      <c r="D198" s="296" t="s">
        <v>426</v>
      </c>
      <c r="E198" s="295" t="s">
        <v>1175</v>
      </c>
      <c r="F198" s="294"/>
      <c r="G198" s="333"/>
      <c r="H198" s="294"/>
      <c r="I198" s="289"/>
      <c r="J198" s="294"/>
      <c r="K198" s="293"/>
      <c r="L198" s="292"/>
      <c r="M198" s="291"/>
    </row>
    <row r="199" spans="1:13" s="270" customFormat="1" ht="15" customHeight="1" x14ac:dyDescent="0.4">
      <c r="A199" s="307" t="s">
        <v>1174</v>
      </c>
      <c r="B199" s="308" t="s">
        <v>16</v>
      </c>
      <c r="C199" s="307" t="s">
        <v>1174</v>
      </c>
      <c r="D199" s="306" t="s">
        <v>419</v>
      </c>
      <c r="E199" s="290" t="s">
        <v>1173</v>
      </c>
      <c r="F199" s="288"/>
      <c r="G199" s="275"/>
      <c r="H199" s="288"/>
      <c r="I199" s="275"/>
      <c r="J199" s="294"/>
      <c r="K199" s="293"/>
      <c r="L199" s="292"/>
      <c r="M199" s="291"/>
    </row>
    <row r="200" spans="1:13" s="270" customFormat="1" ht="15" customHeight="1" x14ac:dyDescent="0.4">
      <c r="A200" s="301" t="s">
        <v>1159</v>
      </c>
      <c r="B200" s="302" t="s">
        <v>0</v>
      </c>
      <c r="C200" s="301" t="s">
        <v>1159</v>
      </c>
      <c r="D200" s="300" t="s">
        <v>429</v>
      </c>
      <c r="E200" s="299" t="s">
        <v>1172</v>
      </c>
      <c r="F200" s="305" t="s">
        <v>1159</v>
      </c>
      <c r="G200" s="304" t="s">
        <v>1170</v>
      </c>
      <c r="H200" s="305" t="s">
        <v>1171</v>
      </c>
      <c r="I200" s="304" t="s">
        <v>1170</v>
      </c>
      <c r="J200" s="294"/>
      <c r="K200" s="293"/>
      <c r="L200" s="292"/>
      <c r="M200" s="291"/>
    </row>
    <row r="201" spans="1:13" s="270" customFormat="1" ht="15" customHeight="1" x14ac:dyDescent="0.4">
      <c r="A201" s="322" t="s">
        <v>1159</v>
      </c>
      <c r="B201" s="323" t="s">
        <v>2</v>
      </c>
      <c r="C201" s="322"/>
      <c r="D201" s="321"/>
      <c r="E201" s="320" t="s">
        <v>1169</v>
      </c>
      <c r="F201" s="294"/>
      <c r="G201" s="289"/>
      <c r="H201" s="294"/>
      <c r="I201" s="289"/>
      <c r="J201" s="294"/>
      <c r="K201" s="293"/>
      <c r="L201" s="292"/>
      <c r="M201" s="291"/>
    </row>
    <row r="202" spans="1:13" s="270" customFormat="1" ht="15" customHeight="1" x14ac:dyDescent="0.4">
      <c r="A202" s="322"/>
      <c r="B202" s="323"/>
      <c r="C202" s="322" t="s">
        <v>1159</v>
      </c>
      <c r="D202" s="321" t="s">
        <v>426</v>
      </c>
      <c r="E202" s="320" t="s">
        <v>1168</v>
      </c>
      <c r="F202" s="294"/>
      <c r="G202" s="289"/>
      <c r="H202" s="294"/>
      <c r="I202" s="289"/>
      <c r="J202" s="294"/>
      <c r="K202" s="293"/>
      <c r="L202" s="292"/>
      <c r="M202" s="291"/>
    </row>
    <row r="203" spans="1:13" s="270" customFormat="1" ht="15" customHeight="1" x14ac:dyDescent="0.4">
      <c r="A203" s="322"/>
      <c r="B203" s="323"/>
      <c r="C203" s="322" t="s">
        <v>1159</v>
      </c>
      <c r="D203" s="321" t="s">
        <v>912</v>
      </c>
      <c r="E203" s="320" t="s">
        <v>1167</v>
      </c>
      <c r="F203" s="294"/>
      <c r="G203" s="289"/>
      <c r="H203" s="294"/>
      <c r="I203" s="289"/>
      <c r="J203" s="294"/>
      <c r="K203" s="293"/>
      <c r="L203" s="292"/>
      <c r="M203" s="291"/>
    </row>
    <row r="204" spans="1:13" s="270" customFormat="1" ht="15" customHeight="1" x14ac:dyDescent="0.4">
      <c r="A204" s="322"/>
      <c r="B204" s="323"/>
      <c r="C204" s="322" t="s">
        <v>1159</v>
      </c>
      <c r="D204" s="321" t="s">
        <v>1166</v>
      </c>
      <c r="E204" s="320" t="s">
        <v>1165</v>
      </c>
      <c r="F204" s="294"/>
      <c r="G204" s="289"/>
      <c r="H204" s="294"/>
      <c r="I204" s="289"/>
      <c r="J204" s="294"/>
      <c r="K204" s="293"/>
      <c r="L204" s="292"/>
      <c r="M204" s="291"/>
    </row>
    <row r="205" spans="1:13" s="270" customFormat="1" ht="15" customHeight="1" x14ac:dyDescent="0.4">
      <c r="A205" s="322"/>
      <c r="B205" s="323"/>
      <c r="C205" s="322" t="s">
        <v>1159</v>
      </c>
      <c r="D205" s="321" t="s">
        <v>1164</v>
      </c>
      <c r="E205" s="320" t="s">
        <v>1163</v>
      </c>
      <c r="F205" s="294"/>
      <c r="G205" s="289"/>
      <c r="H205" s="294"/>
      <c r="I205" s="289"/>
      <c r="J205" s="294"/>
      <c r="K205" s="293"/>
      <c r="L205" s="292"/>
      <c r="M205" s="291"/>
    </row>
    <row r="206" spans="1:13" s="270" customFormat="1" ht="15" customHeight="1" x14ac:dyDescent="0.4">
      <c r="A206" s="317"/>
      <c r="B206" s="318"/>
      <c r="C206" s="317" t="s">
        <v>1159</v>
      </c>
      <c r="D206" s="316" t="s">
        <v>1162</v>
      </c>
      <c r="E206" s="325" t="s">
        <v>1161</v>
      </c>
      <c r="F206" s="294"/>
      <c r="G206" s="289"/>
      <c r="H206" s="294"/>
      <c r="I206" s="289"/>
      <c r="J206" s="294"/>
      <c r="K206" s="293"/>
      <c r="L206" s="292"/>
      <c r="M206" s="291"/>
    </row>
    <row r="207" spans="1:13" s="270" customFormat="1" ht="15" customHeight="1" x14ac:dyDescent="0.4">
      <c r="A207" s="297" t="s">
        <v>1159</v>
      </c>
      <c r="B207" s="298" t="s">
        <v>4</v>
      </c>
      <c r="C207" s="297" t="s">
        <v>1159</v>
      </c>
      <c r="D207" s="296" t="s">
        <v>424</v>
      </c>
      <c r="E207" s="295" t="s">
        <v>1160</v>
      </c>
      <c r="F207" s="294"/>
      <c r="G207" s="289"/>
      <c r="H207" s="294"/>
      <c r="I207" s="289"/>
      <c r="J207" s="294"/>
      <c r="K207" s="293"/>
      <c r="L207" s="292"/>
      <c r="M207" s="291"/>
    </row>
    <row r="208" spans="1:13" s="270" customFormat="1" ht="15" customHeight="1" x14ac:dyDescent="0.4">
      <c r="A208" s="278" t="s">
        <v>1159</v>
      </c>
      <c r="B208" s="279" t="s">
        <v>16</v>
      </c>
      <c r="C208" s="278" t="s">
        <v>1159</v>
      </c>
      <c r="D208" s="277" t="s">
        <v>419</v>
      </c>
      <c r="E208" s="290" t="s">
        <v>1158</v>
      </c>
      <c r="F208" s="288"/>
      <c r="G208" s="275"/>
      <c r="H208" s="288"/>
      <c r="I208" s="275"/>
      <c r="J208" s="294"/>
      <c r="K208" s="293"/>
      <c r="L208" s="292"/>
      <c r="M208" s="291"/>
    </row>
    <row r="209" spans="1:13" s="270" customFormat="1" ht="15" customHeight="1" x14ac:dyDescent="0.4">
      <c r="A209" s="301" t="s">
        <v>1153</v>
      </c>
      <c r="B209" s="302" t="s">
        <v>0</v>
      </c>
      <c r="C209" s="301"/>
      <c r="D209" s="336"/>
      <c r="E209" s="299" t="s">
        <v>1157</v>
      </c>
      <c r="F209" s="305" t="s">
        <v>1153</v>
      </c>
      <c r="G209" s="304" t="s">
        <v>1155</v>
      </c>
      <c r="H209" s="305" t="s">
        <v>1156</v>
      </c>
      <c r="I209" s="304" t="s">
        <v>1155</v>
      </c>
      <c r="J209" s="294"/>
      <c r="K209" s="293"/>
      <c r="L209" s="292"/>
      <c r="M209" s="291"/>
    </row>
    <row r="210" spans="1:13" s="270" customFormat="1" ht="15" customHeight="1" x14ac:dyDescent="0.4">
      <c r="A210" s="322"/>
      <c r="B210" s="323"/>
      <c r="C210" s="322" t="s">
        <v>1153</v>
      </c>
      <c r="D210" s="345" t="s">
        <v>429</v>
      </c>
      <c r="E210" s="320" t="s">
        <v>1154</v>
      </c>
      <c r="F210" s="294"/>
      <c r="G210" s="289"/>
      <c r="H210" s="294"/>
      <c r="I210" s="289"/>
      <c r="J210" s="294"/>
      <c r="K210" s="293"/>
      <c r="L210" s="292"/>
      <c r="M210" s="291"/>
    </row>
    <row r="211" spans="1:13" s="270" customFormat="1" ht="15" customHeight="1" x14ac:dyDescent="0.4">
      <c r="A211" s="278"/>
      <c r="B211" s="279"/>
      <c r="C211" s="278" t="s">
        <v>1153</v>
      </c>
      <c r="D211" s="345" t="s">
        <v>475</v>
      </c>
      <c r="E211" s="320" t="s">
        <v>1152</v>
      </c>
      <c r="F211" s="288"/>
      <c r="G211" s="275"/>
      <c r="H211" s="288"/>
      <c r="I211" s="275"/>
      <c r="J211" s="294"/>
      <c r="K211" s="293"/>
      <c r="L211" s="292"/>
      <c r="M211" s="291"/>
    </row>
    <row r="212" spans="1:13" s="270" customFormat="1" ht="15" customHeight="1" x14ac:dyDescent="0.4">
      <c r="A212" s="282" t="s">
        <v>1151</v>
      </c>
      <c r="B212" s="283" t="s">
        <v>0</v>
      </c>
      <c r="C212" s="282" t="s">
        <v>1151</v>
      </c>
      <c r="D212" s="281" t="s">
        <v>429</v>
      </c>
      <c r="E212" s="280" t="s">
        <v>1149</v>
      </c>
      <c r="F212" s="319" t="s">
        <v>1151</v>
      </c>
      <c r="G212" s="271" t="s">
        <v>1149</v>
      </c>
      <c r="H212" s="319" t="s">
        <v>1150</v>
      </c>
      <c r="I212" s="271" t="s">
        <v>1149</v>
      </c>
      <c r="J212" s="294"/>
      <c r="K212" s="293"/>
      <c r="L212" s="292"/>
      <c r="M212" s="291"/>
    </row>
    <row r="213" spans="1:13" s="270" customFormat="1" ht="15" customHeight="1" x14ac:dyDescent="0.4">
      <c r="A213" s="313" t="s">
        <v>1143</v>
      </c>
      <c r="B213" s="314" t="s">
        <v>0</v>
      </c>
      <c r="C213" s="313"/>
      <c r="D213" s="312"/>
      <c r="E213" s="311" t="s">
        <v>1148</v>
      </c>
      <c r="F213" s="305" t="s">
        <v>1143</v>
      </c>
      <c r="G213" s="715" t="s">
        <v>1148</v>
      </c>
      <c r="H213" s="305" t="s">
        <v>1147</v>
      </c>
      <c r="I213" s="712" t="s">
        <v>1146</v>
      </c>
      <c r="J213" s="294"/>
      <c r="K213" s="293"/>
      <c r="L213" s="292"/>
      <c r="M213" s="291"/>
    </row>
    <row r="214" spans="1:13" s="270" customFormat="1" ht="15" customHeight="1" x14ac:dyDescent="0.4">
      <c r="A214" s="322"/>
      <c r="B214" s="323"/>
      <c r="C214" s="322" t="s">
        <v>1143</v>
      </c>
      <c r="D214" s="321" t="s">
        <v>429</v>
      </c>
      <c r="E214" s="320" t="s">
        <v>1145</v>
      </c>
      <c r="F214" s="294"/>
      <c r="G214" s="716"/>
      <c r="H214" s="294"/>
      <c r="I214" s="717"/>
      <c r="J214" s="294"/>
      <c r="K214" s="293"/>
      <c r="L214" s="292"/>
      <c r="M214" s="291"/>
    </row>
    <row r="215" spans="1:13" s="270" customFormat="1" ht="15" customHeight="1" x14ac:dyDescent="0.4">
      <c r="A215" s="322"/>
      <c r="B215" s="323"/>
      <c r="C215" s="322" t="s">
        <v>1143</v>
      </c>
      <c r="D215" s="321" t="s">
        <v>475</v>
      </c>
      <c r="E215" s="320" t="s">
        <v>1144</v>
      </c>
      <c r="F215" s="294"/>
      <c r="G215" s="289"/>
      <c r="H215" s="294"/>
      <c r="I215" s="289"/>
      <c r="J215" s="294"/>
      <c r="K215" s="293"/>
      <c r="L215" s="292"/>
      <c r="M215" s="291"/>
    </row>
    <row r="216" spans="1:13" s="270" customFormat="1" ht="15" customHeight="1" x14ac:dyDescent="0.4">
      <c r="A216" s="322"/>
      <c r="B216" s="323"/>
      <c r="C216" s="322" t="s">
        <v>1143</v>
      </c>
      <c r="D216" s="321" t="s">
        <v>488</v>
      </c>
      <c r="E216" s="320" t="s">
        <v>1142</v>
      </c>
      <c r="F216" s="288"/>
      <c r="G216" s="275"/>
      <c r="H216" s="294"/>
      <c r="I216" s="289"/>
      <c r="J216" s="294"/>
      <c r="K216" s="293"/>
      <c r="L216" s="292"/>
      <c r="M216" s="291"/>
    </row>
    <row r="217" spans="1:13" s="270" customFormat="1" ht="15" customHeight="1" x14ac:dyDescent="0.4">
      <c r="A217" s="282" t="s">
        <v>1141</v>
      </c>
      <c r="B217" s="283" t="s">
        <v>0</v>
      </c>
      <c r="C217" s="282" t="s">
        <v>1141</v>
      </c>
      <c r="D217" s="281" t="s">
        <v>429</v>
      </c>
      <c r="E217" s="280" t="s">
        <v>1140</v>
      </c>
      <c r="F217" s="319" t="s">
        <v>1141</v>
      </c>
      <c r="G217" s="271" t="s">
        <v>1140</v>
      </c>
      <c r="H217" s="294"/>
      <c r="I217" s="289"/>
      <c r="J217" s="294"/>
      <c r="K217" s="293"/>
      <c r="L217" s="292"/>
      <c r="M217" s="291"/>
    </row>
    <row r="218" spans="1:13" s="270" customFormat="1" ht="15" customHeight="1" x14ac:dyDescent="0.4">
      <c r="A218" s="317" t="s">
        <v>1137</v>
      </c>
      <c r="B218" s="318" t="s">
        <v>0</v>
      </c>
      <c r="C218" s="317" t="s">
        <v>1137</v>
      </c>
      <c r="D218" s="316" t="s">
        <v>429</v>
      </c>
      <c r="E218" s="325" t="s">
        <v>1139</v>
      </c>
      <c r="F218" s="305" t="s">
        <v>1137</v>
      </c>
      <c r="G218" s="304" t="s">
        <v>1138</v>
      </c>
      <c r="H218" s="294"/>
      <c r="I218" s="289"/>
      <c r="J218" s="294"/>
      <c r="K218" s="293"/>
      <c r="L218" s="292"/>
      <c r="M218" s="291"/>
    </row>
    <row r="219" spans="1:13" s="270" customFormat="1" ht="15" customHeight="1" x14ac:dyDescent="0.4">
      <c r="A219" s="307" t="s">
        <v>1137</v>
      </c>
      <c r="B219" s="308" t="s">
        <v>2</v>
      </c>
      <c r="C219" s="307" t="s">
        <v>1137</v>
      </c>
      <c r="D219" s="306" t="s">
        <v>426</v>
      </c>
      <c r="E219" s="290" t="s">
        <v>1136</v>
      </c>
      <c r="F219" s="288"/>
      <c r="G219" s="275"/>
      <c r="H219" s="294"/>
      <c r="I219" s="289"/>
      <c r="J219" s="294"/>
      <c r="K219" s="293"/>
      <c r="L219" s="292"/>
      <c r="M219" s="291"/>
    </row>
    <row r="220" spans="1:13" s="270" customFormat="1" ht="15" customHeight="1" x14ac:dyDescent="0.4">
      <c r="A220" s="282" t="s">
        <v>1135</v>
      </c>
      <c r="B220" s="283" t="s">
        <v>0</v>
      </c>
      <c r="C220" s="282" t="s">
        <v>1135</v>
      </c>
      <c r="D220" s="281" t="s">
        <v>429</v>
      </c>
      <c r="E220" s="280" t="s">
        <v>1134</v>
      </c>
      <c r="F220" s="319" t="s">
        <v>1135</v>
      </c>
      <c r="G220" s="271" t="s">
        <v>1134</v>
      </c>
      <c r="H220" s="294"/>
      <c r="I220" s="289"/>
      <c r="J220" s="294"/>
      <c r="K220" s="293"/>
      <c r="L220" s="292"/>
      <c r="M220" s="291"/>
    </row>
    <row r="221" spans="1:13" s="270" customFormat="1" ht="15" customHeight="1" x14ac:dyDescent="0.4">
      <c r="A221" s="301" t="s">
        <v>1129</v>
      </c>
      <c r="B221" s="302" t="s">
        <v>0</v>
      </c>
      <c r="C221" s="301" t="s">
        <v>1129</v>
      </c>
      <c r="D221" s="300" t="s">
        <v>429</v>
      </c>
      <c r="E221" s="325" t="s">
        <v>1133</v>
      </c>
      <c r="F221" s="305" t="s">
        <v>1129</v>
      </c>
      <c r="G221" s="304" t="s">
        <v>1131</v>
      </c>
      <c r="H221" s="294"/>
      <c r="I221" s="289"/>
      <c r="J221" s="294"/>
      <c r="K221" s="293"/>
      <c r="L221" s="292"/>
      <c r="M221" s="291"/>
    </row>
    <row r="222" spans="1:13" s="270" customFormat="1" ht="15" customHeight="1" x14ac:dyDescent="0.4">
      <c r="A222" s="297" t="s">
        <v>1129</v>
      </c>
      <c r="B222" s="298" t="s">
        <v>2</v>
      </c>
      <c r="C222" s="297" t="s">
        <v>1129</v>
      </c>
      <c r="D222" s="296" t="s">
        <v>426</v>
      </c>
      <c r="E222" s="295" t="s">
        <v>1132</v>
      </c>
      <c r="F222" s="294"/>
      <c r="G222" s="289"/>
      <c r="H222" s="294"/>
      <c r="I222" s="289"/>
      <c r="J222" s="294"/>
      <c r="K222" s="293"/>
      <c r="L222" s="292"/>
      <c r="M222" s="291"/>
    </row>
    <row r="223" spans="1:13" s="270" customFormat="1" ht="15" customHeight="1" x14ac:dyDescent="0.4">
      <c r="A223" s="322" t="s">
        <v>1129</v>
      </c>
      <c r="B223" s="323" t="s">
        <v>16</v>
      </c>
      <c r="C223" s="322"/>
      <c r="D223" s="321"/>
      <c r="E223" s="320" t="s">
        <v>1131</v>
      </c>
      <c r="F223" s="294"/>
      <c r="G223" s="289"/>
      <c r="H223" s="294"/>
      <c r="I223" s="289"/>
      <c r="J223" s="294"/>
      <c r="K223" s="293"/>
      <c r="L223" s="292"/>
      <c r="M223" s="291"/>
    </row>
    <row r="224" spans="1:13" s="270" customFormat="1" ht="15" customHeight="1" x14ac:dyDescent="0.4">
      <c r="A224" s="322"/>
      <c r="B224" s="323"/>
      <c r="C224" s="322" t="s">
        <v>1129</v>
      </c>
      <c r="D224" s="321" t="s">
        <v>778</v>
      </c>
      <c r="E224" s="320" t="s">
        <v>1130</v>
      </c>
      <c r="F224" s="294"/>
      <c r="G224" s="289"/>
      <c r="H224" s="294"/>
      <c r="I224" s="289"/>
      <c r="J224" s="294"/>
      <c r="K224" s="293"/>
      <c r="L224" s="292"/>
      <c r="M224" s="291"/>
    </row>
    <row r="225" spans="1:13" s="270" customFormat="1" ht="15" customHeight="1" x14ac:dyDescent="0.4">
      <c r="A225" s="278"/>
      <c r="B225" s="279"/>
      <c r="C225" s="278" t="s">
        <v>1129</v>
      </c>
      <c r="D225" s="277" t="s">
        <v>419</v>
      </c>
      <c r="E225" s="276" t="s">
        <v>1128</v>
      </c>
      <c r="F225" s="288"/>
      <c r="G225" s="275"/>
      <c r="H225" s="288"/>
      <c r="I225" s="275"/>
      <c r="J225" s="294"/>
      <c r="K225" s="293"/>
      <c r="L225" s="292"/>
      <c r="M225" s="291"/>
    </row>
    <row r="226" spans="1:13" s="270" customFormat="1" ht="15" customHeight="1" x14ac:dyDescent="0.4">
      <c r="A226" s="313" t="s">
        <v>1115</v>
      </c>
      <c r="B226" s="314" t="s">
        <v>0</v>
      </c>
      <c r="C226" s="313"/>
      <c r="D226" s="312"/>
      <c r="E226" s="311" t="s">
        <v>1126</v>
      </c>
      <c r="F226" s="294" t="s">
        <v>1115</v>
      </c>
      <c r="G226" s="289" t="s">
        <v>1126</v>
      </c>
      <c r="H226" s="294" t="s">
        <v>1127</v>
      </c>
      <c r="I226" s="289" t="s">
        <v>1126</v>
      </c>
      <c r="J226" s="305">
        <v>11</v>
      </c>
      <c r="K226" s="284" t="s">
        <v>1125</v>
      </c>
      <c r="L226" s="292"/>
      <c r="M226" s="291"/>
    </row>
    <row r="227" spans="1:13" s="270" customFormat="1" ht="15" customHeight="1" x14ac:dyDescent="0.4">
      <c r="A227" s="322"/>
      <c r="B227" s="323"/>
      <c r="C227" s="322" t="s">
        <v>1115</v>
      </c>
      <c r="D227" s="321" t="s">
        <v>429</v>
      </c>
      <c r="E227" s="320" t="s">
        <v>1124</v>
      </c>
      <c r="F227" s="294"/>
      <c r="G227" s="289"/>
      <c r="H227" s="294"/>
      <c r="I227" s="289"/>
      <c r="J227" s="294"/>
      <c r="K227" s="293"/>
      <c r="L227" s="292"/>
      <c r="M227" s="291"/>
    </row>
    <row r="228" spans="1:13" s="270" customFormat="1" ht="15" customHeight="1" x14ac:dyDescent="0.4">
      <c r="A228" s="322"/>
      <c r="B228" s="323"/>
      <c r="C228" s="322" t="s">
        <v>1115</v>
      </c>
      <c r="D228" s="321" t="s">
        <v>475</v>
      </c>
      <c r="E228" s="320" t="s">
        <v>1123</v>
      </c>
      <c r="F228" s="294"/>
      <c r="G228" s="289"/>
      <c r="H228" s="294"/>
      <c r="I228" s="289"/>
      <c r="J228" s="294"/>
      <c r="K228" s="293"/>
      <c r="L228" s="292"/>
      <c r="M228" s="291"/>
    </row>
    <row r="229" spans="1:13" s="270" customFormat="1" ht="15" customHeight="1" x14ac:dyDescent="0.4">
      <c r="A229" s="322"/>
      <c r="B229" s="323"/>
      <c r="C229" s="322" t="s">
        <v>1115</v>
      </c>
      <c r="D229" s="321" t="s">
        <v>488</v>
      </c>
      <c r="E229" s="320" t="s">
        <v>1122</v>
      </c>
      <c r="F229" s="294"/>
      <c r="G229" s="289"/>
      <c r="H229" s="294"/>
      <c r="I229" s="289"/>
      <c r="J229" s="294"/>
      <c r="K229" s="293"/>
      <c r="L229" s="292"/>
      <c r="M229" s="291"/>
    </row>
    <row r="230" spans="1:13" s="270" customFormat="1" ht="15" customHeight="1" x14ac:dyDescent="0.4">
      <c r="A230" s="322"/>
      <c r="B230" s="323"/>
      <c r="C230" s="322" t="s">
        <v>1115</v>
      </c>
      <c r="D230" s="321" t="s">
        <v>486</v>
      </c>
      <c r="E230" s="320" t="s">
        <v>1121</v>
      </c>
      <c r="F230" s="294"/>
      <c r="G230" s="289"/>
      <c r="H230" s="294"/>
      <c r="I230" s="289"/>
      <c r="J230" s="294"/>
      <c r="K230" s="293"/>
      <c r="L230" s="292"/>
      <c r="M230" s="291"/>
    </row>
    <row r="231" spans="1:13" s="270" customFormat="1" ht="15" customHeight="1" x14ac:dyDescent="0.4">
      <c r="A231" s="322"/>
      <c r="B231" s="323"/>
      <c r="C231" s="322" t="s">
        <v>1115</v>
      </c>
      <c r="D231" s="321" t="s">
        <v>483</v>
      </c>
      <c r="E231" s="320" t="s">
        <v>1120</v>
      </c>
      <c r="F231" s="294"/>
      <c r="G231" s="289"/>
      <c r="H231" s="294"/>
      <c r="I231" s="289"/>
      <c r="J231" s="294"/>
      <c r="K231" s="293"/>
      <c r="L231" s="292"/>
      <c r="M231" s="291"/>
    </row>
    <row r="232" spans="1:13" s="270" customFormat="1" ht="15" customHeight="1" x14ac:dyDescent="0.4">
      <c r="A232" s="322"/>
      <c r="B232" s="323"/>
      <c r="C232" s="322" t="s">
        <v>1115</v>
      </c>
      <c r="D232" s="321" t="s">
        <v>1025</v>
      </c>
      <c r="E232" s="320" t="s">
        <v>1119</v>
      </c>
      <c r="F232" s="294"/>
      <c r="G232" s="289"/>
      <c r="H232" s="294"/>
      <c r="I232" s="289"/>
      <c r="J232" s="294"/>
      <c r="K232" s="293"/>
      <c r="L232" s="292"/>
      <c r="M232" s="291"/>
    </row>
    <row r="233" spans="1:13" s="270" customFormat="1" ht="15" customHeight="1" x14ac:dyDescent="0.4">
      <c r="A233" s="322"/>
      <c r="B233" s="323"/>
      <c r="C233" s="322" t="s">
        <v>1115</v>
      </c>
      <c r="D233" s="321" t="s">
        <v>1098</v>
      </c>
      <c r="E233" s="320" t="s">
        <v>1118</v>
      </c>
      <c r="F233" s="294"/>
      <c r="G233" s="289"/>
      <c r="H233" s="294"/>
      <c r="I233" s="289"/>
      <c r="J233" s="294"/>
      <c r="K233" s="293"/>
      <c r="L233" s="292"/>
      <c r="M233" s="291"/>
    </row>
    <row r="234" spans="1:13" s="270" customFormat="1" ht="15" customHeight="1" x14ac:dyDescent="0.4">
      <c r="A234" s="322"/>
      <c r="B234" s="323"/>
      <c r="C234" s="322" t="s">
        <v>1115</v>
      </c>
      <c r="D234" s="321" t="s">
        <v>1117</v>
      </c>
      <c r="E234" s="320" t="s">
        <v>1116</v>
      </c>
      <c r="F234" s="294"/>
      <c r="G234" s="289"/>
      <c r="H234" s="294"/>
      <c r="I234" s="289"/>
      <c r="J234" s="294"/>
      <c r="K234" s="293"/>
      <c r="L234" s="292"/>
      <c r="M234" s="291"/>
    </row>
    <row r="235" spans="1:13" s="270" customFormat="1" ht="15" customHeight="1" x14ac:dyDescent="0.4">
      <c r="A235" s="278"/>
      <c r="B235" s="279"/>
      <c r="C235" s="278" t="s">
        <v>1115</v>
      </c>
      <c r="D235" s="277" t="s">
        <v>887</v>
      </c>
      <c r="E235" s="276" t="s">
        <v>1114</v>
      </c>
      <c r="F235" s="294"/>
      <c r="G235" s="289"/>
      <c r="H235" s="294"/>
      <c r="I235" s="289"/>
      <c r="J235" s="294"/>
      <c r="K235" s="293"/>
      <c r="L235" s="292"/>
      <c r="M235" s="291"/>
    </row>
    <row r="236" spans="1:13" s="270" customFormat="1" ht="15" customHeight="1" x14ac:dyDescent="0.4">
      <c r="A236" s="313" t="s">
        <v>1109</v>
      </c>
      <c r="B236" s="314" t="s">
        <v>0</v>
      </c>
      <c r="C236" s="313"/>
      <c r="D236" s="312"/>
      <c r="E236" s="320" t="s">
        <v>1112</v>
      </c>
      <c r="F236" s="305" t="s">
        <v>1109</v>
      </c>
      <c r="G236" s="304" t="s">
        <v>1112</v>
      </c>
      <c r="H236" s="305" t="s">
        <v>1113</v>
      </c>
      <c r="I236" s="304" t="s">
        <v>1112</v>
      </c>
      <c r="J236" s="294"/>
      <c r="K236" s="293"/>
      <c r="L236" s="292"/>
      <c r="M236" s="291"/>
    </row>
    <row r="237" spans="1:13" s="270" customFormat="1" ht="15" customHeight="1" x14ac:dyDescent="0.4">
      <c r="A237" s="322"/>
      <c r="B237" s="323"/>
      <c r="C237" s="322" t="s">
        <v>1109</v>
      </c>
      <c r="D237" s="321" t="s">
        <v>429</v>
      </c>
      <c r="E237" s="320" t="s">
        <v>1111</v>
      </c>
      <c r="F237" s="294"/>
      <c r="G237" s="289"/>
      <c r="H237" s="294"/>
      <c r="I237" s="289"/>
      <c r="J237" s="294"/>
      <c r="K237" s="293"/>
      <c r="L237" s="292"/>
      <c r="M237" s="291"/>
    </row>
    <row r="238" spans="1:13" s="270" customFormat="1" ht="15" customHeight="1" x14ac:dyDescent="0.4">
      <c r="A238" s="317"/>
      <c r="B238" s="318"/>
      <c r="C238" s="317" t="s">
        <v>1109</v>
      </c>
      <c r="D238" s="316" t="s">
        <v>887</v>
      </c>
      <c r="E238" s="325" t="s">
        <v>1110</v>
      </c>
      <c r="F238" s="294"/>
      <c r="G238" s="289"/>
      <c r="H238" s="294"/>
      <c r="I238" s="289"/>
      <c r="J238" s="294"/>
      <c r="K238" s="293"/>
      <c r="L238" s="292"/>
      <c r="M238" s="291"/>
    </row>
    <row r="239" spans="1:13" s="270" customFormat="1" ht="15" customHeight="1" x14ac:dyDescent="0.4">
      <c r="A239" s="278" t="s">
        <v>1109</v>
      </c>
      <c r="B239" s="279" t="s">
        <v>2</v>
      </c>
      <c r="C239" s="278" t="s">
        <v>1109</v>
      </c>
      <c r="D239" s="277" t="s">
        <v>426</v>
      </c>
      <c r="E239" s="290" t="s">
        <v>1108</v>
      </c>
      <c r="F239" s="288"/>
      <c r="G239" s="275"/>
      <c r="H239" s="288"/>
      <c r="I239" s="275"/>
      <c r="J239" s="288"/>
      <c r="K239" s="287"/>
      <c r="L239" s="292"/>
      <c r="M239" s="291"/>
    </row>
    <row r="240" spans="1:13" s="270" customFormat="1" ht="15" customHeight="1" x14ac:dyDescent="0.4">
      <c r="A240" s="313" t="s">
        <v>1096</v>
      </c>
      <c r="B240" s="314" t="s">
        <v>0</v>
      </c>
      <c r="C240" s="313"/>
      <c r="D240" s="312"/>
      <c r="E240" s="311" t="s">
        <v>1106</v>
      </c>
      <c r="F240" s="305" t="s">
        <v>1096</v>
      </c>
      <c r="G240" s="304" t="s">
        <v>1106</v>
      </c>
      <c r="H240" s="305" t="s">
        <v>1107</v>
      </c>
      <c r="I240" s="304" t="s">
        <v>1106</v>
      </c>
      <c r="J240" s="305">
        <v>12</v>
      </c>
      <c r="K240" s="284" t="s">
        <v>1105</v>
      </c>
      <c r="L240" s="292"/>
      <c r="M240" s="291"/>
    </row>
    <row r="241" spans="1:13" s="270" customFormat="1" ht="15" customHeight="1" x14ac:dyDescent="0.4">
      <c r="A241" s="322"/>
      <c r="B241" s="323"/>
      <c r="C241" s="322" t="s">
        <v>1096</v>
      </c>
      <c r="D241" s="321" t="s">
        <v>429</v>
      </c>
      <c r="E241" s="320" t="s">
        <v>1104</v>
      </c>
      <c r="F241" s="294"/>
      <c r="G241" s="289"/>
      <c r="H241" s="294"/>
      <c r="I241" s="289"/>
      <c r="J241" s="294"/>
      <c r="K241" s="293"/>
      <c r="L241" s="292"/>
      <c r="M241" s="291"/>
    </row>
    <row r="242" spans="1:13" s="270" customFormat="1" ht="15" customHeight="1" x14ac:dyDescent="0.4">
      <c r="A242" s="322"/>
      <c r="B242" s="323"/>
      <c r="C242" s="322" t="s">
        <v>1096</v>
      </c>
      <c r="D242" s="321" t="s">
        <v>475</v>
      </c>
      <c r="E242" s="320" t="s">
        <v>1103</v>
      </c>
      <c r="F242" s="294"/>
      <c r="G242" s="289"/>
      <c r="H242" s="294"/>
      <c r="I242" s="289"/>
      <c r="J242" s="294"/>
      <c r="K242" s="293"/>
      <c r="L242" s="292"/>
      <c r="M242" s="291"/>
    </row>
    <row r="243" spans="1:13" s="270" customFormat="1" ht="15" customHeight="1" x14ac:dyDescent="0.4">
      <c r="A243" s="322"/>
      <c r="B243" s="323"/>
      <c r="C243" s="322" t="s">
        <v>1096</v>
      </c>
      <c r="D243" s="321" t="s">
        <v>488</v>
      </c>
      <c r="E243" s="320" t="s">
        <v>1102</v>
      </c>
      <c r="F243" s="294"/>
      <c r="G243" s="289"/>
      <c r="H243" s="294"/>
      <c r="I243" s="289"/>
      <c r="J243" s="294"/>
      <c r="K243" s="293"/>
      <c r="L243" s="292"/>
      <c r="M243" s="291"/>
    </row>
    <row r="244" spans="1:13" s="270" customFormat="1" ht="15" customHeight="1" x14ac:dyDescent="0.4">
      <c r="A244" s="322"/>
      <c r="B244" s="323"/>
      <c r="C244" s="322" t="s">
        <v>1096</v>
      </c>
      <c r="D244" s="321" t="s">
        <v>486</v>
      </c>
      <c r="E244" s="320" t="s">
        <v>1101</v>
      </c>
      <c r="F244" s="294"/>
      <c r="G244" s="289"/>
      <c r="H244" s="294"/>
      <c r="I244" s="289"/>
      <c r="J244" s="294"/>
      <c r="K244" s="293"/>
      <c r="L244" s="292"/>
      <c r="M244" s="291"/>
    </row>
    <row r="245" spans="1:13" s="270" customFormat="1" ht="15" customHeight="1" x14ac:dyDescent="0.4">
      <c r="A245" s="322"/>
      <c r="B245" s="323"/>
      <c r="C245" s="322" t="s">
        <v>1096</v>
      </c>
      <c r="D245" s="321" t="s">
        <v>483</v>
      </c>
      <c r="E245" s="320" t="s">
        <v>1100</v>
      </c>
      <c r="F245" s="294"/>
      <c r="G245" s="289"/>
      <c r="H245" s="294"/>
      <c r="I245" s="289"/>
      <c r="J245" s="294"/>
      <c r="K245" s="293"/>
      <c r="L245" s="292"/>
      <c r="M245" s="291"/>
    </row>
    <row r="246" spans="1:13" s="270" customFormat="1" ht="15" customHeight="1" x14ac:dyDescent="0.4">
      <c r="A246" s="322"/>
      <c r="B246" s="323"/>
      <c r="C246" s="322" t="s">
        <v>1096</v>
      </c>
      <c r="D246" s="321" t="s">
        <v>1025</v>
      </c>
      <c r="E246" s="320" t="s">
        <v>1099</v>
      </c>
      <c r="F246" s="294"/>
      <c r="G246" s="289"/>
      <c r="H246" s="294"/>
      <c r="I246" s="289"/>
      <c r="J246" s="294"/>
      <c r="K246" s="293"/>
      <c r="L246" s="292"/>
      <c r="M246" s="291"/>
    </row>
    <row r="247" spans="1:13" s="270" customFormat="1" ht="15" customHeight="1" x14ac:dyDescent="0.4">
      <c r="A247" s="322"/>
      <c r="B247" s="323"/>
      <c r="C247" s="322" t="s">
        <v>1096</v>
      </c>
      <c r="D247" s="321" t="s">
        <v>1098</v>
      </c>
      <c r="E247" s="320" t="s">
        <v>1097</v>
      </c>
      <c r="F247" s="294"/>
      <c r="G247" s="289"/>
      <c r="H247" s="294"/>
      <c r="I247" s="289"/>
      <c r="J247" s="294"/>
      <c r="K247" s="293"/>
      <c r="L247" s="292"/>
      <c r="M247" s="291"/>
    </row>
    <row r="248" spans="1:13" s="270" customFormat="1" ht="15" customHeight="1" x14ac:dyDescent="0.4">
      <c r="A248" s="278"/>
      <c r="B248" s="279"/>
      <c r="C248" s="278" t="s">
        <v>1096</v>
      </c>
      <c r="D248" s="277" t="s">
        <v>887</v>
      </c>
      <c r="E248" s="276" t="s">
        <v>1095</v>
      </c>
      <c r="F248" s="288"/>
      <c r="G248" s="275"/>
      <c r="H248" s="288"/>
      <c r="I248" s="275"/>
      <c r="J248" s="294"/>
      <c r="K248" s="293"/>
      <c r="L248" s="292"/>
      <c r="M248" s="291"/>
    </row>
    <row r="249" spans="1:13" s="270" customFormat="1" ht="15" customHeight="1" x14ac:dyDescent="0.4">
      <c r="A249" s="282" t="s">
        <v>1094</v>
      </c>
      <c r="B249" s="283" t="s">
        <v>0</v>
      </c>
      <c r="C249" s="282" t="s">
        <v>1094</v>
      </c>
      <c r="D249" s="281" t="s">
        <v>429</v>
      </c>
      <c r="E249" s="280" t="s">
        <v>1093</v>
      </c>
      <c r="F249" s="305" t="s">
        <v>1094</v>
      </c>
      <c r="G249" s="304" t="s">
        <v>1093</v>
      </c>
      <c r="H249" s="305" t="s">
        <v>1092</v>
      </c>
      <c r="I249" s="304" t="s">
        <v>1091</v>
      </c>
      <c r="J249" s="294"/>
      <c r="K249" s="293"/>
      <c r="L249" s="292"/>
      <c r="M249" s="291"/>
    </row>
    <row r="250" spans="1:13" s="270" customFormat="1" ht="15" customHeight="1" x14ac:dyDescent="0.4">
      <c r="A250" s="322" t="s">
        <v>1088</v>
      </c>
      <c r="B250" s="323" t="s">
        <v>16</v>
      </c>
      <c r="C250" s="322"/>
      <c r="D250" s="321"/>
      <c r="E250" s="320" t="s">
        <v>1090</v>
      </c>
      <c r="F250" s="305" t="s">
        <v>1088</v>
      </c>
      <c r="G250" s="304" t="s">
        <v>1090</v>
      </c>
      <c r="H250" s="294"/>
      <c r="I250" s="289"/>
      <c r="J250" s="294"/>
      <c r="K250" s="293"/>
      <c r="L250" s="292"/>
      <c r="M250" s="291"/>
    </row>
    <row r="251" spans="1:13" s="270" customFormat="1" ht="15" customHeight="1" x14ac:dyDescent="0.4">
      <c r="A251" s="322"/>
      <c r="B251" s="323"/>
      <c r="C251" s="322" t="s">
        <v>1088</v>
      </c>
      <c r="D251" s="321" t="s">
        <v>778</v>
      </c>
      <c r="E251" s="320" t="s">
        <v>1089</v>
      </c>
      <c r="F251" s="294"/>
      <c r="G251" s="289"/>
      <c r="H251" s="294"/>
      <c r="I251" s="289"/>
      <c r="J251" s="294"/>
      <c r="K251" s="293"/>
      <c r="L251" s="292"/>
      <c r="M251" s="291"/>
    </row>
    <row r="252" spans="1:13" s="270" customFormat="1" ht="15" customHeight="1" x14ac:dyDescent="0.4">
      <c r="A252" s="278"/>
      <c r="B252" s="279"/>
      <c r="C252" s="278" t="s">
        <v>1088</v>
      </c>
      <c r="D252" s="277" t="s">
        <v>419</v>
      </c>
      <c r="E252" s="276" t="s">
        <v>1087</v>
      </c>
      <c r="F252" s="288"/>
      <c r="G252" s="275"/>
      <c r="H252" s="288"/>
      <c r="I252" s="275"/>
      <c r="J252" s="294"/>
      <c r="K252" s="293"/>
      <c r="L252" s="292"/>
      <c r="M252" s="291"/>
    </row>
    <row r="253" spans="1:13" s="270" customFormat="1" ht="15" customHeight="1" x14ac:dyDescent="0.4">
      <c r="A253" s="282" t="s">
        <v>1086</v>
      </c>
      <c r="B253" s="283" t="s">
        <v>0</v>
      </c>
      <c r="C253" s="282" t="s">
        <v>1086</v>
      </c>
      <c r="D253" s="281" t="s">
        <v>429</v>
      </c>
      <c r="E253" s="280" t="s">
        <v>1085</v>
      </c>
      <c r="F253" s="319" t="s">
        <v>1086</v>
      </c>
      <c r="G253" s="271" t="s">
        <v>1085</v>
      </c>
      <c r="H253" s="305" t="s">
        <v>1084</v>
      </c>
      <c r="I253" s="304" t="s">
        <v>1083</v>
      </c>
      <c r="J253" s="362" t="s">
        <v>1082</v>
      </c>
      <c r="K253" s="712" t="s">
        <v>1081</v>
      </c>
      <c r="L253" s="292"/>
      <c r="M253" s="309"/>
    </row>
    <row r="254" spans="1:13" s="270" customFormat="1" ht="15" customHeight="1" x14ac:dyDescent="0.4">
      <c r="A254" s="313" t="s">
        <v>1078</v>
      </c>
      <c r="B254" s="314" t="s">
        <v>0</v>
      </c>
      <c r="C254" s="313"/>
      <c r="D254" s="312"/>
      <c r="E254" s="311" t="s">
        <v>1080</v>
      </c>
      <c r="F254" s="305" t="s">
        <v>1078</v>
      </c>
      <c r="G254" s="712" t="s">
        <v>1080</v>
      </c>
      <c r="H254" s="294"/>
      <c r="I254" s="289"/>
      <c r="J254" s="294"/>
      <c r="K254" s="717"/>
      <c r="L254" s="292"/>
      <c r="M254" s="309"/>
    </row>
    <row r="255" spans="1:13" s="270" customFormat="1" ht="15" customHeight="1" x14ac:dyDescent="0.4">
      <c r="A255" s="322"/>
      <c r="B255" s="323"/>
      <c r="C255" s="322" t="s">
        <v>1078</v>
      </c>
      <c r="D255" s="321" t="s">
        <v>429</v>
      </c>
      <c r="E255" s="320" t="s">
        <v>1079</v>
      </c>
      <c r="F255" s="294"/>
      <c r="G255" s="717"/>
      <c r="H255" s="294"/>
      <c r="I255" s="289"/>
      <c r="J255" s="294"/>
      <c r="K255" s="293"/>
      <c r="L255" s="292"/>
      <c r="M255" s="291"/>
    </row>
    <row r="256" spans="1:13" s="270" customFormat="1" ht="15" customHeight="1" x14ac:dyDescent="0.4">
      <c r="A256" s="278"/>
      <c r="B256" s="279"/>
      <c r="C256" s="278" t="s">
        <v>1078</v>
      </c>
      <c r="D256" s="277" t="s">
        <v>475</v>
      </c>
      <c r="E256" s="276" t="s">
        <v>1077</v>
      </c>
      <c r="F256" s="288"/>
      <c r="G256" s="275"/>
      <c r="H256" s="288"/>
      <c r="I256" s="275"/>
      <c r="J256" s="294"/>
      <c r="K256" s="293"/>
      <c r="L256" s="292"/>
      <c r="M256" s="291"/>
    </row>
    <row r="257" spans="1:13" s="270" customFormat="1" ht="15" customHeight="1" x14ac:dyDescent="0.4">
      <c r="A257" s="313" t="s">
        <v>1067</v>
      </c>
      <c r="B257" s="314" t="s">
        <v>0</v>
      </c>
      <c r="C257" s="313"/>
      <c r="D257" s="312"/>
      <c r="E257" s="311" t="s">
        <v>1076</v>
      </c>
      <c r="F257" s="305" t="s">
        <v>1067</v>
      </c>
      <c r="G257" s="304" t="s">
        <v>1074</v>
      </c>
      <c r="H257" s="294" t="s">
        <v>1075</v>
      </c>
      <c r="I257" s="289" t="s">
        <v>1074</v>
      </c>
      <c r="J257" s="305">
        <v>13</v>
      </c>
      <c r="K257" s="284" t="s">
        <v>1073</v>
      </c>
      <c r="L257" s="292"/>
      <c r="M257" s="291"/>
    </row>
    <row r="258" spans="1:13" s="270" customFormat="1" ht="15" customHeight="1" x14ac:dyDescent="0.4">
      <c r="A258" s="322"/>
      <c r="B258" s="323"/>
      <c r="C258" s="322" t="s">
        <v>1067</v>
      </c>
      <c r="D258" s="321" t="s">
        <v>429</v>
      </c>
      <c r="E258" s="320" t="s">
        <v>1072</v>
      </c>
      <c r="F258" s="294"/>
      <c r="G258" s="289"/>
      <c r="H258" s="294"/>
      <c r="I258" s="289"/>
      <c r="J258" s="294"/>
      <c r="K258" s="293"/>
      <c r="L258" s="292"/>
      <c r="M258" s="291"/>
    </row>
    <row r="259" spans="1:13" s="270" customFormat="1" ht="15" customHeight="1" x14ac:dyDescent="0.4">
      <c r="A259" s="322"/>
      <c r="B259" s="323"/>
      <c r="C259" s="322" t="s">
        <v>1067</v>
      </c>
      <c r="D259" s="321" t="s">
        <v>475</v>
      </c>
      <c r="E259" s="325" t="s">
        <v>1071</v>
      </c>
      <c r="F259" s="294"/>
      <c r="G259" s="289"/>
      <c r="H259" s="294"/>
      <c r="I259" s="289"/>
      <c r="J259" s="294"/>
      <c r="K259" s="293"/>
      <c r="L259" s="292"/>
      <c r="M259" s="291"/>
    </row>
    <row r="260" spans="1:13" s="270" customFormat="1" ht="15" customHeight="1" x14ac:dyDescent="0.4">
      <c r="A260" s="297" t="s">
        <v>1067</v>
      </c>
      <c r="B260" s="298" t="s">
        <v>2</v>
      </c>
      <c r="C260" s="297" t="s">
        <v>1067</v>
      </c>
      <c r="D260" s="315" t="s">
        <v>426</v>
      </c>
      <c r="E260" s="295" t="s">
        <v>1070</v>
      </c>
      <c r="F260" s="294"/>
      <c r="G260" s="289"/>
      <c r="H260" s="294"/>
      <c r="I260" s="289"/>
      <c r="J260" s="294"/>
      <c r="K260" s="293"/>
      <c r="L260" s="292"/>
      <c r="M260" s="291"/>
    </row>
    <row r="261" spans="1:13" s="270" customFormat="1" ht="15" customHeight="1" x14ac:dyDescent="0.4">
      <c r="A261" s="322" t="s">
        <v>1067</v>
      </c>
      <c r="B261" s="323" t="s">
        <v>16</v>
      </c>
      <c r="C261" s="322"/>
      <c r="D261" s="321"/>
      <c r="E261" s="326" t="s">
        <v>1069</v>
      </c>
      <c r="F261" s="294"/>
      <c r="G261" s="289"/>
      <c r="H261" s="294"/>
      <c r="I261" s="289"/>
      <c r="J261" s="294"/>
      <c r="K261" s="293"/>
      <c r="L261" s="292"/>
      <c r="M261" s="291"/>
    </row>
    <row r="262" spans="1:13" s="270" customFormat="1" ht="15" customHeight="1" x14ac:dyDescent="0.4">
      <c r="A262" s="322"/>
      <c r="B262" s="323"/>
      <c r="C262" s="322" t="s">
        <v>1067</v>
      </c>
      <c r="D262" s="321" t="s">
        <v>778</v>
      </c>
      <c r="E262" s="320" t="s">
        <v>1068</v>
      </c>
      <c r="F262" s="294"/>
      <c r="G262" s="289"/>
      <c r="H262" s="294"/>
      <c r="I262" s="289"/>
      <c r="J262" s="294"/>
      <c r="K262" s="293"/>
      <c r="L262" s="292"/>
      <c r="M262" s="291"/>
    </row>
    <row r="263" spans="1:13" s="270" customFormat="1" ht="15" customHeight="1" x14ac:dyDescent="0.4">
      <c r="A263" s="278"/>
      <c r="B263" s="279"/>
      <c r="C263" s="278" t="s">
        <v>1067</v>
      </c>
      <c r="D263" s="277" t="s">
        <v>419</v>
      </c>
      <c r="E263" s="276" t="s">
        <v>1066</v>
      </c>
      <c r="F263" s="288"/>
      <c r="G263" s="275"/>
      <c r="H263" s="294"/>
      <c r="I263" s="289"/>
      <c r="J263" s="294"/>
      <c r="K263" s="293"/>
      <c r="L263" s="292"/>
      <c r="M263" s="291"/>
    </row>
    <row r="264" spans="1:13" s="270" customFormat="1" ht="15" customHeight="1" x14ac:dyDescent="0.4">
      <c r="A264" s="313" t="s">
        <v>1061</v>
      </c>
      <c r="B264" s="314" t="s">
        <v>0</v>
      </c>
      <c r="C264" s="313" t="s">
        <v>1061</v>
      </c>
      <c r="D264" s="312" t="s">
        <v>429</v>
      </c>
      <c r="E264" s="299" t="s">
        <v>1065</v>
      </c>
      <c r="F264" s="305" t="s">
        <v>1061</v>
      </c>
      <c r="G264" s="304" t="s">
        <v>1063</v>
      </c>
      <c r="H264" s="305" t="s">
        <v>1064</v>
      </c>
      <c r="I264" s="304" t="s">
        <v>1063</v>
      </c>
      <c r="J264" s="294"/>
      <c r="K264" s="293"/>
      <c r="L264" s="292"/>
      <c r="M264" s="291"/>
    </row>
    <row r="265" spans="1:13" s="270" customFormat="1" ht="15" customHeight="1" x14ac:dyDescent="0.4">
      <c r="A265" s="297" t="s">
        <v>1061</v>
      </c>
      <c r="B265" s="298" t="s">
        <v>2</v>
      </c>
      <c r="C265" s="297" t="s">
        <v>1061</v>
      </c>
      <c r="D265" s="315" t="s">
        <v>426</v>
      </c>
      <c r="E265" s="295" t="s">
        <v>1062</v>
      </c>
      <c r="F265" s="294"/>
      <c r="G265" s="289"/>
      <c r="H265" s="294"/>
      <c r="I265" s="289"/>
      <c r="J265" s="294"/>
      <c r="K265" s="293"/>
      <c r="L265" s="292"/>
      <c r="M265" s="291"/>
    </row>
    <row r="266" spans="1:13" s="270" customFormat="1" ht="15" customHeight="1" x14ac:dyDescent="0.4">
      <c r="A266" s="278" t="s">
        <v>1061</v>
      </c>
      <c r="B266" s="279" t="s">
        <v>4</v>
      </c>
      <c r="C266" s="278" t="s">
        <v>1061</v>
      </c>
      <c r="D266" s="277" t="s">
        <v>424</v>
      </c>
      <c r="E266" s="290" t="s">
        <v>1060</v>
      </c>
      <c r="F266" s="288"/>
      <c r="G266" s="275"/>
      <c r="H266" s="288"/>
      <c r="I266" s="275"/>
      <c r="J266" s="294"/>
      <c r="K266" s="293"/>
      <c r="L266" s="292"/>
      <c r="M266" s="291"/>
    </row>
    <row r="267" spans="1:13" s="270" customFormat="1" ht="15" customHeight="1" x14ac:dyDescent="0.4">
      <c r="A267" s="313" t="s">
        <v>1055</v>
      </c>
      <c r="B267" s="314" t="s">
        <v>0</v>
      </c>
      <c r="C267" s="313"/>
      <c r="D267" s="312"/>
      <c r="E267" s="311" t="s">
        <v>1058</v>
      </c>
      <c r="F267" s="305" t="s">
        <v>1055</v>
      </c>
      <c r="G267" s="304" t="s">
        <v>1058</v>
      </c>
      <c r="H267" s="305" t="s">
        <v>1059</v>
      </c>
      <c r="I267" s="304" t="s">
        <v>1058</v>
      </c>
      <c r="J267" s="294"/>
      <c r="K267" s="293"/>
      <c r="L267" s="292"/>
      <c r="M267" s="291"/>
    </row>
    <row r="268" spans="1:13" s="270" customFormat="1" ht="15" customHeight="1" x14ac:dyDescent="0.4">
      <c r="A268" s="322"/>
      <c r="B268" s="323"/>
      <c r="C268" s="322" t="s">
        <v>1055</v>
      </c>
      <c r="D268" s="321" t="s">
        <v>429</v>
      </c>
      <c r="E268" s="320" t="s">
        <v>1057</v>
      </c>
      <c r="F268" s="294"/>
      <c r="G268" s="289"/>
      <c r="H268" s="294"/>
      <c r="I268" s="289"/>
      <c r="J268" s="294"/>
      <c r="K268" s="293"/>
      <c r="L268" s="292"/>
      <c r="M268" s="291"/>
    </row>
    <row r="269" spans="1:13" s="270" customFormat="1" ht="15" customHeight="1" x14ac:dyDescent="0.4">
      <c r="A269" s="322"/>
      <c r="B269" s="323"/>
      <c r="C269" s="322" t="s">
        <v>1055</v>
      </c>
      <c r="D269" s="321" t="s">
        <v>475</v>
      </c>
      <c r="E269" s="320" t="s">
        <v>1056</v>
      </c>
      <c r="F269" s="294"/>
      <c r="G269" s="289"/>
      <c r="H269" s="294"/>
      <c r="I269" s="289"/>
      <c r="J269" s="294"/>
      <c r="K269" s="293"/>
      <c r="L269" s="292"/>
      <c r="M269" s="291"/>
    </row>
    <row r="270" spans="1:13" s="270" customFormat="1" ht="15" customHeight="1" x14ac:dyDescent="0.4">
      <c r="A270" s="278"/>
      <c r="B270" s="279"/>
      <c r="C270" s="278" t="s">
        <v>1055</v>
      </c>
      <c r="D270" s="277" t="s">
        <v>488</v>
      </c>
      <c r="E270" s="276" t="s">
        <v>1054</v>
      </c>
      <c r="F270" s="288"/>
      <c r="G270" s="275"/>
      <c r="H270" s="288"/>
      <c r="I270" s="275"/>
      <c r="J270" s="294"/>
      <c r="K270" s="293"/>
      <c r="L270" s="292"/>
      <c r="M270" s="291"/>
    </row>
    <row r="271" spans="1:13" s="270" customFormat="1" ht="15" customHeight="1" x14ac:dyDescent="0.4">
      <c r="A271" s="301" t="s">
        <v>1050</v>
      </c>
      <c r="B271" s="302" t="s">
        <v>0</v>
      </c>
      <c r="C271" s="301" t="s">
        <v>1050</v>
      </c>
      <c r="D271" s="300" t="s">
        <v>429</v>
      </c>
      <c r="E271" s="299" t="s">
        <v>1053</v>
      </c>
      <c r="F271" s="305" t="s">
        <v>1050</v>
      </c>
      <c r="G271" s="304" t="s">
        <v>1052</v>
      </c>
      <c r="H271" s="305" t="s">
        <v>1051</v>
      </c>
      <c r="I271" s="304" t="s">
        <v>1045</v>
      </c>
      <c r="J271" s="294"/>
      <c r="K271" s="293"/>
      <c r="L271" s="292"/>
      <c r="M271" s="291"/>
    </row>
    <row r="272" spans="1:13" s="270" customFormat="1" ht="15" customHeight="1" x14ac:dyDescent="0.4">
      <c r="A272" s="307" t="s">
        <v>1050</v>
      </c>
      <c r="B272" s="308" t="s">
        <v>16</v>
      </c>
      <c r="C272" s="307" t="s">
        <v>1050</v>
      </c>
      <c r="D272" s="306" t="s">
        <v>419</v>
      </c>
      <c r="E272" s="290" t="s">
        <v>1049</v>
      </c>
      <c r="F272" s="288"/>
      <c r="G272" s="275"/>
      <c r="H272" s="294"/>
      <c r="I272" s="289"/>
      <c r="J272" s="294"/>
      <c r="K272" s="293"/>
      <c r="L272" s="292"/>
      <c r="M272" s="291"/>
    </row>
    <row r="273" spans="1:13" s="270" customFormat="1" ht="15" customHeight="1" x14ac:dyDescent="0.4">
      <c r="A273" s="317" t="s">
        <v>1046</v>
      </c>
      <c r="B273" s="318" t="s">
        <v>0</v>
      </c>
      <c r="C273" s="317" t="s">
        <v>1046</v>
      </c>
      <c r="D273" s="316" t="s">
        <v>429</v>
      </c>
      <c r="E273" s="325" t="s">
        <v>1048</v>
      </c>
      <c r="F273" s="305" t="s">
        <v>1046</v>
      </c>
      <c r="G273" s="304" t="s">
        <v>1045</v>
      </c>
      <c r="H273" s="294"/>
      <c r="I273" s="289"/>
      <c r="J273" s="294"/>
      <c r="K273" s="293"/>
      <c r="L273" s="292"/>
      <c r="M273" s="291"/>
    </row>
    <row r="274" spans="1:13" s="270" customFormat="1" ht="15" customHeight="1" x14ac:dyDescent="0.4">
      <c r="A274" s="297" t="s">
        <v>1046</v>
      </c>
      <c r="B274" s="298" t="s">
        <v>2</v>
      </c>
      <c r="C274" s="297" t="s">
        <v>1046</v>
      </c>
      <c r="D274" s="296" t="s">
        <v>426</v>
      </c>
      <c r="E274" s="295" t="s">
        <v>1047</v>
      </c>
      <c r="F274" s="294"/>
      <c r="G274" s="289"/>
      <c r="H274" s="294"/>
      <c r="I274" s="289"/>
      <c r="J274" s="294"/>
      <c r="K274" s="293"/>
      <c r="L274" s="292"/>
      <c r="M274" s="291"/>
    </row>
    <row r="275" spans="1:13" s="270" customFormat="1" ht="15" customHeight="1" x14ac:dyDescent="0.4">
      <c r="A275" s="278" t="s">
        <v>1046</v>
      </c>
      <c r="B275" s="279" t="s">
        <v>16</v>
      </c>
      <c r="C275" s="278" t="s">
        <v>1046</v>
      </c>
      <c r="D275" s="277" t="s">
        <v>419</v>
      </c>
      <c r="E275" s="326" t="s">
        <v>1045</v>
      </c>
      <c r="F275" s="288"/>
      <c r="G275" s="275"/>
      <c r="H275" s="288"/>
      <c r="I275" s="275"/>
      <c r="J275" s="288"/>
      <c r="K275" s="287"/>
      <c r="L275" s="292"/>
      <c r="M275" s="291"/>
    </row>
    <row r="276" spans="1:13" s="270" customFormat="1" ht="15" customHeight="1" x14ac:dyDescent="0.4">
      <c r="A276" s="301" t="s">
        <v>1038</v>
      </c>
      <c r="B276" s="302" t="s">
        <v>0</v>
      </c>
      <c r="C276" s="301" t="s">
        <v>1038</v>
      </c>
      <c r="D276" s="300" t="s">
        <v>429</v>
      </c>
      <c r="E276" s="299" t="s">
        <v>1044</v>
      </c>
      <c r="F276" s="305" t="s">
        <v>1038</v>
      </c>
      <c r="G276" s="304" t="s">
        <v>1042</v>
      </c>
      <c r="H276" s="305" t="s">
        <v>1043</v>
      </c>
      <c r="I276" s="304" t="s">
        <v>1042</v>
      </c>
      <c r="J276" s="305">
        <v>14</v>
      </c>
      <c r="K276" s="284" t="s">
        <v>1041</v>
      </c>
      <c r="L276" s="292"/>
      <c r="M276" s="291"/>
    </row>
    <row r="277" spans="1:13" s="270" customFormat="1" ht="15" customHeight="1" x14ac:dyDescent="0.4">
      <c r="A277" s="297" t="s">
        <v>1038</v>
      </c>
      <c r="B277" s="298" t="s">
        <v>2</v>
      </c>
      <c r="C277" s="297" t="s">
        <v>1038</v>
      </c>
      <c r="D277" s="296" t="s">
        <v>426</v>
      </c>
      <c r="E277" s="295" t="s">
        <v>1040</v>
      </c>
      <c r="F277" s="294"/>
      <c r="G277" s="289"/>
      <c r="H277" s="294"/>
      <c r="I277" s="289"/>
      <c r="J277" s="294"/>
      <c r="K277" s="293"/>
      <c r="L277" s="292"/>
      <c r="M277" s="291"/>
    </row>
    <row r="278" spans="1:13" s="270" customFormat="1" ht="15" customHeight="1" x14ac:dyDescent="0.4">
      <c r="A278" s="297" t="s">
        <v>1038</v>
      </c>
      <c r="B278" s="298" t="s">
        <v>4</v>
      </c>
      <c r="C278" s="297" t="s">
        <v>1038</v>
      </c>
      <c r="D278" s="296" t="s">
        <v>424</v>
      </c>
      <c r="E278" s="295" t="s">
        <v>1039</v>
      </c>
      <c r="F278" s="294"/>
      <c r="G278" s="289"/>
      <c r="H278" s="294"/>
      <c r="I278" s="289"/>
      <c r="J278" s="294"/>
      <c r="K278" s="293"/>
      <c r="L278" s="292"/>
      <c r="M278" s="291"/>
    </row>
    <row r="279" spans="1:13" s="270" customFormat="1" ht="15" customHeight="1" x14ac:dyDescent="0.4">
      <c r="A279" s="278" t="s">
        <v>1038</v>
      </c>
      <c r="B279" s="279" t="s">
        <v>6</v>
      </c>
      <c r="C279" s="278" t="s">
        <v>1038</v>
      </c>
      <c r="D279" s="277" t="s">
        <v>422</v>
      </c>
      <c r="E279" s="290" t="s">
        <v>1037</v>
      </c>
      <c r="F279" s="294"/>
      <c r="G279" s="289"/>
      <c r="H279" s="294"/>
      <c r="I279" s="289"/>
      <c r="J279" s="294"/>
      <c r="K279" s="293"/>
      <c r="L279" s="292"/>
      <c r="M279" s="291"/>
    </row>
    <row r="280" spans="1:13" s="270" customFormat="1" ht="15" customHeight="1" x14ac:dyDescent="0.4">
      <c r="A280" s="282"/>
      <c r="B280" s="283"/>
      <c r="C280" s="282" t="s">
        <v>1036</v>
      </c>
      <c r="D280" s="281" t="s">
        <v>642</v>
      </c>
      <c r="E280" s="280" t="s">
        <v>1035</v>
      </c>
      <c r="F280" s="361" t="s">
        <v>1036</v>
      </c>
      <c r="G280" s="271" t="s">
        <v>1035</v>
      </c>
      <c r="H280" s="288"/>
      <c r="I280" s="275"/>
      <c r="J280" s="294"/>
      <c r="K280" s="293"/>
      <c r="L280" s="292"/>
      <c r="M280" s="291"/>
    </row>
    <row r="281" spans="1:13" s="270" customFormat="1" ht="15" customHeight="1" x14ac:dyDescent="0.4">
      <c r="A281" s="313" t="s">
        <v>1026</v>
      </c>
      <c r="B281" s="314" t="s">
        <v>0</v>
      </c>
      <c r="C281" s="313"/>
      <c r="D281" s="312"/>
      <c r="E281" s="311" t="s">
        <v>1034</v>
      </c>
      <c r="F281" s="305" t="s">
        <v>1026</v>
      </c>
      <c r="G281" s="304" t="s">
        <v>1034</v>
      </c>
      <c r="H281" s="294" t="s">
        <v>1033</v>
      </c>
      <c r="I281" s="289" t="s">
        <v>1032</v>
      </c>
      <c r="J281" s="294"/>
      <c r="K281" s="293"/>
      <c r="L281" s="292"/>
      <c r="M281" s="291"/>
    </row>
    <row r="282" spans="1:13" s="270" customFormat="1" ht="15" customHeight="1" x14ac:dyDescent="0.4">
      <c r="A282" s="322"/>
      <c r="B282" s="323"/>
      <c r="C282" s="322" t="s">
        <v>1026</v>
      </c>
      <c r="D282" s="321" t="s">
        <v>429</v>
      </c>
      <c r="E282" s="320" t="s">
        <v>1031</v>
      </c>
      <c r="F282" s="294"/>
      <c r="G282" s="289"/>
      <c r="H282" s="294"/>
      <c r="I282" s="289"/>
      <c r="J282" s="294"/>
      <c r="K282" s="293"/>
      <c r="L282" s="292"/>
      <c r="M282" s="291"/>
    </row>
    <row r="283" spans="1:13" s="270" customFormat="1" ht="15" customHeight="1" x14ac:dyDescent="0.4">
      <c r="A283" s="322"/>
      <c r="B283" s="323"/>
      <c r="C283" s="322" t="s">
        <v>1026</v>
      </c>
      <c r="D283" s="321" t="s">
        <v>475</v>
      </c>
      <c r="E283" s="320" t="s">
        <v>1030</v>
      </c>
      <c r="F283" s="294"/>
      <c r="G283" s="289"/>
      <c r="H283" s="294"/>
      <c r="I283" s="289"/>
      <c r="J283" s="294"/>
      <c r="K283" s="293"/>
      <c r="L283" s="292"/>
      <c r="M283" s="291"/>
    </row>
    <row r="284" spans="1:13" s="270" customFormat="1" ht="15" customHeight="1" x14ac:dyDescent="0.4">
      <c r="A284" s="322"/>
      <c r="B284" s="323"/>
      <c r="C284" s="322" t="s">
        <v>1026</v>
      </c>
      <c r="D284" s="321" t="s">
        <v>488</v>
      </c>
      <c r="E284" s="320" t="s">
        <v>1029</v>
      </c>
      <c r="F284" s="294"/>
      <c r="G284" s="289"/>
      <c r="H284" s="294"/>
      <c r="I284" s="289"/>
      <c r="J284" s="294"/>
      <c r="K284" s="293"/>
      <c r="L284" s="292"/>
      <c r="M284" s="291"/>
    </row>
    <row r="285" spans="1:13" s="270" customFormat="1" ht="15" customHeight="1" x14ac:dyDescent="0.4">
      <c r="A285" s="322"/>
      <c r="B285" s="323"/>
      <c r="C285" s="322" t="s">
        <v>1026</v>
      </c>
      <c r="D285" s="321" t="s">
        <v>486</v>
      </c>
      <c r="E285" s="320" t="s">
        <v>1028</v>
      </c>
      <c r="F285" s="294"/>
      <c r="G285" s="289"/>
      <c r="H285" s="294"/>
      <c r="I285" s="289"/>
      <c r="J285" s="294"/>
      <c r="K285" s="293"/>
      <c r="L285" s="292"/>
      <c r="M285" s="291"/>
    </row>
    <row r="286" spans="1:13" s="270" customFormat="1" ht="15" customHeight="1" x14ac:dyDescent="0.4">
      <c r="A286" s="322"/>
      <c r="B286" s="323"/>
      <c r="C286" s="322" t="s">
        <v>1026</v>
      </c>
      <c r="D286" s="321" t="s">
        <v>483</v>
      </c>
      <c r="E286" s="320" t="s">
        <v>1027</v>
      </c>
      <c r="F286" s="294"/>
      <c r="G286" s="289"/>
      <c r="H286" s="294"/>
      <c r="I286" s="289"/>
      <c r="J286" s="294"/>
      <c r="K286" s="293"/>
      <c r="L286" s="292"/>
      <c r="M286" s="291"/>
    </row>
    <row r="287" spans="1:13" s="270" customFormat="1" ht="15" customHeight="1" x14ac:dyDescent="0.4">
      <c r="A287" s="278"/>
      <c r="B287" s="279"/>
      <c r="C287" s="278" t="s">
        <v>1026</v>
      </c>
      <c r="D287" s="277" t="s">
        <v>1025</v>
      </c>
      <c r="E287" s="276" t="s">
        <v>1024</v>
      </c>
      <c r="F287" s="288"/>
      <c r="G287" s="275"/>
      <c r="H287" s="294"/>
      <c r="I287" s="289"/>
      <c r="J287" s="294"/>
      <c r="K287" s="293"/>
      <c r="L287" s="292"/>
      <c r="M287" s="291"/>
    </row>
    <row r="288" spans="1:13" s="270" customFormat="1" ht="15" customHeight="1" x14ac:dyDescent="0.4">
      <c r="A288" s="313" t="s">
        <v>1021</v>
      </c>
      <c r="B288" s="314" t="s">
        <v>0</v>
      </c>
      <c r="C288" s="313"/>
      <c r="D288" s="312"/>
      <c r="E288" s="311" t="s">
        <v>1023</v>
      </c>
      <c r="F288" s="305" t="s">
        <v>1021</v>
      </c>
      <c r="G288" s="304" t="s">
        <v>1023</v>
      </c>
      <c r="H288" s="294"/>
      <c r="I288" s="289"/>
      <c r="J288" s="294"/>
      <c r="K288" s="293"/>
      <c r="L288" s="292"/>
      <c r="M288" s="291"/>
    </row>
    <row r="289" spans="1:13" s="270" customFormat="1" ht="15" customHeight="1" x14ac:dyDescent="0.4">
      <c r="A289" s="322"/>
      <c r="B289" s="323"/>
      <c r="C289" s="322" t="s">
        <v>1021</v>
      </c>
      <c r="D289" s="321" t="s">
        <v>429</v>
      </c>
      <c r="E289" s="320" t="s">
        <v>1022</v>
      </c>
      <c r="F289" s="294"/>
      <c r="G289" s="289"/>
      <c r="H289" s="294"/>
      <c r="I289" s="289"/>
      <c r="J289" s="294"/>
      <c r="K289" s="293"/>
      <c r="L289" s="292"/>
      <c r="M289" s="291"/>
    </row>
    <row r="290" spans="1:13" s="270" customFormat="1" ht="15" customHeight="1" x14ac:dyDescent="0.4">
      <c r="A290" s="278"/>
      <c r="B290" s="279"/>
      <c r="C290" s="278" t="s">
        <v>1021</v>
      </c>
      <c r="D290" s="277" t="s">
        <v>475</v>
      </c>
      <c r="E290" s="276" t="s">
        <v>1020</v>
      </c>
      <c r="F290" s="288"/>
      <c r="G290" s="275"/>
      <c r="H290" s="294"/>
      <c r="I290" s="289"/>
      <c r="J290" s="294"/>
      <c r="K290" s="293"/>
      <c r="L290" s="292"/>
      <c r="M290" s="291"/>
    </row>
    <row r="291" spans="1:13" s="270" customFormat="1" ht="15" customHeight="1" x14ac:dyDescent="0.4">
      <c r="A291" s="313" t="s">
        <v>1015</v>
      </c>
      <c r="B291" s="314" t="s">
        <v>0</v>
      </c>
      <c r="C291" s="313"/>
      <c r="D291" s="312"/>
      <c r="E291" s="311" t="s">
        <v>1019</v>
      </c>
      <c r="F291" s="305" t="s">
        <v>1015</v>
      </c>
      <c r="G291" s="304" t="s">
        <v>1018</v>
      </c>
      <c r="H291" s="294"/>
      <c r="I291" s="289"/>
      <c r="J291" s="294"/>
      <c r="K291" s="293"/>
      <c r="L291" s="292"/>
      <c r="M291" s="291"/>
    </row>
    <row r="292" spans="1:13" s="270" customFormat="1" ht="15" customHeight="1" x14ac:dyDescent="0.4">
      <c r="A292" s="322"/>
      <c r="B292" s="323"/>
      <c r="C292" s="322" t="s">
        <v>1015</v>
      </c>
      <c r="D292" s="321" t="s">
        <v>429</v>
      </c>
      <c r="E292" s="320" t="s">
        <v>1017</v>
      </c>
      <c r="F292" s="294"/>
      <c r="G292" s="289"/>
      <c r="H292" s="294"/>
      <c r="I292" s="289"/>
      <c r="J292" s="294"/>
      <c r="K292" s="293"/>
      <c r="L292" s="292"/>
      <c r="M292" s="291"/>
    </row>
    <row r="293" spans="1:13" s="270" customFormat="1" ht="15" customHeight="1" x14ac:dyDescent="0.4">
      <c r="A293" s="317"/>
      <c r="B293" s="318"/>
      <c r="C293" s="317" t="s">
        <v>1015</v>
      </c>
      <c r="D293" s="316" t="s">
        <v>475</v>
      </c>
      <c r="E293" s="320" t="s">
        <v>1016</v>
      </c>
      <c r="F293" s="294"/>
      <c r="G293" s="289"/>
      <c r="H293" s="294"/>
      <c r="I293" s="289"/>
      <c r="J293" s="294"/>
      <c r="K293" s="293"/>
      <c r="L293" s="292"/>
      <c r="M293" s="291"/>
    </row>
    <row r="294" spans="1:13" s="270" customFormat="1" ht="15" customHeight="1" x14ac:dyDescent="0.4">
      <c r="A294" s="278" t="s">
        <v>1015</v>
      </c>
      <c r="B294" s="279" t="s">
        <v>2</v>
      </c>
      <c r="C294" s="278" t="s">
        <v>1015</v>
      </c>
      <c r="D294" s="277" t="s">
        <v>426</v>
      </c>
      <c r="E294" s="290" t="s">
        <v>1014</v>
      </c>
      <c r="F294" s="288"/>
      <c r="G294" s="275"/>
      <c r="H294" s="294"/>
      <c r="I294" s="289"/>
      <c r="J294" s="294"/>
      <c r="K294" s="293"/>
      <c r="L294" s="292"/>
      <c r="M294" s="291"/>
    </row>
    <row r="295" spans="1:13" s="270" customFormat="1" ht="15" customHeight="1" x14ac:dyDescent="0.4">
      <c r="A295" s="313" t="s">
        <v>1005</v>
      </c>
      <c r="B295" s="314" t="s">
        <v>0</v>
      </c>
      <c r="C295" s="313"/>
      <c r="D295" s="312"/>
      <c r="E295" s="311" t="s">
        <v>1013</v>
      </c>
      <c r="F295" s="305" t="s">
        <v>1005</v>
      </c>
      <c r="G295" s="304" t="s">
        <v>1011</v>
      </c>
      <c r="H295" s="305" t="s">
        <v>1012</v>
      </c>
      <c r="I295" s="304" t="s">
        <v>1011</v>
      </c>
      <c r="J295" s="294"/>
      <c r="K295" s="293"/>
      <c r="L295" s="292"/>
      <c r="M295" s="291"/>
    </row>
    <row r="296" spans="1:13" s="270" customFormat="1" ht="15" customHeight="1" x14ac:dyDescent="0.4">
      <c r="A296" s="322"/>
      <c r="B296" s="323"/>
      <c r="C296" s="322" t="s">
        <v>1005</v>
      </c>
      <c r="D296" s="321" t="s">
        <v>429</v>
      </c>
      <c r="E296" s="320" t="s">
        <v>1010</v>
      </c>
      <c r="F296" s="294"/>
      <c r="G296" s="289"/>
      <c r="H296" s="294"/>
      <c r="I296" s="289"/>
      <c r="J296" s="294"/>
      <c r="K296" s="293"/>
      <c r="L296" s="292"/>
      <c r="M296" s="291"/>
    </row>
    <row r="297" spans="1:13" s="270" customFormat="1" ht="15" customHeight="1" x14ac:dyDescent="0.4">
      <c r="A297" s="322"/>
      <c r="B297" s="323"/>
      <c r="C297" s="322" t="s">
        <v>1005</v>
      </c>
      <c r="D297" s="321" t="s">
        <v>475</v>
      </c>
      <c r="E297" s="320" t="s">
        <v>1009</v>
      </c>
      <c r="F297" s="294"/>
      <c r="G297" s="289"/>
      <c r="H297" s="294"/>
      <c r="I297" s="289"/>
      <c r="J297" s="294"/>
      <c r="K297" s="293"/>
      <c r="L297" s="292"/>
      <c r="M297" s="291"/>
    </row>
    <row r="298" spans="1:13" s="270" customFormat="1" ht="15" customHeight="1" x14ac:dyDescent="0.4">
      <c r="A298" s="297" t="s">
        <v>1005</v>
      </c>
      <c r="B298" s="298" t="s">
        <v>2</v>
      </c>
      <c r="C298" s="297" t="s">
        <v>1005</v>
      </c>
      <c r="D298" s="296" t="s">
        <v>426</v>
      </c>
      <c r="E298" s="295" t="s">
        <v>1008</v>
      </c>
      <c r="F298" s="294"/>
      <c r="G298" s="289"/>
      <c r="H298" s="294"/>
      <c r="I298" s="289"/>
      <c r="J298" s="294"/>
      <c r="K298" s="293"/>
      <c r="L298" s="292"/>
      <c r="M298" s="291"/>
    </row>
    <row r="299" spans="1:13" s="270" customFormat="1" ht="15" customHeight="1" x14ac:dyDescent="0.4">
      <c r="A299" s="322" t="s">
        <v>1005</v>
      </c>
      <c r="B299" s="323" t="s">
        <v>4</v>
      </c>
      <c r="C299" s="322"/>
      <c r="D299" s="321"/>
      <c r="E299" s="326" t="s">
        <v>1007</v>
      </c>
      <c r="F299" s="294"/>
      <c r="G299" s="289"/>
      <c r="H299" s="294"/>
      <c r="I299" s="289"/>
      <c r="J299" s="294"/>
      <c r="K299" s="293"/>
      <c r="L299" s="292"/>
      <c r="M299" s="291"/>
    </row>
    <row r="300" spans="1:13" s="270" customFormat="1" ht="15" customHeight="1" x14ac:dyDescent="0.4">
      <c r="A300" s="322"/>
      <c r="B300" s="323"/>
      <c r="C300" s="322" t="s">
        <v>1005</v>
      </c>
      <c r="D300" s="321" t="s">
        <v>424</v>
      </c>
      <c r="E300" s="320" t="s">
        <v>1006</v>
      </c>
      <c r="F300" s="294"/>
      <c r="G300" s="289"/>
      <c r="H300" s="294"/>
      <c r="I300" s="289"/>
      <c r="J300" s="294"/>
      <c r="K300" s="293"/>
      <c r="L300" s="292"/>
      <c r="M300" s="291"/>
    </row>
    <row r="301" spans="1:13" s="270" customFormat="1" ht="15" customHeight="1" x14ac:dyDescent="0.4">
      <c r="A301" s="278"/>
      <c r="B301" s="279"/>
      <c r="C301" s="278" t="s">
        <v>1005</v>
      </c>
      <c r="D301" s="277" t="s">
        <v>964</v>
      </c>
      <c r="E301" s="276" t="s">
        <v>1004</v>
      </c>
      <c r="F301" s="288"/>
      <c r="G301" s="275"/>
      <c r="H301" s="288"/>
      <c r="I301" s="275"/>
      <c r="J301" s="294"/>
      <c r="K301" s="293"/>
      <c r="L301" s="292"/>
      <c r="M301" s="291"/>
    </row>
    <row r="302" spans="1:13" s="270" customFormat="1" ht="15" customHeight="1" x14ac:dyDescent="0.4">
      <c r="A302" s="301" t="s">
        <v>1001</v>
      </c>
      <c r="B302" s="302" t="s">
        <v>0</v>
      </c>
      <c r="C302" s="301" t="s">
        <v>1001</v>
      </c>
      <c r="D302" s="300" t="s">
        <v>429</v>
      </c>
      <c r="E302" s="325" t="s">
        <v>1003</v>
      </c>
      <c r="F302" s="305" t="s">
        <v>1001</v>
      </c>
      <c r="G302" s="304" t="s">
        <v>1000</v>
      </c>
      <c r="H302" s="305" t="s">
        <v>1002</v>
      </c>
      <c r="I302" s="304" t="s">
        <v>1000</v>
      </c>
      <c r="J302" s="294"/>
      <c r="K302" s="293"/>
      <c r="L302" s="292"/>
      <c r="M302" s="291"/>
    </row>
    <row r="303" spans="1:13" s="270" customFormat="1" ht="15" customHeight="1" x14ac:dyDescent="0.4">
      <c r="A303" s="278" t="s">
        <v>1001</v>
      </c>
      <c r="B303" s="279" t="s">
        <v>16</v>
      </c>
      <c r="C303" s="278" t="s">
        <v>1001</v>
      </c>
      <c r="D303" s="277" t="s">
        <v>419</v>
      </c>
      <c r="E303" s="290" t="s">
        <v>1000</v>
      </c>
      <c r="F303" s="288"/>
      <c r="G303" s="275"/>
      <c r="H303" s="288"/>
      <c r="I303" s="275"/>
      <c r="J303" s="294"/>
      <c r="K303" s="293"/>
      <c r="L303" s="292"/>
      <c r="M303" s="291"/>
    </row>
    <row r="304" spans="1:13" s="270" customFormat="1" ht="15" customHeight="1" x14ac:dyDescent="0.4">
      <c r="A304" s="301" t="s">
        <v>994</v>
      </c>
      <c r="B304" s="302" t="s">
        <v>0</v>
      </c>
      <c r="C304" s="301" t="s">
        <v>994</v>
      </c>
      <c r="D304" s="300" t="s">
        <v>429</v>
      </c>
      <c r="E304" s="299" t="s">
        <v>999</v>
      </c>
      <c r="F304" s="305" t="s">
        <v>994</v>
      </c>
      <c r="G304" s="304" t="s">
        <v>997</v>
      </c>
      <c r="H304" s="294" t="s">
        <v>998</v>
      </c>
      <c r="I304" s="289" t="s">
        <v>997</v>
      </c>
      <c r="J304" s="354"/>
      <c r="K304" s="293"/>
      <c r="L304" s="292"/>
      <c r="M304" s="291"/>
    </row>
    <row r="305" spans="1:13" s="270" customFormat="1" ht="15" customHeight="1" x14ac:dyDescent="0.4">
      <c r="A305" s="297" t="s">
        <v>994</v>
      </c>
      <c r="B305" s="298" t="s">
        <v>2</v>
      </c>
      <c r="C305" s="297" t="s">
        <v>994</v>
      </c>
      <c r="D305" s="296" t="s">
        <v>426</v>
      </c>
      <c r="E305" s="295" t="s">
        <v>996</v>
      </c>
      <c r="F305" s="294"/>
      <c r="G305" s="289"/>
      <c r="H305" s="294"/>
      <c r="I305" s="289"/>
      <c r="J305" s="294"/>
      <c r="K305" s="293"/>
      <c r="L305" s="292"/>
      <c r="M305" s="291"/>
    </row>
    <row r="306" spans="1:13" s="270" customFormat="1" ht="15" customHeight="1" x14ac:dyDescent="0.4">
      <c r="A306" s="297" t="s">
        <v>994</v>
      </c>
      <c r="B306" s="298" t="s">
        <v>4</v>
      </c>
      <c r="C306" s="297" t="s">
        <v>994</v>
      </c>
      <c r="D306" s="296" t="s">
        <v>424</v>
      </c>
      <c r="E306" s="295" t="s">
        <v>995</v>
      </c>
      <c r="F306" s="294"/>
      <c r="G306" s="289"/>
      <c r="H306" s="294"/>
      <c r="I306" s="289"/>
      <c r="J306" s="294"/>
      <c r="K306" s="293"/>
      <c r="L306" s="292"/>
      <c r="M306" s="291"/>
    </row>
    <row r="307" spans="1:13" s="270" customFormat="1" ht="15" customHeight="1" x14ac:dyDescent="0.4">
      <c r="A307" s="278" t="s">
        <v>994</v>
      </c>
      <c r="B307" s="279" t="s">
        <v>16</v>
      </c>
      <c r="C307" s="278" t="s">
        <v>994</v>
      </c>
      <c r="D307" s="277" t="s">
        <v>419</v>
      </c>
      <c r="E307" s="290" t="s">
        <v>993</v>
      </c>
      <c r="F307" s="294"/>
      <c r="G307" s="289"/>
      <c r="H307" s="294"/>
      <c r="I307" s="289"/>
      <c r="J307" s="294"/>
      <c r="K307" s="293"/>
      <c r="L307" s="292"/>
      <c r="M307" s="291"/>
    </row>
    <row r="308" spans="1:13" s="270" customFormat="1" ht="15" customHeight="1" x14ac:dyDescent="0.4">
      <c r="A308" s="282"/>
      <c r="B308" s="283"/>
      <c r="C308" s="282" t="s">
        <v>992</v>
      </c>
      <c r="D308" s="281" t="s">
        <v>642</v>
      </c>
      <c r="E308" s="280" t="s">
        <v>991</v>
      </c>
      <c r="F308" s="361" t="s">
        <v>992</v>
      </c>
      <c r="G308" s="271" t="s">
        <v>991</v>
      </c>
      <c r="H308" s="294"/>
      <c r="I308" s="289"/>
      <c r="J308" s="294"/>
      <c r="K308" s="293"/>
      <c r="L308" s="292"/>
      <c r="M308" s="291"/>
    </row>
    <row r="309" spans="1:13" s="270" customFormat="1" ht="15" customHeight="1" x14ac:dyDescent="0.4">
      <c r="A309" s="301" t="s">
        <v>987</v>
      </c>
      <c r="B309" s="302" t="s">
        <v>0</v>
      </c>
      <c r="C309" s="301" t="s">
        <v>987</v>
      </c>
      <c r="D309" s="300" t="s">
        <v>429</v>
      </c>
      <c r="E309" s="299" t="s">
        <v>990</v>
      </c>
      <c r="F309" s="305" t="s">
        <v>987</v>
      </c>
      <c r="G309" s="304" t="s">
        <v>990</v>
      </c>
      <c r="H309" s="305" t="s">
        <v>989</v>
      </c>
      <c r="I309" s="304" t="s">
        <v>988</v>
      </c>
      <c r="J309" s="294"/>
      <c r="K309" s="293"/>
      <c r="L309" s="292"/>
      <c r="M309" s="291"/>
    </row>
    <row r="310" spans="1:13" s="270" customFormat="1" ht="15" customHeight="1" x14ac:dyDescent="0.4">
      <c r="A310" s="278" t="s">
        <v>987</v>
      </c>
      <c r="B310" s="279" t="s">
        <v>2</v>
      </c>
      <c r="C310" s="278" t="s">
        <v>987</v>
      </c>
      <c r="D310" s="277" t="s">
        <v>426</v>
      </c>
      <c r="E310" s="290" t="s">
        <v>986</v>
      </c>
      <c r="F310" s="288"/>
      <c r="G310" s="275"/>
      <c r="H310" s="294"/>
      <c r="I310" s="289"/>
      <c r="J310" s="294"/>
      <c r="K310" s="293"/>
      <c r="L310" s="292"/>
      <c r="M310" s="291"/>
    </row>
    <row r="311" spans="1:13" s="270" customFormat="1" ht="15" customHeight="1" x14ac:dyDescent="0.4">
      <c r="A311" s="301" t="s">
        <v>981</v>
      </c>
      <c r="B311" s="302" t="s">
        <v>0</v>
      </c>
      <c r="C311" s="301" t="s">
        <v>981</v>
      </c>
      <c r="D311" s="300" t="s">
        <v>429</v>
      </c>
      <c r="E311" s="325" t="s">
        <v>985</v>
      </c>
      <c r="F311" s="305" t="s">
        <v>981</v>
      </c>
      <c r="G311" s="304" t="s">
        <v>980</v>
      </c>
      <c r="H311" s="294"/>
      <c r="I311" s="289"/>
      <c r="J311" s="294"/>
      <c r="K311" s="293"/>
      <c r="L311" s="292"/>
      <c r="M311" s="291"/>
    </row>
    <row r="312" spans="1:13" s="270" customFormat="1" ht="15" customHeight="1" x14ac:dyDescent="0.4">
      <c r="A312" s="297" t="s">
        <v>981</v>
      </c>
      <c r="B312" s="298" t="s">
        <v>2</v>
      </c>
      <c r="C312" s="297" t="s">
        <v>981</v>
      </c>
      <c r="D312" s="296" t="s">
        <v>426</v>
      </c>
      <c r="E312" s="295" t="s">
        <v>984</v>
      </c>
      <c r="F312" s="294"/>
      <c r="G312" s="289"/>
      <c r="H312" s="294"/>
      <c r="I312" s="289"/>
      <c r="J312" s="294"/>
      <c r="K312" s="293"/>
      <c r="L312" s="292"/>
      <c r="M312" s="291"/>
    </row>
    <row r="313" spans="1:13" s="270" customFormat="1" ht="15" customHeight="1" x14ac:dyDescent="0.4">
      <c r="A313" s="297" t="s">
        <v>981</v>
      </c>
      <c r="B313" s="298" t="s">
        <v>4</v>
      </c>
      <c r="C313" s="297" t="s">
        <v>981</v>
      </c>
      <c r="D313" s="296" t="s">
        <v>424</v>
      </c>
      <c r="E313" s="295" t="s">
        <v>983</v>
      </c>
      <c r="F313" s="294"/>
      <c r="G313" s="289"/>
      <c r="H313" s="294"/>
      <c r="I313" s="289"/>
      <c r="J313" s="294"/>
      <c r="K313" s="293"/>
      <c r="L313" s="292"/>
      <c r="M313" s="291"/>
    </row>
    <row r="314" spans="1:13" s="270" customFormat="1" ht="15" customHeight="1" x14ac:dyDescent="0.4">
      <c r="A314" s="297" t="s">
        <v>981</v>
      </c>
      <c r="B314" s="298" t="s">
        <v>6</v>
      </c>
      <c r="C314" s="297" t="s">
        <v>981</v>
      </c>
      <c r="D314" s="296" t="s">
        <v>422</v>
      </c>
      <c r="E314" s="295" t="s">
        <v>982</v>
      </c>
      <c r="F314" s="294"/>
      <c r="G314" s="289"/>
      <c r="H314" s="294"/>
      <c r="I314" s="289"/>
      <c r="J314" s="294"/>
      <c r="K314" s="293"/>
      <c r="L314" s="292"/>
      <c r="M314" s="291"/>
    </row>
    <row r="315" spans="1:13" s="270" customFormat="1" ht="15" customHeight="1" x14ac:dyDescent="0.4">
      <c r="A315" s="278" t="s">
        <v>981</v>
      </c>
      <c r="B315" s="279" t="s">
        <v>16</v>
      </c>
      <c r="C315" s="278" t="s">
        <v>981</v>
      </c>
      <c r="D315" s="277" t="s">
        <v>419</v>
      </c>
      <c r="E315" s="290" t="s">
        <v>980</v>
      </c>
      <c r="F315" s="288"/>
      <c r="G315" s="275"/>
      <c r="H315" s="288"/>
      <c r="I315" s="275"/>
      <c r="J315" s="288"/>
      <c r="K315" s="287"/>
      <c r="L315" s="292"/>
      <c r="M315" s="291"/>
    </row>
    <row r="316" spans="1:13" s="270" customFormat="1" ht="15" customHeight="1" x14ac:dyDescent="0.4">
      <c r="A316" s="282" t="s">
        <v>979</v>
      </c>
      <c r="B316" s="283" t="s">
        <v>0</v>
      </c>
      <c r="C316" s="282" t="s">
        <v>979</v>
      </c>
      <c r="D316" s="281" t="s">
        <v>429</v>
      </c>
      <c r="E316" s="280" t="s">
        <v>978</v>
      </c>
      <c r="F316" s="305" t="s">
        <v>979</v>
      </c>
      <c r="G316" s="304" t="s">
        <v>978</v>
      </c>
      <c r="H316" s="305" t="s">
        <v>977</v>
      </c>
      <c r="I316" s="712" t="s">
        <v>976</v>
      </c>
      <c r="J316" s="305">
        <v>15</v>
      </c>
      <c r="K316" s="284" t="s">
        <v>975</v>
      </c>
      <c r="L316" s="292"/>
      <c r="M316" s="291"/>
    </row>
    <row r="317" spans="1:13" s="270" customFormat="1" ht="15" customHeight="1" x14ac:dyDescent="0.4">
      <c r="A317" s="282" t="s">
        <v>974</v>
      </c>
      <c r="B317" s="283" t="s">
        <v>0</v>
      </c>
      <c r="C317" s="282" t="s">
        <v>974</v>
      </c>
      <c r="D317" s="281" t="s">
        <v>429</v>
      </c>
      <c r="E317" s="280" t="s">
        <v>973</v>
      </c>
      <c r="F317" s="319" t="s">
        <v>974</v>
      </c>
      <c r="G317" s="271" t="s">
        <v>973</v>
      </c>
      <c r="H317" s="288"/>
      <c r="I317" s="713"/>
      <c r="J317" s="294"/>
      <c r="K317" s="293"/>
      <c r="L317" s="292"/>
      <c r="M317" s="291"/>
    </row>
    <row r="318" spans="1:13" s="270" customFormat="1" x14ac:dyDescent="0.4">
      <c r="A318" s="282" t="s">
        <v>971</v>
      </c>
      <c r="B318" s="283" t="s">
        <v>0</v>
      </c>
      <c r="C318" s="282" t="s">
        <v>971</v>
      </c>
      <c r="D318" s="281" t="s">
        <v>429</v>
      </c>
      <c r="E318" s="280" t="s">
        <v>972</v>
      </c>
      <c r="F318" s="319" t="s">
        <v>971</v>
      </c>
      <c r="G318" s="360" t="s">
        <v>970</v>
      </c>
      <c r="H318" s="305" t="s">
        <v>969</v>
      </c>
      <c r="I318" s="304" t="s">
        <v>960</v>
      </c>
      <c r="J318" s="294"/>
      <c r="K318" s="293"/>
      <c r="L318" s="292"/>
      <c r="M318" s="294"/>
    </row>
    <row r="319" spans="1:13" s="270" customFormat="1" ht="15" customHeight="1" x14ac:dyDescent="0.4">
      <c r="A319" s="301" t="s">
        <v>956</v>
      </c>
      <c r="B319" s="302" t="s">
        <v>0</v>
      </c>
      <c r="C319" s="301" t="s">
        <v>956</v>
      </c>
      <c r="D319" s="300" t="s">
        <v>429</v>
      </c>
      <c r="E319" s="325" t="s">
        <v>968</v>
      </c>
      <c r="F319" s="305" t="s">
        <v>956</v>
      </c>
      <c r="G319" s="304" t="s">
        <v>960</v>
      </c>
      <c r="H319" s="294"/>
      <c r="I319" s="289"/>
      <c r="J319" s="294"/>
      <c r="K319" s="293"/>
      <c r="L319" s="292"/>
      <c r="M319" s="291"/>
    </row>
    <row r="320" spans="1:13" s="270" customFormat="1" ht="15" customHeight="1" x14ac:dyDescent="0.4">
      <c r="A320" s="297" t="s">
        <v>956</v>
      </c>
      <c r="B320" s="298" t="s">
        <v>2</v>
      </c>
      <c r="C320" s="297" t="s">
        <v>956</v>
      </c>
      <c r="D320" s="296" t="s">
        <v>426</v>
      </c>
      <c r="E320" s="295" t="s">
        <v>967</v>
      </c>
      <c r="F320" s="294"/>
      <c r="G320" s="289"/>
      <c r="H320" s="294"/>
      <c r="I320" s="289"/>
      <c r="J320" s="294"/>
      <c r="K320" s="293"/>
      <c r="L320" s="292"/>
      <c r="M320" s="291"/>
    </row>
    <row r="321" spans="1:13" s="270" customFormat="1" ht="15" customHeight="1" x14ac:dyDescent="0.4">
      <c r="A321" s="328" t="s">
        <v>956</v>
      </c>
      <c r="B321" s="329" t="s">
        <v>4</v>
      </c>
      <c r="C321" s="328"/>
      <c r="D321" s="327"/>
      <c r="E321" s="326" t="s">
        <v>966</v>
      </c>
      <c r="F321" s="294"/>
      <c r="G321" s="289"/>
      <c r="H321" s="294"/>
      <c r="I321" s="289"/>
      <c r="J321" s="294"/>
      <c r="K321" s="293"/>
      <c r="L321" s="292"/>
      <c r="M321" s="291"/>
    </row>
    <row r="322" spans="1:13" s="270" customFormat="1" ht="15" customHeight="1" x14ac:dyDescent="0.4">
      <c r="A322" s="322"/>
      <c r="B322" s="323"/>
      <c r="C322" s="322" t="s">
        <v>956</v>
      </c>
      <c r="D322" s="321" t="s">
        <v>424</v>
      </c>
      <c r="E322" s="320" t="s">
        <v>965</v>
      </c>
      <c r="F322" s="294"/>
      <c r="G322" s="289"/>
      <c r="H322" s="294"/>
      <c r="I322" s="289"/>
      <c r="J322" s="294"/>
      <c r="K322" s="293"/>
      <c r="L322" s="292"/>
      <c r="M322" s="291"/>
    </row>
    <row r="323" spans="1:13" s="270" customFormat="1" ht="15" customHeight="1" x14ac:dyDescent="0.4">
      <c r="A323" s="322"/>
      <c r="B323" s="323"/>
      <c r="C323" s="322" t="s">
        <v>956</v>
      </c>
      <c r="D323" s="321" t="s">
        <v>964</v>
      </c>
      <c r="E323" s="320" t="s">
        <v>963</v>
      </c>
      <c r="F323" s="294"/>
      <c r="G323" s="289"/>
      <c r="H323" s="294"/>
      <c r="I323" s="289"/>
      <c r="J323" s="294"/>
      <c r="K323" s="293"/>
      <c r="L323" s="292"/>
      <c r="M323" s="291"/>
    </row>
    <row r="324" spans="1:13" s="270" customFormat="1" ht="15" customHeight="1" x14ac:dyDescent="0.4">
      <c r="A324" s="317"/>
      <c r="B324" s="318"/>
      <c r="C324" s="317" t="s">
        <v>956</v>
      </c>
      <c r="D324" s="316" t="s">
        <v>962</v>
      </c>
      <c r="E324" s="325" t="s">
        <v>961</v>
      </c>
      <c r="F324" s="294"/>
      <c r="G324" s="289"/>
      <c r="H324" s="294"/>
      <c r="I324" s="289"/>
      <c r="J324" s="294"/>
      <c r="K324" s="293"/>
      <c r="L324" s="292"/>
      <c r="M324" s="291"/>
    </row>
    <row r="325" spans="1:13" s="270" customFormat="1" ht="15" customHeight="1" x14ac:dyDescent="0.4">
      <c r="A325" s="322" t="s">
        <v>956</v>
      </c>
      <c r="B325" s="323" t="s">
        <v>16</v>
      </c>
      <c r="C325" s="322"/>
      <c r="D325" s="321"/>
      <c r="E325" s="320" t="s">
        <v>960</v>
      </c>
      <c r="F325" s="294"/>
      <c r="G325" s="289"/>
      <c r="H325" s="294"/>
      <c r="I325" s="289"/>
      <c r="J325" s="294"/>
      <c r="K325" s="293"/>
      <c r="L325" s="292"/>
      <c r="M325" s="291"/>
    </row>
    <row r="326" spans="1:13" s="270" customFormat="1" ht="15" customHeight="1" x14ac:dyDescent="0.4">
      <c r="A326" s="322"/>
      <c r="B326" s="323"/>
      <c r="C326" s="322" t="s">
        <v>956</v>
      </c>
      <c r="D326" s="321" t="s">
        <v>778</v>
      </c>
      <c r="E326" s="320" t="s">
        <v>959</v>
      </c>
      <c r="F326" s="294"/>
      <c r="G326" s="289"/>
      <c r="H326" s="294"/>
      <c r="I326" s="289"/>
      <c r="J326" s="294"/>
      <c r="K326" s="293"/>
      <c r="L326" s="292"/>
      <c r="M326" s="291"/>
    </row>
    <row r="327" spans="1:13" s="270" customFormat="1" ht="15" customHeight="1" x14ac:dyDescent="0.4">
      <c r="A327" s="322"/>
      <c r="B327" s="323"/>
      <c r="C327" s="322" t="s">
        <v>956</v>
      </c>
      <c r="D327" s="321" t="s">
        <v>958</v>
      </c>
      <c r="E327" s="320" t="s">
        <v>957</v>
      </c>
      <c r="F327" s="294"/>
      <c r="G327" s="289"/>
      <c r="H327" s="294"/>
      <c r="I327" s="289"/>
      <c r="J327" s="294"/>
      <c r="K327" s="293"/>
      <c r="L327" s="292"/>
      <c r="M327" s="291"/>
    </row>
    <row r="328" spans="1:13" s="270" customFormat="1" ht="15" customHeight="1" x14ac:dyDescent="0.4">
      <c r="A328" s="278"/>
      <c r="B328" s="279"/>
      <c r="C328" s="278" t="s">
        <v>956</v>
      </c>
      <c r="D328" s="277" t="s">
        <v>419</v>
      </c>
      <c r="E328" s="276" t="s">
        <v>955</v>
      </c>
      <c r="F328" s="288"/>
      <c r="G328" s="275"/>
      <c r="H328" s="288"/>
      <c r="I328" s="275"/>
      <c r="J328" s="288"/>
      <c r="K328" s="287"/>
      <c r="L328" s="292"/>
      <c r="M328" s="291"/>
    </row>
    <row r="329" spans="1:13" s="270" customFormat="1" ht="15" customHeight="1" x14ac:dyDescent="0.4">
      <c r="A329" s="301" t="s">
        <v>949</v>
      </c>
      <c r="B329" s="302" t="s">
        <v>0</v>
      </c>
      <c r="C329" s="301" t="s">
        <v>949</v>
      </c>
      <c r="D329" s="300" t="s">
        <v>429</v>
      </c>
      <c r="E329" s="299" t="s">
        <v>954</v>
      </c>
      <c r="F329" s="305" t="s">
        <v>949</v>
      </c>
      <c r="G329" s="304" t="s">
        <v>953</v>
      </c>
      <c r="H329" s="305" t="s">
        <v>952</v>
      </c>
      <c r="I329" s="304" t="s">
        <v>951</v>
      </c>
      <c r="J329" s="305">
        <v>16</v>
      </c>
      <c r="K329" s="284" t="s">
        <v>951</v>
      </c>
      <c r="L329" s="292"/>
      <c r="M329" s="291"/>
    </row>
    <row r="330" spans="1:13" s="270" customFormat="1" ht="15" customHeight="1" x14ac:dyDescent="0.4">
      <c r="A330" s="297" t="s">
        <v>949</v>
      </c>
      <c r="B330" s="298" t="s">
        <v>2</v>
      </c>
      <c r="C330" s="297" t="s">
        <v>949</v>
      </c>
      <c r="D330" s="296" t="s">
        <v>426</v>
      </c>
      <c r="E330" s="295" t="s">
        <v>950</v>
      </c>
      <c r="F330" s="294"/>
      <c r="G330" s="289"/>
      <c r="H330" s="294"/>
      <c r="I330" s="289"/>
      <c r="J330" s="294"/>
      <c r="K330" s="293"/>
      <c r="L330" s="292"/>
      <c r="M330" s="291"/>
    </row>
    <row r="331" spans="1:13" s="270" customFormat="1" ht="15" customHeight="1" x14ac:dyDescent="0.4">
      <c r="A331" s="278" t="s">
        <v>949</v>
      </c>
      <c r="B331" s="279" t="s">
        <v>4</v>
      </c>
      <c r="C331" s="278" t="s">
        <v>949</v>
      </c>
      <c r="D331" s="277" t="s">
        <v>424</v>
      </c>
      <c r="E331" s="290" t="s">
        <v>948</v>
      </c>
      <c r="F331" s="288"/>
      <c r="G331" s="275"/>
      <c r="H331" s="294"/>
      <c r="I331" s="289"/>
      <c r="J331" s="294"/>
      <c r="K331" s="293"/>
      <c r="L331" s="292"/>
      <c r="M331" s="291"/>
    </row>
    <row r="332" spans="1:13" s="270" customFormat="1" ht="15" customHeight="1" x14ac:dyDescent="0.4">
      <c r="A332" s="301" t="s">
        <v>947</v>
      </c>
      <c r="B332" s="302" t="s">
        <v>0</v>
      </c>
      <c r="C332" s="301" t="s">
        <v>947</v>
      </c>
      <c r="D332" s="300" t="s">
        <v>429</v>
      </c>
      <c r="E332" s="320" t="s">
        <v>946</v>
      </c>
      <c r="F332" s="319" t="s">
        <v>947</v>
      </c>
      <c r="G332" s="271" t="s">
        <v>946</v>
      </c>
      <c r="H332" s="294"/>
      <c r="I332" s="289"/>
      <c r="J332" s="294"/>
      <c r="K332" s="293"/>
      <c r="L332" s="292"/>
      <c r="M332" s="291"/>
    </row>
    <row r="333" spans="1:13" s="270" customFormat="1" ht="15" customHeight="1" x14ac:dyDescent="0.4">
      <c r="A333" s="282" t="s">
        <v>945</v>
      </c>
      <c r="B333" s="283" t="s">
        <v>0</v>
      </c>
      <c r="C333" s="282" t="s">
        <v>945</v>
      </c>
      <c r="D333" s="281" t="s">
        <v>429</v>
      </c>
      <c r="E333" s="280" t="s">
        <v>944</v>
      </c>
      <c r="F333" s="319" t="s">
        <v>945</v>
      </c>
      <c r="G333" s="271" t="s">
        <v>944</v>
      </c>
      <c r="H333" s="294"/>
      <c r="I333" s="289"/>
      <c r="J333" s="294"/>
      <c r="K333" s="293"/>
      <c r="L333" s="292"/>
      <c r="M333" s="291"/>
    </row>
    <row r="334" spans="1:13" s="270" customFormat="1" ht="15" customHeight="1" x14ac:dyDescent="0.4">
      <c r="A334" s="282" t="s">
        <v>943</v>
      </c>
      <c r="B334" s="283" t="s">
        <v>0</v>
      </c>
      <c r="C334" s="282" t="s">
        <v>943</v>
      </c>
      <c r="D334" s="281" t="s">
        <v>429</v>
      </c>
      <c r="E334" s="280" t="s">
        <v>942</v>
      </c>
      <c r="F334" s="319" t="s">
        <v>943</v>
      </c>
      <c r="G334" s="271" t="s">
        <v>942</v>
      </c>
      <c r="H334" s="294"/>
      <c r="I334" s="289"/>
      <c r="J334" s="294"/>
      <c r="K334" s="293"/>
      <c r="L334" s="292"/>
      <c r="M334" s="291"/>
    </row>
    <row r="335" spans="1:13" s="270" customFormat="1" ht="15" customHeight="1" x14ac:dyDescent="0.4">
      <c r="A335" s="297" t="s">
        <v>937</v>
      </c>
      <c r="B335" s="298" t="s">
        <v>0</v>
      </c>
      <c r="C335" s="297" t="s">
        <v>937</v>
      </c>
      <c r="D335" s="296" t="s">
        <v>429</v>
      </c>
      <c r="E335" s="299" t="s">
        <v>941</v>
      </c>
      <c r="F335" s="305" t="s">
        <v>937</v>
      </c>
      <c r="G335" s="304" t="s">
        <v>940</v>
      </c>
      <c r="H335" s="294"/>
      <c r="I335" s="289"/>
      <c r="J335" s="294"/>
      <c r="K335" s="293"/>
      <c r="L335" s="292"/>
      <c r="M335" s="291"/>
    </row>
    <row r="336" spans="1:13" s="270" customFormat="1" ht="15" customHeight="1" x14ac:dyDescent="0.4">
      <c r="A336" s="322" t="s">
        <v>937</v>
      </c>
      <c r="B336" s="323" t="s">
        <v>16</v>
      </c>
      <c r="C336" s="322"/>
      <c r="D336" s="321"/>
      <c r="E336" s="326" t="s">
        <v>939</v>
      </c>
      <c r="F336" s="294"/>
      <c r="G336" s="289"/>
      <c r="H336" s="294"/>
      <c r="I336" s="289"/>
      <c r="J336" s="294"/>
      <c r="K336" s="293"/>
      <c r="L336" s="292"/>
      <c r="M336" s="291"/>
    </row>
    <row r="337" spans="1:13" s="270" customFormat="1" ht="15" customHeight="1" x14ac:dyDescent="0.4">
      <c r="A337" s="322"/>
      <c r="B337" s="323"/>
      <c r="C337" s="322" t="s">
        <v>937</v>
      </c>
      <c r="D337" s="345" t="s">
        <v>778</v>
      </c>
      <c r="E337" s="320" t="s">
        <v>938</v>
      </c>
      <c r="F337" s="294"/>
      <c r="G337" s="289"/>
      <c r="H337" s="294"/>
      <c r="I337" s="289"/>
      <c r="J337" s="294"/>
      <c r="K337" s="293"/>
      <c r="L337" s="292"/>
      <c r="M337" s="291"/>
    </row>
    <row r="338" spans="1:13" s="270" customFormat="1" ht="15" customHeight="1" x14ac:dyDescent="0.4">
      <c r="A338" s="278"/>
      <c r="B338" s="279"/>
      <c r="C338" s="278" t="s">
        <v>937</v>
      </c>
      <c r="D338" s="277" t="s">
        <v>419</v>
      </c>
      <c r="E338" s="276" t="s">
        <v>936</v>
      </c>
      <c r="F338" s="288"/>
      <c r="G338" s="275"/>
      <c r="H338" s="288"/>
      <c r="I338" s="275"/>
      <c r="J338" s="288"/>
      <c r="K338" s="287"/>
      <c r="L338" s="292"/>
      <c r="M338" s="291"/>
    </row>
    <row r="339" spans="1:13" s="270" customFormat="1" ht="15" customHeight="1" x14ac:dyDescent="0.4">
      <c r="A339" s="301" t="s">
        <v>934</v>
      </c>
      <c r="B339" s="302" t="s">
        <v>0</v>
      </c>
      <c r="C339" s="301" t="s">
        <v>934</v>
      </c>
      <c r="D339" s="336" t="s">
        <v>429</v>
      </c>
      <c r="E339" s="280" t="s">
        <v>935</v>
      </c>
      <c r="F339" s="319" t="s">
        <v>934</v>
      </c>
      <c r="G339" s="271" t="s">
        <v>933</v>
      </c>
      <c r="H339" s="305" t="s">
        <v>932</v>
      </c>
      <c r="I339" s="304" t="s">
        <v>931</v>
      </c>
      <c r="J339" s="305">
        <v>17</v>
      </c>
      <c r="K339" s="284" t="s">
        <v>931</v>
      </c>
      <c r="L339" s="292"/>
      <c r="M339" s="291"/>
    </row>
    <row r="340" spans="1:13" s="270" customFormat="1" ht="15" customHeight="1" x14ac:dyDescent="0.4">
      <c r="A340" s="282" t="s">
        <v>929</v>
      </c>
      <c r="B340" s="283" t="s">
        <v>0</v>
      </c>
      <c r="C340" s="282" t="s">
        <v>929</v>
      </c>
      <c r="D340" s="355" t="s">
        <v>429</v>
      </c>
      <c r="E340" s="280" t="s">
        <v>930</v>
      </c>
      <c r="F340" s="319" t="s">
        <v>929</v>
      </c>
      <c r="G340" s="271" t="s">
        <v>928</v>
      </c>
      <c r="H340" s="294"/>
      <c r="I340" s="289"/>
      <c r="J340" s="294"/>
      <c r="K340" s="293"/>
      <c r="L340" s="292"/>
      <c r="M340" s="291"/>
    </row>
    <row r="341" spans="1:13" s="270" customFormat="1" ht="15" customHeight="1" x14ac:dyDescent="0.4">
      <c r="A341" s="307" t="s">
        <v>927</v>
      </c>
      <c r="B341" s="308" t="s">
        <v>0</v>
      </c>
      <c r="C341" s="307" t="s">
        <v>927</v>
      </c>
      <c r="D341" s="331" t="s">
        <v>429</v>
      </c>
      <c r="E341" s="280" t="s">
        <v>926</v>
      </c>
      <c r="F341" s="319" t="s">
        <v>927</v>
      </c>
      <c r="G341" s="271" t="s">
        <v>926</v>
      </c>
      <c r="H341" s="294"/>
      <c r="I341" s="289"/>
      <c r="J341" s="294"/>
      <c r="K341" s="293"/>
      <c r="L341" s="292"/>
      <c r="M341" s="291"/>
    </row>
    <row r="342" spans="1:13" s="270" customFormat="1" ht="15" customHeight="1" x14ac:dyDescent="0.4">
      <c r="A342" s="313" t="s">
        <v>919</v>
      </c>
      <c r="B342" s="314" t="s">
        <v>0</v>
      </c>
      <c r="C342" s="313"/>
      <c r="D342" s="312"/>
      <c r="E342" s="311" t="s">
        <v>925</v>
      </c>
      <c r="F342" s="305" t="s">
        <v>919</v>
      </c>
      <c r="G342" s="304" t="s">
        <v>924</v>
      </c>
      <c r="H342" s="294"/>
      <c r="I342" s="289"/>
      <c r="J342" s="294"/>
      <c r="K342" s="293"/>
      <c r="L342" s="292"/>
      <c r="M342" s="291"/>
    </row>
    <row r="343" spans="1:13" s="270" customFormat="1" ht="15" customHeight="1" x14ac:dyDescent="0.4">
      <c r="A343" s="322"/>
      <c r="B343" s="323"/>
      <c r="C343" s="322" t="s">
        <v>919</v>
      </c>
      <c r="D343" s="321" t="s">
        <v>429</v>
      </c>
      <c r="E343" s="320" t="s">
        <v>923</v>
      </c>
      <c r="F343" s="294"/>
      <c r="G343" s="289"/>
      <c r="H343" s="294"/>
      <c r="I343" s="289"/>
      <c r="J343" s="294"/>
      <c r="K343" s="293"/>
      <c r="L343" s="292"/>
      <c r="M343" s="291"/>
    </row>
    <row r="344" spans="1:13" s="270" customFormat="1" ht="15" customHeight="1" x14ac:dyDescent="0.4">
      <c r="A344" s="322"/>
      <c r="B344" s="323"/>
      <c r="C344" s="322" t="s">
        <v>919</v>
      </c>
      <c r="D344" s="321" t="s">
        <v>475</v>
      </c>
      <c r="E344" s="320" t="s">
        <v>922</v>
      </c>
      <c r="F344" s="294"/>
      <c r="G344" s="289"/>
      <c r="H344" s="294"/>
      <c r="I344" s="289"/>
      <c r="J344" s="294"/>
      <c r="K344" s="293"/>
      <c r="L344" s="292"/>
      <c r="M344" s="291"/>
    </row>
    <row r="345" spans="1:13" s="270" customFormat="1" ht="15" customHeight="1" x14ac:dyDescent="0.4">
      <c r="A345" s="322"/>
      <c r="B345" s="323"/>
      <c r="C345" s="322" t="s">
        <v>919</v>
      </c>
      <c r="D345" s="321" t="s">
        <v>488</v>
      </c>
      <c r="E345" s="320" t="s">
        <v>921</v>
      </c>
      <c r="F345" s="294"/>
      <c r="G345" s="289"/>
      <c r="H345" s="294"/>
      <c r="I345" s="289"/>
      <c r="J345" s="294"/>
      <c r="K345" s="293"/>
      <c r="L345" s="292"/>
      <c r="M345" s="291"/>
    </row>
    <row r="346" spans="1:13" s="270" customFormat="1" ht="15" customHeight="1" x14ac:dyDescent="0.4">
      <c r="A346" s="322"/>
      <c r="B346" s="323"/>
      <c r="C346" s="322" t="s">
        <v>919</v>
      </c>
      <c r="D346" s="321" t="s">
        <v>486</v>
      </c>
      <c r="E346" s="320" t="s">
        <v>920</v>
      </c>
      <c r="F346" s="294"/>
      <c r="G346" s="289"/>
      <c r="H346" s="294"/>
      <c r="I346" s="289"/>
      <c r="J346" s="294"/>
      <c r="K346" s="293"/>
      <c r="L346" s="292"/>
      <c r="M346" s="291"/>
    </row>
    <row r="347" spans="1:13" s="270" customFormat="1" ht="15" customHeight="1" x14ac:dyDescent="0.4">
      <c r="A347" s="322"/>
      <c r="B347" s="323"/>
      <c r="C347" s="322" t="s">
        <v>919</v>
      </c>
      <c r="D347" s="321" t="s">
        <v>483</v>
      </c>
      <c r="E347" s="320" t="s">
        <v>918</v>
      </c>
      <c r="F347" s="288"/>
      <c r="G347" s="275"/>
      <c r="H347" s="294"/>
      <c r="I347" s="289"/>
      <c r="J347" s="294"/>
      <c r="K347" s="293"/>
      <c r="L347" s="292"/>
      <c r="M347" s="291"/>
    </row>
    <row r="348" spans="1:13" s="270" customFormat="1" ht="15" customHeight="1" x14ac:dyDescent="0.4">
      <c r="A348" s="301" t="s">
        <v>913</v>
      </c>
      <c r="B348" s="302" t="s">
        <v>0</v>
      </c>
      <c r="C348" s="301" t="s">
        <v>913</v>
      </c>
      <c r="D348" s="300" t="s">
        <v>429</v>
      </c>
      <c r="E348" s="299" t="s">
        <v>917</v>
      </c>
      <c r="F348" s="305" t="s">
        <v>913</v>
      </c>
      <c r="G348" s="304" t="s">
        <v>916</v>
      </c>
      <c r="H348" s="294"/>
      <c r="I348" s="289"/>
      <c r="J348" s="294"/>
      <c r="K348" s="293"/>
      <c r="L348" s="292"/>
      <c r="M348" s="291"/>
    </row>
    <row r="349" spans="1:13" s="270" customFormat="1" ht="15" customHeight="1" x14ac:dyDescent="0.4">
      <c r="A349" s="328" t="s">
        <v>913</v>
      </c>
      <c r="B349" s="329" t="s">
        <v>2</v>
      </c>
      <c r="C349" s="328"/>
      <c r="D349" s="327"/>
      <c r="E349" s="326" t="s">
        <v>915</v>
      </c>
      <c r="F349" s="294"/>
      <c r="G349" s="289"/>
      <c r="H349" s="294"/>
      <c r="I349" s="289"/>
      <c r="J349" s="294"/>
      <c r="K349" s="293"/>
      <c r="L349" s="292"/>
      <c r="M349" s="291"/>
    </row>
    <row r="350" spans="1:13" s="270" customFormat="1" ht="15" customHeight="1" x14ac:dyDescent="0.4">
      <c r="A350" s="322"/>
      <c r="B350" s="323"/>
      <c r="C350" s="322" t="s">
        <v>913</v>
      </c>
      <c r="D350" s="321" t="s">
        <v>426</v>
      </c>
      <c r="E350" s="320" t="s">
        <v>914</v>
      </c>
      <c r="F350" s="294"/>
      <c r="G350" s="289"/>
      <c r="H350" s="294"/>
      <c r="I350" s="289"/>
      <c r="J350" s="294"/>
      <c r="K350" s="293"/>
      <c r="L350" s="292"/>
      <c r="M350" s="291"/>
    </row>
    <row r="351" spans="1:13" s="270" customFormat="1" ht="15" customHeight="1" x14ac:dyDescent="0.4">
      <c r="A351" s="278"/>
      <c r="B351" s="279"/>
      <c r="C351" s="278" t="s">
        <v>913</v>
      </c>
      <c r="D351" s="277" t="s">
        <v>912</v>
      </c>
      <c r="E351" s="276" t="s">
        <v>911</v>
      </c>
      <c r="F351" s="288"/>
      <c r="G351" s="275"/>
      <c r="H351" s="294"/>
      <c r="I351" s="289"/>
      <c r="J351" s="294"/>
      <c r="K351" s="293"/>
      <c r="L351" s="292"/>
      <c r="M351" s="291"/>
    </row>
    <row r="352" spans="1:13" s="270" customFormat="1" ht="15" customHeight="1" x14ac:dyDescent="0.4">
      <c r="A352" s="301" t="s">
        <v>908</v>
      </c>
      <c r="B352" s="302" t="s">
        <v>0</v>
      </c>
      <c r="C352" s="301" t="s">
        <v>908</v>
      </c>
      <c r="D352" s="300" t="s">
        <v>429</v>
      </c>
      <c r="E352" s="299" t="s">
        <v>910</v>
      </c>
      <c r="F352" s="305" t="s">
        <v>908</v>
      </c>
      <c r="G352" s="304" t="s">
        <v>909</v>
      </c>
      <c r="H352" s="294"/>
      <c r="I352" s="289"/>
      <c r="J352" s="294"/>
      <c r="K352" s="293"/>
      <c r="L352" s="292"/>
      <c r="M352" s="291"/>
    </row>
    <row r="353" spans="1:13" s="270" customFormat="1" ht="15" customHeight="1" x14ac:dyDescent="0.4">
      <c r="A353" s="297" t="s">
        <v>908</v>
      </c>
      <c r="B353" s="298" t="s">
        <v>2</v>
      </c>
      <c r="C353" s="297" t="s">
        <v>908</v>
      </c>
      <c r="D353" s="296" t="s">
        <v>426</v>
      </c>
      <c r="E353" s="295" t="s">
        <v>909</v>
      </c>
      <c r="F353" s="294"/>
      <c r="G353" s="289"/>
      <c r="H353" s="294"/>
      <c r="I353" s="289"/>
      <c r="J353" s="294"/>
      <c r="K353" s="293"/>
      <c r="L353" s="292"/>
      <c r="M353" s="291"/>
    </row>
    <row r="354" spans="1:13" s="270" customFormat="1" ht="15" customHeight="1" x14ac:dyDescent="0.4">
      <c r="A354" s="307" t="s">
        <v>908</v>
      </c>
      <c r="B354" s="308" t="s">
        <v>4</v>
      </c>
      <c r="C354" s="307" t="s">
        <v>908</v>
      </c>
      <c r="D354" s="306" t="s">
        <v>424</v>
      </c>
      <c r="E354" s="290" t="s">
        <v>907</v>
      </c>
      <c r="F354" s="288"/>
      <c r="G354" s="275"/>
      <c r="H354" s="294"/>
      <c r="I354" s="289"/>
      <c r="J354" s="294"/>
      <c r="K354" s="293"/>
      <c r="L354" s="292"/>
      <c r="M354" s="291"/>
    </row>
    <row r="355" spans="1:13" s="270" customFormat="1" ht="15" customHeight="1" x14ac:dyDescent="0.4">
      <c r="A355" s="317" t="s">
        <v>906</v>
      </c>
      <c r="B355" s="318" t="s">
        <v>0</v>
      </c>
      <c r="C355" s="317" t="s">
        <v>906</v>
      </c>
      <c r="D355" s="316" t="s">
        <v>429</v>
      </c>
      <c r="E355" s="276" t="s">
        <v>905</v>
      </c>
      <c r="F355" s="319" t="s">
        <v>906</v>
      </c>
      <c r="G355" s="271" t="s">
        <v>905</v>
      </c>
      <c r="H355" s="294"/>
      <c r="I355" s="289"/>
      <c r="J355" s="294"/>
      <c r="K355" s="293"/>
      <c r="L355" s="292"/>
      <c r="M355" s="291"/>
    </row>
    <row r="356" spans="1:13" s="270" customFormat="1" ht="15" customHeight="1" x14ac:dyDescent="0.4">
      <c r="A356" s="301" t="s">
        <v>900</v>
      </c>
      <c r="B356" s="302" t="s">
        <v>0</v>
      </c>
      <c r="C356" s="301" t="s">
        <v>900</v>
      </c>
      <c r="D356" s="300" t="s">
        <v>429</v>
      </c>
      <c r="E356" s="299" t="s">
        <v>904</v>
      </c>
      <c r="F356" s="305" t="s">
        <v>900</v>
      </c>
      <c r="G356" s="304" t="s">
        <v>903</v>
      </c>
      <c r="H356" s="294"/>
      <c r="I356" s="289"/>
      <c r="J356" s="294"/>
      <c r="K356" s="293"/>
      <c r="L356" s="292"/>
      <c r="M356" s="291"/>
    </row>
    <row r="357" spans="1:13" s="270" customFormat="1" ht="15" customHeight="1" x14ac:dyDescent="0.4">
      <c r="A357" s="297" t="s">
        <v>900</v>
      </c>
      <c r="B357" s="298" t="s">
        <v>2</v>
      </c>
      <c r="C357" s="297" t="s">
        <v>900</v>
      </c>
      <c r="D357" s="296" t="s">
        <v>426</v>
      </c>
      <c r="E357" s="295" t="s">
        <v>902</v>
      </c>
      <c r="F357" s="294"/>
      <c r="G357" s="289"/>
      <c r="H357" s="294"/>
      <c r="I357" s="289"/>
      <c r="J357" s="294"/>
      <c r="K357" s="293"/>
      <c r="L357" s="292"/>
      <c r="M357" s="291"/>
    </row>
    <row r="358" spans="1:13" s="270" customFormat="1" ht="15" customHeight="1" x14ac:dyDescent="0.4">
      <c r="A358" s="297" t="s">
        <v>900</v>
      </c>
      <c r="B358" s="298" t="s">
        <v>4</v>
      </c>
      <c r="C358" s="297" t="s">
        <v>900</v>
      </c>
      <c r="D358" s="296" t="s">
        <v>424</v>
      </c>
      <c r="E358" s="295" t="s">
        <v>901</v>
      </c>
      <c r="F358" s="294"/>
      <c r="G358" s="289"/>
      <c r="H358" s="294"/>
      <c r="I358" s="289"/>
      <c r="J358" s="294"/>
      <c r="K358" s="293"/>
      <c r="L358" s="292"/>
      <c r="M358" s="291"/>
    </row>
    <row r="359" spans="1:13" s="270" customFormat="1" ht="15" customHeight="1" x14ac:dyDescent="0.4">
      <c r="A359" s="307" t="s">
        <v>900</v>
      </c>
      <c r="B359" s="308" t="s">
        <v>16</v>
      </c>
      <c r="C359" s="307" t="s">
        <v>900</v>
      </c>
      <c r="D359" s="306" t="s">
        <v>419</v>
      </c>
      <c r="E359" s="290" t="s">
        <v>899</v>
      </c>
      <c r="F359" s="288"/>
      <c r="G359" s="275"/>
      <c r="H359" s="288"/>
      <c r="I359" s="275"/>
      <c r="J359" s="288"/>
      <c r="K359" s="287"/>
      <c r="L359" s="292"/>
      <c r="M359" s="291"/>
    </row>
    <row r="360" spans="1:13" s="270" customFormat="1" ht="15" customHeight="1" x14ac:dyDescent="0.4">
      <c r="A360" s="301" t="s">
        <v>894</v>
      </c>
      <c r="B360" s="302" t="s">
        <v>0</v>
      </c>
      <c r="C360" s="301" t="s">
        <v>894</v>
      </c>
      <c r="D360" s="300" t="s">
        <v>429</v>
      </c>
      <c r="E360" s="299" t="s">
        <v>898</v>
      </c>
      <c r="F360" s="305" t="s">
        <v>894</v>
      </c>
      <c r="G360" s="304" t="s">
        <v>897</v>
      </c>
      <c r="H360" s="294" t="s">
        <v>896</v>
      </c>
      <c r="I360" s="289" t="s">
        <v>895</v>
      </c>
      <c r="J360" s="294">
        <v>18</v>
      </c>
      <c r="K360" s="293" t="s">
        <v>895</v>
      </c>
      <c r="L360" s="292"/>
      <c r="M360" s="291"/>
    </row>
    <row r="361" spans="1:13" s="270" customFormat="1" ht="15" customHeight="1" x14ac:dyDescent="0.4">
      <c r="A361" s="278" t="s">
        <v>894</v>
      </c>
      <c r="B361" s="279" t="s">
        <v>16</v>
      </c>
      <c r="C361" s="278" t="s">
        <v>894</v>
      </c>
      <c r="D361" s="277" t="s">
        <v>419</v>
      </c>
      <c r="E361" s="290" t="s">
        <v>893</v>
      </c>
      <c r="F361" s="288"/>
      <c r="G361" s="275"/>
      <c r="H361" s="294"/>
      <c r="I361" s="289"/>
      <c r="J361" s="294"/>
      <c r="K361" s="293"/>
      <c r="L361" s="292"/>
      <c r="M361" s="291"/>
    </row>
    <row r="362" spans="1:13" s="270" customFormat="1" ht="15" customHeight="1" x14ac:dyDescent="0.4">
      <c r="A362" s="322" t="s">
        <v>888</v>
      </c>
      <c r="B362" s="323" t="s">
        <v>0</v>
      </c>
      <c r="C362" s="322"/>
      <c r="D362" s="321"/>
      <c r="E362" s="320" t="s">
        <v>892</v>
      </c>
      <c r="F362" s="305" t="s">
        <v>888</v>
      </c>
      <c r="G362" s="304" t="s">
        <v>891</v>
      </c>
      <c r="H362" s="294"/>
      <c r="I362" s="289"/>
      <c r="J362" s="294"/>
      <c r="K362" s="293"/>
      <c r="L362" s="292"/>
      <c r="M362" s="291"/>
    </row>
    <row r="363" spans="1:13" s="270" customFormat="1" ht="15" customHeight="1" x14ac:dyDescent="0.4">
      <c r="A363" s="322"/>
      <c r="B363" s="323"/>
      <c r="C363" s="322" t="s">
        <v>888</v>
      </c>
      <c r="D363" s="321" t="s">
        <v>429</v>
      </c>
      <c r="E363" s="320" t="s">
        <v>890</v>
      </c>
      <c r="F363" s="294"/>
      <c r="G363" s="289"/>
      <c r="H363" s="294"/>
      <c r="I363" s="289"/>
      <c r="J363" s="294"/>
      <c r="K363" s="293"/>
      <c r="L363" s="292"/>
      <c r="M363" s="291"/>
    </row>
    <row r="364" spans="1:13" s="270" customFormat="1" ht="15" customHeight="1" x14ac:dyDescent="0.4">
      <c r="A364" s="322"/>
      <c r="B364" s="323"/>
      <c r="C364" s="322" t="s">
        <v>888</v>
      </c>
      <c r="D364" s="321" t="s">
        <v>475</v>
      </c>
      <c r="E364" s="320" t="s">
        <v>889</v>
      </c>
      <c r="F364" s="294"/>
      <c r="G364" s="289"/>
      <c r="H364" s="294"/>
      <c r="I364" s="289"/>
      <c r="J364" s="294"/>
      <c r="K364" s="293"/>
      <c r="L364" s="292"/>
      <c r="M364" s="291"/>
    </row>
    <row r="365" spans="1:13" s="270" customFormat="1" ht="15" customHeight="1" x14ac:dyDescent="0.4">
      <c r="A365" s="278"/>
      <c r="B365" s="279"/>
      <c r="C365" s="278" t="s">
        <v>888</v>
      </c>
      <c r="D365" s="277" t="s">
        <v>887</v>
      </c>
      <c r="E365" s="276" t="s">
        <v>886</v>
      </c>
      <c r="F365" s="288"/>
      <c r="G365" s="275"/>
      <c r="H365" s="294"/>
      <c r="I365" s="289"/>
      <c r="J365" s="294"/>
      <c r="K365" s="293"/>
      <c r="L365" s="292"/>
      <c r="M365" s="291"/>
    </row>
    <row r="366" spans="1:13" s="270" customFormat="1" ht="15" customHeight="1" x14ac:dyDescent="0.4">
      <c r="A366" s="313" t="s">
        <v>884</v>
      </c>
      <c r="B366" s="314" t="s">
        <v>0</v>
      </c>
      <c r="C366" s="313" t="s">
        <v>884</v>
      </c>
      <c r="D366" s="346" t="s">
        <v>429</v>
      </c>
      <c r="E366" s="311" t="s">
        <v>885</v>
      </c>
      <c r="F366" s="319" t="s">
        <v>884</v>
      </c>
      <c r="G366" s="271" t="s">
        <v>883</v>
      </c>
      <c r="H366" s="294"/>
      <c r="I366" s="289"/>
      <c r="J366" s="294"/>
      <c r="K366" s="293"/>
      <c r="L366" s="292"/>
      <c r="M366" s="291"/>
    </row>
    <row r="367" spans="1:13" s="270" customFormat="1" ht="15" customHeight="1" x14ac:dyDescent="0.4">
      <c r="A367" s="282" t="s">
        <v>882</v>
      </c>
      <c r="B367" s="283" t="s">
        <v>0</v>
      </c>
      <c r="C367" s="282" t="s">
        <v>882</v>
      </c>
      <c r="D367" s="355" t="s">
        <v>429</v>
      </c>
      <c r="E367" s="280" t="s">
        <v>881</v>
      </c>
      <c r="F367" s="319" t="s">
        <v>882</v>
      </c>
      <c r="G367" s="271" t="s">
        <v>881</v>
      </c>
      <c r="H367" s="294"/>
      <c r="I367" s="289"/>
      <c r="J367" s="294"/>
      <c r="K367" s="293"/>
      <c r="L367" s="292"/>
      <c r="M367" s="291"/>
    </row>
    <row r="368" spans="1:13" s="270" customFormat="1" ht="15" customHeight="1" x14ac:dyDescent="0.4">
      <c r="A368" s="282" t="s">
        <v>879</v>
      </c>
      <c r="B368" s="283" t="s">
        <v>0</v>
      </c>
      <c r="C368" s="282" t="s">
        <v>879</v>
      </c>
      <c r="D368" s="355" t="s">
        <v>429</v>
      </c>
      <c r="E368" s="280" t="s">
        <v>880</v>
      </c>
      <c r="F368" s="319" t="s">
        <v>879</v>
      </c>
      <c r="G368" s="271" t="s">
        <v>878</v>
      </c>
      <c r="H368" s="294"/>
      <c r="I368" s="289"/>
      <c r="J368" s="294"/>
      <c r="K368" s="293"/>
      <c r="L368" s="292"/>
      <c r="M368" s="291"/>
    </row>
    <row r="369" spans="1:13" s="270" customFormat="1" ht="15" customHeight="1" x14ac:dyDescent="0.4">
      <c r="A369" s="317" t="s">
        <v>877</v>
      </c>
      <c r="B369" s="318" t="s">
        <v>0</v>
      </c>
      <c r="C369" s="317" t="s">
        <v>877</v>
      </c>
      <c r="D369" s="316" t="s">
        <v>429</v>
      </c>
      <c r="E369" s="276" t="s">
        <v>876</v>
      </c>
      <c r="F369" s="319" t="s">
        <v>877</v>
      </c>
      <c r="G369" s="271" t="s">
        <v>876</v>
      </c>
      <c r="H369" s="294"/>
      <c r="I369" s="289"/>
      <c r="J369" s="294"/>
      <c r="K369" s="293"/>
      <c r="L369" s="292"/>
      <c r="M369" s="291"/>
    </row>
    <row r="370" spans="1:13" s="270" customFormat="1" ht="15" customHeight="1" x14ac:dyDescent="0.4">
      <c r="A370" s="301" t="s">
        <v>869</v>
      </c>
      <c r="B370" s="318" t="s">
        <v>0</v>
      </c>
      <c r="C370" s="317" t="s">
        <v>869</v>
      </c>
      <c r="D370" s="316" t="s">
        <v>429</v>
      </c>
      <c r="E370" s="325" t="s">
        <v>875</v>
      </c>
      <c r="F370" s="305" t="s">
        <v>869</v>
      </c>
      <c r="G370" s="304" t="s">
        <v>873</v>
      </c>
      <c r="H370" s="305" t="s">
        <v>874</v>
      </c>
      <c r="I370" s="304" t="s">
        <v>873</v>
      </c>
      <c r="J370" s="305">
        <v>19</v>
      </c>
      <c r="K370" s="284" t="s">
        <v>872</v>
      </c>
      <c r="L370" s="292"/>
      <c r="M370" s="291"/>
    </row>
    <row r="371" spans="1:13" s="270" customFormat="1" ht="15" customHeight="1" x14ac:dyDescent="0.4">
      <c r="A371" s="297" t="s">
        <v>869</v>
      </c>
      <c r="B371" s="298" t="s">
        <v>2</v>
      </c>
      <c r="C371" s="297" t="s">
        <v>869</v>
      </c>
      <c r="D371" s="296" t="s">
        <v>426</v>
      </c>
      <c r="E371" s="295" t="s">
        <v>871</v>
      </c>
      <c r="F371" s="294"/>
      <c r="G371" s="289"/>
      <c r="H371" s="294"/>
      <c r="I371" s="289"/>
      <c r="J371" s="294"/>
      <c r="K371" s="293"/>
      <c r="L371" s="292"/>
      <c r="M371" s="291"/>
    </row>
    <row r="372" spans="1:13" s="270" customFormat="1" ht="15" customHeight="1" x14ac:dyDescent="0.4">
      <c r="A372" s="328" t="s">
        <v>869</v>
      </c>
      <c r="B372" s="329" t="s">
        <v>4</v>
      </c>
      <c r="C372" s="328" t="s">
        <v>869</v>
      </c>
      <c r="D372" s="327" t="s">
        <v>424</v>
      </c>
      <c r="E372" s="326" t="s">
        <v>870</v>
      </c>
      <c r="F372" s="294"/>
      <c r="G372" s="289"/>
      <c r="H372" s="294"/>
      <c r="I372" s="289"/>
      <c r="J372" s="294"/>
      <c r="K372" s="293"/>
      <c r="L372" s="292"/>
      <c r="M372" s="291"/>
    </row>
    <row r="373" spans="1:13" s="270" customFormat="1" ht="15" customHeight="1" x14ac:dyDescent="0.4">
      <c r="A373" s="307" t="s">
        <v>869</v>
      </c>
      <c r="B373" s="308" t="s">
        <v>6</v>
      </c>
      <c r="C373" s="307" t="s">
        <v>869</v>
      </c>
      <c r="D373" s="306" t="s">
        <v>422</v>
      </c>
      <c r="E373" s="290" t="s">
        <v>868</v>
      </c>
      <c r="F373" s="288"/>
      <c r="G373" s="275"/>
      <c r="H373" s="288"/>
      <c r="I373" s="275"/>
      <c r="J373" s="294"/>
      <c r="K373" s="293"/>
      <c r="L373" s="292"/>
      <c r="M373" s="291"/>
    </row>
    <row r="374" spans="1:13" s="270" customFormat="1" ht="15" customHeight="1" x14ac:dyDescent="0.4">
      <c r="A374" s="301" t="s">
        <v>863</v>
      </c>
      <c r="B374" s="302" t="s">
        <v>0</v>
      </c>
      <c r="C374" s="301" t="s">
        <v>863</v>
      </c>
      <c r="D374" s="336" t="s">
        <v>429</v>
      </c>
      <c r="E374" s="299" t="s">
        <v>867</v>
      </c>
      <c r="F374" s="305" t="s">
        <v>863</v>
      </c>
      <c r="G374" s="304" t="s">
        <v>865</v>
      </c>
      <c r="H374" s="294" t="s">
        <v>866</v>
      </c>
      <c r="I374" s="289" t="s">
        <v>865</v>
      </c>
      <c r="J374" s="294"/>
      <c r="K374" s="293"/>
      <c r="L374" s="292"/>
      <c r="M374" s="291"/>
    </row>
    <row r="375" spans="1:13" s="270" customFormat="1" ht="15" customHeight="1" x14ac:dyDescent="0.4">
      <c r="A375" s="307" t="s">
        <v>863</v>
      </c>
      <c r="B375" s="308" t="s">
        <v>2</v>
      </c>
      <c r="C375" s="307" t="s">
        <v>863</v>
      </c>
      <c r="D375" s="306" t="s">
        <v>426</v>
      </c>
      <c r="E375" s="290" t="s">
        <v>864</v>
      </c>
      <c r="F375" s="294"/>
      <c r="G375" s="289"/>
      <c r="H375" s="294"/>
      <c r="I375" s="289"/>
      <c r="J375" s="294"/>
      <c r="K375" s="293"/>
      <c r="L375" s="292"/>
      <c r="M375" s="291"/>
    </row>
    <row r="376" spans="1:13" s="270" customFormat="1" ht="15" customHeight="1" x14ac:dyDescent="0.4">
      <c r="A376" s="322" t="s">
        <v>863</v>
      </c>
      <c r="B376" s="323" t="s">
        <v>16</v>
      </c>
      <c r="C376" s="322" t="s">
        <v>863</v>
      </c>
      <c r="D376" s="321" t="s">
        <v>419</v>
      </c>
      <c r="E376" s="320" t="s">
        <v>862</v>
      </c>
      <c r="F376" s="288"/>
      <c r="G376" s="275"/>
      <c r="H376" s="294"/>
      <c r="I376" s="289"/>
      <c r="J376" s="288"/>
      <c r="K376" s="287"/>
      <c r="L376" s="292"/>
      <c r="M376" s="291"/>
    </row>
    <row r="377" spans="1:13" s="270" customFormat="1" ht="15" customHeight="1" x14ac:dyDescent="0.4">
      <c r="A377" s="313" t="s">
        <v>851</v>
      </c>
      <c r="B377" s="314" t="s">
        <v>0</v>
      </c>
      <c r="C377" s="313"/>
      <c r="D377" s="346"/>
      <c r="E377" s="311" t="s">
        <v>861</v>
      </c>
      <c r="F377" s="294" t="s">
        <v>851</v>
      </c>
      <c r="G377" s="289" t="s">
        <v>859</v>
      </c>
      <c r="H377" s="305" t="s">
        <v>860</v>
      </c>
      <c r="I377" s="304" t="s">
        <v>859</v>
      </c>
      <c r="J377" s="305">
        <v>20</v>
      </c>
      <c r="K377" s="284" t="s">
        <v>858</v>
      </c>
      <c r="L377" s="292"/>
      <c r="M377" s="291"/>
    </row>
    <row r="378" spans="1:13" s="270" customFormat="1" ht="15" customHeight="1" x14ac:dyDescent="0.4">
      <c r="A378" s="322"/>
      <c r="B378" s="323"/>
      <c r="C378" s="322" t="s">
        <v>851</v>
      </c>
      <c r="D378" s="345" t="s">
        <v>429</v>
      </c>
      <c r="E378" s="320" t="s">
        <v>857</v>
      </c>
      <c r="F378" s="294"/>
      <c r="G378" s="289"/>
      <c r="H378" s="294"/>
      <c r="I378" s="289"/>
      <c r="J378" s="294"/>
      <c r="K378" s="293"/>
      <c r="L378" s="292"/>
      <c r="M378" s="291"/>
    </row>
    <row r="379" spans="1:13" s="270" customFormat="1" ht="15" customHeight="1" x14ac:dyDescent="0.4">
      <c r="A379" s="359"/>
      <c r="B379" s="358"/>
      <c r="C379" s="317" t="s">
        <v>851</v>
      </c>
      <c r="D379" s="357" t="s">
        <v>475</v>
      </c>
      <c r="E379" s="325" t="s">
        <v>856</v>
      </c>
      <c r="F379" s="294"/>
      <c r="G379" s="289"/>
      <c r="H379" s="294"/>
      <c r="I379" s="289"/>
      <c r="J379" s="294"/>
      <c r="K379" s="293"/>
      <c r="L379" s="292"/>
      <c r="M379" s="291"/>
    </row>
    <row r="380" spans="1:13" s="270" customFormat="1" ht="15" customHeight="1" x14ac:dyDescent="0.4">
      <c r="A380" s="297" t="s">
        <v>851</v>
      </c>
      <c r="B380" s="298" t="s">
        <v>2</v>
      </c>
      <c r="C380" s="297" t="s">
        <v>851</v>
      </c>
      <c r="D380" s="296" t="s">
        <v>426</v>
      </c>
      <c r="E380" s="295" t="s">
        <v>855</v>
      </c>
      <c r="F380" s="294"/>
      <c r="G380" s="289"/>
      <c r="H380" s="294"/>
      <c r="I380" s="289"/>
      <c r="J380" s="294"/>
      <c r="K380" s="293"/>
      <c r="L380" s="292"/>
      <c r="M380" s="291"/>
    </row>
    <row r="381" spans="1:13" s="270" customFormat="1" ht="15" customHeight="1" x14ac:dyDescent="0.4">
      <c r="A381" s="297" t="s">
        <v>851</v>
      </c>
      <c r="B381" s="298" t="s">
        <v>4</v>
      </c>
      <c r="C381" s="297" t="s">
        <v>851</v>
      </c>
      <c r="D381" s="315" t="s">
        <v>424</v>
      </c>
      <c r="E381" s="295" t="s">
        <v>854</v>
      </c>
      <c r="F381" s="294"/>
      <c r="G381" s="289"/>
      <c r="H381" s="294"/>
      <c r="I381" s="289"/>
      <c r="J381" s="294"/>
      <c r="K381" s="293"/>
      <c r="L381" s="292"/>
      <c r="M381" s="291"/>
    </row>
    <row r="382" spans="1:13" s="270" customFormat="1" ht="15" customHeight="1" x14ac:dyDescent="0.4">
      <c r="A382" s="317" t="s">
        <v>851</v>
      </c>
      <c r="B382" s="318" t="s">
        <v>6</v>
      </c>
      <c r="C382" s="317" t="s">
        <v>851</v>
      </c>
      <c r="D382" s="316" t="s">
        <v>422</v>
      </c>
      <c r="E382" s="295" t="s">
        <v>853</v>
      </c>
      <c r="F382" s="294"/>
      <c r="G382" s="289"/>
      <c r="H382" s="294"/>
      <c r="I382" s="289"/>
      <c r="J382" s="294"/>
      <c r="K382" s="293"/>
      <c r="L382" s="292"/>
      <c r="M382" s="291"/>
    </row>
    <row r="383" spans="1:13" s="270" customFormat="1" ht="15" customHeight="1" x14ac:dyDescent="0.4">
      <c r="A383" s="297" t="s">
        <v>851</v>
      </c>
      <c r="B383" s="298" t="s">
        <v>8</v>
      </c>
      <c r="C383" s="297" t="s">
        <v>851</v>
      </c>
      <c r="D383" s="315" t="s">
        <v>433</v>
      </c>
      <c r="E383" s="295" t="s">
        <v>852</v>
      </c>
      <c r="F383" s="294"/>
      <c r="G383" s="289"/>
      <c r="H383" s="294"/>
      <c r="I383" s="289"/>
      <c r="J383" s="294"/>
      <c r="K383" s="293"/>
      <c r="L383" s="292"/>
      <c r="M383" s="291"/>
    </row>
    <row r="384" spans="1:13" s="270" customFormat="1" ht="15" customHeight="1" x14ac:dyDescent="0.4">
      <c r="A384" s="278" t="s">
        <v>851</v>
      </c>
      <c r="B384" s="279" t="s">
        <v>16</v>
      </c>
      <c r="C384" s="278" t="s">
        <v>851</v>
      </c>
      <c r="D384" s="344" t="s">
        <v>419</v>
      </c>
      <c r="E384" s="290" t="s">
        <v>850</v>
      </c>
      <c r="F384" s="294"/>
      <c r="G384" s="289"/>
      <c r="H384" s="288"/>
      <c r="I384" s="275"/>
      <c r="J384" s="294"/>
      <c r="K384" s="293"/>
      <c r="L384" s="292"/>
      <c r="M384" s="291"/>
    </row>
    <row r="385" spans="1:13" s="270" customFormat="1" ht="15" customHeight="1" x14ac:dyDescent="0.4">
      <c r="A385" s="322" t="s">
        <v>846</v>
      </c>
      <c r="B385" s="323" t="s">
        <v>0</v>
      </c>
      <c r="C385" s="322" t="s">
        <v>846</v>
      </c>
      <c r="D385" s="321" t="s">
        <v>429</v>
      </c>
      <c r="E385" s="299" t="s">
        <v>849</v>
      </c>
      <c r="F385" s="305" t="s">
        <v>846</v>
      </c>
      <c r="G385" s="304" t="s">
        <v>847</v>
      </c>
      <c r="H385" s="294" t="s">
        <v>848</v>
      </c>
      <c r="I385" s="289" t="s">
        <v>847</v>
      </c>
      <c r="J385" s="294"/>
      <c r="K385" s="293"/>
      <c r="L385" s="292"/>
      <c r="M385" s="291"/>
    </row>
    <row r="386" spans="1:13" s="270" customFormat="1" ht="15" customHeight="1" x14ac:dyDescent="0.4">
      <c r="A386" s="328" t="s">
        <v>846</v>
      </c>
      <c r="B386" s="329" t="s">
        <v>2</v>
      </c>
      <c r="C386" s="328" t="s">
        <v>846</v>
      </c>
      <c r="D386" s="356" t="s">
        <v>426</v>
      </c>
      <c r="E386" s="290" t="s">
        <v>845</v>
      </c>
      <c r="F386" s="288"/>
      <c r="G386" s="275"/>
      <c r="H386" s="294"/>
      <c r="I386" s="289"/>
      <c r="J386" s="294"/>
      <c r="K386" s="293"/>
      <c r="L386" s="292"/>
      <c r="M386" s="291"/>
    </row>
    <row r="387" spans="1:13" s="270" customFormat="1" ht="15" customHeight="1" x14ac:dyDescent="0.4">
      <c r="A387" s="282" t="s">
        <v>844</v>
      </c>
      <c r="B387" s="283" t="s">
        <v>0</v>
      </c>
      <c r="C387" s="282" t="s">
        <v>844</v>
      </c>
      <c r="D387" s="281" t="s">
        <v>429</v>
      </c>
      <c r="E387" s="280" t="s">
        <v>843</v>
      </c>
      <c r="F387" s="294" t="s">
        <v>844</v>
      </c>
      <c r="G387" s="289" t="s">
        <v>843</v>
      </c>
      <c r="H387" s="305" t="s">
        <v>842</v>
      </c>
      <c r="I387" s="712" t="s">
        <v>841</v>
      </c>
      <c r="J387" s="294"/>
      <c r="K387" s="293"/>
      <c r="L387" s="292"/>
      <c r="M387" s="291"/>
    </row>
    <row r="388" spans="1:13" s="270" customFormat="1" ht="15" customHeight="1" x14ac:dyDescent="0.4">
      <c r="A388" s="282" t="s">
        <v>840</v>
      </c>
      <c r="B388" s="283" t="s">
        <v>0</v>
      </c>
      <c r="C388" s="282" t="s">
        <v>840</v>
      </c>
      <c r="D388" s="355" t="s">
        <v>429</v>
      </c>
      <c r="E388" s="280" t="s">
        <v>839</v>
      </c>
      <c r="F388" s="319" t="s">
        <v>840</v>
      </c>
      <c r="G388" s="271" t="s">
        <v>839</v>
      </c>
      <c r="H388" s="288"/>
      <c r="I388" s="713"/>
      <c r="J388" s="294"/>
      <c r="K388" s="293"/>
      <c r="L388" s="292"/>
      <c r="M388" s="291"/>
    </row>
    <row r="389" spans="1:13" s="270" customFormat="1" ht="15" customHeight="1" x14ac:dyDescent="0.4">
      <c r="A389" s="317" t="s">
        <v>833</v>
      </c>
      <c r="B389" s="318" t="s">
        <v>0</v>
      </c>
      <c r="C389" s="317" t="s">
        <v>833</v>
      </c>
      <c r="D389" s="316" t="s">
        <v>429</v>
      </c>
      <c r="E389" s="299" t="s">
        <v>838</v>
      </c>
      <c r="F389" s="305" t="s">
        <v>833</v>
      </c>
      <c r="G389" s="304" t="s">
        <v>836</v>
      </c>
      <c r="H389" s="305" t="s">
        <v>837</v>
      </c>
      <c r="I389" s="304" t="s">
        <v>836</v>
      </c>
      <c r="J389" s="294"/>
      <c r="K389" s="293"/>
      <c r="L389" s="292"/>
      <c r="M389" s="291"/>
    </row>
    <row r="390" spans="1:13" s="270" customFormat="1" ht="15" customHeight="1" x14ac:dyDescent="0.4">
      <c r="A390" s="297" t="s">
        <v>833</v>
      </c>
      <c r="B390" s="298" t="s">
        <v>2</v>
      </c>
      <c r="C390" s="297" t="s">
        <v>833</v>
      </c>
      <c r="D390" s="296" t="s">
        <v>426</v>
      </c>
      <c r="E390" s="295" t="s">
        <v>835</v>
      </c>
      <c r="F390" s="294"/>
      <c r="G390" s="289"/>
      <c r="H390" s="294"/>
      <c r="I390" s="289"/>
      <c r="J390" s="294"/>
      <c r="K390" s="293"/>
      <c r="L390" s="292"/>
      <c r="M390" s="291"/>
    </row>
    <row r="391" spans="1:13" s="270" customFormat="1" ht="15" customHeight="1" x14ac:dyDescent="0.4">
      <c r="A391" s="297" t="s">
        <v>833</v>
      </c>
      <c r="B391" s="298" t="s">
        <v>4</v>
      </c>
      <c r="C391" s="297" t="s">
        <v>833</v>
      </c>
      <c r="D391" s="296" t="s">
        <v>424</v>
      </c>
      <c r="E391" s="295" t="s">
        <v>834</v>
      </c>
      <c r="F391" s="294"/>
      <c r="G391" s="289"/>
      <c r="H391" s="294"/>
      <c r="I391" s="289"/>
      <c r="J391" s="294"/>
      <c r="K391" s="293"/>
      <c r="L391" s="292"/>
      <c r="M391" s="291"/>
    </row>
    <row r="392" spans="1:13" s="270" customFormat="1" ht="15" customHeight="1" x14ac:dyDescent="0.4">
      <c r="A392" s="307" t="s">
        <v>833</v>
      </c>
      <c r="B392" s="308" t="s">
        <v>16</v>
      </c>
      <c r="C392" s="307" t="s">
        <v>833</v>
      </c>
      <c r="D392" s="331" t="s">
        <v>419</v>
      </c>
      <c r="E392" s="290" t="s">
        <v>832</v>
      </c>
      <c r="F392" s="288"/>
      <c r="G392" s="275"/>
      <c r="H392" s="288"/>
      <c r="I392" s="275"/>
      <c r="J392" s="294"/>
      <c r="K392" s="293"/>
      <c r="L392" s="292"/>
      <c r="M392" s="291"/>
    </row>
    <row r="393" spans="1:13" s="270" customFormat="1" ht="15" customHeight="1" x14ac:dyDescent="0.4">
      <c r="A393" s="301" t="s">
        <v>824</v>
      </c>
      <c r="B393" s="302" t="s">
        <v>0</v>
      </c>
      <c r="C393" s="301" t="s">
        <v>824</v>
      </c>
      <c r="D393" s="300" t="s">
        <v>429</v>
      </c>
      <c r="E393" s="299" t="s">
        <v>831</v>
      </c>
      <c r="F393" s="305" t="s">
        <v>824</v>
      </c>
      <c r="G393" s="304" t="s">
        <v>830</v>
      </c>
      <c r="H393" s="305" t="s">
        <v>829</v>
      </c>
      <c r="I393" s="304" t="s">
        <v>828</v>
      </c>
      <c r="J393" s="354"/>
      <c r="K393" s="293"/>
      <c r="L393" s="292"/>
      <c r="M393" s="291"/>
    </row>
    <row r="394" spans="1:13" s="270" customFormat="1" ht="15" customHeight="1" x14ac:dyDescent="0.4">
      <c r="A394" s="297" t="s">
        <v>824</v>
      </c>
      <c r="B394" s="298" t="s">
        <v>2</v>
      </c>
      <c r="C394" s="297" t="s">
        <v>824</v>
      </c>
      <c r="D394" s="296" t="s">
        <v>426</v>
      </c>
      <c r="E394" s="295" t="s">
        <v>827</v>
      </c>
      <c r="F394" s="294"/>
      <c r="G394" s="289"/>
      <c r="H394" s="294"/>
      <c r="I394" s="289"/>
      <c r="J394" s="294"/>
      <c r="K394" s="293"/>
      <c r="L394" s="292"/>
      <c r="M394" s="291"/>
    </row>
    <row r="395" spans="1:13" s="270" customFormat="1" ht="15" customHeight="1" x14ac:dyDescent="0.4">
      <c r="A395" s="297" t="s">
        <v>824</v>
      </c>
      <c r="B395" s="298" t="s">
        <v>4</v>
      </c>
      <c r="C395" s="297" t="s">
        <v>824</v>
      </c>
      <c r="D395" s="296" t="s">
        <v>424</v>
      </c>
      <c r="E395" s="295" t="s">
        <v>826</v>
      </c>
      <c r="F395" s="294"/>
      <c r="G395" s="289"/>
      <c r="H395" s="294"/>
      <c r="I395" s="289"/>
      <c r="J395" s="294"/>
      <c r="K395" s="293"/>
      <c r="L395" s="292"/>
      <c r="M395" s="291"/>
    </row>
    <row r="396" spans="1:13" s="270" customFormat="1" ht="15" customHeight="1" x14ac:dyDescent="0.4">
      <c r="A396" s="297" t="s">
        <v>824</v>
      </c>
      <c r="B396" s="298" t="s">
        <v>6</v>
      </c>
      <c r="C396" s="297" t="s">
        <v>824</v>
      </c>
      <c r="D396" s="296" t="s">
        <v>422</v>
      </c>
      <c r="E396" s="295" t="s">
        <v>825</v>
      </c>
      <c r="F396" s="294"/>
      <c r="G396" s="289"/>
      <c r="H396" s="294"/>
      <c r="I396" s="289"/>
      <c r="J396" s="294"/>
      <c r="K396" s="293"/>
      <c r="L396" s="292"/>
      <c r="M396" s="291"/>
    </row>
    <row r="397" spans="1:13" s="270" customFormat="1" ht="15" customHeight="1" x14ac:dyDescent="0.4">
      <c r="A397" s="278" t="s">
        <v>824</v>
      </c>
      <c r="B397" s="279" t="s">
        <v>16</v>
      </c>
      <c r="C397" s="278" t="s">
        <v>824</v>
      </c>
      <c r="D397" s="277" t="s">
        <v>419</v>
      </c>
      <c r="E397" s="276" t="s">
        <v>823</v>
      </c>
      <c r="F397" s="288"/>
      <c r="G397" s="275"/>
      <c r="H397" s="294"/>
      <c r="I397" s="289"/>
      <c r="J397" s="294"/>
      <c r="K397" s="293"/>
      <c r="L397" s="292"/>
      <c r="M397" s="291"/>
    </row>
    <row r="398" spans="1:13" s="270" customFormat="1" ht="15" customHeight="1" x14ac:dyDescent="0.4">
      <c r="A398" s="297" t="s">
        <v>820</v>
      </c>
      <c r="B398" s="298" t="s">
        <v>0</v>
      </c>
      <c r="C398" s="297" t="s">
        <v>820</v>
      </c>
      <c r="D398" s="296" t="s">
        <v>429</v>
      </c>
      <c r="E398" s="295" t="s">
        <v>822</v>
      </c>
      <c r="F398" s="305" t="s">
        <v>820</v>
      </c>
      <c r="G398" s="304" t="s">
        <v>821</v>
      </c>
      <c r="H398" s="294"/>
      <c r="I398" s="289"/>
      <c r="J398" s="294"/>
      <c r="K398" s="293"/>
      <c r="L398" s="292"/>
      <c r="M398" s="291"/>
    </row>
    <row r="399" spans="1:13" s="270" customFormat="1" ht="15" customHeight="1" x14ac:dyDescent="0.4">
      <c r="A399" s="278" t="s">
        <v>820</v>
      </c>
      <c r="B399" s="279" t="s">
        <v>2</v>
      </c>
      <c r="C399" s="278" t="s">
        <v>820</v>
      </c>
      <c r="D399" s="277" t="s">
        <v>426</v>
      </c>
      <c r="E399" s="290" t="s">
        <v>819</v>
      </c>
      <c r="F399" s="288"/>
      <c r="G399" s="275"/>
      <c r="H399" s="288"/>
      <c r="I399" s="275"/>
      <c r="J399" s="294"/>
      <c r="K399" s="293"/>
      <c r="L399" s="292"/>
      <c r="M399" s="291"/>
    </row>
    <row r="400" spans="1:13" s="270" customFormat="1" ht="15" customHeight="1" x14ac:dyDescent="0.4">
      <c r="A400" s="301" t="s">
        <v>814</v>
      </c>
      <c r="B400" s="302" t="s">
        <v>0</v>
      </c>
      <c r="C400" s="301" t="s">
        <v>814</v>
      </c>
      <c r="D400" s="300" t="s">
        <v>429</v>
      </c>
      <c r="E400" s="325" t="s">
        <v>818</v>
      </c>
      <c r="F400" s="305" t="s">
        <v>814</v>
      </c>
      <c r="G400" s="715" t="s">
        <v>816</v>
      </c>
      <c r="H400" s="305" t="s">
        <v>817</v>
      </c>
      <c r="I400" s="712" t="s">
        <v>816</v>
      </c>
      <c r="J400" s="294"/>
      <c r="K400" s="293"/>
      <c r="L400" s="292"/>
      <c r="M400" s="291"/>
    </row>
    <row r="401" spans="1:13" s="270" customFormat="1" ht="15" customHeight="1" x14ac:dyDescent="0.4">
      <c r="A401" s="297" t="s">
        <v>814</v>
      </c>
      <c r="B401" s="298" t="s">
        <v>2</v>
      </c>
      <c r="C401" s="297" t="s">
        <v>814</v>
      </c>
      <c r="D401" s="296" t="s">
        <v>426</v>
      </c>
      <c r="E401" s="295" t="s">
        <v>815</v>
      </c>
      <c r="F401" s="294"/>
      <c r="G401" s="716"/>
      <c r="H401" s="294"/>
      <c r="I401" s="717"/>
      <c r="J401" s="294"/>
      <c r="K401" s="293"/>
      <c r="L401" s="292"/>
      <c r="M401" s="291"/>
    </row>
    <row r="402" spans="1:13" s="270" customFormat="1" ht="15" customHeight="1" x14ac:dyDescent="0.4">
      <c r="A402" s="322" t="s">
        <v>814</v>
      </c>
      <c r="B402" s="323" t="s">
        <v>4</v>
      </c>
      <c r="C402" s="322" t="s">
        <v>814</v>
      </c>
      <c r="D402" s="321" t="s">
        <v>424</v>
      </c>
      <c r="E402" s="326" t="s">
        <v>813</v>
      </c>
      <c r="F402" s="288"/>
      <c r="G402" s="275"/>
      <c r="H402" s="288"/>
      <c r="I402" s="275"/>
      <c r="J402" s="288"/>
      <c r="K402" s="287"/>
      <c r="L402" s="292"/>
      <c r="M402" s="291"/>
    </row>
    <row r="403" spans="1:13" s="270" customFormat="1" ht="15" customHeight="1" x14ac:dyDescent="0.4">
      <c r="A403" s="313" t="s">
        <v>812</v>
      </c>
      <c r="B403" s="314" t="s">
        <v>0</v>
      </c>
      <c r="C403" s="313" t="s">
        <v>812</v>
      </c>
      <c r="D403" s="312" t="s">
        <v>429</v>
      </c>
      <c r="E403" s="280" t="s">
        <v>810</v>
      </c>
      <c r="F403" s="319" t="s">
        <v>812</v>
      </c>
      <c r="G403" s="271" t="s">
        <v>810</v>
      </c>
      <c r="H403" s="319" t="s">
        <v>811</v>
      </c>
      <c r="I403" s="271" t="s">
        <v>810</v>
      </c>
      <c r="J403" s="305">
        <v>21</v>
      </c>
      <c r="K403" s="284" t="s">
        <v>809</v>
      </c>
      <c r="L403" s="292"/>
      <c r="M403" s="291"/>
    </row>
    <row r="404" spans="1:13" s="270" customFormat="1" x14ac:dyDescent="0.4">
      <c r="A404" s="313" t="s">
        <v>808</v>
      </c>
      <c r="B404" s="314" t="s">
        <v>0</v>
      </c>
      <c r="C404" s="313" t="s">
        <v>808</v>
      </c>
      <c r="D404" s="346" t="s">
        <v>429</v>
      </c>
      <c r="E404" s="311" t="s">
        <v>807</v>
      </c>
      <c r="F404" s="294" t="s">
        <v>808</v>
      </c>
      <c r="G404" s="353" t="s">
        <v>807</v>
      </c>
      <c r="H404" s="294" t="s">
        <v>806</v>
      </c>
      <c r="I404" s="289" t="s">
        <v>805</v>
      </c>
      <c r="J404" s="294"/>
      <c r="K404" s="352"/>
      <c r="L404" s="292"/>
      <c r="M404" s="291"/>
    </row>
    <row r="405" spans="1:13" s="270" customFormat="1" ht="15" customHeight="1" x14ac:dyDescent="0.4">
      <c r="A405" s="282" t="s">
        <v>804</v>
      </c>
      <c r="B405" s="283" t="s">
        <v>0</v>
      </c>
      <c r="C405" s="282" t="s">
        <v>804</v>
      </c>
      <c r="D405" s="281" t="s">
        <v>429</v>
      </c>
      <c r="E405" s="280" t="s">
        <v>803</v>
      </c>
      <c r="F405" s="319" t="s">
        <v>804</v>
      </c>
      <c r="G405" s="271" t="s">
        <v>803</v>
      </c>
      <c r="H405" s="294"/>
      <c r="I405" s="289"/>
      <c r="J405" s="294"/>
      <c r="K405" s="293"/>
      <c r="L405" s="292"/>
      <c r="M405" s="291"/>
    </row>
    <row r="406" spans="1:13" s="270" customFormat="1" ht="15" customHeight="1" x14ac:dyDescent="0.4">
      <c r="A406" s="317" t="s">
        <v>799</v>
      </c>
      <c r="B406" s="318" t="s">
        <v>0</v>
      </c>
      <c r="C406" s="317" t="s">
        <v>799</v>
      </c>
      <c r="D406" s="316" t="s">
        <v>429</v>
      </c>
      <c r="E406" s="325" t="s">
        <v>802</v>
      </c>
      <c r="F406" s="294" t="s">
        <v>799</v>
      </c>
      <c r="G406" s="289" t="s">
        <v>800</v>
      </c>
      <c r="H406" s="305" t="s">
        <v>801</v>
      </c>
      <c r="I406" s="304" t="s">
        <v>800</v>
      </c>
      <c r="J406" s="294"/>
      <c r="K406" s="293"/>
      <c r="L406" s="292"/>
      <c r="M406" s="291"/>
    </row>
    <row r="407" spans="1:13" s="270" customFormat="1" ht="15" customHeight="1" x14ac:dyDescent="0.4">
      <c r="A407" s="278" t="s">
        <v>799</v>
      </c>
      <c r="B407" s="279" t="s">
        <v>2</v>
      </c>
      <c r="C407" s="278" t="s">
        <v>799</v>
      </c>
      <c r="D407" s="277" t="s">
        <v>426</v>
      </c>
      <c r="E407" s="290" t="s">
        <v>798</v>
      </c>
      <c r="F407" s="294"/>
      <c r="G407" s="289"/>
      <c r="H407" s="288"/>
      <c r="I407" s="275"/>
      <c r="J407" s="294"/>
      <c r="K407" s="293"/>
      <c r="L407" s="292"/>
      <c r="M407" s="291"/>
    </row>
    <row r="408" spans="1:13" s="270" customFormat="1" ht="15" customHeight="1" x14ac:dyDescent="0.4">
      <c r="A408" s="301" t="s">
        <v>792</v>
      </c>
      <c r="B408" s="302" t="s">
        <v>0</v>
      </c>
      <c r="C408" s="301" t="s">
        <v>792</v>
      </c>
      <c r="D408" s="300" t="s">
        <v>429</v>
      </c>
      <c r="E408" s="299" t="s">
        <v>797</v>
      </c>
      <c r="F408" s="305" t="s">
        <v>792</v>
      </c>
      <c r="G408" s="304" t="s">
        <v>795</v>
      </c>
      <c r="H408" s="294" t="s">
        <v>796</v>
      </c>
      <c r="I408" s="289" t="s">
        <v>795</v>
      </c>
      <c r="J408" s="294"/>
      <c r="K408" s="293"/>
      <c r="L408" s="292"/>
      <c r="M408" s="291"/>
    </row>
    <row r="409" spans="1:13" s="270" customFormat="1" ht="15" customHeight="1" x14ac:dyDescent="0.4">
      <c r="A409" s="297" t="s">
        <v>792</v>
      </c>
      <c r="B409" s="298" t="s">
        <v>2</v>
      </c>
      <c r="C409" s="297" t="s">
        <v>792</v>
      </c>
      <c r="D409" s="296" t="s">
        <v>426</v>
      </c>
      <c r="E409" s="295" t="s">
        <v>794</v>
      </c>
      <c r="F409" s="294"/>
      <c r="G409" s="289"/>
      <c r="H409" s="294"/>
      <c r="I409" s="289"/>
      <c r="J409" s="294"/>
      <c r="K409" s="293"/>
      <c r="L409" s="292"/>
      <c r="M409" s="291"/>
    </row>
    <row r="410" spans="1:13" s="270" customFormat="1" ht="15" customHeight="1" x14ac:dyDescent="0.4">
      <c r="A410" s="297" t="s">
        <v>792</v>
      </c>
      <c r="B410" s="298" t="s">
        <v>4</v>
      </c>
      <c r="C410" s="297" t="s">
        <v>792</v>
      </c>
      <c r="D410" s="296" t="s">
        <v>424</v>
      </c>
      <c r="E410" s="295" t="s">
        <v>793</v>
      </c>
      <c r="F410" s="294"/>
      <c r="G410" s="289"/>
      <c r="H410" s="294"/>
      <c r="I410" s="289"/>
      <c r="J410" s="294"/>
      <c r="K410" s="293"/>
      <c r="L410" s="292"/>
      <c r="M410" s="291"/>
    </row>
    <row r="411" spans="1:13" s="270" customFormat="1" ht="15" customHeight="1" x14ac:dyDescent="0.4">
      <c r="A411" s="278" t="s">
        <v>792</v>
      </c>
      <c r="B411" s="279" t="s">
        <v>18</v>
      </c>
      <c r="C411" s="278" t="s">
        <v>792</v>
      </c>
      <c r="D411" s="277" t="s">
        <v>468</v>
      </c>
      <c r="E411" s="290" t="s">
        <v>791</v>
      </c>
      <c r="F411" s="288"/>
      <c r="G411" s="275"/>
      <c r="H411" s="294"/>
      <c r="I411" s="289"/>
      <c r="J411" s="294"/>
      <c r="K411" s="293"/>
      <c r="L411" s="292"/>
      <c r="M411" s="291"/>
    </row>
    <row r="412" spans="1:13" s="270" customFormat="1" ht="15" customHeight="1" x14ac:dyDescent="0.4">
      <c r="A412" s="317" t="s">
        <v>786</v>
      </c>
      <c r="B412" s="318" t="s">
        <v>0</v>
      </c>
      <c r="C412" s="317" t="s">
        <v>786</v>
      </c>
      <c r="D412" s="316" t="s">
        <v>429</v>
      </c>
      <c r="E412" s="325" t="s">
        <v>790</v>
      </c>
      <c r="F412" s="294" t="s">
        <v>786</v>
      </c>
      <c r="G412" s="289" t="s">
        <v>789</v>
      </c>
      <c r="H412" s="305" t="s">
        <v>788</v>
      </c>
      <c r="I412" s="310" t="s">
        <v>787</v>
      </c>
      <c r="J412" s="294"/>
      <c r="K412" s="293"/>
      <c r="L412" s="292"/>
      <c r="M412" s="291"/>
    </row>
    <row r="413" spans="1:13" s="270" customFormat="1" ht="15" customHeight="1" x14ac:dyDescent="0.4">
      <c r="A413" s="278" t="s">
        <v>786</v>
      </c>
      <c r="B413" s="279" t="s">
        <v>18</v>
      </c>
      <c r="C413" s="278" t="s">
        <v>786</v>
      </c>
      <c r="D413" s="277" t="s">
        <v>468</v>
      </c>
      <c r="E413" s="290" t="s">
        <v>785</v>
      </c>
      <c r="F413" s="294"/>
      <c r="G413" s="289"/>
      <c r="H413" s="294"/>
      <c r="I413" s="309"/>
      <c r="J413" s="294"/>
      <c r="K413" s="293"/>
      <c r="L413" s="292"/>
      <c r="M413" s="291"/>
    </row>
    <row r="414" spans="1:13" s="270" customFormat="1" ht="15" customHeight="1" x14ac:dyDescent="0.4">
      <c r="A414" s="301" t="s">
        <v>782</v>
      </c>
      <c r="B414" s="302" t="s">
        <v>0</v>
      </c>
      <c r="C414" s="301" t="s">
        <v>782</v>
      </c>
      <c r="D414" s="300" t="s">
        <v>429</v>
      </c>
      <c r="E414" s="299" t="s">
        <v>784</v>
      </c>
      <c r="F414" s="305" t="s">
        <v>782</v>
      </c>
      <c r="G414" s="304" t="s">
        <v>783</v>
      </c>
      <c r="H414" s="294"/>
      <c r="I414" s="289"/>
      <c r="J414" s="294"/>
      <c r="K414" s="293"/>
      <c r="L414" s="292"/>
      <c r="M414" s="291"/>
    </row>
    <row r="415" spans="1:13" s="270" customFormat="1" ht="15" customHeight="1" x14ac:dyDescent="0.4">
      <c r="A415" s="278" t="s">
        <v>782</v>
      </c>
      <c r="B415" s="279" t="s">
        <v>18</v>
      </c>
      <c r="C415" s="278" t="s">
        <v>782</v>
      </c>
      <c r="D415" s="277" t="s">
        <v>468</v>
      </c>
      <c r="E415" s="290" t="s">
        <v>781</v>
      </c>
      <c r="F415" s="288"/>
      <c r="G415" s="275"/>
      <c r="H415" s="294"/>
      <c r="I415" s="289"/>
      <c r="J415" s="294"/>
      <c r="K415" s="293"/>
      <c r="L415" s="292"/>
      <c r="M415" s="291"/>
    </row>
    <row r="416" spans="1:13" s="270" customFormat="1" ht="15" customHeight="1" x14ac:dyDescent="0.4">
      <c r="A416" s="301" t="s">
        <v>776</v>
      </c>
      <c r="B416" s="302" t="s">
        <v>0</v>
      </c>
      <c r="C416" s="301" t="s">
        <v>776</v>
      </c>
      <c r="D416" s="300" t="s">
        <v>429</v>
      </c>
      <c r="E416" s="325" t="s">
        <v>780</v>
      </c>
      <c r="F416" s="305" t="s">
        <v>776</v>
      </c>
      <c r="G416" s="304" t="s">
        <v>779</v>
      </c>
      <c r="H416" s="294"/>
      <c r="I416" s="289"/>
      <c r="J416" s="294"/>
      <c r="K416" s="293"/>
      <c r="L416" s="292"/>
      <c r="M416" s="291"/>
    </row>
    <row r="417" spans="1:13" s="270" customFormat="1" ht="15" customHeight="1" x14ac:dyDescent="0.4">
      <c r="A417" s="322" t="s">
        <v>776</v>
      </c>
      <c r="B417" s="323" t="s">
        <v>16</v>
      </c>
      <c r="C417" s="322"/>
      <c r="D417" s="321"/>
      <c r="E417" s="326" t="s">
        <v>779</v>
      </c>
      <c r="F417" s="294"/>
      <c r="G417" s="289"/>
      <c r="H417" s="294"/>
      <c r="I417" s="289"/>
      <c r="J417" s="294"/>
      <c r="K417" s="293"/>
      <c r="L417" s="292"/>
      <c r="M417" s="291"/>
    </row>
    <row r="418" spans="1:13" s="270" customFormat="1" ht="15" customHeight="1" x14ac:dyDescent="0.4">
      <c r="A418" s="322"/>
      <c r="B418" s="323"/>
      <c r="C418" s="322" t="s">
        <v>776</v>
      </c>
      <c r="D418" s="321" t="s">
        <v>778</v>
      </c>
      <c r="E418" s="320" t="s">
        <v>777</v>
      </c>
      <c r="F418" s="294"/>
      <c r="G418" s="289"/>
      <c r="H418" s="294"/>
      <c r="I418" s="289"/>
      <c r="J418" s="294"/>
      <c r="K418" s="293"/>
      <c r="L418" s="292"/>
      <c r="M418" s="291"/>
    </row>
    <row r="419" spans="1:13" s="270" customFormat="1" ht="15" customHeight="1" x14ac:dyDescent="0.4">
      <c r="A419" s="322"/>
      <c r="B419" s="323"/>
      <c r="C419" s="322" t="s">
        <v>776</v>
      </c>
      <c r="D419" s="321" t="s">
        <v>419</v>
      </c>
      <c r="E419" s="320" t="s">
        <v>775</v>
      </c>
      <c r="F419" s="288"/>
      <c r="G419" s="275"/>
      <c r="H419" s="288"/>
      <c r="I419" s="275"/>
      <c r="J419" s="288"/>
      <c r="K419" s="287"/>
      <c r="L419" s="292"/>
      <c r="M419" s="291"/>
    </row>
    <row r="420" spans="1:13" s="270" customFormat="1" ht="15" customHeight="1" x14ac:dyDescent="0.4">
      <c r="A420" s="301" t="s">
        <v>770</v>
      </c>
      <c r="B420" s="302" t="s">
        <v>0</v>
      </c>
      <c r="C420" s="301" t="s">
        <v>770</v>
      </c>
      <c r="D420" s="300" t="s">
        <v>429</v>
      </c>
      <c r="E420" s="299" t="s">
        <v>774</v>
      </c>
      <c r="F420" s="294" t="s">
        <v>770</v>
      </c>
      <c r="G420" s="289" t="s">
        <v>773</v>
      </c>
      <c r="H420" s="294" t="s">
        <v>772</v>
      </c>
      <c r="I420" s="289" t="s">
        <v>761</v>
      </c>
      <c r="J420" s="305">
        <v>22</v>
      </c>
      <c r="K420" s="737" t="s">
        <v>771</v>
      </c>
      <c r="L420" s="292"/>
      <c r="M420" s="309"/>
    </row>
    <row r="421" spans="1:13" s="270" customFormat="1" ht="15" customHeight="1" x14ac:dyDescent="0.4">
      <c r="A421" s="322" t="s">
        <v>770</v>
      </c>
      <c r="B421" s="323" t="s">
        <v>2</v>
      </c>
      <c r="C421" s="322" t="s">
        <v>770</v>
      </c>
      <c r="D421" s="321" t="s">
        <v>426</v>
      </c>
      <c r="E421" s="290" t="s">
        <v>769</v>
      </c>
      <c r="F421" s="294"/>
      <c r="G421" s="289"/>
      <c r="H421" s="294"/>
      <c r="I421" s="289"/>
      <c r="J421" s="294"/>
      <c r="K421" s="738"/>
      <c r="L421" s="292"/>
      <c r="M421" s="309"/>
    </row>
    <row r="422" spans="1:13" s="270" customFormat="1" ht="15" customHeight="1" x14ac:dyDescent="0.4">
      <c r="A422" s="301" t="s">
        <v>762</v>
      </c>
      <c r="B422" s="302" t="s">
        <v>0</v>
      </c>
      <c r="C422" s="301" t="s">
        <v>762</v>
      </c>
      <c r="D422" s="336" t="s">
        <v>429</v>
      </c>
      <c r="E422" s="325" t="s">
        <v>768</v>
      </c>
      <c r="F422" s="305" t="s">
        <v>762</v>
      </c>
      <c r="G422" s="304" t="s">
        <v>761</v>
      </c>
      <c r="H422" s="294"/>
      <c r="I422" s="289"/>
      <c r="J422" s="294"/>
      <c r="K422" s="293"/>
      <c r="L422" s="292"/>
      <c r="M422" s="291"/>
    </row>
    <row r="423" spans="1:13" s="270" customFormat="1" ht="15" customHeight="1" x14ac:dyDescent="0.4">
      <c r="A423" s="297" t="s">
        <v>762</v>
      </c>
      <c r="B423" s="298" t="s">
        <v>2</v>
      </c>
      <c r="C423" s="297" t="s">
        <v>762</v>
      </c>
      <c r="D423" s="315" t="s">
        <v>426</v>
      </c>
      <c r="E423" s="295" t="s">
        <v>767</v>
      </c>
      <c r="F423" s="294"/>
      <c r="G423" s="289"/>
      <c r="H423" s="294"/>
      <c r="I423" s="289"/>
      <c r="J423" s="294"/>
      <c r="K423" s="293"/>
      <c r="L423" s="292"/>
      <c r="M423" s="291"/>
    </row>
    <row r="424" spans="1:13" s="270" customFormat="1" ht="15" customHeight="1" x14ac:dyDescent="0.4">
      <c r="A424" s="317" t="s">
        <v>762</v>
      </c>
      <c r="B424" s="318" t="s">
        <v>4</v>
      </c>
      <c r="C424" s="317" t="s">
        <v>762</v>
      </c>
      <c r="D424" s="316" t="s">
        <v>424</v>
      </c>
      <c r="E424" s="295" t="s">
        <v>766</v>
      </c>
      <c r="F424" s="294"/>
      <c r="G424" s="289"/>
      <c r="H424" s="294"/>
      <c r="I424" s="289"/>
      <c r="J424" s="294"/>
      <c r="K424" s="293"/>
      <c r="L424" s="292"/>
      <c r="M424" s="291"/>
    </row>
    <row r="425" spans="1:13" s="270" customFormat="1" ht="15" customHeight="1" x14ac:dyDescent="0.4">
      <c r="A425" s="297" t="s">
        <v>762</v>
      </c>
      <c r="B425" s="298" t="s">
        <v>6</v>
      </c>
      <c r="C425" s="297" t="s">
        <v>762</v>
      </c>
      <c r="D425" s="296" t="s">
        <v>422</v>
      </c>
      <c r="E425" s="295" t="s">
        <v>765</v>
      </c>
      <c r="F425" s="294"/>
      <c r="G425" s="289"/>
      <c r="H425" s="294"/>
      <c r="I425" s="289"/>
      <c r="J425" s="294"/>
      <c r="K425" s="293"/>
      <c r="L425" s="292"/>
      <c r="M425" s="291"/>
    </row>
    <row r="426" spans="1:13" s="270" customFormat="1" ht="15" customHeight="1" x14ac:dyDescent="0.4">
      <c r="A426" s="297" t="s">
        <v>762</v>
      </c>
      <c r="B426" s="298" t="s">
        <v>8</v>
      </c>
      <c r="C426" s="297" t="s">
        <v>762</v>
      </c>
      <c r="D426" s="296" t="s">
        <v>433</v>
      </c>
      <c r="E426" s="295" t="s">
        <v>764</v>
      </c>
      <c r="F426" s="294"/>
      <c r="G426" s="289"/>
      <c r="H426" s="294"/>
      <c r="I426" s="289"/>
      <c r="J426" s="294"/>
      <c r="K426" s="293"/>
      <c r="L426" s="292"/>
      <c r="M426" s="291"/>
    </row>
    <row r="427" spans="1:13" s="270" customFormat="1" ht="15" customHeight="1" x14ac:dyDescent="0.4">
      <c r="A427" s="297" t="s">
        <v>762</v>
      </c>
      <c r="B427" s="298" t="s">
        <v>10</v>
      </c>
      <c r="C427" s="297" t="s">
        <v>762</v>
      </c>
      <c r="D427" s="296" t="s">
        <v>532</v>
      </c>
      <c r="E427" s="295" t="s">
        <v>763</v>
      </c>
      <c r="F427" s="294"/>
      <c r="G427" s="289"/>
      <c r="H427" s="294"/>
      <c r="I427" s="289"/>
      <c r="J427" s="294"/>
      <c r="K427" s="293"/>
      <c r="L427" s="292"/>
      <c r="M427" s="291"/>
    </row>
    <row r="428" spans="1:13" s="270" customFormat="1" ht="15" customHeight="1" x14ac:dyDescent="0.4">
      <c r="A428" s="322" t="s">
        <v>762</v>
      </c>
      <c r="B428" s="323" t="s">
        <v>16</v>
      </c>
      <c r="C428" s="322" t="s">
        <v>762</v>
      </c>
      <c r="D428" s="321" t="s">
        <v>419</v>
      </c>
      <c r="E428" s="326" t="s">
        <v>761</v>
      </c>
      <c r="F428" s="288"/>
      <c r="G428" s="275"/>
      <c r="H428" s="294"/>
      <c r="I428" s="289"/>
      <c r="J428" s="294"/>
      <c r="K428" s="293"/>
      <c r="L428" s="292"/>
      <c r="M428" s="291"/>
    </row>
    <row r="429" spans="1:13" s="270" customFormat="1" ht="15" customHeight="1" x14ac:dyDescent="0.4">
      <c r="A429" s="282" t="s">
        <v>759</v>
      </c>
      <c r="B429" s="283" t="s">
        <v>0</v>
      </c>
      <c r="C429" s="282" t="s">
        <v>759</v>
      </c>
      <c r="D429" s="281" t="s">
        <v>429</v>
      </c>
      <c r="E429" s="280" t="s">
        <v>760</v>
      </c>
      <c r="F429" s="319" t="s">
        <v>759</v>
      </c>
      <c r="G429" s="351" t="s">
        <v>757</v>
      </c>
      <c r="H429" s="319" t="s">
        <v>758</v>
      </c>
      <c r="I429" s="351" t="s">
        <v>757</v>
      </c>
      <c r="J429" s="288"/>
      <c r="K429" s="287"/>
      <c r="L429" s="286"/>
      <c r="M429" s="285"/>
    </row>
    <row r="430" spans="1:13" s="270" customFormat="1" ht="15" customHeight="1" x14ac:dyDescent="0.4">
      <c r="A430" s="301" t="s">
        <v>750</v>
      </c>
      <c r="B430" s="302" t="s">
        <v>0</v>
      </c>
      <c r="C430" s="301" t="s">
        <v>750</v>
      </c>
      <c r="D430" s="300" t="s">
        <v>429</v>
      </c>
      <c r="E430" s="299" t="s">
        <v>756</v>
      </c>
      <c r="F430" s="305" t="s">
        <v>750</v>
      </c>
      <c r="G430" s="304" t="s">
        <v>755</v>
      </c>
      <c r="H430" s="294" t="s">
        <v>754</v>
      </c>
      <c r="I430" s="289" t="s">
        <v>753</v>
      </c>
      <c r="J430" s="294">
        <v>23</v>
      </c>
      <c r="K430" s="293" t="s">
        <v>753</v>
      </c>
      <c r="L430" s="292" t="s">
        <v>752</v>
      </c>
      <c r="M430" s="291" t="s">
        <v>751</v>
      </c>
    </row>
    <row r="431" spans="1:13" s="270" customFormat="1" ht="15" customHeight="1" x14ac:dyDescent="0.4">
      <c r="A431" s="278" t="s">
        <v>750</v>
      </c>
      <c r="B431" s="279" t="s">
        <v>2</v>
      </c>
      <c r="C431" s="278" t="s">
        <v>750</v>
      </c>
      <c r="D431" s="277" t="s">
        <v>426</v>
      </c>
      <c r="E431" s="276" t="s">
        <v>749</v>
      </c>
      <c r="F431" s="288"/>
      <c r="G431" s="275"/>
      <c r="H431" s="294"/>
      <c r="I431" s="289"/>
      <c r="J431" s="294"/>
      <c r="K431" s="293"/>
      <c r="L431" s="292"/>
      <c r="M431" s="291"/>
    </row>
    <row r="432" spans="1:13" s="270" customFormat="1" ht="15" customHeight="1" x14ac:dyDescent="0.4">
      <c r="A432" s="301" t="s">
        <v>746</v>
      </c>
      <c r="B432" s="302" t="s">
        <v>0</v>
      </c>
      <c r="C432" s="301" t="s">
        <v>746</v>
      </c>
      <c r="D432" s="300" t="s">
        <v>429</v>
      </c>
      <c r="E432" s="299" t="s">
        <v>748</v>
      </c>
      <c r="F432" s="294" t="s">
        <v>746</v>
      </c>
      <c r="G432" s="289" t="s">
        <v>747</v>
      </c>
      <c r="H432" s="294"/>
      <c r="I432" s="289"/>
      <c r="J432" s="294"/>
      <c r="K432" s="293"/>
      <c r="L432" s="292"/>
      <c r="M432" s="291"/>
    </row>
    <row r="433" spans="1:13" s="270" customFormat="1" ht="15" customHeight="1" x14ac:dyDescent="0.4">
      <c r="A433" s="278" t="s">
        <v>746</v>
      </c>
      <c r="B433" s="279" t="s">
        <v>2</v>
      </c>
      <c r="C433" s="278" t="s">
        <v>746</v>
      </c>
      <c r="D433" s="277" t="s">
        <v>426</v>
      </c>
      <c r="E433" s="276" t="s">
        <v>745</v>
      </c>
      <c r="F433" s="294"/>
      <c r="G433" s="289"/>
      <c r="H433" s="294"/>
      <c r="I433" s="289"/>
      <c r="J433" s="294"/>
      <c r="K433" s="293"/>
      <c r="L433" s="292"/>
      <c r="M433" s="291"/>
    </row>
    <row r="434" spans="1:13" s="270" customFormat="1" ht="15" customHeight="1" x14ac:dyDescent="0.4">
      <c r="A434" s="282" t="s">
        <v>744</v>
      </c>
      <c r="B434" s="283" t="s">
        <v>0</v>
      </c>
      <c r="C434" s="282" t="s">
        <v>744</v>
      </c>
      <c r="D434" s="281" t="s">
        <v>429</v>
      </c>
      <c r="E434" s="280" t="s">
        <v>742</v>
      </c>
      <c r="F434" s="319" t="s">
        <v>744</v>
      </c>
      <c r="G434" s="271" t="s">
        <v>742</v>
      </c>
      <c r="H434" s="319" t="s">
        <v>743</v>
      </c>
      <c r="I434" s="271" t="s">
        <v>742</v>
      </c>
      <c r="J434" s="350"/>
      <c r="K434" s="287"/>
      <c r="L434" s="292"/>
      <c r="M434" s="291"/>
    </row>
    <row r="435" spans="1:13" s="270" customFormat="1" ht="15" customHeight="1" x14ac:dyDescent="0.4">
      <c r="A435" s="301" t="s">
        <v>736</v>
      </c>
      <c r="B435" s="302" t="s">
        <v>0</v>
      </c>
      <c r="C435" s="301" t="s">
        <v>736</v>
      </c>
      <c r="D435" s="300" t="s">
        <v>429</v>
      </c>
      <c r="E435" s="299" t="s">
        <v>741</v>
      </c>
      <c r="F435" s="294" t="s">
        <v>736</v>
      </c>
      <c r="G435" s="289" t="s">
        <v>739</v>
      </c>
      <c r="H435" s="305" t="s">
        <v>740</v>
      </c>
      <c r="I435" s="304" t="s">
        <v>739</v>
      </c>
      <c r="J435" s="294">
        <v>24</v>
      </c>
      <c r="K435" s="293" t="s">
        <v>738</v>
      </c>
      <c r="L435" s="292"/>
      <c r="M435" s="291"/>
    </row>
    <row r="436" spans="1:13" s="270" customFormat="1" ht="15" customHeight="1" x14ac:dyDescent="0.4">
      <c r="A436" s="297" t="s">
        <v>736</v>
      </c>
      <c r="B436" s="298" t="s">
        <v>2</v>
      </c>
      <c r="C436" s="297" t="s">
        <v>736</v>
      </c>
      <c r="D436" s="296" t="s">
        <v>426</v>
      </c>
      <c r="E436" s="295" t="s">
        <v>737</v>
      </c>
      <c r="F436" s="294"/>
      <c r="G436" s="289"/>
      <c r="H436" s="294"/>
      <c r="I436" s="289"/>
      <c r="J436" s="294"/>
      <c r="K436" s="293"/>
      <c r="L436" s="292"/>
      <c r="M436" s="291"/>
    </row>
    <row r="437" spans="1:13" s="270" customFormat="1" ht="15" customHeight="1" x14ac:dyDescent="0.4">
      <c r="A437" s="278" t="s">
        <v>736</v>
      </c>
      <c r="B437" s="279" t="s">
        <v>4</v>
      </c>
      <c r="C437" s="278" t="s">
        <v>736</v>
      </c>
      <c r="D437" s="277" t="s">
        <v>424</v>
      </c>
      <c r="E437" s="276" t="s">
        <v>735</v>
      </c>
      <c r="F437" s="294"/>
      <c r="G437" s="289"/>
      <c r="H437" s="288"/>
      <c r="I437" s="275"/>
      <c r="J437" s="294"/>
      <c r="K437" s="293"/>
      <c r="L437" s="292"/>
      <c r="M437" s="291"/>
    </row>
    <row r="438" spans="1:13" s="270" customFormat="1" ht="15" customHeight="1" x14ac:dyDescent="0.4">
      <c r="A438" s="301" t="s">
        <v>729</v>
      </c>
      <c r="B438" s="302" t="s">
        <v>0</v>
      </c>
      <c r="C438" s="301" t="s">
        <v>729</v>
      </c>
      <c r="D438" s="300" t="s">
        <v>429</v>
      </c>
      <c r="E438" s="299" t="s">
        <v>734</v>
      </c>
      <c r="F438" s="305" t="s">
        <v>729</v>
      </c>
      <c r="G438" s="304" t="s">
        <v>728</v>
      </c>
      <c r="H438" s="294" t="s">
        <v>733</v>
      </c>
      <c r="I438" s="289" t="s">
        <v>732</v>
      </c>
      <c r="J438" s="294"/>
      <c r="K438" s="293"/>
      <c r="L438" s="292"/>
      <c r="M438" s="291"/>
    </row>
    <row r="439" spans="1:13" s="270" customFormat="1" ht="15" customHeight="1" x14ac:dyDescent="0.4">
      <c r="A439" s="297" t="s">
        <v>729</v>
      </c>
      <c r="B439" s="298" t="s">
        <v>2</v>
      </c>
      <c r="C439" s="297" t="s">
        <v>729</v>
      </c>
      <c r="D439" s="296" t="s">
        <v>426</v>
      </c>
      <c r="E439" s="295" t="s">
        <v>731</v>
      </c>
      <c r="F439" s="294"/>
      <c r="G439" s="289"/>
      <c r="H439" s="294"/>
      <c r="I439" s="289"/>
      <c r="J439" s="294"/>
      <c r="K439" s="293"/>
      <c r="L439" s="292"/>
      <c r="M439" s="291"/>
    </row>
    <row r="440" spans="1:13" s="270" customFormat="1" ht="15" customHeight="1" x14ac:dyDescent="0.4">
      <c r="A440" s="297" t="s">
        <v>729</v>
      </c>
      <c r="B440" s="298" t="s">
        <v>4</v>
      </c>
      <c r="C440" s="297" t="s">
        <v>729</v>
      </c>
      <c r="D440" s="296" t="s">
        <v>424</v>
      </c>
      <c r="E440" s="295" t="s">
        <v>730</v>
      </c>
      <c r="F440" s="294"/>
      <c r="G440" s="289"/>
      <c r="H440" s="294"/>
      <c r="I440" s="289"/>
      <c r="J440" s="294"/>
      <c r="K440" s="293"/>
      <c r="L440" s="292"/>
      <c r="M440" s="291"/>
    </row>
    <row r="441" spans="1:13" s="270" customFormat="1" ht="15" customHeight="1" x14ac:dyDescent="0.4">
      <c r="A441" s="278" t="s">
        <v>729</v>
      </c>
      <c r="B441" s="279" t="s">
        <v>16</v>
      </c>
      <c r="C441" s="278" t="s">
        <v>729</v>
      </c>
      <c r="D441" s="277" t="s">
        <v>419</v>
      </c>
      <c r="E441" s="320" t="s">
        <v>728</v>
      </c>
      <c r="F441" s="294"/>
      <c r="G441" s="289"/>
      <c r="H441" s="294"/>
      <c r="I441" s="289"/>
      <c r="J441" s="294"/>
      <c r="K441" s="293"/>
      <c r="L441" s="286"/>
      <c r="M441" s="285"/>
    </row>
    <row r="442" spans="1:13" s="270" customFormat="1" ht="15" customHeight="1" x14ac:dyDescent="0.4">
      <c r="A442" s="313"/>
      <c r="B442" s="314"/>
      <c r="C442" s="313" t="s">
        <v>718</v>
      </c>
      <c r="D442" s="312" t="s">
        <v>727</v>
      </c>
      <c r="E442" s="311" t="s">
        <v>726</v>
      </c>
      <c r="F442" s="305" t="s">
        <v>718</v>
      </c>
      <c r="G442" s="304" t="s">
        <v>724</v>
      </c>
      <c r="H442" s="305" t="s">
        <v>725</v>
      </c>
      <c r="I442" s="304" t="s">
        <v>724</v>
      </c>
      <c r="J442" s="305">
        <v>25</v>
      </c>
      <c r="K442" s="284" t="s">
        <v>723</v>
      </c>
      <c r="L442" s="292" t="s">
        <v>722</v>
      </c>
      <c r="M442" s="291" t="s">
        <v>721</v>
      </c>
    </row>
    <row r="443" spans="1:13" s="270" customFormat="1" ht="15" customHeight="1" x14ac:dyDescent="0.4">
      <c r="A443" s="322" t="s">
        <v>718</v>
      </c>
      <c r="B443" s="323" t="s">
        <v>0</v>
      </c>
      <c r="C443" s="322"/>
      <c r="D443" s="321"/>
      <c r="E443" s="320" t="s">
        <v>720</v>
      </c>
      <c r="F443" s="294"/>
      <c r="G443" s="289"/>
      <c r="H443" s="294"/>
      <c r="I443" s="289"/>
      <c r="J443" s="294"/>
      <c r="K443" s="293"/>
      <c r="L443" s="292"/>
      <c r="M443" s="291"/>
    </row>
    <row r="444" spans="1:13" s="270" customFormat="1" ht="15" customHeight="1" x14ac:dyDescent="0.4">
      <c r="A444" s="322" t="s">
        <v>718</v>
      </c>
      <c r="B444" s="323" t="s">
        <v>2</v>
      </c>
      <c r="C444" s="322"/>
      <c r="D444" s="321"/>
      <c r="E444" s="320" t="s">
        <v>719</v>
      </c>
      <c r="F444" s="294"/>
      <c r="G444" s="289"/>
      <c r="H444" s="294"/>
      <c r="I444" s="289"/>
      <c r="J444" s="294"/>
      <c r="K444" s="293"/>
      <c r="L444" s="292"/>
      <c r="M444" s="291"/>
    </row>
    <row r="445" spans="1:13" s="270" customFormat="1" ht="15" customHeight="1" x14ac:dyDescent="0.4">
      <c r="A445" s="307" t="s">
        <v>718</v>
      </c>
      <c r="B445" s="308" t="s">
        <v>4</v>
      </c>
      <c r="C445" s="307" t="s">
        <v>718</v>
      </c>
      <c r="D445" s="306" t="s">
        <v>424</v>
      </c>
      <c r="E445" s="290" t="s">
        <v>717</v>
      </c>
      <c r="F445" s="294"/>
      <c r="G445" s="289"/>
      <c r="H445" s="288"/>
      <c r="I445" s="275"/>
      <c r="J445" s="294"/>
      <c r="K445" s="293"/>
      <c r="L445" s="292"/>
      <c r="M445" s="291"/>
    </row>
    <row r="446" spans="1:13" s="270" customFormat="1" ht="15" customHeight="1" x14ac:dyDescent="0.4">
      <c r="A446" s="282" t="s">
        <v>716</v>
      </c>
      <c r="B446" s="283" t="s">
        <v>0</v>
      </c>
      <c r="C446" s="282" t="s">
        <v>716</v>
      </c>
      <c r="D446" s="281" t="s">
        <v>429</v>
      </c>
      <c r="E446" s="280" t="s">
        <v>715</v>
      </c>
      <c r="F446" s="319" t="s">
        <v>716</v>
      </c>
      <c r="G446" s="271" t="s">
        <v>715</v>
      </c>
      <c r="H446" s="294" t="s">
        <v>714</v>
      </c>
      <c r="I446" s="289" t="s">
        <v>713</v>
      </c>
      <c r="J446" s="294"/>
      <c r="K446" s="293"/>
      <c r="L446" s="292"/>
      <c r="M446" s="291"/>
    </row>
    <row r="447" spans="1:13" s="270" customFormat="1" ht="15" customHeight="1" x14ac:dyDescent="0.4">
      <c r="A447" s="313" t="s">
        <v>712</v>
      </c>
      <c r="B447" s="314" t="s">
        <v>0</v>
      </c>
      <c r="C447" s="313" t="s">
        <v>712</v>
      </c>
      <c r="D447" s="312" t="s">
        <v>429</v>
      </c>
      <c r="E447" s="311" t="s">
        <v>711</v>
      </c>
      <c r="F447" s="319" t="s">
        <v>712</v>
      </c>
      <c r="G447" s="271" t="s">
        <v>711</v>
      </c>
      <c r="H447" s="294"/>
      <c r="I447" s="289"/>
      <c r="J447" s="288"/>
      <c r="K447" s="287"/>
      <c r="L447" s="292"/>
      <c r="M447" s="291"/>
    </row>
    <row r="448" spans="1:13" s="270" customFormat="1" ht="15" customHeight="1" x14ac:dyDescent="0.4">
      <c r="A448" s="301" t="s">
        <v>706</v>
      </c>
      <c r="B448" s="302" t="s">
        <v>0</v>
      </c>
      <c r="C448" s="301" t="s">
        <v>706</v>
      </c>
      <c r="D448" s="300" t="s">
        <v>429</v>
      </c>
      <c r="E448" s="299" t="s">
        <v>710</v>
      </c>
      <c r="F448" s="294" t="s">
        <v>706</v>
      </c>
      <c r="G448" s="289" t="s">
        <v>708</v>
      </c>
      <c r="H448" s="305" t="s">
        <v>709</v>
      </c>
      <c r="I448" s="304" t="s">
        <v>708</v>
      </c>
      <c r="J448" s="305">
        <v>26</v>
      </c>
      <c r="K448" s="284" t="s">
        <v>708</v>
      </c>
      <c r="L448" s="292"/>
      <c r="M448" s="291"/>
    </row>
    <row r="449" spans="1:13" s="270" customFormat="1" ht="15" customHeight="1" x14ac:dyDescent="0.4">
      <c r="A449" s="297" t="s">
        <v>706</v>
      </c>
      <c r="B449" s="298" t="s">
        <v>2</v>
      </c>
      <c r="C449" s="297" t="s">
        <v>706</v>
      </c>
      <c r="D449" s="296" t="s">
        <v>426</v>
      </c>
      <c r="E449" s="295" t="s">
        <v>707</v>
      </c>
      <c r="F449" s="294"/>
      <c r="G449" s="289"/>
      <c r="H449" s="294"/>
      <c r="I449" s="289"/>
      <c r="J449" s="294"/>
      <c r="K449" s="293"/>
      <c r="L449" s="292"/>
      <c r="M449" s="291"/>
    </row>
    <row r="450" spans="1:13" s="270" customFormat="1" ht="15" customHeight="1" x14ac:dyDescent="0.4">
      <c r="A450" s="278" t="s">
        <v>706</v>
      </c>
      <c r="B450" s="279" t="s">
        <v>4</v>
      </c>
      <c r="C450" s="278" t="s">
        <v>706</v>
      </c>
      <c r="D450" s="277" t="s">
        <v>424</v>
      </c>
      <c r="E450" s="295" t="s">
        <v>705</v>
      </c>
      <c r="F450" s="294"/>
      <c r="G450" s="289"/>
      <c r="H450" s="288"/>
      <c r="I450" s="275"/>
      <c r="J450" s="288"/>
      <c r="K450" s="287"/>
      <c r="L450" s="292"/>
      <c r="M450" s="289"/>
    </row>
    <row r="451" spans="1:13" s="270" customFormat="1" ht="15" customHeight="1" x14ac:dyDescent="0.4">
      <c r="A451" s="301" t="s">
        <v>702</v>
      </c>
      <c r="B451" s="302" t="s">
        <v>0</v>
      </c>
      <c r="C451" s="301" t="s">
        <v>702</v>
      </c>
      <c r="D451" s="300" t="s">
        <v>429</v>
      </c>
      <c r="E451" s="299" t="s">
        <v>704</v>
      </c>
      <c r="F451" s="305" t="s">
        <v>702</v>
      </c>
      <c r="G451" s="304" t="s">
        <v>701</v>
      </c>
      <c r="H451" s="294" t="s">
        <v>703</v>
      </c>
      <c r="I451" s="289" t="s">
        <v>701</v>
      </c>
      <c r="J451" s="305">
        <v>27</v>
      </c>
      <c r="K451" s="284" t="s">
        <v>701</v>
      </c>
      <c r="L451" s="292"/>
      <c r="M451" s="289"/>
    </row>
    <row r="452" spans="1:13" s="270" customFormat="1" ht="15" customHeight="1" x14ac:dyDescent="0.4">
      <c r="A452" s="278" t="s">
        <v>702</v>
      </c>
      <c r="B452" s="279" t="s">
        <v>2</v>
      </c>
      <c r="C452" s="278" t="s">
        <v>702</v>
      </c>
      <c r="D452" s="277" t="s">
        <v>426</v>
      </c>
      <c r="E452" s="276" t="s">
        <v>701</v>
      </c>
      <c r="F452" s="288"/>
      <c r="G452" s="275"/>
      <c r="H452" s="294"/>
      <c r="I452" s="289"/>
      <c r="J452" s="288"/>
      <c r="K452" s="287"/>
      <c r="L452" s="286"/>
      <c r="M452" s="275"/>
    </row>
    <row r="453" spans="1:13" s="270" customFormat="1" ht="15" customHeight="1" x14ac:dyDescent="0.4">
      <c r="A453" s="278" t="s">
        <v>700</v>
      </c>
      <c r="B453" s="279" t="s">
        <v>0</v>
      </c>
      <c r="C453" s="278" t="s">
        <v>700</v>
      </c>
      <c r="D453" s="277" t="s">
        <v>429</v>
      </c>
      <c r="E453" s="276" t="s">
        <v>699</v>
      </c>
      <c r="F453" s="294" t="s">
        <v>700</v>
      </c>
      <c r="G453" s="289" t="s">
        <v>699</v>
      </c>
      <c r="H453" s="305" t="s">
        <v>698</v>
      </c>
      <c r="I453" s="304" t="s">
        <v>696</v>
      </c>
      <c r="J453" s="305">
        <v>28</v>
      </c>
      <c r="K453" s="284" t="s">
        <v>696</v>
      </c>
      <c r="L453" s="292" t="s">
        <v>697</v>
      </c>
      <c r="M453" s="289" t="s">
        <v>696</v>
      </c>
    </row>
    <row r="454" spans="1:13" s="270" customFormat="1" ht="15" customHeight="1" x14ac:dyDescent="0.4">
      <c r="A454" s="282" t="s">
        <v>695</v>
      </c>
      <c r="B454" s="283" t="s">
        <v>0</v>
      </c>
      <c r="C454" s="282" t="s">
        <v>695</v>
      </c>
      <c r="D454" s="281" t="s">
        <v>429</v>
      </c>
      <c r="E454" s="280" t="s">
        <v>694</v>
      </c>
      <c r="F454" s="319" t="s">
        <v>695</v>
      </c>
      <c r="G454" s="271" t="s">
        <v>694</v>
      </c>
      <c r="H454" s="288"/>
      <c r="I454" s="275"/>
      <c r="J454" s="288"/>
      <c r="K454" s="287"/>
      <c r="L454" s="286"/>
      <c r="M454" s="285"/>
    </row>
    <row r="455" spans="1:13" s="270" customFormat="1" ht="15" customHeight="1" x14ac:dyDescent="0.4">
      <c r="A455" s="313" t="s">
        <v>686</v>
      </c>
      <c r="B455" s="314" t="s">
        <v>0</v>
      </c>
      <c r="C455" s="313"/>
      <c r="D455" s="312"/>
      <c r="E455" s="311" t="s">
        <v>693</v>
      </c>
      <c r="F455" s="305" t="s">
        <v>686</v>
      </c>
      <c r="G455" s="304" t="s">
        <v>693</v>
      </c>
      <c r="H455" s="305" t="s">
        <v>692</v>
      </c>
      <c r="I455" s="304" t="s">
        <v>690</v>
      </c>
      <c r="J455" s="305">
        <v>29</v>
      </c>
      <c r="K455" s="284" t="s">
        <v>690</v>
      </c>
      <c r="L455" s="292" t="s">
        <v>691</v>
      </c>
      <c r="M455" s="291" t="s">
        <v>690</v>
      </c>
    </row>
    <row r="456" spans="1:13" s="270" customFormat="1" ht="15" customHeight="1" x14ac:dyDescent="0.4">
      <c r="A456" s="322"/>
      <c r="B456" s="323"/>
      <c r="C456" s="322" t="s">
        <v>686</v>
      </c>
      <c r="D456" s="321" t="s">
        <v>429</v>
      </c>
      <c r="E456" s="320" t="s">
        <v>689</v>
      </c>
      <c r="F456" s="294"/>
      <c r="G456" s="289"/>
      <c r="H456" s="294"/>
      <c r="I456" s="289"/>
      <c r="J456" s="294"/>
      <c r="K456" s="293"/>
      <c r="L456" s="292"/>
      <c r="M456" s="291"/>
    </row>
    <row r="457" spans="1:13" s="270" customFormat="1" ht="15" customHeight="1" x14ac:dyDescent="0.4">
      <c r="A457" s="322"/>
      <c r="B457" s="323"/>
      <c r="C457" s="322" t="s">
        <v>686</v>
      </c>
      <c r="D457" s="321" t="s">
        <v>475</v>
      </c>
      <c r="E457" s="320" t="s">
        <v>688</v>
      </c>
      <c r="F457" s="294"/>
      <c r="G457" s="289"/>
      <c r="H457" s="294"/>
      <c r="I457" s="289"/>
      <c r="J457" s="294"/>
      <c r="K457" s="293"/>
      <c r="L457" s="292"/>
      <c r="M457" s="291"/>
    </row>
    <row r="458" spans="1:13" s="270" customFormat="1" ht="15" customHeight="1" x14ac:dyDescent="0.4">
      <c r="A458" s="322"/>
      <c r="B458" s="323"/>
      <c r="C458" s="322" t="s">
        <v>686</v>
      </c>
      <c r="D458" s="321" t="s">
        <v>488</v>
      </c>
      <c r="E458" s="320" t="s">
        <v>687</v>
      </c>
      <c r="F458" s="294"/>
      <c r="G458" s="289"/>
      <c r="H458" s="294"/>
      <c r="I458" s="289"/>
      <c r="J458" s="294"/>
      <c r="K458" s="293"/>
      <c r="L458" s="292"/>
      <c r="M458" s="291"/>
    </row>
    <row r="459" spans="1:13" s="270" customFormat="1" ht="15" customHeight="1" x14ac:dyDescent="0.4">
      <c r="A459" s="278"/>
      <c r="B459" s="279"/>
      <c r="C459" s="278" t="s">
        <v>686</v>
      </c>
      <c r="D459" s="277" t="s">
        <v>486</v>
      </c>
      <c r="E459" s="276" t="s">
        <v>685</v>
      </c>
      <c r="F459" s="288"/>
      <c r="G459" s="275"/>
      <c r="H459" s="294"/>
      <c r="I459" s="289"/>
      <c r="J459" s="294"/>
      <c r="K459" s="293"/>
      <c r="L459" s="292"/>
      <c r="M459" s="291"/>
    </row>
    <row r="460" spans="1:13" s="270" customFormat="1" ht="15" customHeight="1" x14ac:dyDescent="0.4">
      <c r="A460" s="301" t="s">
        <v>682</v>
      </c>
      <c r="B460" s="302" t="s">
        <v>0</v>
      </c>
      <c r="C460" s="301" t="s">
        <v>682</v>
      </c>
      <c r="D460" s="300" t="s">
        <v>429</v>
      </c>
      <c r="E460" s="299" t="s">
        <v>684</v>
      </c>
      <c r="F460" s="305" t="s">
        <v>682</v>
      </c>
      <c r="G460" s="304" t="s">
        <v>683</v>
      </c>
      <c r="H460" s="294"/>
      <c r="I460" s="289"/>
      <c r="J460" s="294"/>
      <c r="K460" s="293"/>
      <c r="L460" s="292"/>
      <c r="M460" s="291"/>
    </row>
    <row r="461" spans="1:13" s="270" customFormat="1" ht="15" customHeight="1" x14ac:dyDescent="0.4">
      <c r="A461" s="278" t="s">
        <v>682</v>
      </c>
      <c r="B461" s="279" t="s">
        <v>2</v>
      </c>
      <c r="C461" s="278" t="s">
        <v>682</v>
      </c>
      <c r="D461" s="277" t="s">
        <v>426</v>
      </c>
      <c r="E461" s="276" t="s">
        <v>681</v>
      </c>
      <c r="F461" s="288"/>
      <c r="G461" s="275"/>
      <c r="H461" s="288"/>
      <c r="I461" s="275"/>
      <c r="J461" s="288"/>
      <c r="K461" s="287"/>
      <c r="L461" s="286"/>
      <c r="M461" s="285"/>
    </row>
    <row r="462" spans="1:13" s="270" customFormat="1" ht="15" customHeight="1" x14ac:dyDescent="0.4">
      <c r="A462" s="301" t="s">
        <v>675</v>
      </c>
      <c r="B462" s="302" t="s">
        <v>0</v>
      </c>
      <c r="C462" s="301" t="s">
        <v>675</v>
      </c>
      <c r="D462" s="300" t="s">
        <v>429</v>
      </c>
      <c r="E462" s="295" t="s">
        <v>680</v>
      </c>
      <c r="F462" s="305" t="s">
        <v>675</v>
      </c>
      <c r="G462" s="304" t="s">
        <v>678</v>
      </c>
      <c r="H462" s="294" t="s">
        <v>679</v>
      </c>
      <c r="I462" s="289" t="s">
        <v>678</v>
      </c>
      <c r="J462" s="305">
        <v>30</v>
      </c>
      <c r="K462" s="284" t="s">
        <v>676</v>
      </c>
      <c r="L462" s="292" t="s">
        <v>677</v>
      </c>
      <c r="M462" s="291" t="s">
        <v>676</v>
      </c>
    </row>
    <row r="463" spans="1:13" s="270" customFormat="1" ht="15" customHeight="1" x14ac:dyDescent="0.4">
      <c r="A463" s="322" t="s">
        <v>675</v>
      </c>
      <c r="B463" s="323" t="s">
        <v>2</v>
      </c>
      <c r="C463" s="322" t="s">
        <v>675</v>
      </c>
      <c r="D463" s="321" t="s">
        <v>426</v>
      </c>
      <c r="E463" s="326" t="s">
        <v>674</v>
      </c>
      <c r="F463" s="294"/>
      <c r="G463" s="289"/>
      <c r="H463" s="294"/>
      <c r="I463" s="289"/>
      <c r="J463" s="294"/>
      <c r="K463" s="293"/>
      <c r="L463" s="292"/>
      <c r="M463" s="291"/>
    </row>
    <row r="464" spans="1:13" s="270" customFormat="1" ht="15" customHeight="1" x14ac:dyDescent="0.4">
      <c r="A464" s="282" t="s">
        <v>673</v>
      </c>
      <c r="B464" s="283" t="s">
        <v>0</v>
      </c>
      <c r="C464" s="282" t="s">
        <v>673</v>
      </c>
      <c r="D464" s="281" t="s">
        <v>429</v>
      </c>
      <c r="E464" s="280" t="s">
        <v>671</v>
      </c>
      <c r="F464" s="349" t="s">
        <v>673</v>
      </c>
      <c r="G464" s="271" t="s">
        <v>671</v>
      </c>
      <c r="H464" s="319" t="s">
        <v>672</v>
      </c>
      <c r="I464" s="271" t="s">
        <v>671</v>
      </c>
      <c r="J464" s="294"/>
      <c r="K464" s="293"/>
      <c r="L464" s="292"/>
      <c r="M464" s="291"/>
    </row>
    <row r="465" spans="1:13" s="270" customFormat="1" ht="15" customHeight="1" x14ac:dyDescent="0.4">
      <c r="A465" s="278" t="s">
        <v>670</v>
      </c>
      <c r="B465" s="279" t="s">
        <v>0</v>
      </c>
      <c r="C465" s="278" t="s">
        <v>670</v>
      </c>
      <c r="D465" s="277" t="s">
        <v>429</v>
      </c>
      <c r="E465" s="276" t="s">
        <v>669</v>
      </c>
      <c r="F465" s="348" t="s">
        <v>670</v>
      </c>
      <c r="G465" s="275" t="s">
        <v>669</v>
      </c>
      <c r="H465" s="319" t="s">
        <v>668</v>
      </c>
      <c r="I465" s="271" t="s">
        <v>667</v>
      </c>
      <c r="J465" s="288"/>
      <c r="K465" s="287"/>
      <c r="L465" s="286"/>
      <c r="M465" s="285"/>
    </row>
    <row r="466" spans="1:13" s="270" customFormat="1" ht="15" customHeight="1" x14ac:dyDescent="0.4">
      <c r="A466" s="313" t="s">
        <v>666</v>
      </c>
      <c r="B466" s="314" t="s">
        <v>0</v>
      </c>
      <c r="C466" s="313" t="s">
        <v>666</v>
      </c>
      <c r="D466" s="312" t="s">
        <v>429</v>
      </c>
      <c r="E466" s="280" t="s">
        <v>665</v>
      </c>
      <c r="F466" s="294" t="s">
        <v>666</v>
      </c>
      <c r="G466" s="289" t="s">
        <v>665</v>
      </c>
      <c r="H466" s="294" t="s">
        <v>664</v>
      </c>
      <c r="I466" s="289" t="s">
        <v>663</v>
      </c>
      <c r="J466" s="305">
        <v>31</v>
      </c>
      <c r="K466" s="284" t="s">
        <v>662</v>
      </c>
      <c r="L466" s="292" t="s">
        <v>661</v>
      </c>
      <c r="M466" s="291" t="s">
        <v>660</v>
      </c>
    </row>
    <row r="467" spans="1:13" s="270" customFormat="1" ht="15" customHeight="1" x14ac:dyDescent="0.4">
      <c r="A467" s="282" t="s">
        <v>659</v>
      </c>
      <c r="B467" s="283" t="s">
        <v>0</v>
      </c>
      <c r="C467" s="282" t="s">
        <v>659</v>
      </c>
      <c r="D467" s="281" t="s">
        <v>429</v>
      </c>
      <c r="E467" s="280" t="s">
        <v>658</v>
      </c>
      <c r="F467" s="319" t="s">
        <v>659</v>
      </c>
      <c r="G467" s="271" t="s">
        <v>658</v>
      </c>
      <c r="H467" s="294"/>
      <c r="I467" s="289"/>
      <c r="J467" s="294"/>
      <c r="K467" s="293"/>
      <c r="L467" s="292"/>
      <c r="M467" s="291"/>
    </row>
    <row r="468" spans="1:13" s="270" customFormat="1" ht="15" customHeight="1" x14ac:dyDescent="0.4">
      <c r="A468" s="301" t="s">
        <v>653</v>
      </c>
      <c r="B468" s="302" t="s">
        <v>0</v>
      </c>
      <c r="C468" s="301" t="s">
        <v>653</v>
      </c>
      <c r="D468" s="300" t="s">
        <v>429</v>
      </c>
      <c r="E468" s="299" t="s">
        <v>657</v>
      </c>
      <c r="F468" s="294" t="s">
        <v>653</v>
      </c>
      <c r="G468" s="289" t="s">
        <v>656</v>
      </c>
      <c r="H468" s="305" t="s">
        <v>655</v>
      </c>
      <c r="I468" s="732" t="s">
        <v>654</v>
      </c>
      <c r="J468" s="294"/>
      <c r="K468" s="293"/>
      <c r="L468" s="292"/>
      <c r="M468" s="291"/>
    </row>
    <row r="469" spans="1:13" s="270" customFormat="1" ht="15" customHeight="1" x14ac:dyDescent="0.4">
      <c r="A469" s="278" t="s">
        <v>653</v>
      </c>
      <c r="B469" s="279" t="s">
        <v>2</v>
      </c>
      <c r="C469" s="278" t="s">
        <v>653</v>
      </c>
      <c r="D469" s="277" t="s">
        <v>426</v>
      </c>
      <c r="E469" s="290" t="s">
        <v>652</v>
      </c>
      <c r="F469" s="294"/>
      <c r="G469" s="289"/>
      <c r="H469" s="294"/>
      <c r="I469" s="733"/>
      <c r="J469" s="294"/>
      <c r="K469" s="293"/>
      <c r="L469" s="292"/>
      <c r="M469" s="291"/>
    </row>
    <row r="470" spans="1:13" s="270" customFormat="1" x14ac:dyDescent="0.4">
      <c r="A470" s="282" t="s">
        <v>650</v>
      </c>
      <c r="B470" s="283" t="s">
        <v>0</v>
      </c>
      <c r="C470" s="282" t="s">
        <v>650</v>
      </c>
      <c r="D470" s="281" t="s">
        <v>429</v>
      </c>
      <c r="E470" s="280" t="s">
        <v>651</v>
      </c>
      <c r="F470" s="319" t="s">
        <v>650</v>
      </c>
      <c r="G470" s="347" t="s">
        <v>649</v>
      </c>
      <c r="H470" s="288"/>
      <c r="I470" s="275"/>
      <c r="J470" s="294"/>
      <c r="K470" s="293"/>
      <c r="L470" s="292"/>
      <c r="M470" s="291"/>
    </row>
    <row r="471" spans="1:13" s="270" customFormat="1" ht="15" customHeight="1" x14ac:dyDescent="0.4">
      <c r="A471" s="282" t="s">
        <v>647</v>
      </c>
      <c r="B471" s="283" t="s">
        <v>643</v>
      </c>
      <c r="C471" s="282" t="s">
        <v>647</v>
      </c>
      <c r="D471" s="281" t="s">
        <v>642</v>
      </c>
      <c r="E471" s="280" t="s">
        <v>648</v>
      </c>
      <c r="F471" s="319" t="s">
        <v>647</v>
      </c>
      <c r="G471" s="271" t="s">
        <v>646</v>
      </c>
      <c r="H471" s="305" t="s">
        <v>645</v>
      </c>
      <c r="I471" s="304" t="s">
        <v>644</v>
      </c>
      <c r="J471" s="294"/>
      <c r="K471" s="293"/>
      <c r="L471" s="292"/>
      <c r="M471" s="291"/>
    </row>
    <row r="472" spans="1:13" s="270" customFormat="1" ht="15" customHeight="1" x14ac:dyDescent="0.4">
      <c r="A472" s="282" t="s">
        <v>640</v>
      </c>
      <c r="B472" s="283" t="s">
        <v>643</v>
      </c>
      <c r="C472" s="282" t="s">
        <v>640</v>
      </c>
      <c r="D472" s="281" t="s">
        <v>642</v>
      </c>
      <c r="E472" s="280" t="s">
        <v>641</v>
      </c>
      <c r="F472" s="294" t="s">
        <v>640</v>
      </c>
      <c r="G472" s="289" t="s">
        <v>639</v>
      </c>
      <c r="H472" s="294"/>
      <c r="I472" s="289"/>
      <c r="J472" s="294"/>
      <c r="K472" s="293"/>
      <c r="L472" s="292"/>
      <c r="M472" s="291"/>
    </row>
    <row r="473" spans="1:13" s="270" customFormat="1" ht="15" customHeight="1" x14ac:dyDescent="0.4">
      <c r="A473" s="282" t="s">
        <v>638</v>
      </c>
      <c r="B473" s="283" t="s">
        <v>0</v>
      </c>
      <c r="C473" s="282" t="s">
        <v>638</v>
      </c>
      <c r="D473" s="281" t="s">
        <v>429</v>
      </c>
      <c r="E473" s="280" t="s">
        <v>637</v>
      </c>
      <c r="F473" s="319" t="s">
        <v>638</v>
      </c>
      <c r="G473" s="271" t="s">
        <v>637</v>
      </c>
      <c r="H473" s="305" t="s">
        <v>636</v>
      </c>
      <c r="I473" s="304" t="s">
        <v>635</v>
      </c>
      <c r="J473" s="294"/>
      <c r="K473" s="293"/>
      <c r="L473" s="292"/>
      <c r="M473" s="291"/>
    </row>
    <row r="474" spans="1:13" s="270" customFormat="1" ht="15" customHeight="1" x14ac:dyDescent="0.4">
      <c r="A474" s="313" t="s">
        <v>632</v>
      </c>
      <c r="B474" s="314" t="s">
        <v>0</v>
      </c>
      <c r="C474" s="313"/>
      <c r="D474" s="312"/>
      <c r="E474" s="311" t="s">
        <v>634</v>
      </c>
      <c r="F474" s="294" t="s">
        <v>632</v>
      </c>
      <c r="G474" s="289" t="s">
        <v>634</v>
      </c>
      <c r="H474" s="294"/>
      <c r="I474" s="289"/>
      <c r="J474" s="294"/>
      <c r="K474" s="293"/>
      <c r="L474" s="292"/>
      <c r="M474" s="291"/>
    </row>
    <row r="475" spans="1:13" s="270" customFormat="1" ht="15" customHeight="1" x14ac:dyDescent="0.4">
      <c r="A475" s="322"/>
      <c r="B475" s="323"/>
      <c r="C475" s="322" t="s">
        <v>632</v>
      </c>
      <c r="D475" s="321" t="s">
        <v>429</v>
      </c>
      <c r="E475" s="320" t="s">
        <v>633</v>
      </c>
      <c r="F475" s="294"/>
      <c r="G475" s="289"/>
      <c r="H475" s="294"/>
      <c r="I475" s="289"/>
      <c r="J475" s="294"/>
      <c r="K475" s="293"/>
      <c r="L475" s="292"/>
      <c r="M475" s="291"/>
    </row>
    <row r="476" spans="1:13" s="270" customFormat="1" ht="15" customHeight="1" x14ac:dyDescent="0.4">
      <c r="A476" s="278"/>
      <c r="B476" s="279"/>
      <c r="C476" s="278" t="s">
        <v>632</v>
      </c>
      <c r="D476" s="277" t="s">
        <v>475</v>
      </c>
      <c r="E476" s="276" t="s">
        <v>631</v>
      </c>
      <c r="F476" s="294"/>
      <c r="G476" s="289"/>
      <c r="H476" s="294"/>
      <c r="I476" s="289"/>
      <c r="J476" s="294"/>
      <c r="K476" s="293"/>
      <c r="L476" s="292"/>
      <c r="M476" s="291"/>
    </row>
    <row r="477" spans="1:13" s="270" customFormat="1" ht="15" customHeight="1" x14ac:dyDescent="0.4">
      <c r="A477" s="282" t="s">
        <v>630</v>
      </c>
      <c r="B477" s="283" t="s">
        <v>0</v>
      </c>
      <c r="C477" s="282" t="s">
        <v>630</v>
      </c>
      <c r="D477" s="281" t="s">
        <v>429</v>
      </c>
      <c r="E477" s="280" t="s">
        <v>629</v>
      </c>
      <c r="F477" s="319" t="s">
        <v>630</v>
      </c>
      <c r="G477" s="271" t="s">
        <v>629</v>
      </c>
      <c r="H477" s="288"/>
      <c r="I477" s="275"/>
      <c r="J477" s="294"/>
      <c r="K477" s="293"/>
      <c r="L477" s="292"/>
      <c r="M477" s="291"/>
    </row>
    <row r="478" spans="1:13" s="270" customFormat="1" ht="15" customHeight="1" x14ac:dyDescent="0.4">
      <c r="A478" s="313" t="s">
        <v>623</v>
      </c>
      <c r="B478" s="314" t="s">
        <v>0</v>
      </c>
      <c r="C478" s="313"/>
      <c r="D478" s="312"/>
      <c r="E478" s="311" t="s">
        <v>627</v>
      </c>
      <c r="F478" s="294" t="s">
        <v>623</v>
      </c>
      <c r="G478" s="289" t="s">
        <v>627</v>
      </c>
      <c r="H478" s="294" t="s">
        <v>628</v>
      </c>
      <c r="I478" s="289" t="s">
        <v>627</v>
      </c>
      <c r="J478" s="294"/>
      <c r="K478" s="293"/>
      <c r="L478" s="292"/>
      <c r="M478" s="291"/>
    </row>
    <row r="479" spans="1:13" s="270" customFormat="1" ht="15" customHeight="1" x14ac:dyDescent="0.4">
      <c r="A479" s="322"/>
      <c r="B479" s="323"/>
      <c r="C479" s="322" t="s">
        <v>623</v>
      </c>
      <c r="D479" s="321" t="s">
        <v>429</v>
      </c>
      <c r="E479" s="320" t="s">
        <v>626</v>
      </c>
      <c r="F479" s="294"/>
      <c r="G479" s="289"/>
      <c r="H479" s="294"/>
      <c r="I479" s="289"/>
      <c r="J479" s="294"/>
      <c r="K479" s="293"/>
      <c r="L479" s="292"/>
      <c r="M479" s="291"/>
    </row>
    <row r="480" spans="1:13" s="270" customFormat="1" ht="15" customHeight="1" x14ac:dyDescent="0.4">
      <c r="A480" s="322"/>
      <c r="B480" s="323"/>
      <c r="C480" s="322" t="s">
        <v>623</v>
      </c>
      <c r="D480" s="321" t="s">
        <v>475</v>
      </c>
      <c r="E480" s="320" t="s">
        <v>625</v>
      </c>
      <c r="F480" s="294"/>
      <c r="G480" s="289"/>
      <c r="H480" s="294"/>
      <c r="I480" s="289"/>
      <c r="J480" s="294"/>
      <c r="K480" s="293"/>
      <c r="L480" s="292"/>
      <c r="M480" s="291"/>
    </row>
    <row r="481" spans="1:13" s="270" customFormat="1" ht="15" customHeight="1" x14ac:dyDescent="0.4">
      <c r="A481" s="322"/>
      <c r="B481" s="323"/>
      <c r="C481" s="322" t="s">
        <v>623</v>
      </c>
      <c r="D481" s="321" t="s">
        <v>488</v>
      </c>
      <c r="E481" s="320" t="s">
        <v>624</v>
      </c>
      <c r="F481" s="294"/>
      <c r="G481" s="289"/>
      <c r="H481" s="294"/>
      <c r="I481" s="289"/>
      <c r="J481" s="294"/>
      <c r="K481" s="293"/>
      <c r="L481" s="292"/>
      <c r="M481" s="291"/>
    </row>
    <row r="482" spans="1:13" s="270" customFormat="1" ht="15" customHeight="1" x14ac:dyDescent="0.4">
      <c r="A482" s="278"/>
      <c r="B482" s="279"/>
      <c r="C482" s="278" t="s">
        <v>623</v>
      </c>
      <c r="D482" s="277" t="s">
        <v>486</v>
      </c>
      <c r="E482" s="276" t="s">
        <v>622</v>
      </c>
      <c r="F482" s="294"/>
      <c r="G482" s="289"/>
      <c r="H482" s="294"/>
      <c r="I482" s="289"/>
      <c r="J482" s="294"/>
      <c r="K482" s="293"/>
      <c r="L482" s="292"/>
      <c r="M482" s="291"/>
    </row>
    <row r="483" spans="1:13" s="270" customFormat="1" ht="15" customHeight="1" x14ac:dyDescent="0.4">
      <c r="A483" s="282" t="s">
        <v>620</v>
      </c>
      <c r="B483" s="283" t="s">
        <v>0</v>
      </c>
      <c r="C483" s="282" t="s">
        <v>620</v>
      </c>
      <c r="D483" s="281" t="s">
        <v>429</v>
      </c>
      <c r="E483" s="280" t="s">
        <v>621</v>
      </c>
      <c r="F483" s="319" t="s">
        <v>620</v>
      </c>
      <c r="G483" s="271" t="s">
        <v>618</v>
      </c>
      <c r="H483" s="319" t="s">
        <v>619</v>
      </c>
      <c r="I483" s="271" t="s">
        <v>618</v>
      </c>
      <c r="J483" s="294"/>
      <c r="K483" s="293"/>
      <c r="L483" s="292"/>
      <c r="M483" s="291"/>
    </row>
    <row r="484" spans="1:13" s="270" customFormat="1" ht="15" customHeight="1" x14ac:dyDescent="0.4">
      <c r="A484" s="282" t="s">
        <v>617</v>
      </c>
      <c r="B484" s="283" t="s">
        <v>0</v>
      </c>
      <c r="C484" s="282" t="s">
        <v>617</v>
      </c>
      <c r="D484" s="281" t="s">
        <v>429</v>
      </c>
      <c r="E484" s="280" t="s">
        <v>615</v>
      </c>
      <c r="F484" s="294" t="s">
        <v>617</v>
      </c>
      <c r="G484" s="289" t="s">
        <v>615</v>
      </c>
      <c r="H484" s="319" t="s">
        <v>616</v>
      </c>
      <c r="I484" s="271" t="s">
        <v>615</v>
      </c>
      <c r="J484" s="294"/>
      <c r="K484" s="293"/>
      <c r="L484" s="292"/>
      <c r="M484" s="291"/>
    </row>
    <row r="485" spans="1:13" s="270" customFormat="1" ht="15" customHeight="1" x14ac:dyDescent="0.4">
      <c r="A485" s="282" t="s">
        <v>614</v>
      </c>
      <c r="B485" s="283" t="s">
        <v>0</v>
      </c>
      <c r="C485" s="282" t="s">
        <v>614</v>
      </c>
      <c r="D485" s="281" t="s">
        <v>429</v>
      </c>
      <c r="E485" s="280" t="s">
        <v>613</v>
      </c>
      <c r="F485" s="319" t="s">
        <v>614</v>
      </c>
      <c r="G485" s="271" t="s">
        <v>613</v>
      </c>
      <c r="H485" s="305" t="s">
        <v>612</v>
      </c>
      <c r="I485" s="304" t="s">
        <v>611</v>
      </c>
      <c r="J485" s="294"/>
      <c r="K485" s="293"/>
      <c r="L485" s="292"/>
      <c r="M485" s="291"/>
    </row>
    <row r="486" spans="1:13" s="270" customFormat="1" ht="15" customHeight="1" x14ac:dyDescent="0.4">
      <c r="A486" s="301" t="s">
        <v>601</v>
      </c>
      <c r="B486" s="302" t="s">
        <v>0</v>
      </c>
      <c r="C486" s="301" t="s">
        <v>601</v>
      </c>
      <c r="D486" s="300" t="s">
        <v>429</v>
      </c>
      <c r="E486" s="299" t="s">
        <v>610</v>
      </c>
      <c r="F486" s="294" t="s">
        <v>601</v>
      </c>
      <c r="G486" s="732" t="s">
        <v>609</v>
      </c>
      <c r="H486" s="294"/>
      <c r="I486" s="289"/>
      <c r="J486" s="294"/>
      <c r="K486" s="293"/>
      <c r="L486" s="292"/>
      <c r="M486" s="291"/>
    </row>
    <row r="487" spans="1:13" s="270" customFormat="1" ht="15" customHeight="1" x14ac:dyDescent="0.4">
      <c r="A487" s="297" t="s">
        <v>601</v>
      </c>
      <c r="B487" s="298" t="s">
        <v>2</v>
      </c>
      <c r="C487" s="297" t="s">
        <v>601</v>
      </c>
      <c r="D487" s="296" t="s">
        <v>426</v>
      </c>
      <c r="E487" s="295" t="s">
        <v>608</v>
      </c>
      <c r="F487" s="294"/>
      <c r="G487" s="733"/>
      <c r="H487" s="294"/>
      <c r="I487" s="289"/>
      <c r="J487" s="294"/>
      <c r="K487" s="293"/>
      <c r="L487" s="292"/>
      <c r="M487" s="291"/>
    </row>
    <row r="488" spans="1:13" s="270" customFormat="1" ht="15" customHeight="1" x14ac:dyDescent="0.4">
      <c r="A488" s="297" t="s">
        <v>601</v>
      </c>
      <c r="B488" s="298" t="s">
        <v>4</v>
      </c>
      <c r="C488" s="297" t="s">
        <v>601</v>
      </c>
      <c r="D488" s="296" t="s">
        <v>424</v>
      </c>
      <c r="E488" s="295" t="s">
        <v>607</v>
      </c>
      <c r="F488" s="294"/>
      <c r="G488" s="289"/>
      <c r="H488" s="294"/>
      <c r="I488" s="289"/>
      <c r="J488" s="294"/>
      <c r="K488" s="293"/>
      <c r="L488" s="292"/>
      <c r="M488" s="291"/>
    </row>
    <row r="489" spans="1:13" s="270" customFormat="1" ht="15" customHeight="1" x14ac:dyDescent="0.4">
      <c r="A489" s="297" t="s">
        <v>601</v>
      </c>
      <c r="B489" s="298" t="s">
        <v>6</v>
      </c>
      <c r="C489" s="297" t="s">
        <v>601</v>
      </c>
      <c r="D489" s="296" t="s">
        <v>422</v>
      </c>
      <c r="E489" s="295" t="s">
        <v>606</v>
      </c>
      <c r="F489" s="294"/>
      <c r="G489" s="289"/>
      <c r="H489" s="294"/>
      <c r="I489" s="289"/>
      <c r="J489" s="294"/>
      <c r="K489" s="293"/>
      <c r="L489" s="292"/>
      <c r="M489" s="291"/>
    </row>
    <row r="490" spans="1:13" s="270" customFormat="1" ht="15" customHeight="1" x14ac:dyDescent="0.4">
      <c r="A490" s="297" t="s">
        <v>601</v>
      </c>
      <c r="B490" s="298" t="s">
        <v>8</v>
      </c>
      <c r="C490" s="297" t="s">
        <v>601</v>
      </c>
      <c r="D490" s="296" t="s">
        <v>433</v>
      </c>
      <c r="E490" s="295" t="s">
        <v>605</v>
      </c>
      <c r="F490" s="294"/>
      <c r="G490" s="289"/>
      <c r="H490" s="294"/>
      <c r="I490" s="289"/>
      <c r="J490" s="294"/>
      <c r="K490" s="293"/>
      <c r="L490" s="292"/>
      <c r="M490" s="291"/>
    </row>
    <row r="491" spans="1:13" s="270" customFormat="1" ht="15" customHeight="1" x14ac:dyDescent="0.4">
      <c r="A491" s="297" t="s">
        <v>601</v>
      </c>
      <c r="B491" s="298" t="s">
        <v>10</v>
      </c>
      <c r="C491" s="297" t="s">
        <v>601</v>
      </c>
      <c r="D491" s="296" t="s">
        <v>532</v>
      </c>
      <c r="E491" s="295" t="s">
        <v>604</v>
      </c>
      <c r="F491" s="294"/>
      <c r="G491" s="289"/>
      <c r="H491" s="294"/>
      <c r="I491" s="289"/>
      <c r="J491" s="294"/>
      <c r="K491" s="293"/>
      <c r="L491" s="292"/>
      <c r="M491" s="291"/>
    </row>
    <row r="492" spans="1:13" s="270" customFormat="1" ht="15" customHeight="1" x14ac:dyDescent="0.4">
      <c r="A492" s="297" t="s">
        <v>601</v>
      </c>
      <c r="B492" s="298" t="s">
        <v>12</v>
      </c>
      <c r="C492" s="297" t="s">
        <v>601</v>
      </c>
      <c r="D492" s="296" t="s">
        <v>603</v>
      </c>
      <c r="E492" s="295" t="s">
        <v>602</v>
      </c>
      <c r="F492" s="294"/>
      <c r="G492" s="289"/>
      <c r="H492" s="294"/>
      <c r="I492" s="289"/>
      <c r="J492" s="294"/>
      <c r="K492" s="293"/>
      <c r="L492" s="292"/>
      <c r="M492" s="291"/>
    </row>
    <row r="493" spans="1:13" s="270" customFormat="1" ht="15" customHeight="1" x14ac:dyDescent="0.4">
      <c r="A493" s="278" t="s">
        <v>601</v>
      </c>
      <c r="B493" s="279" t="s">
        <v>16</v>
      </c>
      <c r="C493" s="278" t="s">
        <v>601</v>
      </c>
      <c r="D493" s="277" t="s">
        <v>419</v>
      </c>
      <c r="E493" s="290" t="s">
        <v>600</v>
      </c>
      <c r="F493" s="294"/>
      <c r="G493" s="289"/>
      <c r="H493" s="294"/>
      <c r="I493" s="289"/>
      <c r="J493" s="294"/>
      <c r="K493" s="293"/>
      <c r="L493" s="292"/>
      <c r="M493" s="291"/>
    </row>
    <row r="494" spans="1:13" s="270" customFormat="1" ht="15" customHeight="1" x14ac:dyDescent="0.4">
      <c r="A494" s="313" t="s">
        <v>598</v>
      </c>
      <c r="B494" s="314" t="s">
        <v>0</v>
      </c>
      <c r="C494" s="313" t="s">
        <v>598</v>
      </c>
      <c r="D494" s="312" t="s">
        <v>429</v>
      </c>
      <c r="E494" s="320" t="s">
        <v>599</v>
      </c>
      <c r="F494" s="319" t="s">
        <v>598</v>
      </c>
      <c r="G494" s="271" t="s">
        <v>596</v>
      </c>
      <c r="H494" s="319" t="s">
        <v>597</v>
      </c>
      <c r="I494" s="271" t="s">
        <v>596</v>
      </c>
      <c r="J494" s="288"/>
      <c r="K494" s="287"/>
      <c r="L494" s="292"/>
      <c r="M494" s="291"/>
    </row>
    <row r="495" spans="1:13" s="270" customFormat="1" ht="15" customHeight="1" x14ac:dyDescent="0.4">
      <c r="A495" s="301" t="s">
        <v>590</v>
      </c>
      <c r="B495" s="302" t="s">
        <v>0</v>
      </c>
      <c r="C495" s="301" t="s">
        <v>590</v>
      </c>
      <c r="D495" s="300" t="s">
        <v>429</v>
      </c>
      <c r="E495" s="299" t="s">
        <v>595</v>
      </c>
      <c r="F495" s="294" t="s">
        <v>590</v>
      </c>
      <c r="G495" s="289" t="s">
        <v>593</v>
      </c>
      <c r="H495" s="294" t="s">
        <v>594</v>
      </c>
      <c r="I495" s="289" t="s">
        <v>593</v>
      </c>
      <c r="J495" s="294">
        <v>32</v>
      </c>
      <c r="K495" s="293" t="s">
        <v>592</v>
      </c>
      <c r="L495" s="292"/>
      <c r="M495" s="291"/>
    </row>
    <row r="496" spans="1:13" s="270" customFormat="1" ht="15" customHeight="1" x14ac:dyDescent="0.4">
      <c r="A496" s="297" t="s">
        <v>590</v>
      </c>
      <c r="B496" s="298" t="s">
        <v>2</v>
      </c>
      <c r="C496" s="297" t="s">
        <v>590</v>
      </c>
      <c r="D496" s="296" t="s">
        <v>426</v>
      </c>
      <c r="E496" s="295" t="s">
        <v>591</v>
      </c>
      <c r="F496" s="294"/>
      <c r="G496" s="289"/>
      <c r="H496" s="294"/>
      <c r="I496" s="289"/>
      <c r="J496" s="294"/>
      <c r="K496" s="293"/>
      <c r="L496" s="292"/>
      <c r="M496" s="291"/>
    </row>
    <row r="497" spans="1:13" s="270" customFormat="1" ht="15" customHeight="1" x14ac:dyDescent="0.4">
      <c r="A497" s="307" t="s">
        <v>590</v>
      </c>
      <c r="B497" s="308" t="s">
        <v>4</v>
      </c>
      <c r="C497" s="307" t="s">
        <v>590</v>
      </c>
      <c r="D497" s="306" t="s">
        <v>424</v>
      </c>
      <c r="E497" s="290" t="s">
        <v>589</v>
      </c>
      <c r="F497" s="294"/>
      <c r="G497" s="289"/>
      <c r="H497" s="294"/>
      <c r="I497" s="289"/>
      <c r="J497" s="294"/>
      <c r="K497" s="293"/>
      <c r="L497" s="292"/>
      <c r="M497" s="291"/>
    </row>
    <row r="498" spans="1:13" s="270" customFormat="1" ht="15" customHeight="1" x14ac:dyDescent="0.4">
      <c r="A498" s="301" t="s">
        <v>584</v>
      </c>
      <c r="B498" s="302" t="s">
        <v>0</v>
      </c>
      <c r="C498" s="301" t="s">
        <v>584</v>
      </c>
      <c r="D498" s="300" t="s">
        <v>429</v>
      </c>
      <c r="E498" s="299" t="s">
        <v>588</v>
      </c>
      <c r="F498" s="305" t="s">
        <v>584</v>
      </c>
      <c r="G498" s="304" t="s">
        <v>586</v>
      </c>
      <c r="H498" s="305" t="s">
        <v>587</v>
      </c>
      <c r="I498" s="304" t="s">
        <v>586</v>
      </c>
      <c r="J498" s="294"/>
      <c r="K498" s="293"/>
      <c r="L498" s="292"/>
      <c r="M498" s="291"/>
    </row>
    <row r="499" spans="1:13" s="270" customFormat="1" ht="15" customHeight="1" x14ac:dyDescent="0.4">
      <c r="A499" s="297" t="s">
        <v>584</v>
      </c>
      <c r="B499" s="298" t="s">
        <v>2</v>
      </c>
      <c r="C499" s="297" t="s">
        <v>584</v>
      </c>
      <c r="D499" s="296" t="s">
        <v>426</v>
      </c>
      <c r="E499" s="295" t="s">
        <v>585</v>
      </c>
      <c r="F499" s="294"/>
      <c r="G499" s="289"/>
      <c r="H499" s="294"/>
      <c r="I499" s="289"/>
      <c r="J499" s="294"/>
      <c r="K499" s="293"/>
      <c r="L499" s="292"/>
      <c r="M499" s="291"/>
    </row>
    <row r="500" spans="1:13" s="270" customFormat="1" ht="15" customHeight="1" x14ac:dyDescent="0.4">
      <c r="A500" s="278" t="s">
        <v>584</v>
      </c>
      <c r="B500" s="279" t="s">
        <v>4</v>
      </c>
      <c r="C500" s="278" t="s">
        <v>584</v>
      </c>
      <c r="D500" s="277" t="s">
        <v>424</v>
      </c>
      <c r="E500" s="290" t="s">
        <v>583</v>
      </c>
      <c r="F500" s="288"/>
      <c r="G500" s="275"/>
      <c r="H500" s="288"/>
      <c r="I500" s="275"/>
      <c r="J500" s="294"/>
      <c r="K500" s="293"/>
      <c r="L500" s="292"/>
      <c r="M500" s="291"/>
    </row>
    <row r="501" spans="1:13" s="270" customFormat="1" ht="15" customHeight="1" x14ac:dyDescent="0.4">
      <c r="A501" s="313" t="s">
        <v>579</v>
      </c>
      <c r="B501" s="314" t="s">
        <v>0</v>
      </c>
      <c r="C501" s="313"/>
      <c r="D501" s="346"/>
      <c r="E501" s="326" t="s">
        <v>581</v>
      </c>
      <c r="F501" s="294" t="s">
        <v>579</v>
      </c>
      <c r="G501" s="289" t="s">
        <v>581</v>
      </c>
      <c r="H501" s="294" t="s">
        <v>582</v>
      </c>
      <c r="I501" s="289" t="s">
        <v>581</v>
      </c>
      <c r="J501" s="294"/>
      <c r="K501" s="293"/>
      <c r="L501" s="292"/>
      <c r="M501" s="291"/>
    </row>
    <row r="502" spans="1:13" s="270" customFormat="1" ht="15" customHeight="1" x14ac:dyDescent="0.4">
      <c r="A502" s="322"/>
      <c r="B502" s="323"/>
      <c r="C502" s="322" t="s">
        <v>579</v>
      </c>
      <c r="D502" s="345" t="s">
        <v>429</v>
      </c>
      <c r="E502" s="320" t="s">
        <v>580</v>
      </c>
      <c r="F502" s="294"/>
      <c r="G502" s="289"/>
      <c r="H502" s="294"/>
      <c r="I502" s="289"/>
      <c r="J502" s="294"/>
      <c r="K502" s="293"/>
      <c r="L502" s="292"/>
      <c r="M502" s="291"/>
    </row>
    <row r="503" spans="1:13" s="270" customFormat="1" ht="15" customHeight="1" x14ac:dyDescent="0.4">
      <c r="A503" s="278"/>
      <c r="B503" s="279"/>
      <c r="C503" s="278" t="s">
        <v>579</v>
      </c>
      <c r="D503" s="344" t="s">
        <v>475</v>
      </c>
      <c r="E503" s="325" t="s">
        <v>578</v>
      </c>
      <c r="F503" s="294"/>
      <c r="G503" s="289"/>
      <c r="H503" s="294"/>
      <c r="I503" s="289"/>
      <c r="J503" s="294"/>
      <c r="K503" s="293"/>
      <c r="L503" s="292"/>
      <c r="M503" s="291"/>
    </row>
    <row r="504" spans="1:13" s="270" customFormat="1" x14ac:dyDescent="0.4">
      <c r="A504" s="342" t="s">
        <v>576</v>
      </c>
      <c r="B504" s="343" t="s">
        <v>0</v>
      </c>
      <c r="C504" s="342" t="s">
        <v>576</v>
      </c>
      <c r="D504" s="341" t="s">
        <v>429</v>
      </c>
      <c r="E504" s="340" t="s">
        <v>577</v>
      </c>
      <c r="F504" s="339" t="s">
        <v>576</v>
      </c>
      <c r="G504" s="338" t="s">
        <v>574</v>
      </c>
      <c r="H504" s="339" t="s">
        <v>575</v>
      </c>
      <c r="I504" s="338" t="s">
        <v>574</v>
      </c>
      <c r="J504" s="294"/>
      <c r="K504" s="293"/>
      <c r="L504" s="292"/>
      <c r="M504" s="291"/>
    </row>
    <row r="505" spans="1:13" s="270" customFormat="1" ht="15" customHeight="1" x14ac:dyDescent="0.4">
      <c r="A505" s="301" t="s">
        <v>569</v>
      </c>
      <c r="B505" s="337" t="s">
        <v>0</v>
      </c>
      <c r="C505" s="301" t="s">
        <v>569</v>
      </c>
      <c r="D505" s="336" t="s">
        <v>429</v>
      </c>
      <c r="E505" s="299" t="s">
        <v>573</v>
      </c>
      <c r="F505" s="294" t="s">
        <v>569</v>
      </c>
      <c r="G505" s="335" t="s">
        <v>571</v>
      </c>
      <c r="H505" s="294" t="s">
        <v>572</v>
      </c>
      <c r="I505" s="310" t="s">
        <v>571</v>
      </c>
      <c r="J505" s="294"/>
      <c r="K505" s="293"/>
      <c r="L505" s="292"/>
      <c r="M505" s="291"/>
    </row>
    <row r="506" spans="1:13" s="270" customFormat="1" ht="15" customHeight="1" x14ac:dyDescent="0.4">
      <c r="A506" s="297" t="s">
        <v>569</v>
      </c>
      <c r="B506" s="334" t="s">
        <v>2</v>
      </c>
      <c r="C506" s="297" t="s">
        <v>569</v>
      </c>
      <c r="D506" s="315" t="s">
        <v>426</v>
      </c>
      <c r="E506" s="295" t="s">
        <v>570</v>
      </c>
      <c r="F506" s="294"/>
      <c r="G506" s="333"/>
      <c r="H506" s="294"/>
      <c r="I506" s="309"/>
      <c r="J506" s="294"/>
      <c r="K506" s="293"/>
      <c r="L506" s="292"/>
      <c r="M506" s="291"/>
    </row>
    <row r="507" spans="1:13" s="270" customFormat="1" ht="15" customHeight="1" x14ac:dyDescent="0.4">
      <c r="A507" s="307" t="s">
        <v>569</v>
      </c>
      <c r="B507" s="332" t="s">
        <v>4</v>
      </c>
      <c r="C507" s="307" t="s">
        <v>569</v>
      </c>
      <c r="D507" s="331" t="s">
        <v>424</v>
      </c>
      <c r="E507" s="290" t="s">
        <v>568</v>
      </c>
      <c r="F507" s="294"/>
      <c r="G507" s="289"/>
      <c r="H507" s="294"/>
      <c r="I507" s="289"/>
      <c r="J507" s="294"/>
      <c r="K507" s="293"/>
      <c r="L507" s="286"/>
      <c r="M507" s="285"/>
    </row>
    <row r="508" spans="1:13" s="270" customFormat="1" ht="15" customHeight="1" x14ac:dyDescent="0.4">
      <c r="A508" s="278" t="s">
        <v>566</v>
      </c>
      <c r="B508" s="279" t="s">
        <v>0</v>
      </c>
      <c r="C508" s="278" t="s">
        <v>566</v>
      </c>
      <c r="D508" s="277" t="s">
        <v>429</v>
      </c>
      <c r="E508" s="276" t="s">
        <v>567</v>
      </c>
      <c r="F508" s="305" t="s">
        <v>566</v>
      </c>
      <c r="G508" s="304" t="s">
        <v>565</v>
      </c>
      <c r="H508" s="305" t="s">
        <v>564</v>
      </c>
      <c r="I508" s="304" t="s">
        <v>562</v>
      </c>
      <c r="J508" s="305">
        <v>33</v>
      </c>
      <c r="K508" s="284" t="s">
        <v>562</v>
      </c>
      <c r="L508" s="292" t="s">
        <v>563</v>
      </c>
      <c r="M508" s="291" t="s">
        <v>562</v>
      </c>
    </row>
    <row r="509" spans="1:13" s="270" customFormat="1" ht="15" customHeight="1" x14ac:dyDescent="0.4">
      <c r="A509" s="282" t="s">
        <v>560</v>
      </c>
      <c r="B509" s="283" t="s">
        <v>0</v>
      </c>
      <c r="C509" s="282" t="s">
        <v>560</v>
      </c>
      <c r="D509" s="281" t="s">
        <v>429</v>
      </c>
      <c r="E509" s="276" t="s">
        <v>561</v>
      </c>
      <c r="F509" s="319" t="s">
        <v>560</v>
      </c>
      <c r="G509" s="271" t="s">
        <v>559</v>
      </c>
      <c r="H509" s="288"/>
      <c r="I509" s="275"/>
      <c r="J509" s="288"/>
      <c r="K509" s="287"/>
      <c r="L509" s="286"/>
      <c r="M509" s="285"/>
    </row>
    <row r="510" spans="1:13" s="270" customFormat="1" ht="15" customHeight="1" x14ac:dyDescent="0.4">
      <c r="A510" s="301" t="s">
        <v>549</v>
      </c>
      <c r="B510" s="302" t="s">
        <v>0</v>
      </c>
      <c r="C510" s="301" t="s">
        <v>549</v>
      </c>
      <c r="D510" s="300" t="s">
        <v>429</v>
      </c>
      <c r="E510" s="299" t="s">
        <v>558</v>
      </c>
      <c r="F510" s="305" t="s">
        <v>549</v>
      </c>
      <c r="G510" s="304" t="s">
        <v>557</v>
      </c>
      <c r="H510" s="294" t="s">
        <v>556</v>
      </c>
      <c r="I510" s="289" t="s">
        <v>555</v>
      </c>
      <c r="J510" s="305">
        <v>34</v>
      </c>
      <c r="K510" s="284" t="s">
        <v>554</v>
      </c>
      <c r="L510" s="292" t="s">
        <v>553</v>
      </c>
      <c r="M510" s="291" t="s">
        <v>552</v>
      </c>
    </row>
    <row r="511" spans="1:13" s="270" customFormat="1" ht="15" customHeight="1" x14ac:dyDescent="0.4">
      <c r="A511" s="322" t="s">
        <v>549</v>
      </c>
      <c r="B511" s="323" t="s">
        <v>2</v>
      </c>
      <c r="C511" s="322" t="s">
        <v>549</v>
      </c>
      <c r="D511" s="321" t="s">
        <v>426</v>
      </c>
      <c r="E511" s="326" t="s">
        <v>551</v>
      </c>
      <c r="F511" s="294"/>
      <c r="G511" s="289"/>
      <c r="H511" s="294"/>
      <c r="I511" s="289"/>
      <c r="J511" s="294"/>
      <c r="K511" s="293"/>
      <c r="L511" s="292"/>
      <c r="M511" s="291"/>
    </row>
    <row r="512" spans="1:13" s="270" customFormat="1" ht="15" customHeight="1" x14ac:dyDescent="0.4">
      <c r="A512" s="297" t="s">
        <v>549</v>
      </c>
      <c r="B512" s="298" t="s">
        <v>4</v>
      </c>
      <c r="C512" s="297" t="s">
        <v>549</v>
      </c>
      <c r="D512" s="296" t="s">
        <v>424</v>
      </c>
      <c r="E512" s="295" t="s">
        <v>550</v>
      </c>
      <c r="F512" s="294"/>
      <c r="G512" s="289"/>
      <c r="H512" s="294"/>
      <c r="I512" s="289"/>
      <c r="J512" s="294"/>
      <c r="K512" s="293"/>
      <c r="L512" s="292"/>
      <c r="M512" s="291"/>
    </row>
    <row r="513" spans="1:13" s="270" customFormat="1" ht="15" customHeight="1" x14ac:dyDescent="0.4">
      <c r="A513" s="307" t="s">
        <v>549</v>
      </c>
      <c r="B513" s="308" t="s">
        <v>6</v>
      </c>
      <c r="C513" s="307" t="s">
        <v>549</v>
      </c>
      <c r="D513" s="306" t="s">
        <v>422</v>
      </c>
      <c r="E513" s="290" t="s">
        <v>548</v>
      </c>
      <c r="F513" s="288"/>
      <c r="G513" s="275"/>
      <c r="H513" s="294"/>
      <c r="I513" s="289"/>
      <c r="J513" s="294"/>
      <c r="K513" s="293"/>
      <c r="L513" s="292"/>
      <c r="M513" s="291"/>
    </row>
    <row r="514" spans="1:13" s="270" customFormat="1" ht="15" customHeight="1" x14ac:dyDescent="0.4">
      <c r="A514" s="301" t="s">
        <v>543</v>
      </c>
      <c r="B514" s="302" t="s">
        <v>0</v>
      </c>
      <c r="C514" s="301" t="s">
        <v>543</v>
      </c>
      <c r="D514" s="300" t="s">
        <v>429</v>
      </c>
      <c r="E514" s="299" t="s">
        <v>547</v>
      </c>
      <c r="F514" s="305" t="s">
        <v>543</v>
      </c>
      <c r="G514" s="304" t="s">
        <v>546</v>
      </c>
      <c r="H514" s="294"/>
      <c r="I514" s="289"/>
      <c r="J514" s="294"/>
      <c r="K514" s="293"/>
      <c r="L514" s="292"/>
      <c r="M514" s="291"/>
    </row>
    <row r="515" spans="1:13" s="270" customFormat="1" ht="15" customHeight="1" x14ac:dyDescent="0.4">
      <c r="A515" s="297" t="s">
        <v>543</v>
      </c>
      <c r="B515" s="298" t="s">
        <v>2</v>
      </c>
      <c r="C515" s="297" t="s">
        <v>543</v>
      </c>
      <c r="D515" s="296" t="s">
        <v>426</v>
      </c>
      <c r="E515" s="295" t="s">
        <v>545</v>
      </c>
      <c r="F515" s="294"/>
      <c r="G515" s="289"/>
      <c r="H515" s="294"/>
      <c r="I515" s="289"/>
      <c r="J515" s="294"/>
      <c r="K515" s="293"/>
      <c r="L515" s="292"/>
      <c r="M515" s="291"/>
    </row>
    <row r="516" spans="1:13" s="270" customFormat="1" ht="15" customHeight="1" x14ac:dyDescent="0.4">
      <c r="A516" s="297" t="s">
        <v>543</v>
      </c>
      <c r="B516" s="298" t="s">
        <v>4</v>
      </c>
      <c r="C516" s="297" t="s">
        <v>543</v>
      </c>
      <c r="D516" s="296" t="s">
        <v>424</v>
      </c>
      <c r="E516" s="295" t="s">
        <v>544</v>
      </c>
      <c r="F516" s="294"/>
      <c r="G516" s="289"/>
      <c r="H516" s="294"/>
      <c r="I516" s="289"/>
      <c r="J516" s="294"/>
      <c r="K516" s="293"/>
      <c r="L516" s="292"/>
      <c r="M516" s="291"/>
    </row>
    <row r="517" spans="1:13" s="270" customFormat="1" ht="15" customHeight="1" x14ac:dyDescent="0.4">
      <c r="A517" s="278" t="s">
        <v>543</v>
      </c>
      <c r="B517" s="279" t="s">
        <v>6</v>
      </c>
      <c r="C517" s="278" t="s">
        <v>543</v>
      </c>
      <c r="D517" s="277" t="s">
        <v>422</v>
      </c>
      <c r="E517" s="290" t="s">
        <v>542</v>
      </c>
      <c r="F517" s="288"/>
      <c r="G517" s="275"/>
      <c r="H517" s="294"/>
      <c r="I517" s="289"/>
      <c r="J517" s="294"/>
      <c r="K517" s="293"/>
      <c r="L517" s="292"/>
      <c r="M517" s="291"/>
    </row>
    <row r="518" spans="1:13" s="270" customFormat="1" ht="15" customHeight="1" x14ac:dyDescent="0.4">
      <c r="A518" s="301" t="s">
        <v>533</v>
      </c>
      <c r="B518" s="302" t="s">
        <v>0</v>
      </c>
      <c r="C518" s="301" t="s">
        <v>533</v>
      </c>
      <c r="D518" s="300" t="s">
        <v>429</v>
      </c>
      <c r="E518" s="299" t="s">
        <v>541</v>
      </c>
      <c r="F518" s="305" t="s">
        <v>533</v>
      </c>
      <c r="G518" s="304" t="s">
        <v>540</v>
      </c>
      <c r="H518" s="330" t="s">
        <v>539</v>
      </c>
      <c r="I518" s="304" t="s">
        <v>538</v>
      </c>
      <c r="J518" s="294"/>
      <c r="K518" s="293"/>
      <c r="L518" s="292"/>
      <c r="M518" s="291"/>
    </row>
    <row r="519" spans="1:13" s="270" customFormat="1" ht="15" customHeight="1" x14ac:dyDescent="0.4">
      <c r="A519" s="297" t="s">
        <v>533</v>
      </c>
      <c r="B519" s="298" t="s">
        <v>2</v>
      </c>
      <c r="C519" s="297" t="s">
        <v>533</v>
      </c>
      <c r="D519" s="296" t="s">
        <v>426</v>
      </c>
      <c r="E519" s="295" t="s">
        <v>537</v>
      </c>
      <c r="F519" s="294"/>
      <c r="G519" s="289"/>
      <c r="H519" s="294"/>
      <c r="I519" s="289"/>
      <c r="J519" s="294"/>
      <c r="K519" s="293"/>
      <c r="L519" s="292"/>
      <c r="M519" s="291"/>
    </row>
    <row r="520" spans="1:13" s="270" customFormat="1" ht="15" customHeight="1" x14ac:dyDescent="0.4">
      <c r="A520" s="297" t="s">
        <v>533</v>
      </c>
      <c r="B520" s="298" t="s">
        <v>4</v>
      </c>
      <c r="C520" s="297" t="s">
        <v>533</v>
      </c>
      <c r="D520" s="296" t="s">
        <v>424</v>
      </c>
      <c r="E520" s="295" t="s">
        <v>536</v>
      </c>
      <c r="F520" s="294"/>
      <c r="G520" s="289"/>
      <c r="H520" s="294"/>
      <c r="I520" s="289"/>
      <c r="J520" s="294"/>
      <c r="K520" s="293"/>
      <c r="L520" s="292"/>
      <c r="M520" s="291"/>
    </row>
    <row r="521" spans="1:13" s="270" customFormat="1" ht="15" customHeight="1" x14ac:dyDescent="0.4">
      <c r="A521" s="297" t="s">
        <v>533</v>
      </c>
      <c r="B521" s="298" t="s">
        <v>6</v>
      </c>
      <c r="C521" s="297" t="s">
        <v>533</v>
      </c>
      <c r="D521" s="296" t="s">
        <v>422</v>
      </c>
      <c r="E521" s="295" t="s">
        <v>535</v>
      </c>
      <c r="F521" s="294"/>
      <c r="G521" s="289"/>
      <c r="H521" s="294"/>
      <c r="I521" s="289"/>
      <c r="J521" s="294"/>
      <c r="K521" s="293"/>
      <c r="L521" s="292"/>
      <c r="M521" s="291"/>
    </row>
    <row r="522" spans="1:13" s="270" customFormat="1" ht="15" customHeight="1" x14ac:dyDescent="0.4">
      <c r="A522" s="297" t="s">
        <v>533</v>
      </c>
      <c r="B522" s="298" t="s">
        <v>8</v>
      </c>
      <c r="C522" s="297" t="s">
        <v>533</v>
      </c>
      <c r="D522" s="296" t="s">
        <v>433</v>
      </c>
      <c r="E522" s="295" t="s">
        <v>534</v>
      </c>
      <c r="F522" s="294"/>
      <c r="G522" s="289"/>
      <c r="H522" s="294"/>
      <c r="I522" s="289"/>
      <c r="J522" s="294"/>
      <c r="K522" s="293"/>
      <c r="L522" s="292"/>
      <c r="M522" s="291"/>
    </row>
    <row r="523" spans="1:13" s="270" customFormat="1" ht="15" customHeight="1" x14ac:dyDescent="0.4">
      <c r="A523" s="278" t="s">
        <v>533</v>
      </c>
      <c r="B523" s="279" t="s">
        <v>10</v>
      </c>
      <c r="C523" s="278" t="s">
        <v>533</v>
      </c>
      <c r="D523" s="277" t="s">
        <v>532</v>
      </c>
      <c r="E523" s="290" t="s">
        <v>531</v>
      </c>
      <c r="F523" s="288"/>
      <c r="G523" s="275"/>
      <c r="H523" s="294"/>
      <c r="I523" s="289"/>
      <c r="J523" s="294"/>
      <c r="K523" s="293"/>
      <c r="L523" s="292"/>
      <c r="M523" s="291"/>
    </row>
    <row r="524" spans="1:13" s="270" customFormat="1" ht="15" customHeight="1" x14ac:dyDescent="0.4">
      <c r="A524" s="282" t="s">
        <v>530</v>
      </c>
      <c r="B524" s="283" t="s">
        <v>0</v>
      </c>
      <c r="C524" s="282" t="s">
        <v>530</v>
      </c>
      <c r="D524" s="281" t="s">
        <v>429</v>
      </c>
      <c r="E524" s="276" t="s">
        <v>529</v>
      </c>
      <c r="F524" s="294" t="s">
        <v>530</v>
      </c>
      <c r="G524" s="289" t="s">
        <v>529</v>
      </c>
      <c r="H524" s="294"/>
      <c r="I524" s="289"/>
      <c r="J524" s="288"/>
      <c r="K524" s="287"/>
      <c r="L524" s="292"/>
      <c r="M524" s="291"/>
    </row>
    <row r="525" spans="1:13" s="270" customFormat="1" ht="15" customHeight="1" x14ac:dyDescent="0.4">
      <c r="A525" s="301" t="s">
        <v>521</v>
      </c>
      <c r="B525" s="302" t="s">
        <v>0</v>
      </c>
      <c r="C525" s="301" t="s">
        <v>521</v>
      </c>
      <c r="D525" s="300" t="s">
        <v>429</v>
      </c>
      <c r="E525" s="299" t="s">
        <v>528</v>
      </c>
      <c r="F525" s="305" t="s">
        <v>521</v>
      </c>
      <c r="G525" s="304" t="s">
        <v>526</v>
      </c>
      <c r="H525" s="305" t="s">
        <v>527</v>
      </c>
      <c r="I525" s="304" t="s">
        <v>526</v>
      </c>
      <c r="J525" s="294">
        <v>35</v>
      </c>
      <c r="K525" s="293" t="s">
        <v>525</v>
      </c>
      <c r="L525" s="292"/>
      <c r="M525" s="291"/>
    </row>
    <row r="526" spans="1:13" s="270" customFormat="1" ht="15" customHeight="1" x14ac:dyDescent="0.4">
      <c r="A526" s="297" t="s">
        <v>521</v>
      </c>
      <c r="B526" s="298" t="s">
        <v>2</v>
      </c>
      <c r="C526" s="297" t="s">
        <v>521</v>
      </c>
      <c r="D526" s="296" t="s">
        <v>426</v>
      </c>
      <c r="E526" s="295" t="s">
        <v>524</v>
      </c>
      <c r="F526" s="294"/>
      <c r="G526" s="289"/>
      <c r="H526" s="294"/>
      <c r="I526" s="289"/>
      <c r="J526" s="294"/>
      <c r="K526" s="293"/>
      <c r="L526" s="292"/>
      <c r="M526" s="291"/>
    </row>
    <row r="527" spans="1:13" s="270" customFormat="1" ht="15" customHeight="1" x14ac:dyDescent="0.4">
      <c r="A527" s="297" t="s">
        <v>521</v>
      </c>
      <c r="B527" s="298" t="s">
        <v>4</v>
      </c>
      <c r="C527" s="297" t="s">
        <v>521</v>
      </c>
      <c r="D527" s="296" t="s">
        <v>424</v>
      </c>
      <c r="E527" s="295" t="s">
        <v>523</v>
      </c>
      <c r="F527" s="294"/>
      <c r="G527" s="289"/>
      <c r="H527" s="294"/>
      <c r="I527" s="289"/>
      <c r="J527" s="294"/>
      <c r="K527" s="293"/>
      <c r="L527" s="292"/>
      <c r="M527" s="291"/>
    </row>
    <row r="528" spans="1:13" s="270" customFormat="1" ht="15" customHeight="1" x14ac:dyDescent="0.4">
      <c r="A528" s="297" t="s">
        <v>521</v>
      </c>
      <c r="B528" s="298" t="s">
        <v>6</v>
      </c>
      <c r="C528" s="297" t="s">
        <v>521</v>
      </c>
      <c r="D528" s="296" t="s">
        <v>422</v>
      </c>
      <c r="E528" s="295" t="s">
        <v>522</v>
      </c>
      <c r="F528" s="294"/>
      <c r="G528" s="289"/>
      <c r="H528" s="294"/>
      <c r="I528" s="289"/>
      <c r="J528" s="294"/>
      <c r="K528" s="293"/>
      <c r="L528" s="292"/>
      <c r="M528" s="291"/>
    </row>
    <row r="529" spans="1:13" s="270" customFormat="1" ht="15" customHeight="1" x14ac:dyDescent="0.4">
      <c r="A529" s="322" t="s">
        <v>521</v>
      </c>
      <c r="B529" s="323" t="s">
        <v>8</v>
      </c>
      <c r="C529" s="322" t="s">
        <v>521</v>
      </c>
      <c r="D529" s="321" t="s">
        <v>433</v>
      </c>
      <c r="E529" s="320" t="s">
        <v>520</v>
      </c>
      <c r="F529" s="288"/>
      <c r="G529" s="275"/>
      <c r="H529" s="288"/>
      <c r="I529" s="275"/>
      <c r="J529" s="294"/>
      <c r="K529" s="293"/>
      <c r="L529" s="292"/>
      <c r="M529" s="291"/>
    </row>
    <row r="530" spans="1:13" s="270" customFormat="1" ht="15" customHeight="1" x14ac:dyDescent="0.4">
      <c r="A530" s="301" t="s">
        <v>517</v>
      </c>
      <c r="B530" s="302" t="s">
        <v>0</v>
      </c>
      <c r="C530" s="301" t="s">
        <v>517</v>
      </c>
      <c r="D530" s="300" t="s">
        <v>429</v>
      </c>
      <c r="E530" s="299" t="s">
        <v>519</v>
      </c>
      <c r="F530" s="294" t="s">
        <v>517</v>
      </c>
      <c r="G530" s="289" t="s">
        <v>516</v>
      </c>
      <c r="H530" s="294" t="s">
        <v>518</v>
      </c>
      <c r="I530" s="289" t="s">
        <v>516</v>
      </c>
      <c r="J530" s="294"/>
      <c r="K530" s="293"/>
      <c r="L530" s="292"/>
      <c r="M530" s="291"/>
    </row>
    <row r="531" spans="1:13" s="270" customFormat="1" ht="15" customHeight="1" x14ac:dyDescent="0.4">
      <c r="A531" s="278" t="s">
        <v>517</v>
      </c>
      <c r="B531" s="279" t="s">
        <v>2</v>
      </c>
      <c r="C531" s="278" t="s">
        <v>517</v>
      </c>
      <c r="D531" s="277" t="s">
        <v>426</v>
      </c>
      <c r="E531" s="326" t="s">
        <v>516</v>
      </c>
      <c r="F531" s="294"/>
      <c r="G531" s="289"/>
      <c r="H531" s="294"/>
      <c r="I531" s="289"/>
      <c r="J531" s="294"/>
      <c r="K531" s="293"/>
      <c r="L531" s="292"/>
      <c r="M531" s="291"/>
    </row>
    <row r="532" spans="1:13" s="270" customFormat="1" ht="15" customHeight="1" x14ac:dyDescent="0.4">
      <c r="A532" s="301" t="s">
        <v>509</v>
      </c>
      <c r="B532" s="302" t="s">
        <v>0</v>
      </c>
      <c r="C532" s="301" t="s">
        <v>509</v>
      </c>
      <c r="D532" s="300" t="s">
        <v>429</v>
      </c>
      <c r="E532" s="299" t="s">
        <v>515</v>
      </c>
      <c r="F532" s="305" t="s">
        <v>509</v>
      </c>
      <c r="G532" s="304" t="s">
        <v>513</v>
      </c>
      <c r="H532" s="305" t="s">
        <v>514</v>
      </c>
      <c r="I532" s="304" t="s">
        <v>513</v>
      </c>
      <c r="J532" s="294"/>
      <c r="K532" s="293"/>
      <c r="L532" s="292"/>
      <c r="M532" s="291"/>
    </row>
    <row r="533" spans="1:13" s="270" customFormat="1" ht="15" customHeight="1" x14ac:dyDescent="0.4">
      <c r="A533" s="297" t="s">
        <v>509</v>
      </c>
      <c r="B533" s="298" t="s">
        <v>2</v>
      </c>
      <c r="C533" s="297" t="s">
        <v>509</v>
      </c>
      <c r="D533" s="296" t="s">
        <v>426</v>
      </c>
      <c r="E533" s="295" t="s">
        <v>512</v>
      </c>
      <c r="F533" s="294"/>
      <c r="G533" s="289"/>
      <c r="H533" s="294"/>
      <c r="I533" s="289"/>
      <c r="J533" s="294"/>
      <c r="K533" s="293"/>
      <c r="L533" s="292"/>
      <c r="M533" s="291"/>
    </row>
    <row r="534" spans="1:13" s="270" customFormat="1" ht="15" customHeight="1" x14ac:dyDescent="0.4">
      <c r="A534" s="322" t="s">
        <v>509</v>
      </c>
      <c r="B534" s="323" t="s">
        <v>4</v>
      </c>
      <c r="C534" s="322" t="s">
        <v>509</v>
      </c>
      <c r="D534" s="321" t="s">
        <v>424</v>
      </c>
      <c r="E534" s="295" t="s">
        <v>511</v>
      </c>
      <c r="F534" s="294"/>
      <c r="G534" s="289"/>
      <c r="H534" s="294"/>
      <c r="I534" s="289"/>
      <c r="J534" s="294"/>
      <c r="K534" s="293"/>
      <c r="L534" s="292"/>
      <c r="M534" s="291"/>
    </row>
    <row r="535" spans="1:13" s="270" customFormat="1" ht="15" customHeight="1" x14ac:dyDescent="0.4">
      <c r="A535" s="328" t="s">
        <v>509</v>
      </c>
      <c r="B535" s="329" t="s">
        <v>6</v>
      </c>
      <c r="C535" s="328" t="s">
        <v>509</v>
      </c>
      <c r="D535" s="327" t="s">
        <v>422</v>
      </c>
      <c r="E535" s="326" t="s">
        <v>510</v>
      </c>
      <c r="F535" s="294"/>
      <c r="G535" s="289"/>
      <c r="H535" s="294"/>
      <c r="I535" s="289"/>
      <c r="J535" s="294"/>
      <c r="K535" s="293"/>
      <c r="L535" s="292"/>
      <c r="M535" s="291"/>
    </row>
    <row r="536" spans="1:13" s="270" customFormat="1" ht="15" customHeight="1" x14ac:dyDescent="0.4">
      <c r="A536" s="307" t="s">
        <v>509</v>
      </c>
      <c r="B536" s="308" t="s">
        <v>8</v>
      </c>
      <c r="C536" s="307" t="s">
        <v>509</v>
      </c>
      <c r="D536" s="306" t="s">
        <v>433</v>
      </c>
      <c r="E536" s="290" t="s">
        <v>508</v>
      </c>
      <c r="F536" s="288"/>
      <c r="G536" s="275"/>
      <c r="H536" s="288"/>
      <c r="I536" s="275"/>
      <c r="J536" s="294"/>
      <c r="K536" s="293"/>
      <c r="L536" s="292"/>
      <c r="M536" s="291"/>
    </row>
    <row r="537" spans="1:13" s="270" customFormat="1" ht="15" customHeight="1" x14ac:dyDescent="0.4">
      <c r="A537" s="317" t="s">
        <v>504</v>
      </c>
      <c r="B537" s="318" t="s">
        <v>0</v>
      </c>
      <c r="C537" s="317" t="s">
        <v>504</v>
      </c>
      <c r="D537" s="316" t="s">
        <v>429</v>
      </c>
      <c r="E537" s="325" t="s">
        <v>507</v>
      </c>
      <c r="F537" s="294" t="s">
        <v>504</v>
      </c>
      <c r="G537" s="289" t="s">
        <v>505</v>
      </c>
      <c r="H537" s="294" t="s">
        <v>506</v>
      </c>
      <c r="I537" s="289" t="s">
        <v>505</v>
      </c>
      <c r="J537" s="294"/>
      <c r="K537" s="293"/>
      <c r="L537" s="292"/>
      <c r="M537" s="291"/>
    </row>
    <row r="538" spans="1:13" s="270" customFormat="1" ht="15" customHeight="1" x14ac:dyDescent="0.4">
      <c r="A538" s="317" t="s">
        <v>504</v>
      </c>
      <c r="B538" s="318" t="s">
        <v>2</v>
      </c>
      <c r="C538" s="317" t="s">
        <v>504</v>
      </c>
      <c r="D538" s="316" t="s">
        <v>426</v>
      </c>
      <c r="E538" s="325" t="s">
        <v>503</v>
      </c>
      <c r="F538" s="294"/>
      <c r="G538" s="289"/>
      <c r="H538" s="294"/>
      <c r="I538" s="289"/>
      <c r="J538" s="294"/>
      <c r="K538" s="293"/>
      <c r="L538" s="292"/>
      <c r="M538" s="291"/>
    </row>
    <row r="539" spans="1:13" s="270" customFormat="1" ht="15" customHeight="1" x14ac:dyDescent="0.4">
      <c r="A539" s="301" t="s">
        <v>499</v>
      </c>
      <c r="B539" s="302" t="s">
        <v>0</v>
      </c>
      <c r="C539" s="301" t="s">
        <v>499</v>
      </c>
      <c r="D539" s="300" t="s">
        <v>429</v>
      </c>
      <c r="E539" s="299" t="s">
        <v>502</v>
      </c>
      <c r="F539" s="305" t="s">
        <v>499</v>
      </c>
      <c r="G539" s="715" t="s">
        <v>500</v>
      </c>
      <c r="H539" s="305" t="s">
        <v>501</v>
      </c>
      <c r="I539" s="732" t="s">
        <v>500</v>
      </c>
      <c r="J539" s="305">
        <v>36</v>
      </c>
      <c r="K539" s="732" t="s">
        <v>500</v>
      </c>
      <c r="L539" s="292"/>
      <c r="M539" s="309"/>
    </row>
    <row r="540" spans="1:13" s="270" customFormat="1" ht="15" customHeight="1" x14ac:dyDescent="0.4">
      <c r="A540" s="278" t="s">
        <v>499</v>
      </c>
      <c r="B540" s="279" t="s">
        <v>2</v>
      </c>
      <c r="C540" s="278" t="s">
        <v>499</v>
      </c>
      <c r="D540" s="277" t="s">
        <v>426</v>
      </c>
      <c r="E540" s="290" t="s">
        <v>498</v>
      </c>
      <c r="F540" s="288"/>
      <c r="G540" s="734"/>
      <c r="H540" s="288"/>
      <c r="I540" s="735"/>
      <c r="J540" s="288"/>
      <c r="K540" s="735"/>
      <c r="L540" s="286"/>
      <c r="M540" s="324"/>
    </row>
    <row r="541" spans="1:13" s="270" customFormat="1" ht="15" customHeight="1" x14ac:dyDescent="0.4">
      <c r="A541" s="313" t="s">
        <v>484</v>
      </c>
      <c r="B541" s="314" t="s">
        <v>0</v>
      </c>
      <c r="C541" s="313"/>
      <c r="D541" s="312"/>
      <c r="E541" s="311" t="s">
        <v>497</v>
      </c>
      <c r="F541" s="294" t="s">
        <v>484</v>
      </c>
      <c r="G541" s="715" t="s">
        <v>496</v>
      </c>
      <c r="H541" s="294" t="s">
        <v>495</v>
      </c>
      <c r="I541" s="289" t="s">
        <v>494</v>
      </c>
      <c r="J541" s="294">
        <v>37</v>
      </c>
      <c r="K541" s="293" t="s">
        <v>493</v>
      </c>
      <c r="L541" s="292" t="s">
        <v>492</v>
      </c>
      <c r="M541" s="291" t="s">
        <v>491</v>
      </c>
    </row>
    <row r="542" spans="1:13" s="270" customFormat="1" ht="15" customHeight="1" x14ac:dyDescent="0.4">
      <c r="A542" s="322"/>
      <c r="B542" s="323"/>
      <c r="C542" s="322" t="s">
        <v>484</v>
      </c>
      <c r="D542" s="321" t="s">
        <v>429</v>
      </c>
      <c r="E542" s="320" t="s">
        <v>490</v>
      </c>
      <c r="F542" s="294"/>
      <c r="G542" s="716"/>
      <c r="H542" s="294"/>
      <c r="I542" s="289"/>
      <c r="J542" s="294"/>
      <c r="K542" s="293"/>
      <c r="L542" s="292"/>
      <c r="M542" s="291"/>
    </row>
    <row r="543" spans="1:13" s="270" customFormat="1" ht="15" customHeight="1" x14ac:dyDescent="0.4">
      <c r="A543" s="322"/>
      <c r="B543" s="323"/>
      <c r="C543" s="322" t="s">
        <v>484</v>
      </c>
      <c r="D543" s="321" t="s">
        <v>475</v>
      </c>
      <c r="E543" s="320" t="s">
        <v>489</v>
      </c>
      <c r="F543" s="294"/>
      <c r="G543" s="289"/>
      <c r="H543" s="294"/>
      <c r="I543" s="289"/>
      <c r="J543" s="294"/>
      <c r="K543" s="293"/>
      <c r="L543" s="292"/>
      <c r="M543" s="291"/>
    </row>
    <row r="544" spans="1:13" s="270" customFormat="1" ht="15" customHeight="1" x14ac:dyDescent="0.4">
      <c r="A544" s="322"/>
      <c r="B544" s="323"/>
      <c r="C544" s="322" t="s">
        <v>484</v>
      </c>
      <c r="D544" s="321" t="s">
        <v>488</v>
      </c>
      <c r="E544" s="320" t="s">
        <v>487</v>
      </c>
      <c r="F544" s="294"/>
      <c r="G544" s="289"/>
      <c r="H544" s="294"/>
      <c r="I544" s="289"/>
      <c r="J544" s="294"/>
      <c r="K544" s="293"/>
      <c r="L544" s="292"/>
      <c r="M544" s="291"/>
    </row>
    <row r="545" spans="1:13" s="270" customFormat="1" ht="15" customHeight="1" x14ac:dyDescent="0.4">
      <c r="A545" s="322"/>
      <c r="B545" s="323"/>
      <c r="C545" s="322" t="s">
        <v>484</v>
      </c>
      <c r="D545" s="321" t="s">
        <v>486</v>
      </c>
      <c r="E545" s="320" t="s">
        <v>485</v>
      </c>
      <c r="F545" s="294"/>
      <c r="G545" s="289"/>
      <c r="H545" s="294"/>
      <c r="I545" s="289"/>
      <c r="J545" s="294"/>
      <c r="K545" s="293"/>
      <c r="L545" s="292"/>
      <c r="M545" s="291"/>
    </row>
    <row r="546" spans="1:13" s="270" customFormat="1" ht="15" customHeight="1" x14ac:dyDescent="0.4">
      <c r="A546" s="278"/>
      <c r="B546" s="279"/>
      <c r="C546" s="278" t="s">
        <v>484</v>
      </c>
      <c r="D546" s="277" t="s">
        <v>483</v>
      </c>
      <c r="E546" s="276" t="s">
        <v>482</v>
      </c>
      <c r="F546" s="294"/>
      <c r="G546" s="289"/>
      <c r="H546" s="294"/>
      <c r="I546" s="289"/>
      <c r="J546" s="294"/>
      <c r="K546" s="293"/>
      <c r="L546" s="292"/>
      <c r="M546" s="291"/>
    </row>
    <row r="547" spans="1:13" s="270" customFormat="1" ht="15" customHeight="1" x14ac:dyDescent="0.4">
      <c r="A547" s="282" t="s">
        <v>481</v>
      </c>
      <c r="B547" s="283" t="s">
        <v>0</v>
      </c>
      <c r="C547" s="282" t="s">
        <v>481</v>
      </c>
      <c r="D547" s="281" t="s">
        <v>429</v>
      </c>
      <c r="E547" s="276" t="s">
        <v>480</v>
      </c>
      <c r="F547" s="319" t="s">
        <v>481</v>
      </c>
      <c r="G547" s="271" t="s">
        <v>480</v>
      </c>
      <c r="H547" s="288"/>
      <c r="I547" s="275"/>
      <c r="J547" s="294"/>
      <c r="K547" s="293"/>
      <c r="L547" s="292"/>
      <c r="M547" s="291"/>
    </row>
    <row r="548" spans="1:13" s="270" customFormat="1" ht="15" customHeight="1" x14ac:dyDescent="0.4">
      <c r="A548" s="313" t="s">
        <v>476</v>
      </c>
      <c r="B548" s="314" t="s">
        <v>0</v>
      </c>
      <c r="C548" s="313"/>
      <c r="D548" s="312"/>
      <c r="E548" s="311" t="s">
        <v>478</v>
      </c>
      <c r="F548" s="305" t="s">
        <v>476</v>
      </c>
      <c r="G548" s="304" t="s">
        <v>478</v>
      </c>
      <c r="H548" s="305" t="s">
        <v>479</v>
      </c>
      <c r="I548" s="304" t="s">
        <v>478</v>
      </c>
      <c r="J548" s="294"/>
      <c r="K548" s="736"/>
      <c r="L548" s="292"/>
      <c r="M548" s="309"/>
    </row>
    <row r="549" spans="1:13" s="270" customFormat="1" ht="15" customHeight="1" x14ac:dyDescent="0.4">
      <c r="A549" s="322"/>
      <c r="B549" s="323"/>
      <c r="C549" s="322" t="s">
        <v>476</v>
      </c>
      <c r="D549" s="321" t="s">
        <v>429</v>
      </c>
      <c r="E549" s="320" t="s">
        <v>477</v>
      </c>
      <c r="F549" s="294"/>
      <c r="G549" s="289"/>
      <c r="H549" s="294"/>
      <c r="I549" s="289"/>
      <c r="J549" s="294"/>
      <c r="K549" s="736"/>
      <c r="L549" s="292"/>
      <c r="M549" s="309"/>
    </row>
    <row r="550" spans="1:13" s="270" customFormat="1" ht="15" customHeight="1" x14ac:dyDescent="0.4">
      <c r="A550" s="278"/>
      <c r="B550" s="279"/>
      <c r="C550" s="278" t="s">
        <v>476</v>
      </c>
      <c r="D550" s="277" t="s">
        <v>475</v>
      </c>
      <c r="E550" s="276" t="s">
        <v>474</v>
      </c>
      <c r="F550" s="288"/>
      <c r="G550" s="275"/>
      <c r="H550" s="288"/>
      <c r="I550" s="275"/>
      <c r="J550" s="294"/>
      <c r="K550" s="293"/>
      <c r="L550" s="292"/>
      <c r="M550" s="291"/>
    </row>
    <row r="551" spans="1:13" s="270" customFormat="1" ht="15" customHeight="1" x14ac:dyDescent="0.4">
      <c r="A551" s="282" t="s">
        <v>472</v>
      </c>
      <c r="B551" s="283" t="s">
        <v>18</v>
      </c>
      <c r="C551" s="282" t="s">
        <v>472</v>
      </c>
      <c r="D551" s="281" t="s">
        <v>468</v>
      </c>
      <c r="E551" s="280" t="s">
        <v>473</v>
      </c>
      <c r="F551" s="319" t="s">
        <v>472</v>
      </c>
      <c r="G551" s="271" t="s">
        <v>471</v>
      </c>
      <c r="H551" s="305" t="s">
        <v>470</v>
      </c>
      <c r="I551" s="304" t="s">
        <v>469</v>
      </c>
      <c r="J551" s="294"/>
      <c r="K551" s="293"/>
      <c r="L551" s="292"/>
      <c r="M551" s="291"/>
    </row>
    <row r="552" spans="1:13" s="270" customFormat="1" ht="15" customHeight="1" x14ac:dyDescent="0.4">
      <c r="A552" s="282" t="s">
        <v>467</v>
      </c>
      <c r="B552" s="283" t="s">
        <v>18</v>
      </c>
      <c r="C552" s="282" t="s">
        <v>467</v>
      </c>
      <c r="D552" s="281" t="s">
        <v>468</v>
      </c>
      <c r="E552" s="280" t="s">
        <v>466</v>
      </c>
      <c r="F552" s="288" t="s">
        <v>467</v>
      </c>
      <c r="G552" s="275" t="s">
        <v>466</v>
      </c>
      <c r="H552" s="288"/>
      <c r="I552" s="275"/>
      <c r="J552" s="294"/>
      <c r="K552" s="293"/>
      <c r="L552" s="292"/>
      <c r="M552" s="291"/>
    </row>
    <row r="553" spans="1:13" s="270" customFormat="1" ht="15" customHeight="1" x14ac:dyDescent="0.4">
      <c r="A553" s="301" t="s">
        <v>459</v>
      </c>
      <c r="B553" s="302" t="s">
        <v>0</v>
      </c>
      <c r="C553" s="301" t="s">
        <v>459</v>
      </c>
      <c r="D553" s="300" t="s">
        <v>429</v>
      </c>
      <c r="E553" s="299" t="s">
        <v>465</v>
      </c>
      <c r="F553" s="305" t="s">
        <v>459</v>
      </c>
      <c r="G553" s="732" t="s">
        <v>458</v>
      </c>
      <c r="H553" s="305" t="s">
        <v>464</v>
      </c>
      <c r="I553" s="732" t="s">
        <v>458</v>
      </c>
      <c r="J553" s="294"/>
      <c r="K553" s="736"/>
      <c r="L553" s="292"/>
      <c r="M553" s="309"/>
    </row>
    <row r="554" spans="1:13" s="270" customFormat="1" ht="15" customHeight="1" x14ac:dyDescent="0.4">
      <c r="A554" s="297" t="s">
        <v>459</v>
      </c>
      <c r="B554" s="298" t="s">
        <v>2</v>
      </c>
      <c r="C554" s="297" t="s">
        <v>459</v>
      </c>
      <c r="D554" s="296" t="s">
        <v>426</v>
      </c>
      <c r="E554" s="295" t="s">
        <v>463</v>
      </c>
      <c r="F554" s="294"/>
      <c r="G554" s="733"/>
      <c r="H554" s="294"/>
      <c r="I554" s="733"/>
      <c r="J554" s="294"/>
      <c r="K554" s="736"/>
      <c r="L554" s="292"/>
      <c r="M554" s="309"/>
    </row>
    <row r="555" spans="1:13" s="270" customFormat="1" ht="15" customHeight="1" x14ac:dyDescent="0.4">
      <c r="A555" s="297" t="s">
        <v>459</v>
      </c>
      <c r="B555" s="298" t="s">
        <v>4</v>
      </c>
      <c r="C555" s="297" t="s">
        <v>459</v>
      </c>
      <c r="D555" s="315" t="s">
        <v>424</v>
      </c>
      <c r="E555" s="295" t="s">
        <v>462</v>
      </c>
      <c r="F555" s="294"/>
      <c r="G555" s="289"/>
      <c r="H555" s="294"/>
      <c r="I555" s="289"/>
      <c r="J555" s="294"/>
      <c r="K555" s="293"/>
      <c r="L555" s="292"/>
      <c r="M555" s="291"/>
    </row>
    <row r="556" spans="1:13" s="270" customFormat="1" ht="15" customHeight="1" x14ac:dyDescent="0.4">
      <c r="A556" s="317" t="s">
        <v>459</v>
      </c>
      <c r="B556" s="318" t="s">
        <v>6</v>
      </c>
      <c r="C556" s="317" t="s">
        <v>459</v>
      </c>
      <c r="D556" s="316" t="s">
        <v>422</v>
      </c>
      <c r="E556" s="295" t="s">
        <v>461</v>
      </c>
      <c r="F556" s="294"/>
      <c r="G556" s="289"/>
      <c r="H556" s="294"/>
      <c r="I556" s="289"/>
      <c r="J556" s="294"/>
      <c r="K556" s="293"/>
      <c r="L556" s="292"/>
      <c r="M556" s="291"/>
    </row>
    <row r="557" spans="1:13" s="303" customFormat="1" ht="15" customHeight="1" x14ac:dyDescent="0.4">
      <c r="A557" s="297" t="s">
        <v>459</v>
      </c>
      <c r="B557" s="298" t="s">
        <v>8</v>
      </c>
      <c r="C557" s="297" t="s">
        <v>459</v>
      </c>
      <c r="D557" s="315" t="s">
        <v>433</v>
      </c>
      <c r="E557" s="295" t="s">
        <v>460</v>
      </c>
      <c r="F557" s="294"/>
      <c r="G557" s="289"/>
      <c r="H557" s="294"/>
      <c r="I557" s="289"/>
      <c r="J557" s="294"/>
      <c r="K557" s="293"/>
      <c r="L557" s="292"/>
      <c r="M557" s="291"/>
    </row>
    <row r="558" spans="1:13" s="303" customFormat="1" ht="15" customHeight="1" x14ac:dyDescent="0.4">
      <c r="A558" s="278" t="s">
        <v>459</v>
      </c>
      <c r="B558" s="279" t="s">
        <v>16</v>
      </c>
      <c r="C558" s="278" t="s">
        <v>459</v>
      </c>
      <c r="D558" s="277" t="s">
        <v>419</v>
      </c>
      <c r="E558" s="290" t="s">
        <v>458</v>
      </c>
      <c r="F558" s="288"/>
      <c r="G558" s="275"/>
      <c r="H558" s="288"/>
      <c r="I558" s="275"/>
      <c r="J558" s="294"/>
      <c r="K558" s="293"/>
      <c r="L558" s="292"/>
      <c r="M558" s="291"/>
    </row>
    <row r="559" spans="1:13" s="303" customFormat="1" ht="15" customHeight="1" x14ac:dyDescent="0.4">
      <c r="A559" s="282" t="s">
        <v>456</v>
      </c>
      <c r="B559" s="283" t="s">
        <v>0</v>
      </c>
      <c r="C559" s="282" t="s">
        <v>456</v>
      </c>
      <c r="D559" s="281" t="s">
        <v>429</v>
      </c>
      <c r="E559" s="280" t="s">
        <v>457</v>
      </c>
      <c r="F559" s="294" t="s">
        <v>456</v>
      </c>
      <c r="G559" s="289" t="s">
        <v>454</v>
      </c>
      <c r="H559" s="294" t="s">
        <v>455</v>
      </c>
      <c r="I559" s="289" t="s">
        <v>454</v>
      </c>
      <c r="J559" s="305">
        <v>38</v>
      </c>
      <c r="K559" s="284" t="s">
        <v>453</v>
      </c>
      <c r="L559" s="292"/>
      <c r="M559" s="291"/>
    </row>
    <row r="560" spans="1:13" s="303" customFormat="1" ht="15" customHeight="1" x14ac:dyDescent="0.4">
      <c r="A560" s="313" t="s">
        <v>449</v>
      </c>
      <c r="B560" s="314" t="s">
        <v>0</v>
      </c>
      <c r="C560" s="313" t="s">
        <v>449</v>
      </c>
      <c r="D560" s="312" t="s">
        <v>429</v>
      </c>
      <c r="E560" s="311" t="s">
        <v>452</v>
      </c>
      <c r="F560" s="305" t="s">
        <v>449</v>
      </c>
      <c r="G560" s="304" t="s">
        <v>450</v>
      </c>
      <c r="H560" s="305" t="s">
        <v>451</v>
      </c>
      <c r="I560" s="304" t="s">
        <v>450</v>
      </c>
      <c r="J560" s="294"/>
      <c r="K560" s="293"/>
      <c r="L560" s="292"/>
      <c r="M560" s="291"/>
    </row>
    <row r="561" spans="1:13" s="303" customFormat="1" ht="15" customHeight="1" x14ac:dyDescent="0.4">
      <c r="A561" s="307" t="s">
        <v>449</v>
      </c>
      <c r="B561" s="308" t="s">
        <v>2</v>
      </c>
      <c r="C561" s="307" t="s">
        <v>449</v>
      </c>
      <c r="D561" s="306" t="s">
        <v>426</v>
      </c>
      <c r="E561" s="290" t="s">
        <v>448</v>
      </c>
      <c r="F561" s="288"/>
      <c r="G561" s="275"/>
      <c r="H561" s="288"/>
      <c r="I561" s="275"/>
      <c r="J561" s="294"/>
      <c r="K561" s="293"/>
      <c r="L561" s="292"/>
      <c r="M561" s="291"/>
    </row>
    <row r="562" spans="1:13" s="303" customFormat="1" ht="15" customHeight="1" x14ac:dyDescent="0.4">
      <c r="A562" s="301" t="s">
        <v>441</v>
      </c>
      <c r="B562" s="302" t="s">
        <v>0</v>
      </c>
      <c r="C562" s="301" t="s">
        <v>441</v>
      </c>
      <c r="D562" s="300" t="s">
        <v>429</v>
      </c>
      <c r="E562" s="299" t="s">
        <v>447</v>
      </c>
      <c r="F562" s="294" t="s">
        <v>441</v>
      </c>
      <c r="G562" s="715" t="s">
        <v>445</v>
      </c>
      <c r="H562" s="294" t="s">
        <v>446</v>
      </c>
      <c r="I562" s="310" t="s">
        <v>445</v>
      </c>
      <c r="J562" s="294"/>
      <c r="K562" s="293"/>
      <c r="L562" s="292"/>
      <c r="M562" s="291"/>
    </row>
    <row r="563" spans="1:13" s="303" customFormat="1" ht="15" customHeight="1" x14ac:dyDescent="0.4">
      <c r="A563" s="297" t="s">
        <v>441</v>
      </c>
      <c r="B563" s="298" t="s">
        <v>2</v>
      </c>
      <c r="C563" s="297" t="s">
        <v>441</v>
      </c>
      <c r="D563" s="296" t="s">
        <v>426</v>
      </c>
      <c r="E563" s="295" t="s">
        <v>444</v>
      </c>
      <c r="F563" s="294"/>
      <c r="G563" s="716"/>
      <c r="H563" s="294"/>
      <c r="I563" s="309"/>
      <c r="J563" s="294"/>
      <c r="K563" s="293"/>
      <c r="L563" s="292"/>
      <c r="M563" s="291"/>
    </row>
    <row r="564" spans="1:13" s="303" customFormat="1" ht="15" customHeight="1" x14ac:dyDescent="0.4">
      <c r="A564" s="297" t="s">
        <v>441</v>
      </c>
      <c r="B564" s="298" t="s">
        <v>4</v>
      </c>
      <c r="C564" s="297" t="s">
        <v>441</v>
      </c>
      <c r="D564" s="296" t="s">
        <v>424</v>
      </c>
      <c r="E564" s="295" t="s">
        <v>443</v>
      </c>
      <c r="F564" s="294"/>
      <c r="G564" s="289"/>
      <c r="H564" s="294"/>
      <c r="I564" s="289"/>
      <c r="J564" s="294"/>
      <c r="K564" s="293"/>
      <c r="L564" s="292"/>
      <c r="M564" s="291"/>
    </row>
    <row r="565" spans="1:13" s="303" customFormat="1" ht="15" customHeight="1" x14ac:dyDescent="0.4">
      <c r="A565" s="297" t="s">
        <v>441</v>
      </c>
      <c r="B565" s="298" t="s">
        <v>6</v>
      </c>
      <c r="C565" s="297" t="s">
        <v>441</v>
      </c>
      <c r="D565" s="296" t="s">
        <v>422</v>
      </c>
      <c r="E565" s="295" t="s">
        <v>442</v>
      </c>
      <c r="F565" s="294"/>
      <c r="G565" s="289"/>
      <c r="H565" s="294"/>
      <c r="I565" s="289"/>
      <c r="J565" s="294"/>
      <c r="K565" s="293"/>
      <c r="L565" s="292"/>
      <c r="M565" s="291"/>
    </row>
    <row r="566" spans="1:13" s="303" customFormat="1" ht="15" customHeight="1" x14ac:dyDescent="0.4">
      <c r="A566" s="307" t="s">
        <v>441</v>
      </c>
      <c r="B566" s="308" t="s">
        <v>16</v>
      </c>
      <c r="C566" s="307" t="s">
        <v>441</v>
      </c>
      <c r="D566" s="306" t="s">
        <v>419</v>
      </c>
      <c r="E566" s="290" t="s">
        <v>440</v>
      </c>
      <c r="F566" s="294"/>
      <c r="G566" s="289"/>
      <c r="H566" s="294"/>
      <c r="I566" s="289"/>
      <c r="J566" s="294"/>
      <c r="K566" s="293"/>
      <c r="L566" s="292"/>
      <c r="M566" s="291"/>
    </row>
    <row r="567" spans="1:13" s="303" customFormat="1" ht="15" customHeight="1" x14ac:dyDescent="0.4">
      <c r="A567" s="301" t="s">
        <v>431</v>
      </c>
      <c r="B567" s="302" t="s">
        <v>0</v>
      </c>
      <c r="C567" s="301" t="s">
        <v>431</v>
      </c>
      <c r="D567" s="300" t="s">
        <v>429</v>
      </c>
      <c r="E567" s="299" t="s">
        <v>439</v>
      </c>
      <c r="F567" s="305" t="s">
        <v>431</v>
      </c>
      <c r="G567" s="304" t="s">
        <v>437</v>
      </c>
      <c r="H567" s="305" t="s">
        <v>438</v>
      </c>
      <c r="I567" s="304" t="s">
        <v>437</v>
      </c>
      <c r="J567" s="294"/>
      <c r="K567" s="293"/>
      <c r="L567" s="292"/>
      <c r="M567" s="291"/>
    </row>
    <row r="568" spans="1:13" s="270" customFormat="1" ht="15" customHeight="1" x14ac:dyDescent="0.4">
      <c r="A568" s="297" t="s">
        <v>431</v>
      </c>
      <c r="B568" s="298" t="s">
        <v>2</v>
      </c>
      <c r="C568" s="297" t="s">
        <v>431</v>
      </c>
      <c r="D568" s="296" t="s">
        <v>426</v>
      </c>
      <c r="E568" s="295" t="s">
        <v>436</v>
      </c>
      <c r="F568" s="294"/>
      <c r="G568" s="289"/>
      <c r="H568" s="294"/>
      <c r="I568" s="289"/>
      <c r="J568" s="294"/>
      <c r="K568" s="293"/>
      <c r="L568" s="292"/>
      <c r="M568" s="291"/>
    </row>
    <row r="569" spans="1:13" s="270" customFormat="1" ht="15" customHeight="1" x14ac:dyDescent="0.4">
      <c r="A569" s="297" t="s">
        <v>431</v>
      </c>
      <c r="B569" s="298" t="s">
        <v>4</v>
      </c>
      <c r="C569" s="297" t="s">
        <v>431</v>
      </c>
      <c r="D569" s="296" t="s">
        <v>424</v>
      </c>
      <c r="E569" s="295" t="s">
        <v>435</v>
      </c>
      <c r="F569" s="294"/>
      <c r="G569" s="289"/>
      <c r="H569" s="294"/>
      <c r="I569" s="289"/>
      <c r="J569" s="294"/>
      <c r="K569" s="293"/>
      <c r="L569" s="292"/>
      <c r="M569" s="291"/>
    </row>
    <row r="570" spans="1:13" s="270" customFormat="1" ht="15" customHeight="1" x14ac:dyDescent="0.4">
      <c r="A570" s="297" t="s">
        <v>431</v>
      </c>
      <c r="B570" s="298" t="s">
        <v>6</v>
      </c>
      <c r="C570" s="297" t="s">
        <v>431</v>
      </c>
      <c r="D570" s="296" t="s">
        <v>422</v>
      </c>
      <c r="E570" s="295" t="s">
        <v>434</v>
      </c>
      <c r="F570" s="294"/>
      <c r="G570" s="289"/>
      <c r="H570" s="294"/>
      <c r="I570" s="289"/>
      <c r="J570" s="294"/>
      <c r="K570" s="293"/>
      <c r="L570" s="292"/>
      <c r="M570" s="291"/>
    </row>
    <row r="571" spans="1:13" s="270" customFormat="1" ht="15" customHeight="1" x14ac:dyDescent="0.4">
      <c r="A571" s="297" t="s">
        <v>431</v>
      </c>
      <c r="B571" s="298" t="s">
        <v>8</v>
      </c>
      <c r="C571" s="297" t="s">
        <v>431</v>
      </c>
      <c r="D571" s="296" t="s">
        <v>433</v>
      </c>
      <c r="E571" s="295" t="s">
        <v>432</v>
      </c>
      <c r="F571" s="294"/>
      <c r="G571" s="289"/>
      <c r="H571" s="294"/>
      <c r="I571" s="289"/>
      <c r="J571" s="294"/>
      <c r="K571" s="293"/>
      <c r="L571" s="292"/>
      <c r="M571" s="291"/>
    </row>
    <row r="572" spans="1:13" s="270" customFormat="1" ht="15" customHeight="1" x14ac:dyDescent="0.4">
      <c r="A572" s="278" t="s">
        <v>431</v>
      </c>
      <c r="B572" s="279" t="s">
        <v>16</v>
      </c>
      <c r="C572" s="278" t="s">
        <v>431</v>
      </c>
      <c r="D572" s="277" t="s">
        <v>419</v>
      </c>
      <c r="E572" s="290" t="s">
        <v>430</v>
      </c>
      <c r="F572" s="288"/>
      <c r="G572" s="275"/>
      <c r="H572" s="288"/>
      <c r="I572" s="275"/>
      <c r="J572" s="294"/>
      <c r="K572" s="293"/>
      <c r="L572" s="292"/>
      <c r="M572" s="291"/>
    </row>
    <row r="573" spans="1:13" s="270" customFormat="1" ht="15" customHeight="1" x14ac:dyDescent="0.4">
      <c r="A573" s="301" t="s">
        <v>420</v>
      </c>
      <c r="B573" s="302" t="s">
        <v>0</v>
      </c>
      <c r="C573" s="301" t="s">
        <v>420</v>
      </c>
      <c r="D573" s="300" t="s">
        <v>429</v>
      </c>
      <c r="E573" s="299" t="s">
        <v>428</v>
      </c>
      <c r="F573" s="294" t="s">
        <v>420</v>
      </c>
      <c r="G573" s="289" t="s">
        <v>418</v>
      </c>
      <c r="H573" s="294" t="s">
        <v>427</v>
      </c>
      <c r="I573" s="289" t="s">
        <v>418</v>
      </c>
      <c r="J573" s="294"/>
      <c r="K573" s="293"/>
      <c r="L573" s="292"/>
      <c r="M573" s="291"/>
    </row>
    <row r="574" spans="1:13" s="270" customFormat="1" ht="15" customHeight="1" x14ac:dyDescent="0.4">
      <c r="A574" s="297" t="s">
        <v>420</v>
      </c>
      <c r="B574" s="298" t="s">
        <v>2</v>
      </c>
      <c r="C574" s="297" t="s">
        <v>420</v>
      </c>
      <c r="D574" s="296" t="s">
        <v>426</v>
      </c>
      <c r="E574" s="295" t="s">
        <v>425</v>
      </c>
      <c r="F574" s="294"/>
      <c r="G574" s="289"/>
      <c r="H574" s="294"/>
      <c r="I574" s="289"/>
      <c r="J574" s="294"/>
      <c r="K574" s="293"/>
      <c r="L574" s="292"/>
      <c r="M574" s="291"/>
    </row>
    <row r="575" spans="1:13" s="270" customFormat="1" ht="15" customHeight="1" x14ac:dyDescent="0.4">
      <c r="A575" s="297" t="s">
        <v>420</v>
      </c>
      <c r="B575" s="298" t="s">
        <v>4</v>
      </c>
      <c r="C575" s="297" t="s">
        <v>420</v>
      </c>
      <c r="D575" s="296" t="s">
        <v>424</v>
      </c>
      <c r="E575" s="295" t="s">
        <v>423</v>
      </c>
      <c r="F575" s="294"/>
      <c r="G575" s="289"/>
      <c r="H575" s="294"/>
      <c r="I575" s="289"/>
      <c r="J575" s="294"/>
      <c r="K575" s="293"/>
      <c r="L575" s="292"/>
      <c r="M575" s="291"/>
    </row>
    <row r="576" spans="1:13" s="270" customFormat="1" ht="15" customHeight="1" x14ac:dyDescent="0.4">
      <c r="A576" s="297" t="s">
        <v>420</v>
      </c>
      <c r="B576" s="298" t="s">
        <v>6</v>
      </c>
      <c r="C576" s="297" t="s">
        <v>420</v>
      </c>
      <c r="D576" s="296" t="s">
        <v>422</v>
      </c>
      <c r="E576" s="295" t="s">
        <v>421</v>
      </c>
      <c r="F576" s="294"/>
      <c r="G576" s="289"/>
      <c r="H576" s="294"/>
      <c r="I576" s="289"/>
      <c r="J576" s="294"/>
      <c r="K576" s="293"/>
      <c r="L576" s="292"/>
      <c r="M576" s="291"/>
    </row>
    <row r="577" spans="1:13" s="270" customFormat="1" ht="15" customHeight="1" x14ac:dyDescent="0.4">
      <c r="A577" s="278" t="s">
        <v>420</v>
      </c>
      <c r="B577" s="279" t="s">
        <v>16</v>
      </c>
      <c r="C577" s="278" t="s">
        <v>420</v>
      </c>
      <c r="D577" s="277" t="s">
        <v>419</v>
      </c>
      <c r="E577" s="290" t="s">
        <v>418</v>
      </c>
      <c r="F577" s="288"/>
      <c r="G577" s="289"/>
      <c r="H577" s="288"/>
      <c r="I577" s="289"/>
      <c r="J577" s="288"/>
      <c r="K577" s="287"/>
      <c r="L577" s="286"/>
      <c r="M577" s="285"/>
    </row>
    <row r="578" spans="1:13" s="270" customFormat="1" ht="15" customHeight="1" x14ac:dyDescent="0.4">
      <c r="A578" s="282" t="s">
        <v>414</v>
      </c>
      <c r="B578" s="283" t="s">
        <v>417</v>
      </c>
      <c r="C578" s="282" t="s">
        <v>414</v>
      </c>
      <c r="D578" s="281" t="s">
        <v>416</v>
      </c>
      <c r="E578" s="276" t="s">
        <v>415</v>
      </c>
      <c r="F578" s="274" t="s">
        <v>414</v>
      </c>
      <c r="G578" s="271" t="s">
        <v>179</v>
      </c>
      <c r="H578" s="274" t="s">
        <v>413</v>
      </c>
      <c r="I578" s="271" t="s">
        <v>179</v>
      </c>
      <c r="J578" s="274" t="s">
        <v>412</v>
      </c>
      <c r="K578" s="284" t="s">
        <v>179</v>
      </c>
      <c r="L578" s="272" t="s">
        <v>411</v>
      </c>
      <c r="M578" s="271" t="s">
        <v>179</v>
      </c>
    </row>
    <row r="579" spans="1:13" s="270" customFormat="1" ht="15" customHeight="1" x14ac:dyDescent="0.4">
      <c r="A579" s="282" t="s">
        <v>409</v>
      </c>
      <c r="B579" s="283" t="s">
        <v>405</v>
      </c>
      <c r="C579" s="282" t="s">
        <v>409</v>
      </c>
      <c r="D579" s="281" t="s">
        <v>404</v>
      </c>
      <c r="E579" s="280" t="s">
        <v>410</v>
      </c>
      <c r="F579" s="274" t="s">
        <v>409</v>
      </c>
      <c r="G579" s="271" t="s">
        <v>180</v>
      </c>
      <c r="H579" s="274" t="s">
        <v>408</v>
      </c>
      <c r="I579" s="271" t="s">
        <v>180</v>
      </c>
      <c r="J579" s="274" t="s">
        <v>407</v>
      </c>
      <c r="K579" s="273" t="s">
        <v>180</v>
      </c>
      <c r="L579" s="272" t="s">
        <v>406</v>
      </c>
      <c r="M579" s="271" t="s">
        <v>180</v>
      </c>
    </row>
    <row r="580" spans="1:13" s="270" customFormat="1" ht="15" customHeight="1" x14ac:dyDescent="0.4">
      <c r="A580" s="278" t="s">
        <v>403</v>
      </c>
      <c r="B580" s="279" t="s">
        <v>405</v>
      </c>
      <c r="C580" s="278" t="s">
        <v>403</v>
      </c>
      <c r="D580" s="277" t="s">
        <v>404</v>
      </c>
      <c r="E580" s="276" t="s">
        <v>100</v>
      </c>
      <c r="F580" s="274" t="s">
        <v>403</v>
      </c>
      <c r="G580" s="275" t="s">
        <v>100</v>
      </c>
      <c r="H580" s="274" t="s">
        <v>402</v>
      </c>
      <c r="I580" s="271" t="s">
        <v>100</v>
      </c>
      <c r="J580" s="274" t="s">
        <v>401</v>
      </c>
      <c r="K580" s="273" t="s">
        <v>100</v>
      </c>
      <c r="L580" s="272" t="s">
        <v>401</v>
      </c>
      <c r="M580" s="271" t="s">
        <v>100</v>
      </c>
    </row>
  </sheetData>
  <mergeCells count="44">
    <mergeCell ref="A1:M1"/>
    <mergeCell ref="L5:M5"/>
    <mergeCell ref="L6:L7"/>
    <mergeCell ref="M6:M7"/>
    <mergeCell ref="K539:K540"/>
    <mergeCell ref="I468:I469"/>
    <mergeCell ref="G486:G487"/>
    <mergeCell ref="I316:I317"/>
    <mergeCell ref="I387:I388"/>
    <mergeCell ref="G400:G401"/>
    <mergeCell ref="I400:I401"/>
    <mergeCell ref="G181:G183"/>
    <mergeCell ref="I181:I183"/>
    <mergeCell ref="G213:G214"/>
    <mergeCell ref="I213:I214"/>
    <mergeCell ref="G254:G255"/>
    <mergeCell ref="K548:K549"/>
    <mergeCell ref="K553:K554"/>
    <mergeCell ref="J5:K5"/>
    <mergeCell ref="J6:J7"/>
    <mergeCell ref="K6:K7"/>
    <mergeCell ref="K253:K254"/>
    <mergeCell ref="K420:K421"/>
    <mergeCell ref="G553:G554"/>
    <mergeCell ref="I553:I554"/>
    <mergeCell ref="G562:G563"/>
    <mergeCell ref="G539:G540"/>
    <mergeCell ref="I539:I540"/>
    <mergeCell ref="G541:G542"/>
    <mergeCell ref="G116:G117"/>
    <mergeCell ref="I116:I117"/>
    <mergeCell ref="G163:G164"/>
    <mergeCell ref="I163:I164"/>
    <mergeCell ref="A5:E5"/>
    <mergeCell ref="F5:G5"/>
    <mergeCell ref="H5:I5"/>
    <mergeCell ref="G6:G7"/>
    <mergeCell ref="H6:H7"/>
    <mergeCell ref="I6:I7"/>
    <mergeCell ref="A6:D6"/>
    <mergeCell ref="A7:B7"/>
    <mergeCell ref="C7:D7"/>
    <mergeCell ref="E6:E7"/>
    <mergeCell ref="F6:F7"/>
  </mergeCells>
  <phoneticPr fontId="2"/>
  <printOptions horizontalCentered="1"/>
  <pageMargins left="0.59055118110236227" right="0.59055118110236227" top="0.78740157480314965" bottom="0.59055118110236227" header="0.31496062992125984" footer="0.19685039370078741"/>
  <pageSetup paperSize="9" scale="47" fitToHeight="0" orientation="portrait" r:id="rId1"/>
  <headerFooter>
    <oddFooter>&amp;R&amp;D：&amp;T
&amp;F：&amp;A</oddFooter>
  </headerFooter>
  <rowBreaks count="1" manualBreakCount="1">
    <brk id="103" max="12"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2:BN55"/>
  <sheetViews>
    <sheetView workbookViewId="0">
      <pane xSplit="3" ySplit="5" topLeftCell="D6" activePane="bottomRight" state="frozen"/>
      <selection pane="topRight"/>
      <selection pane="bottomLeft"/>
      <selection pane="bottomRight"/>
    </sheetView>
  </sheetViews>
  <sheetFormatPr defaultColWidth="12" defaultRowHeight="18.75" x14ac:dyDescent="0.4"/>
  <cols>
    <col min="1" max="1" width="3.75" style="10" customWidth="1"/>
    <col min="2" max="2" width="4" style="45" bestFit="1" customWidth="1"/>
    <col min="3" max="3" width="38.25" style="46" bestFit="1" customWidth="1"/>
    <col min="4" max="62" width="11.25" style="10" customWidth="1"/>
    <col min="63" max="63" width="3.75" style="10" customWidth="1"/>
    <col min="64" max="16384" width="12" style="10"/>
  </cols>
  <sheetData>
    <row r="2" spans="2:66" s="6" customFormat="1" ht="19.5" customHeight="1" x14ac:dyDescent="0.4">
      <c r="B2" s="8" t="s">
        <v>120</v>
      </c>
    </row>
    <row r="3" spans="2:66" s="6" customFormat="1" ht="19.5" customHeight="1" x14ac:dyDescent="0.4">
      <c r="C3" s="7"/>
      <c r="BJ3" s="9" t="s">
        <v>121</v>
      </c>
    </row>
    <row r="4" spans="2:66" ht="20.100000000000001" customHeight="1" x14ac:dyDescent="0.4">
      <c r="B4" s="11"/>
      <c r="C4" s="12"/>
      <c r="D4" s="13" t="s">
        <v>122</v>
      </c>
      <c r="E4" s="14" t="s">
        <v>2</v>
      </c>
      <c r="F4" s="14" t="s">
        <v>4</v>
      </c>
      <c r="G4" s="14" t="s">
        <v>6</v>
      </c>
      <c r="H4" s="14" t="s">
        <v>8</v>
      </c>
      <c r="I4" s="14" t="s">
        <v>10</v>
      </c>
      <c r="J4" s="14" t="s">
        <v>12</v>
      </c>
      <c r="K4" s="14" t="s">
        <v>14</v>
      </c>
      <c r="L4" s="14" t="s">
        <v>16</v>
      </c>
      <c r="M4" s="14" t="s">
        <v>18</v>
      </c>
      <c r="N4" s="14" t="s">
        <v>20</v>
      </c>
      <c r="O4" s="14" t="s">
        <v>22</v>
      </c>
      <c r="P4" s="14" t="s">
        <v>24</v>
      </c>
      <c r="Q4" s="14" t="s">
        <v>26</v>
      </c>
      <c r="R4" s="14" t="s">
        <v>28</v>
      </c>
      <c r="S4" s="14" t="s">
        <v>30</v>
      </c>
      <c r="T4" s="14" t="s">
        <v>32</v>
      </c>
      <c r="U4" s="14" t="s">
        <v>34</v>
      </c>
      <c r="V4" s="14" t="s">
        <v>36</v>
      </c>
      <c r="W4" s="14" t="s">
        <v>38</v>
      </c>
      <c r="X4" s="14" t="s">
        <v>40</v>
      </c>
      <c r="Y4" s="14" t="s">
        <v>42</v>
      </c>
      <c r="Z4" s="14" t="s">
        <v>44</v>
      </c>
      <c r="AA4" s="14" t="s">
        <v>46</v>
      </c>
      <c r="AB4" s="14" t="s">
        <v>48</v>
      </c>
      <c r="AC4" s="14" t="s">
        <v>50</v>
      </c>
      <c r="AD4" s="14" t="s">
        <v>52</v>
      </c>
      <c r="AE4" s="14" t="s">
        <v>54</v>
      </c>
      <c r="AF4" s="14" t="s">
        <v>56</v>
      </c>
      <c r="AG4" s="14" t="s">
        <v>58</v>
      </c>
      <c r="AH4" s="14" t="s">
        <v>60</v>
      </c>
      <c r="AI4" s="14" t="s">
        <v>62</v>
      </c>
      <c r="AJ4" s="14" t="s">
        <v>64</v>
      </c>
      <c r="AK4" s="14" t="s">
        <v>66</v>
      </c>
      <c r="AL4" s="14" t="s">
        <v>68</v>
      </c>
      <c r="AM4" s="14" t="s">
        <v>70</v>
      </c>
      <c r="AN4" s="14" t="s">
        <v>72</v>
      </c>
      <c r="AO4" s="14" t="s">
        <v>74</v>
      </c>
      <c r="AP4" s="14" t="s">
        <v>76</v>
      </c>
      <c r="AQ4" s="15" t="s">
        <v>78</v>
      </c>
      <c r="AR4" s="16" t="s">
        <v>123</v>
      </c>
      <c r="AS4" s="13" t="s">
        <v>124</v>
      </c>
      <c r="AT4" s="14" t="s">
        <v>125</v>
      </c>
      <c r="AU4" s="14" t="s">
        <v>126</v>
      </c>
      <c r="AV4" s="14" t="s">
        <v>127</v>
      </c>
      <c r="AW4" s="15" t="s">
        <v>128</v>
      </c>
      <c r="AX4" s="15" t="s">
        <v>129</v>
      </c>
      <c r="AY4" s="17" t="s">
        <v>130</v>
      </c>
      <c r="AZ4" s="17" t="s">
        <v>131</v>
      </c>
      <c r="BA4" s="18" t="s">
        <v>132</v>
      </c>
      <c r="BB4" s="18" t="s">
        <v>133</v>
      </c>
      <c r="BC4" s="17" t="s">
        <v>134</v>
      </c>
      <c r="BD4" s="17" t="s">
        <v>135</v>
      </c>
      <c r="BE4" s="17" t="s">
        <v>136</v>
      </c>
      <c r="BF4" s="15" t="s">
        <v>137</v>
      </c>
      <c r="BG4" s="18" t="s">
        <v>138</v>
      </c>
      <c r="BH4" s="17" t="s">
        <v>139</v>
      </c>
      <c r="BI4" s="19" t="s">
        <v>140</v>
      </c>
      <c r="BJ4" s="20" t="s">
        <v>141</v>
      </c>
    </row>
    <row r="5" spans="2:66" s="21" customFormat="1" ht="56.25" x14ac:dyDescent="0.4">
      <c r="B5" s="22"/>
      <c r="C5" s="23"/>
      <c r="D5" s="24" t="s">
        <v>1</v>
      </c>
      <c r="E5" s="25" t="s">
        <v>142</v>
      </c>
      <c r="F5" s="25" t="s">
        <v>143</v>
      </c>
      <c r="G5" s="25" t="s">
        <v>144</v>
      </c>
      <c r="H5" s="25" t="s">
        <v>145</v>
      </c>
      <c r="I5" s="25" t="s">
        <v>146</v>
      </c>
      <c r="J5" s="25" t="s">
        <v>147</v>
      </c>
      <c r="K5" s="25" t="s">
        <v>148</v>
      </c>
      <c r="L5" s="25" t="s">
        <v>149</v>
      </c>
      <c r="M5" s="25" t="s">
        <v>150</v>
      </c>
      <c r="N5" s="25" t="s">
        <v>151</v>
      </c>
      <c r="O5" s="25" t="s">
        <v>152</v>
      </c>
      <c r="P5" s="25" t="s">
        <v>153</v>
      </c>
      <c r="Q5" s="25" t="s">
        <v>154</v>
      </c>
      <c r="R5" s="25" t="s">
        <v>155</v>
      </c>
      <c r="S5" s="25" t="s">
        <v>156</v>
      </c>
      <c r="T5" s="25" t="s">
        <v>157</v>
      </c>
      <c r="U5" s="25" t="s">
        <v>158</v>
      </c>
      <c r="V5" s="25" t="s">
        <v>159</v>
      </c>
      <c r="W5" s="25" t="s">
        <v>160</v>
      </c>
      <c r="X5" s="25" t="s">
        <v>161</v>
      </c>
      <c r="Y5" s="25" t="s">
        <v>162</v>
      </c>
      <c r="Z5" s="25" t="s">
        <v>163</v>
      </c>
      <c r="AA5" s="25" t="s">
        <v>164</v>
      </c>
      <c r="AB5" s="25" t="s">
        <v>165</v>
      </c>
      <c r="AC5" s="25" t="s">
        <v>166</v>
      </c>
      <c r="AD5" s="25" t="s">
        <v>167</v>
      </c>
      <c r="AE5" s="25" t="s">
        <v>168</v>
      </c>
      <c r="AF5" s="25" t="s">
        <v>169</v>
      </c>
      <c r="AG5" s="25" t="s">
        <v>170</v>
      </c>
      <c r="AH5" s="25" t="s">
        <v>171</v>
      </c>
      <c r="AI5" s="25" t="s">
        <v>172</v>
      </c>
      <c r="AJ5" s="25" t="s">
        <v>173</v>
      </c>
      <c r="AK5" s="25" t="s">
        <v>174</v>
      </c>
      <c r="AL5" s="25" t="s">
        <v>175</v>
      </c>
      <c r="AM5" s="25" t="s">
        <v>176</v>
      </c>
      <c r="AN5" s="25" t="s">
        <v>177</v>
      </c>
      <c r="AO5" s="25" t="s">
        <v>178</v>
      </c>
      <c r="AP5" s="25" t="s">
        <v>179</v>
      </c>
      <c r="AQ5" s="26" t="s">
        <v>180</v>
      </c>
      <c r="AR5" s="27" t="s">
        <v>100</v>
      </c>
      <c r="AS5" s="22" t="s">
        <v>96</v>
      </c>
      <c r="AT5" s="26" t="s">
        <v>97</v>
      </c>
      <c r="AU5" s="26" t="s">
        <v>101</v>
      </c>
      <c r="AV5" s="26" t="s">
        <v>181</v>
      </c>
      <c r="AW5" s="26" t="s">
        <v>182</v>
      </c>
      <c r="AX5" s="26" t="s">
        <v>102</v>
      </c>
      <c r="AY5" s="28" t="s">
        <v>103</v>
      </c>
      <c r="AZ5" s="28" t="s">
        <v>104</v>
      </c>
      <c r="BA5" s="26" t="s">
        <v>105</v>
      </c>
      <c r="BB5" s="26" t="s">
        <v>106</v>
      </c>
      <c r="BC5" s="28" t="s">
        <v>107</v>
      </c>
      <c r="BD5" s="28" t="s">
        <v>108</v>
      </c>
      <c r="BE5" s="28" t="s">
        <v>109</v>
      </c>
      <c r="BF5" s="26" t="s">
        <v>110</v>
      </c>
      <c r="BG5" s="26" t="s">
        <v>111</v>
      </c>
      <c r="BH5" s="28" t="s">
        <v>112</v>
      </c>
      <c r="BI5" s="29" t="s">
        <v>113</v>
      </c>
      <c r="BJ5" s="30" t="s">
        <v>114</v>
      </c>
      <c r="BL5" s="99" t="s">
        <v>95</v>
      </c>
      <c r="BM5" s="99" t="s">
        <v>214</v>
      </c>
      <c r="BN5" s="99" t="s">
        <v>215</v>
      </c>
    </row>
    <row r="6" spans="2:66" ht="20.100000000000001" customHeight="1" x14ac:dyDescent="0.4">
      <c r="B6" s="31" t="s">
        <v>122</v>
      </c>
      <c r="C6" s="32" t="s">
        <v>1</v>
      </c>
      <c r="D6" s="47">
        <v>3178</v>
      </c>
      <c r="E6" s="48">
        <v>966</v>
      </c>
      <c r="F6" s="48">
        <v>16</v>
      </c>
      <c r="G6" s="48">
        <v>0</v>
      </c>
      <c r="H6" s="48">
        <v>0</v>
      </c>
      <c r="I6" s="48">
        <v>14616</v>
      </c>
      <c r="J6" s="48">
        <v>87</v>
      </c>
      <c r="K6" s="48">
        <v>0</v>
      </c>
      <c r="L6" s="48">
        <v>1</v>
      </c>
      <c r="M6" s="48">
        <v>2</v>
      </c>
      <c r="N6" s="48">
        <v>0</v>
      </c>
      <c r="O6" s="48">
        <v>0</v>
      </c>
      <c r="P6" s="48">
        <v>13</v>
      </c>
      <c r="Q6" s="48">
        <v>0</v>
      </c>
      <c r="R6" s="48">
        <v>0</v>
      </c>
      <c r="S6" s="48">
        <v>0</v>
      </c>
      <c r="T6" s="48">
        <v>0</v>
      </c>
      <c r="U6" s="48">
        <v>0</v>
      </c>
      <c r="V6" s="48">
        <v>0</v>
      </c>
      <c r="W6" s="48">
        <v>0</v>
      </c>
      <c r="X6" s="48">
        <v>0</v>
      </c>
      <c r="Y6" s="48">
        <v>15</v>
      </c>
      <c r="Z6" s="48">
        <v>79</v>
      </c>
      <c r="AA6" s="48">
        <v>580</v>
      </c>
      <c r="AB6" s="48">
        <v>0</v>
      </c>
      <c r="AC6" s="48">
        <v>0</v>
      </c>
      <c r="AD6" s="48">
        <v>0</v>
      </c>
      <c r="AE6" s="48">
        <v>50</v>
      </c>
      <c r="AF6" s="48">
        <v>0</v>
      </c>
      <c r="AG6" s="48">
        <v>1</v>
      </c>
      <c r="AH6" s="48">
        <v>5</v>
      </c>
      <c r="AI6" s="48">
        <v>0</v>
      </c>
      <c r="AJ6" s="48">
        <v>5</v>
      </c>
      <c r="AK6" s="48">
        <v>203</v>
      </c>
      <c r="AL6" s="48">
        <v>1237</v>
      </c>
      <c r="AM6" s="48">
        <v>49</v>
      </c>
      <c r="AN6" s="48">
        <v>2</v>
      </c>
      <c r="AO6" s="48">
        <v>4212</v>
      </c>
      <c r="AP6" s="48">
        <v>0</v>
      </c>
      <c r="AQ6" s="48">
        <v>0</v>
      </c>
      <c r="AR6" s="49">
        <v>25317</v>
      </c>
      <c r="AS6" s="47">
        <v>225</v>
      </c>
      <c r="AT6" s="48">
        <v>8241</v>
      </c>
      <c r="AU6" s="48">
        <v>0</v>
      </c>
      <c r="AV6" s="48">
        <v>0</v>
      </c>
      <c r="AW6" s="48">
        <v>391</v>
      </c>
      <c r="AX6" s="48">
        <v>-119</v>
      </c>
      <c r="AY6" s="49">
        <v>8738</v>
      </c>
      <c r="AZ6" s="49">
        <v>34055</v>
      </c>
      <c r="BA6" s="48">
        <v>8</v>
      </c>
      <c r="BB6" s="48">
        <v>79053</v>
      </c>
      <c r="BC6" s="49">
        <v>79061</v>
      </c>
      <c r="BD6" s="49">
        <v>87799</v>
      </c>
      <c r="BE6" s="49">
        <v>113116</v>
      </c>
      <c r="BF6" s="48">
        <v>-4416</v>
      </c>
      <c r="BG6" s="48">
        <v>-16234</v>
      </c>
      <c r="BH6" s="49">
        <v>-20650</v>
      </c>
      <c r="BI6" s="50">
        <v>67149</v>
      </c>
      <c r="BJ6" s="51">
        <v>92466</v>
      </c>
      <c r="BL6" s="68">
        <f>1-(-BH6/AZ6)</f>
        <v>0.3936279547790339</v>
      </c>
      <c r="BM6" s="68">
        <f>AS6/AS$46</f>
        <v>3.557874762808349E-3</v>
      </c>
      <c r="BN6" s="68">
        <f>AT6/AT$46</f>
        <v>5.474634393272863E-3</v>
      </c>
    </row>
    <row r="7" spans="2:66" ht="20.100000000000001" customHeight="1" x14ac:dyDescent="0.4">
      <c r="B7" s="33" t="s">
        <v>2</v>
      </c>
      <c r="C7" s="34" t="s">
        <v>142</v>
      </c>
      <c r="D7" s="52">
        <v>4418</v>
      </c>
      <c r="E7" s="53">
        <v>1542</v>
      </c>
      <c r="F7" s="53">
        <v>1</v>
      </c>
      <c r="G7" s="53">
        <v>0</v>
      </c>
      <c r="H7" s="53">
        <v>0</v>
      </c>
      <c r="I7" s="53">
        <v>8077</v>
      </c>
      <c r="J7" s="53">
        <v>11</v>
      </c>
      <c r="K7" s="53">
        <v>0</v>
      </c>
      <c r="L7" s="53">
        <v>0</v>
      </c>
      <c r="M7" s="53">
        <v>0</v>
      </c>
      <c r="N7" s="53">
        <v>0</v>
      </c>
      <c r="O7" s="53">
        <v>0</v>
      </c>
      <c r="P7" s="53">
        <v>0</v>
      </c>
      <c r="Q7" s="53">
        <v>0</v>
      </c>
      <c r="R7" s="53">
        <v>0</v>
      </c>
      <c r="S7" s="53">
        <v>0</v>
      </c>
      <c r="T7" s="53">
        <v>0</v>
      </c>
      <c r="U7" s="53">
        <v>0</v>
      </c>
      <c r="V7" s="53">
        <v>0</v>
      </c>
      <c r="W7" s="53">
        <v>0</v>
      </c>
      <c r="X7" s="53">
        <v>0</v>
      </c>
      <c r="Y7" s="53">
        <v>5</v>
      </c>
      <c r="Z7" s="53">
        <v>0</v>
      </c>
      <c r="AA7" s="53">
        <v>0</v>
      </c>
      <c r="AB7" s="53">
        <v>0</v>
      </c>
      <c r="AC7" s="53">
        <v>0</v>
      </c>
      <c r="AD7" s="53">
        <v>0</v>
      </c>
      <c r="AE7" s="53">
        <v>0</v>
      </c>
      <c r="AF7" s="53">
        <v>0</v>
      </c>
      <c r="AG7" s="53">
        <v>0</v>
      </c>
      <c r="AH7" s="53">
        <v>1</v>
      </c>
      <c r="AI7" s="53">
        <v>0</v>
      </c>
      <c r="AJ7" s="53">
        <v>1</v>
      </c>
      <c r="AK7" s="53">
        <v>151</v>
      </c>
      <c r="AL7" s="53">
        <v>193</v>
      </c>
      <c r="AM7" s="53">
        <v>0</v>
      </c>
      <c r="AN7" s="53">
        <v>0</v>
      </c>
      <c r="AO7" s="53">
        <v>1036</v>
      </c>
      <c r="AP7" s="53">
        <v>0</v>
      </c>
      <c r="AQ7" s="53">
        <v>0</v>
      </c>
      <c r="AR7" s="54">
        <v>15436</v>
      </c>
      <c r="AS7" s="52">
        <v>0</v>
      </c>
      <c r="AT7" s="53">
        <v>3017</v>
      </c>
      <c r="AU7" s="53">
        <v>0</v>
      </c>
      <c r="AV7" s="53">
        <v>0</v>
      </c>
      <c r="AW7" s="53">
        <v>444</v>
      </c>
      <c r="AX7" s="53">
        <v>-14</v>
      </c>
      <c r="AY7" s="54">
        <v>3447</v>
      </c>
      <c r="AZ7" s="54">
        <v>18883</v>
      </c>
      <c r="BA7" s="53">
        <v>0</v>
      </c>
      <c r="BB7" s="53">
        <v>2789</v>
      </c>
      <c r="BC7" s="54">
        <v>2789</v>
      </c>
      <c r="BD7" s="54">
        <v>6236</v>
      </c>
      <c r="BE7" s="54">
        <v>21672</v>
      </c>
      <c r="BF7" s="53">
        <v>-198</v>
      </c>
      <c r="BG7" s="53">
        <v>-5802</v>
      </c>
      <c r="BH7" s="54">
        <v>-6000</v>
      </c>
      <c r="BI7" s="55">
        <v>236</v>
      </c>
      <c r="BJ7" s="56">
        <v>15672</v>
      </c>
      <c r="BL7" s="68">
        <f t="shared" ref="BL7:BL46" si="0">1-(-BH7/AZ7)</f>
        <v>0.68225387915055868</v>
      </c>
      <c r="BM7" s="68">
        <f t="shared" ref="BM7:BM46" si="1">AS7/AS$46</f>
        <v>0</v>
      </c>
      <c r="BN7" s="68">
        <f t="shared" ref="BN7:BN46" si="2">AT7/AT$46</f>
        <v>2.0042436554428135E-3</v>
      </c>
    </row>
    <row r="8" spans="2:66" ht="20.100000000000001" customHeight="1" x14ac:dyDescent="0.4">
      <c r="B8" s="33" t="s">
        <v>4</v>
      </c>
      <c r="C8" s="34" t="s">
        <v>143</v>
      </c>
      <c r="D8" s="52">
        <v>30</v>
      </c>
      <c r="E8" s="53">
        <v>0</v>
      </c>
      <c r="F8" s="53">
        <v>2432</v>
      </c>
      <c r="G8" s="53">
        <v>14</v>
      </c>
      <c r="H8" s="53">
        <v>2</v>
      </c>
      <c r="I8" s="53">
        <v>33</v>
      </c>
      <c r="J8" s="53">
        <v>0</v>
      </c>
      <c r="K8" s="53">
        <v>6441</v>
      </c>
      <c r="L8" s="53">
        <v>0</v>
      </c>
      <c r="M8" s="53">
        <v>3</v>
      </c>
      <c r="N8" s="53">
        <v>0</v>
      </c>
      <c r="O8" s="53">
        <v>0</v>
      </c>
      <c r="P8" s="53">
        <v>0</v>
      </c>
      <c r="Q8" s="53">
        <v>0</v>
      </c>
      <c r="R8" s="53">
        <v>0</v>
      </c>
      <c r="S8" s="53">
        <v>0</v>
      </c>
      <c r="T8" s="53">
        <v>0</v>
      </c>
      <c r="U8" s="53">
        <v>0</v>
      </c>
      <c r="V8" s="53">
        <v>0</v>
      </c>
      <c r="W8" s="53">
        <v>0</v>
      </c>
      <c r="X8" s="53">
        <v>0</v>
      </c>
      <c r="Y8" s="53">
        <v>9</v>
      </c>
      <c r="Z8" s="53">
        <v>4</v>
      </c>
      <c r="AA8" s="53">
        <v>21</v>
      </c>
      <c r="AB8" s="53">
        <v>0</v>
      </c>
      <c r="AC8" s="53">
        <v>0</v>
      </c>
      <c r="AD8" s="53">
        <v>0</v>
      </c>
      <c r="AE8" s="53">
        <v>0</v>
      </c>
      <c r="AF8" s="53">
        <v>0</v>
      </c>
      <c r="AG8" s="53">
        <v>0</v>
      </c>
      <c r="AH8" s="53">
        <v>0</v>
      </c>
      <c r="AI8" s="53">
        <v>0</v>
      </c>
      <c r="AJ8" s="53">
        <v>1</v>
      </c>
      <c r="AK8" s="53">
        <v>9</v>
      </c>
      <c r="AL8" s="53">
        <v>38</v>
      </c>
      <c r="AM8" s="53">
        <v>0</v>
      </c>
      <c r="AN8" s="53">
        <v>0</v>
      </c>
      <c r="AO8" s="53">
        <v>314</v>
      </c>
      <c r="AP8" s="53">
        <v>0</v>
      </c>
      <c r="AQ8" s="53">
        <v>0</v>
      </c>
      <c r="AR8" s="54">
        <v>9351</v>
      </c>
      <c r="AS8" s="52">
        <v>14</v>
      </c>
      <c r="AT8" s="53">
        <v>654</v>
      </c>
      <c r="AU8" s="53">
        <v>0</v>
      </c>
      <c r="AV8" s="53">
        <v>0</v>
      </c>
      <c r="AW8" s="53">
        <v>0</v>
      </c>
      <c r="AX8" s="53">
        <v>8980</v>
      </c>
      <c r="AY8" s="54">
        <v>9648</v>
      </c>
      <c r="AZ8" s="54">
        <v>18999</v>
      </c>
      <c r="BA8" s="53">
        <v>0</v>
      </c>
      <c r="BB8" s="53">
        <v>4524</v>
      </c>
      <c r="BC8" s="54">
        <v>4524</v>
      </c>
      <c r="BD8" s="54">
        <v>14172</v>
      </c>
      <c r="BE8" s="54">
        <v>23523</v>
      </c>
      <c r="BF8" s="53">
        <v>-2027</v>
      </c>
      <c r="BG8" s="53">
        <v>-778</v>
      </c>
      <c r="BH8" s="54">
        <v>-2805</v>
      </c>
      <c r="BI8" s="55">
        <v>11367</v>
      </c>
      <c r="BJ8" s="56">
        <v>20718</v>
      </c>
      <c r="BL8" s="68">
        <f t="shared" si="0"/>
        <v>0.85236065056055588</v>
      </c>
      <c r="BM8" s="68">
        <f t="shared" si="1"/>
        <v>2.2137887413029727E-4</v>
      </c>
      <c r="BN8" s="68">
        <f t="shared" si="2"/>
        <v>4.3446315898561488E-4</v>
      </c>
    </row>
    <row r="9" spans="2:66" ht="20.100000000000001" customHeight="1" x14ac:dyDescent="0.4">
      <c r="B9" s="33" t="s">
        <v>6</v>
      </c>
      <c r="C9" s="34" t="s">
        <v>144</v>
      </c>
      <c r="D9" s="52">
        <v>0</v>
      </c>
      <c r="E9" s="53">
        <v>0</v>
      </c>
      <c r="F9" s="53">
        <v>0</v>
      </c>
      <c r="G9" s="53">
        <v>4917</v>
      </c>
      <c r="H9" s="53">
        <v>0</v>
      </c>
      <c r="I9" s="53">
        <v>6684</v>
      </c>
      <c r="J9" s="53">
        <v>0</v>
      </c>
      <c r="K9" s="53">
        <v>0</v>
      </c>
      <c r="L9" s="53">
        <v>0</v>
      </c>
      <c r="M9" s="53">
        <v>0</v>
      </c>
      <c r="N9" s="53">
        <v>0</v>
      </c>
      <c r="O9" s="53">
        <v>0</v>
      </c>
      <c r="P9" s="53">
        <v>0</v>
      </c>
      <c r="Q9" s="53">
        <v>0</v>
      </c>
      <c r="R9" s="53">
        <v>0</v>
      </c>
      <c r="S9" s="53">
        <v>0</v>
      </c>
      <c r="T9" s="53">
        <v>0</v>
      </c>
      <c r="U9" s="53">
        <v>0</v>
      </c>
      <c r="V9" s="53">
        <v>0</v>
      </c>
      <c r="W9" s="53">
        <v>0</v>
      </c>
      <c r="X9" s="53">
        <v>0</v>
      </c>
      <c r="Y9" s="53">
        <v>372</v>
      </c>
      <c r="Z9" s="53">
        <v>0</v>
      </c>
      <c r="AA9" s="53">
        <v>0</v>
      </c>
      <c r="AB9" s="53">
        <v>0</v>
      </c>
      <c r="AC9" s="53">
        <v>0</v>
      </c>
      <c r="AD9" s="53">
        <v>0</v>
      </c>
      <c r="AE9" s="53">
        <v>0</v>
      </c>
      <c r="AF9" s="53">
        <v>0</v>
      </c>
      <c r="AG9" s="53">
        <v>0</v>
      </c>
      <c r="AH9" s="53">
        <v>0</v>
      </c>
      <c r="AI9" s="53">
        <v>0</v>
      </c>
      <c r="AJ9" s="53">
        <v>1</v>
      </c>
      <c r="AK9" s="53">
        <v>44</v>
      </c>
      <c r="AL9" s="53">
        <v>533</v>
      </c>
      <c r="AM9" s="53">
        <v>0</v>
      </c>
      <c r="AN9" s="53">
        <v>0</v>
      </c>
      <c r="AO9" s="53">
        <v>4921</v>
      </c>
      <c r="AP9" s="53">
        <v>0</v>
      </c>
      <c r="AQ9" s="53">
        <v>0</v>
      </c>
      <c r="AR9" s="54">
        <v>17472</v>
      </c>
      <c r="AS9" s="52">
        <v>66</v>
      </c>
      <c r="AT9" s="53">
        <v>8359</v>
      </c>
      <c r="AU9" s="53">
        <v>0</v>
      </c>
      <c r="AV9" s="53">
        <v>0</v>
      </c>
      <c r="AW9" s="53">
        <v>0</v>
      </c>
      <c r="AX9" s="53">
        <v>646</v>
      </c>
      <c r="AY9" s="54">
        <v>9071</v>
      </c>
      <c r="AZ9" s="54">
        <v>26543</v>
      </c>
      <c r="BA9" s="53">
        <v>5</v>
      </c>
      <c r="BB9" s="53">
        <v>41063</v>
      </c>
      <c r="BC9" s="54">
        <v>41068</v>
      </c>
      <c r="BD9" s="54">
        <v>50139</v>
      </c>
      <c r="BE9" s="54">
        <v>67611</v>
      </c>
      <c r="BF9" s="53">
        <v>-3701</v>
      </c>
      <c r="BG9" s="53">
        <v>-7271</v>
      </c>
      <c r="BH9" s="54">
        <v>-10972</v>
      </c>
      <c r="BI9" s="55">
        <v>39167</v>
      </c>
      <c r="BJ9" s="56">
        <v>56639</v>
      </c>
      <c r="BL9" s="68">
        <f t="shared" si="0"/>
        <v>0.58663301058659534</v>
      </c>
      <c r="BM9" s="68">
        <f t="shared" si="1"/>
        <v>1.0436432637571157E-3</v>
      </c>
      <c r="BN9" s="68">
        <f t="shared" si="2"/>
        <v>5.5530237705821942E-3</v>
      </c>
    </row>
    <row r="10" spans="2:66" ht="20.100000000000001" customHeight="1" x14ac:dyDescent="0.4">
      <c r="B10" s="33" t="s">
        <v>8</v>
      </c>
      <c r="C10" s="34" t="s">
        <v>145</v>
      </c>
      <c r="D10" s="52">
        <v>0</v>
      </c>
      <c r="E10" s="53">
        <v>0</v>
      </c>
      <c r="F10" s="53">
        <v>10</v>
      </c>
      <c r="G10" s="53">
        <v>0</v>
      </c>
      <c r="H10" s="53">
        <v>173</v>
      </c>
      <c r="I10" s="53">
        <v>23</v>
      </c>
      <c r="J10" s="53">
        <v>3</v>
      </c>
      <c r="K10" s="53">
        <v>0</v>
      </c>
      <c r="L10" s="53">
        <v>501</v>
      </c>
      <c r="M10" s="53">
        <v>293</v>
      </c>
      <c r="N10" s="53">
        <v>159</v>
      </c>
      <c r="O10" s="53">
        <v>0</v>
      </c>
      <c r="P10" s="53">
        <v>5450</v>
      </c>
      <c r="Q10" s="53">
        <v>5746</v>
      </c>
      <c r="R10" s="53">
        <v>2</v>
      </c>
      <c r="S10" s="53">
        <v>0</v>
      </c>
      <c r="T10" s="53">
        <v>8</v>
      </c>
      <c r="U10" s="53">
        <v>7</v>
      </c>
      <c r="V10" s="53">
        <v>0</v>
      </c>
      <c r="W10" s="53">
        <v>0</v>
      </c>
      <c r="X10" s="53">
        <v>1</v>
      </c>
      <c r="Y10" s="53">
        <v>12</v>
      </c>
      <c r="Z10" s="53">
        <v>278</v>
      </c>
      <c r="AA10" s="53">
        <v>3712</v>
      </c>
      <c r="AB10" s="53">
        <v>4395</v>
      </c>
      <c r="AC10" s="53">
        <v>0</v>
      </c>
      <c r="AD10" s="53">
        <v>0</v>
      </c>
      <c r="AE10" s="53">
        <v>1</v>
      </c>
      <c r="AF10" s="53">
        <v>0</v>
      </c>
      <c r="AG10" s="53">
        <v>0</v>
      </c>
      <c r="AH10" s="53">
        <v>0</v>
      </c>
      <c r="AI10" s="53">
        <v>0</v>
      </c>
      <c r="AJ10" s="53">
        <v>2</v>
      </c>
      <c r="AK10" s="53">
        <v>2</v>
      </c>
      <c r="AL10" s="53">
        <v>6</v>
      </c>
      <c r="AM10" s="53">
        <v>3</v>
      </c>
      <c r="AN10" s="53">
        <v>1</v>
      </c>
      <c r="AO10" s="53">
        <v>2</v>
      </c>
      <c r="AP10" s="53">
        <v>0</v>
      </c>
      <c r="AQ10" s="53">
        <v>1</v>
      </c>
      <c r="AR10" s="54">
        <v>20791</v>
      </c>
      <c r="AS10" s="52">
        <v>-25</v>
      </c>
      <c r="AT10" s="53">
        <v>-31</v>
      </c>
      <c r="AU10" s="53">
        <v>0</v>
      </c>
      <c r="AV10" s="53">
        <v>0</v>
      </c>
      <c r="AW10" s="53">
        <v>0</v>
      </c>
      <c r="AX10" s="53">
        <v>13</v>
      </c>
      <c r="AY10" s="54">
        <v>-43</v>
      </c>
      <c r="AZ10" s="54">
        <v>20748</v>
      </c>
      <c r="BA10" s="53">
        <v>5</v>
      </c>
      <c r="BB10" s="53">
        <v>25023</v>
      </c>
      <c r="BC10" s="54">
        <v>25028</v>
      </c>
      <c r="BD10" s="54">
        <v>24985</v>
      </c>
      <c r="BE10" s="54">
        <v>45776</v>
      </c>
      <c r="BF10" s="53">
        <v>-12139</v>
      </c>
      <c r="BG10" s="53">
        <v>-5272</v>
      </c>
      <c r="BH10" s="54">
        <v>-17411</v>
      </c>
      <c r="BI10" s="55">
        <v>7574</v>
      </c>
      <c r="BJ10" s="56">
        <v>28365</v>
      </c>
      <c r="BL10" s="68">
        <f t="shared" si="0"/>
        <v>0.16083477925583189</v>
      </c>
      <c r="BM10" s="68">
        <f t="shared" si="1"/>
        <v>-3.9531941808981655E-4</v>
      </c>
      <c r="BN10" s="68">
        <f t="shared" si="2"/>
        <v>-2.0593819462620889E-5</v>
      </c>
    </row>
    <row r="11" spans="2:66" ht="20.100000000000001" customHeight="1" x14ac:dyDescent="0.4">
      <c r="B11" s="33" t="s">
        <v>10</v>
      </c>
      <c r="C11" s="34" t="s">
        <v>146</v>
      </c>
      <c r="D11" s="52">
        <v>865</v>
      </c>
      <c r="E11" s="53">
        <v>3146</v>
      </c>
      <c r="F11" s="53">
        <v>239</v>
      </c>
      <c r="G11" s="53">
        <v>6371</v>
      </c>
      <c r="H11" s="53">
        <v>0</v>
      </c>
      <c r="I11" s="53">
        <v>17021</v>
      </c>
      <c r="J11" s="53">
        <v>22</v>
      </c>
      <c r="K11" s="53">
        <v>4</v>
      </c>
      <c r="L11" s="53">
        <v>168</v>
      </c>
      <c r="M11" s="53">
        <v>17</v>
      </c>
      <c r="N11" s="53">
        <v>0</v>
      </c>
      <c r="O11" s="53">
        <v>0</v>
      </c>
      <c r="P11" s="53">
        <v>17</v>
      </c>
      <c r="Q11" s="53">
        <v>0</v>
      </c>
      <c r="R11" s="53">
        <v>0</v>
      </c>
      <c r="S11" s="53">
        <v>0</v>
      </c>
      <c r="T11" s="53">
        <v>0</v>
      </c>
      <c r="U11" s="53">
        <v>0</v>
      </c>
      <c r="V11" s="53">
        <v>0</v>
      </c>
      <c r="W11" s="53">
        <v>0</v>
      </c>
      <c r="X11" s="53">
        <v>0</v>
      </c>
      <c r="Y11" s="53">
        <v>9</v>
      </c>
      <c r="Z11" s="53">
        <v>0</v>
      </c>
      <c r="AA11" s="53">
        <v>22</v>
      </c>
      <c r="AB11" s="53">
        <v>0</v>
      </c>
      <c r="AC11" s="53">
        <v>0</v>
      </c>
      <c r="AD11" s="53">
        <v>0</v>
      </c>
      <c r="AE11" s="53">
        <v>46</v>
      </c>
      <c r="AF11" s="53">
        <v>0</v>
      </c>
      <c r="AG11" s="53">
        <v>0</v>
      </c>
      <c r="AH11" s="53">
        <v>23</v>
      </c>
      <c r="AI11" s="53">
        <v>0</v>
      </c>
      <c r="AJ11" s="53">
        <v>74</v>
      </c>
      <c r="AK11" s="53">
        <v>893</v>
      </c>
      <c r="AL11" s="53">
        <v>5408</v>
      </c>
      <c r="AM11" s="53">
        <v>34</v>
      </c>
      <c r="AN11" s="53">
        <v>1</v>
      </c>
      <c r="AO11" s="53">
        <v>40050</v>
      </c>
      <c r="AP11" s="53">
        <v>0</v>
      </c>
      <c r="AQ11" s="53">
        <v>66</v>
      </c>
      <c r="AR11" s="54">
        <v>74496</v>
      </c>
      <c r="AS11" s="52">
        <v>3912</v>
      </c>
      <c r="AT11" s="53">
        <v>110901</v>
      </c>
      <c r="AU11" s="53">
        <v>0</v>
      </c>
      <c r="AV11" s="53">
        <v>0</v>
      </c>
      <c r="AW11" s="53">
        <v>0</v>
      </c>
      <c r="AX11" s="53">
        <v>-765</v>
      </c>
      <c r="AY11" s="54">
        <v>114048</v>
      </c>
      <c r="AZ11" s="54">
        <v>188544</v>
      </c>
      <c r="BA11" s="53">
        <v>390</v>
      </c>
      <c r="BB11" s="53">
        <v>60233</v>
      </c>
      <c r="BC11" s="54">
        <v>60623</v>
      </c>
      <c r="BD11" s="54">
        <v>174671</v>
      </c>
      <c r="BE11" s="54">
        <v>249167</v>
      </c>
      <c r="BF11" s="53">
        <v>-31515</v>
      </c>
      <c r="BG11" s="53">
        <v>-110675</v>
      </c>
      <c r="BH11" s="54">
        <v>-142190</v>
      </c>
      <c r="BI11" s="55">
        <v>32481</v>
      </c>
      <c r="BJ11" s="56">
        <v>106977</v>
      </c>
      <c r="BL11" s="68">
        <f t="shared" si="0"/>
        <v>0.24585242701968768</v>
      </c>
      <c r="BM11" s="68">
        <f t="shared" si="1"/>
        <v>6.1859582542694497E-2</v>
      </c>
      <c r="BN11" s="68">
        <f t="shared" si="2"/>
        <v>7.3673392652390937E-2</v>
      </c>
    </row>
    <row r="12" spans="2:66" ht="20.100000000000001" customHeight="1" x14ac:dyDescent="0.4">
      <c r="B12" s="33" t="s">
        <v>12</v>
      </c>
      <c r="C12" s="34" t="s">
        <v>147</v>
      </c>
      <c r="D12" s="52">
        <v>442</v>
      </c>
      <c r="E12" s="53">
        <v>32</v>
      </c>
      <c r="F12" s="53">
        <v>20</v>
      </c>
      <c r="G12" s="53">
        <v>1075</v>
      </c>
      <c r="H12" s="53">
        <v>81</v>
      </c>
      <c r="I12" s="53">
        <v>119</v>
      </c>
      <c r="J12" s="53">
        <v>4163</v>
      </c>
      <c r="K12" s="53">
        <v>69</v>
      </c>
      <c r="L12" s="53">
        <v>898</v>
      </c>
      <c r="M12" s="53">
        <v>9</v>
      </c>
      <c r="N12" s="53">
        <v>0</v>
      </c>
      <c r="O12" s="53">
        <v>11</v>
      </c>
      <c r="P12" s="53">
        <v>79</v>
      </c>
      <c r="Q12" s="53">
        <v>19</v>
      </c>
      <c r="R12" s="53">
        <v>11</v>
      </c>
      <c r="S12" s="53">
        <v>8</v>
      </c>
      <c r="T12" s="53">
        <v>39</v>
      </c>
      <c r="U12" s="53">
        <v>35</v>
      </c>
      <c r="V12" s="53">
        <v>43</v>
      </c>
      <c r="W12" s="53">
        <v>39</v>
      </c>
      <c r="X12" s="53">
        <v>99</v>
      </c>
      <c r="Y12" s="53">
        <v>361</v>
      </c>
      <c r="Z12" s="53">
        <v>643</v>
      </c>
      <c r="AA12" s="53">
        <v>333</v>
      </c>
      <c r="AB12" s="53">
        <v>33</v>
      </c>
      <c r="AC12" s="53">
        <v>11</v>
      </c>
      <c r="AD12" s="53">
        <v>36</v>
      </c>
      <c r="AE12" s="53">
        <v>1556</v>
      </c>
      <c r="AF12" s="53">
        <v>237</v>
      </c>
      <c r="AG12" s="53">
        <v>5</v>
      </c>
      <c r="AH12" s="53">
        <v>493</v>
      </c>
      <c r="AI12" s="53">
        <v>83</v>
      </c>
      <c r="AJ12" s="53">
        <v>998</v>
      </c>
      <c r="AK12" s="53">
        <v>97</v>
      </c>
      <c r="AL12" s="53">
        <v>1696</v>
      </c>
      <c r="AM12" s="53">
        <v>1012</v>
      </c>
      <c r="AN12" s="53">
        <v>390</v>
      </c>
      <c r="AO12" s="53">
        <v>1061</v>
      </c>
      <c r="AP12" s="53">
        <v>140</v>
      </c>
      <c r="AQ12" s="53">
        <v>9</v>
      </c>
      <c r="AR12" s="54">
        <v>16485</v>
      </c>
      <c r="AS12" s="52">
        <v>493</v>
      </c>
      <c r="AT12" s="53">
        <v>5978</v>
      </c>
      <c r="AU12" s="53">
        <v>0</v>
      </c>
      <c r="AV12" s="53">
        <v>1</v>
      </c>
      <c r="AW12" s="53">
        <v>987</v>
      </c>
      <c r="AX12" s="53">
        <v>-203</v>
      </c>
      <c r="AY12" s="54">
        <v>7256</v>
      </c>
      <c r="AZ12" s="54">
        <v>23741</v>
      </c>
      <c r="BA12" s="53">
        <v>238</v>
      </c>
      <c r="BB12" s="53">
        <v>16196</v>
      </c>
      <c r="BC12" s="54">
        <v>16434</v>
      </c>
      <c r="BD12" s="54">
        <v>23690</v>
      </c>
      <c r="BE12" s="54">
        <v>40175</v>
      </c>
      <c r="BF12" s="53">
        <v>-13146</v>
      </c>
      <c r="BG12" s="53">
        <v>-9260</v>
      </c>
      <c r="BH12" s="54">
        <v>-22406</v>
      </c>
      <c r="BI12" s="55">
        <v>1284</v>
      </c>
      <c r="BJ12" s="56">
        <v>17769</v>
      </c>
      <c r="BL12" s="68">
        <f t="shared" si="0"/>
        <v>5.6231835221768223E-2</v>
      </c>
      <c r="BM12" s="68">
        <f t="shared" si="1"/>
        <v>7.7956989247311825E-3</v>
      </c>
      <c r="BN12" s="68">
        <f t="shared" si="2"/>
        <v>3.9712855725015381E-3</v>
      </c>
    </row>
    <row r="13" spans="2:66" ht="20.100000000000001" customHeight="1" x14ac:dyDescent="0.4">
      <c r="B13" s="33" t="s">
        <v>14</v>
      </c>
      <c r="C13" s="34" t="s">
        <v>148</v>
      </c>
      <c r="D13" s="52">
        <v>6</v>
      </c>
      <c r="E13" s="53">
        <v>40</v>
      </c>
      <c r="F13" s="53">
        <v>71</v>
      </c>
      <c r="G13" s="53">
        <v>115</v>
      </c>
      <c r="H13" s="53">
        <v>37</v>
      </c>
      <c r="I13" s="53">
        <v>145</v>
      </c>
      <c r="J13" s="53">
        <v>15</v>
      </c>
      <c r="K13" s="53">
        <v>1283</v>
      </c>
      <c r="L13" s="53">
        <v>62</v>
      </c>
      <c r="M13" s="53">
        <v>5</v>
      </c>
      <c r="N13" s="53">
        <v>0</v>
      </c>
      <c r="O13" s="53">
        <v>9</v>
      </c>
      <c r="P13" s="53">
        <v>48</v>
      </c>
      <c r="Q13" s="53">
        <v>15</v>
      </c>
      <c r="R13" s="53">
        <v>9</v>
      </c>
      <c r="S13" s="53">
        <v>3</v>
      </c>
      <c r="T13" s="53">
        <v>26</v>
      </c>
      <c r="U13" s="53">
        <v>33</v>
      </c>
      <c r="V13" s="53">
        <v>10</v>
      </c>
      <c r="W13" s="53">
        <v>9</v>
      </c>
      <c r="X13" s="53">
        <v>234</v>
      </c>
      <c r="Y13" s="53">
        <v>110</v>
      </c>
      <c r="Z13" s="53">
        <v>10190</v>
      </c>
      <c r="AA13" s="53">
        <v>554</v>
      </c>
      <c r="AB13" s="53">
        <v>566</v>
      </c>
      <c r="AC13" s="53">
        <v>26</v>
      </c>
      <c r="AD13" s="53">
        <v>51</v>
      </c>
      <c r="AE13" s="53">
        <v>695</v>
      </c>
      <c r="AF13" s="53">
        <v>410</v>
      </c>
      <c r="AG13" s="53">
        <v>117</v>
      </c>
      <c r="AH13" s="53">
        <v>190</v>
      </c>
      <c r="AI13" s="53">
        <v>318</v>
      </c>
      <c r="AJ13" s="53">
        <v>269</v>
      </c>
      <c r="AK13" s="53">
        <v>333</v>
      </c>
      <c r="AL13" s="53">
        <v>1607</v>
      </c>
      <c r="AM13" s="53">
        <v>413</v>
      </c>
      <c r="AN13" s="53">
        <v>368</v>
      </c>
      <c r="AO13" s="53">
        <v>1088</v>
      </c>
      <c r="AP13" s="53">
        <v>0</v>
      </c>
      <c r="AQ13" s="53">
        <v>5</v>
      </c>
      <c r="AR13" s="54">
        <v>19485</v>
      </c>
      <c r="AS13" s="52">
        <v>117</v>
      </c>
      <c r="AT13" s="53">
        <v>602</v>
      </c>
      <c r="AU13" s="53">
        <v>0</v>
      </c>
      <c r="AV13" s="53">
        <v>29</v>
      </c>
      <c r="AW13" s="53">
        <v>1820</v>
      </c>
      <c r="AX13" s="53">
        <v>-88</v>
      </c>
      <c r="AY13" s="54">
        <v>2480</v>
      </c>
      <c r="AZ13" s="54">
        <v>21965</v>
      </c>
      <c r="BA13" s="53">
        <v>330</v>
      </c>
      <c r="BB13" s="53">
        <v>17041</v>
      </c>
      <c r="BC13" s="54">
        <v>17371</v>
      </c>
      <c r="BD13" s="54">
        <v>19851</v>
      </c>
      <c r="BE13" s="54">
        <v>39336</v>
      </c>
      <c r="BF13" s="53">
        <v>-6231</v>
      </c>
      <c r="BG13" s="53">
        <v>-11060</v>
      </c>
      <c r="BH13" s="54">
        <v>-17291</v>
      </c>
      <c r="BI13" s="55">
        <v>2560</v>
      </c>
      <c r="BJ13" s="56">
        <v>22045</v>
      </c>
      <c r="BL13" s="68">
        <f t="shared" si="0"/>
        <v>0.21279307989984064</v>
      </c>
      <c r="BM13" s="68">
        <f t="shared" si="1"/>
        <v>1.8500948766603416E-3</v>
      </c>
      <c r="BN13" s="68">
        <f t="shared" si="2"/>
        <v>3.9991868762896047E-4</v>
      </c>
    </row>
    <row r="14" spans="2:66" ht="20.100000000000001" customHeight="1" x14ac:dyDescent="0.4">
      <c r="B14" s="33" t="s">
        <v>16</v>
      </c>
      <c r="C14" s="34" t="s">
        <v>149</v>
      </c>
      <c r="D14" s="52">
        <v>3944</v>
      </c>
      <c r="E14" s="53">
        <v>296</v>
      </c>
      <c r="F14" s="53">
        <v>37</v>
      </c>
      <c r="G14" s="53">
        <v>126</v>
      </c>
      <c r="H14" s="53">
        <v>0</v>
      </c>
      <c r="I14" s="53">
        <v>1770</v>
      </c>
      <c r="J14" s="53">
        <v>82</v>
      </c>
      <c r="K14" s="53">
        <v>144</v>
      </c>
      <c r="L14" s="53">
        <v>16391</v>
      </c>
      <c r="M14" s="53">
        <v>130</v>
      </c>
      <c r="N14" s="53">
        <v>0</v>
      </c>
      <c r="O14" s="53">
        <v>53</v>
      </c>
      <c r="P14" s="53">
        <v>508</v>
      </c>
      <c r="Q14" s="53">
        <v>1</v>
      </c>
      <c r="R14" s="53">
        <v>23</v>
      </c>
      <c r="S14" s="53">
        <v>4</v>
      </c>
      <c r="T14" s="53">
        <v>25</v>
      </c>
      <c r="U14" s="53">
        <v>261</v>
      </c>
      <c r="V14" s="53">
        <v>32</v>
      </c>
      <c r="W14" s="53">
        <v>50</v>
      </c>
      <c r="X14" s="53">
        <v>4</v>
      </c>
      <c r="Y14" s="53">
        <v>1629</v>
      </c>
      <c r="Z14" s="53">
        <v>642</v>
      </c>
      <c r="AA14" s="53">
        <v>0</v>
      </c>
      <c r="AB14" s="53">
        <v>0</v>
      </c>
      <c r="AC14" s="53">
        <v>1</v>
      </c>
      <c r="AD14" s="53">
        <v>14</v>
      </c>
      <c r="AE14" s="53">
        <v>2179</v>
      </c>
      <c r="AF14" s="53">
        <v>300</v>
      </c>
      <c r="AG14" s="53">
        <v>21</v>
      </c>
      <c r="AH14" s="53">
        <v>162</v>
      </c>
      <c r="AI14" s="53">
        <v>1985</v>
      </c>
      <c r="AJ14" s="53">
        <v>86</v>
      </c>
      <c r="AK14" s="53">
        <v>688</v>
      </c>
      <c r="AL14" s="53">
        <v>1505</v>
      </c>
      <c r="AM14" s="53">
        <v>142</v>
      </c>
      <c r="AN14" s="53">
        <v>941</v>
      </c>
      <c r="AO14" s="53">
        <v>619</v>
      </c>
      <c r="AP14" s="53">
        <v>3110</v>
      </c>
      <c r="AQ14" s="53">
        <v>19</v>
      </c>
      <c r="AR14" s="54">
        <v>37924</v>
      </c>
      <c r="AS14" s="52">
        <v>207</v>
      </c>
      <c r="AT14" s="53">
        <v>699</v>
      </c>
      <c r="AU14" s="53">
        <v>0</v>
      </c>
      <c r="AV14" s="53">
        <v>0</v>
      </c>
      <c r="AW14" s="53">
        <v>0</v>
      </c>
      <c r="AX14" s="53">
        <v>252</v>
      </c>
      <c r="AY14" s="54">
        <v>1158</v>
      </c>
      <c r="AZ14" s="54">
        <v>39082</v>
      </c>
      <c r="BA14" s="53">
        <v>15521</v>
      </c>
      <c r="BB14" s="53">
        <v>37936</v>
      </c>
      <c r="BC14" s="54">
        <v>53457</v>
      </c>
      <c r="BD14" s="54">
        <v>54615</v>
      </c>
      <c r="BE14" s="54">
        <v>92539</v>
      </c>
      <c r="BF14" s="53">
        <v>-3853</v>
      </c>
      <c r="BG14" s="53">
        <v>-30945</v>
      </c>
      <c r="BH14" s="54">
        <v>-34798</v>
      </c>
      <c r="BI14" s="55">
        <v>19817</v>
      </c>
      <c r="BJ14" s="56">
        <v>57741</v>
      </c>
      <c r="BL14" s="68">
        <f t="shared" si="0"/>
        <v>0.10961567985261755</v>
      </c>
      <c r="BM14" s="68">
        <f t="shared" si="1"/>
        <v>3.273244781783681E-3</v>
      </c>
      <c r="BN14" s="68">
        <f t="shared" si="2"/>
        <v>4.6435741304425812E-4</v>
      </c>
    </row>
    <row r="15" spans="2:66" ht="20.100000000000001" customHeight="1" x14ac:dyDescent="0.4">
      <c r="B15" s="33" t="s">
        <v>18</v>
      </c>
      <c r="C15" s="34" t="s">
        <v>150</v>
      </c>
      <c r="D15" s="52">
        <v>6384</v>
      </c>
      <c r="E15" s="53">
        <v>324</v>
      </c>
      <c r="F15" s="53">
        <v>18</v>
      </c>
      <c r="G15" s="53">
        <v>876</v>
      </c>
      <c r="H15" s="53">
        <v>585</v>
      </c>
      <c r="I15" s="53">
        <v>914</v>
      </c>
      <c r="J15" s="53">
        <v>1950</v>
      </c>
      <c r="K15" s="53">
        <v>286</v>
      </c>
      <c r="L15" s="53">
        <v>2631</v>
      </c>
      <c r="M15" s="53">
        <v>2967</v>
      </c>
      <c r="N15" s="53">
        <v>97</v>
      </c>
      <c r="O15" s="53">
        <v>1790</v>
      </c>
      <c r="P15" s="53">
        <v>477</v>
      </c>
      <c r="Q15" s="53">
        <v>119</v>
      </c>
      <c r="R15" s="53">
        <v>196</v>
      </c>
      <c r="S15" s="53">
        <v>26</v>
      </c>
      <c r="T15" s="53">
        <v>145</v>
      </c>
      <c r="U15" s="53">
        <v>454</v>
      </c>
      <c r="V15" s="53">
        <v>212</v>
      </c>
      <c r="W15" s="53">
        <v>102</v>
      </c>
      <c r="X15" s="53">
        <v>529</v>
      </c>
      <c r="Y15" s="53">
        <v>1090</v>
      </c>
      <c r="Z15" s="53">
        <v>1011</v>
      </c>
      <c r="AA15" s="53">
        <v>738</v>
      </c>
      <c r="AB15" s="53">
        <v>30</v>
      </c>
      <c r="AC15" s="53">
        <v>105</v>
      </c>
      <c r="AD15" s="53">
        <v>260</v>
      </c>
      <c r="AE15" s="53">
        <v>4</v>
      </c>
      <c r="AF15" s="53">
        <v>3</v>
      </c>
      <c r="AG15" s="53">
        <v>12</v>
      </c>
      <c r="AH15" s="53">
        <v>73</v>
      </c>
      <c r="AI15" s="53">
        <v>217</v>
      </c>
      <c r="AJ15" s="53">
        <v>240</v>
      </c>
      <c r="AK15" s="53">
        <v>463</v>
      </c>
      <c r="AL15" s="53">
        <v>61963</v>
      </c>
      <c r="AM15" s="53">
        <v>78</v>
      </c>
      <c r="AN15" s="53">
        <v>834</v>
      </c>
      <c r="AO15" s="53">
        <v>1275</v>
      </c>
      <c r="AP15" s="53">
        <v>51</v>
      </c>
      <c r="AQ15" s="53">
        <v>152</v>
      </c>
      <c r="AR15" s="54">
        <v>89681</v>
      </c>
      <c r="AS15" s="52">
        <v>776</v>
      </c>
      <c r="AT15" s="53">
        <v>10246</v>
      </c>
      <c r="AU15" s="53">
        <v>0</v>
      </c>
      <c r="AV15" s="53">
        <v>0</v>
      </c>
      <c r="AW15" s="53">
        <v>0</v>
      </c>
      <c r="AX15" s="53">
        <v>231</v>
      </c>
      <c r="AY15" s="54">
        <v>11253</v>
      </c>
      <c r="AZ15" s="54">
        <v>100934</v>
      </c>
      <c r="BA15" s="53">
        <v>587</v>
      </c>
      <c r="BB15" s="53">
        <v>9801</v>
      </c>
      <c r="BC15" s="54">
        <v>10388</v>
      </c>
      <c r="BD15" s="54">
        <v>21641</v>
      </c>
      <c r="BE15" s="54">
        <v>111322</v>
      </c>
      <c r="BF15" s="53">
        <v>-28365</v>
      </c>
      <c r="BG15" s="53">
        <v>-71026</v>
      </c>
      <c r="BH15" s="54">
        <v>-99391</v>
      </c>
      <c r="BI15" s="55">
        <v>-77750</v>
      </c>
      <c r="BJ15" s="56">
        <v>11931</v>
      </c>
      <c r="BL15" s="68">
        <f t="shared" si="0"/>
        <v>1.5287217389581276E-2</v>
      </c>
      <c r="BM15" s="68">
        <f t="shared" si="1"/>
        <v>1.2270714737507906E-2</v>
      </c>
      <c r="BN15" s="68">
        <f t="shared" si="2"/>
        <v>6.8065894907746328E-3</v>
      </c>
    </row>
    <row r="16" spans="2:66" ht="20.100000000000001" customHeight="1" x14ac:dyDescent="0.4">
      <c r="B16" s="33" t="s">
        <v>20</v>
      </c>
      <c r="C16" s="34" t="s">
        <v>151</v>
      </c>
      <c r="D16" s="52">
        <v>1436</v>
      </c>
      <c r="E16" s="53">
        <v>37</v>
      </c>
      <c r="F16" s="53">
        <v>147</v>
      </c>
      <c r="G16" s="53">
        <v>2358</v>
      </c>
      <c r="H16" s="53">
        <v>492</v>
      </c>
      <c r="I16" s="53">
        <v>355</v>
      </c>
      <c r="J16" s="53">
        <v>70</v>
      </c>
      <c r="K16" s="53">
        <v>60</v>
      </c>
      <c r="L16" s="53">
        <v>287</v>
      </c>
      <c r="M16" s="53">
        <v>183</v>
      </c>
      <c r="N16" s="53">
        <v>862</v>
      </c>
      <c r="O16" s="53">
        <v>7</v>
      </c>
      <c r="P16" s="53">
        <v>763</v>
      </c>
      <c r="Q16" s="53">
        <v>598</v>
      </c>
      <c r="R16" s="53">
        <v>33</v>
      </c>
      <c r="S16" s="53">
        <v>4</v>
      </c>
      <c r="T16" s="53">
        <v>46</v>
      </c>
      <c r="U16" s="53">
        <v>55</v>
      </c>
      <c r="V16" s="53">
        <v>14</v>
      </c>
      <c r="W16" s="53">
        <v>4</v>
      </c>
      <c r="X16" s="53">
        <v>35</v>
      </c>
      <c r="Y16" s="53">
        <v>54</v>
      </c>
      <c r="Z16" s="53">
        <v>494</v>
      </c>
      <c r="AA16" s="53">
        <v>9752</v>
      </c>
      <c r="AB16" s="53">
        <v>7115</v>
      </c>
      <c r="AC16" s="53">
        <v>96</v>
      </c>
      <c r="AD16" s="53">
        <v>208</v>
      </c>
      <c r="AE16" s="53">
        <v>595</v>
      </c>
      <c r="AF16" s="53">
        <v>75</v>
      </c>
      <c r="AG16" s="53">
        <v>107</v>
      </c>
      <c r="AH16" s="53">
        <v>27869</v>
      </c>
      <c r="AI16" s="53">
        <v>104</v>
      </c>
      <c r="AJ16" s="53">
        <v>2422</v>
      </c>
      <c r="AK16" s="53">
        <v>570</v>
      </c>
      <c r="AL16" s="53">
        <v>1230</v>
      </c>
      <c r="AM16" s="53">
        <v>111</v>
      </c>
      <c r="AN16" s="53">
        <v>489</v>
      </c>
      <c r="AO16" s="53">
        <v>1428</v>
      </c>
      <c r="AP16" s="53">
        <v>0</v>
      </c>
      <c r="AQ16" s="53">
        <v>414</v>
      </c>
      <c r="AR16" s="54">
        <v>60979</v>
      </c>
      <c r="AS16" s="52">
        <v>71</v>
      </c>
      <c r="AT16" s="53">
        <v>27445</v>
      </c>
      <c r="AU16" s="53">
        <v>0</v>
      </c>
      <c r="AV16" s="53">
        <v>0</v>
      </c>
      <c r="AW16" s="53">
        <v>0</v>
      </c>
      <c r="AX16" s="53">
        <v>135</v>
      </c>
      <c r="AY16" s="54">
        <v>27651</v>
      </c>
      <c r="AZ16" s="54">
        <v>88630</v>
      </c>
      <c r="BA16" s="53">
        <v>1</v>
      </c>
      <c r="BB16" s="53">
        <v>0</v>
      </c>
      <c r="BC16" s="54">
        <v>1</v>
      </c>
      <c r="BD16" s="54">
        <v>27652</v>
      </c>
      <c r="BE16" s="54">
        <v>88631</v>
      </c>
      <c r="BF16" s="53">
        <v>-8708</v>
      </c>
      <c r="BG16" s="53">
        <v>-77300</v>
      </c>
      <c r="BH16" s="54">
        <v>-86008</v>
      </c>
      <c r="BI16" s="55">
        <v>-58356</v>
      </c>
      <c r="BJ16" s="56">
        <v>2623</v>
      </c>
      <c r="BL16" s="68">
        <f t="shared" si="0"/>
        <v>2.9583662416788892E-2</v>
      </c>
      <c r="BM16" s="68">
        <f t="shared" si="1"/>
        <v>1.1227071473750791E-3</v>
      </c>
      <c r="BN16" s="68">
        <f t="shared" si="2"/>
        <v>1.8232173391988075E-2</v>
      </c>
    </row>
    <row r="17" spans="2:66" ht="20.100000000000001" customHeight="1" x14ac:dyDescent="0.4">
      <c r="B17" s="33" t="s">
        <v>22</v>
      </c>
      <c r="C17" s="34" t="s">
        <v>152</v>
      </c>
      <c r="D17" s="52">
        <v>1339</v>
      </c>
      <c r="E17" s="53">
        <v>77</v>
      </c>
      <c r="F17" s="53">
        <v>133</v>
      </c>
      <c r="G17" s="53">
        <v>821</v>
      </c>
      <c r="H17" s="53">
        <v>132</v>
      </c>
      <c r="I17" s="53">
        <v>1752</v>
      </c>
      <c r="J17" s="53">
        <v>167</v>
      </c>
      <c r="K17" s="53">
        <v>239</v>
      </c>
      <c r="L17" s="53">
        <v>2401</v>
      </c>
      <c r="M17" s="53">
        <v>176</v>
      </c>
      <c r="N17" s="53">
        <v>2</v>
      </c>
      <c r="O17" s="53">
        <v>2204</v>
      </c>
      <c r="P17" s="53">
        <v>284</v>
      </c>
      <c r="Q17" s="53">
        <v>39</v>
      </c>
      <c r="R17" s="53">
        <v>46</v>
      </c>
      <c r="S17" s="53">
        <v>176</v>
      </c>
      <c r="T17" s="53">
        <v>1469</v>
      </c>
      <c r="U17" s="53">
        <v>1664</v>
      </c>
      <c r="V17" s="53">
        <v>240</v>
      </c>
      <c r="W17" s="53">
        <v>323</v>
      </c>
      <c r="X17" s="53">
        <v>695</v>
      </c>
      <c r="Y17" s="53">
        <v>1202</v>
      </c>
      <c r="Z17" s="53">
        <v>2077</v>
      </c>
      <c r="AA17" s="53">
        <v>3139</v>
      </c>
      <c r="AB17" s="53">
        <v>0</v>
      </c>
      <c r="AC17" s="53">
        <v>444</v>
      </c>
      <c r="AD17" s="53">
        <v>261</v>
      </c>
      <c r="AE17" s="53">
        <v>2033</v>
      </c>
      <c r="AF17" s="53">
        <v>450</v>
      </c>
      <c r="AG17" s="53">
        <v>188</v>
      </c>
      <c r="AH17" s="53">
        <v>777</v>
      </c>
      <c r="AI17" s="53">
        <v>181</v>
      </c>
      <c r="AJ17" s="53">
        <v>473</v>
      </c>
      <c r="AK17" s="53">
        <v>239</v>
      </c>
      <c r="AL17" s="53">
        <v>1166</v>
      </c>
      <c r="AM17" s="53">
        <v>293</v>
      </c>
      <c r="AN17" s="53">
        <v>2436</v>
      </c>
      <c r="AO17" s="53">
        <v>800</v>
      </c>
      <c r="AP17" s="53">
        <v>341</v>
      </c>
      <c r="AQ17" s="53">
        <v>81</v>
      </c>
      <c r="AR17" s="54">
        <v>30960</v>
      </c>
      <c r="AS17" s="52">
        <v>112</v>
      </c>
      <c r="AT17" s="53">
        <v>4608</v>
      </c>
      <c r="AU17" s="53">
        <v>0</v>
      </c>
      <c r="AV17" s="53">
        <v>0</v>
      </c>
      <c r="AW17" s="53">
        <v>-2</v>
      </c>
      <c r="AX17" s="53">
        <v>124</v>
      </c>
      <c r="AY17" s="54">
        <v>4842</v>
      </c>
      <c r="AZ17" s="54">
        <v>35802</v>
      </c>
      <c r="BA17" s="53">
        <v>13</v>
      </c>
      <c r="BB17" s="53">
        <v>8088</v>
      </c>
      <c r="BC17" s="54">
        <v>8101</v>
      </c>
      <c r="BD17" s="54">
        <v>12943</v>
      </c>
      <c r="BE17" s="54">
        <v>43903</v>
      </c>
      <c r="BF17" s="53">
        <v>-7224</v>
      </c>
      <c r="BG17" s="53">
        <v>-27186</v>
      </c>
      <c r="BH17" s="54">
        <v>-34410</v>
      </c>
      <c r="BI17" s="55">
        <v>-21467</v>
      </c>
      <c r="BJ17" s="56">
        <v>9493</v>
      </c>
      <c r="BL17" s="68">
        <f t="shared" si="0"/>
        <v>3.8880509468744773E-2</v>
      </c>
      <c r="BM17" s="68">
        <f t="shared" si="1"/>
        <v>1.7710309930423782E-3</v>
      </c>
      <c r="BN17" s="68">
        <f t="shared" si="2"/>
        <v>3.0611716156050662E-3</v>
      </c>
    </row>
    <row r="18" spans="2:66" ht="20.100000000000001" customHeight="1" x14ac:dyDescent="0.4">
      <c r="B18" s="33" t="s">
        <v>24</v>
      </c>
      <c r="C18" s="34" t="s">
        <v>153</v>
      </c>
      <c r="D18" s="52">
        <v>197</v>
      </c>
      <c r="E18" s="53">
        <v>33</v>
      </c>
      <c r="F18" s="53">
        <v>9</v>
      </c>
      <c r="G18" s="53">
        <v>3</v>
      </c>
      <c r="H18" s="53">
        <v>6</v>
      </c>
      <c r="I18" s="53">
        <v>280</v>
      </c>
      <c r="J18" s="53">
        <v>14</v>
      </c>
      <c r="K18" s="53">
        <v>82</v>
      </c>
      <c r="L18" s="53">
        <v>67</v>
      </c>
      <c r="M18" s="53">
        <v>252</v>
      </c>
      <c r="N18" s="53">
        <v>27</v>
      </c>
      <c r="O18" s="53">
        <v>31</v>
      </c>
      <c r="P18" s="53">
        <v>3272</v>
      </c>
      <c r="Q18" s="53">
        <v>285</v>
      </c>
      <c r="R18" s="53">
        <v>59</v>
      </c>
      <c r="S18" s="53">
        <v>52</v>
      </c>
      <c r="T18" s="53">
        <v>110</v>
      </c>
      <c r="U18" s="53">
        <v>85</v>
      </c>
      <c r="V18" s="53">
        <v>282</v>
      </c>
      <c r="W18" s="53">
        <v>43</v>
      </c>
      <c r="X18" s="53">
        <v>92</v>
      </c>
      <c r="Y18" s="53">
        <v>201</v>
      </c>
      <c r="Z18" s="53">
        <v>8024</v>
      </c>
      <c r="AA18" s="53">
        <v>15277</v>
      </c>
      <c r="AB18" s="53">
        <v>4</v>
      </c>
      <c r="AC18" s="53">
        <v>49</v>
      </c>
      <c r="AD18" s="53">
        <v>10</v>
      </c>
      <c r="AE18" s="53">
        <v>77</v>
      </c>
      <c r="AF18" s="53">
        <v>1</v>
      </c>
      <c r="AG18" s="53">
        <v>26</v>
      </c>
      <c r="AH18" s="53">
        <v>13</v>
      </c>
      <c r="AI18" s="53">
        <v>1</v>
      </c>
      <c r="AJ18" s="53">
        <v>51</v>
      </c>
      <c r="AK18" s="53">
        <v>483</v>
      </c>
      <c r="AL18" s="53">
        <v>424</v>
      </c>
      <c r="AM18" s="53">
        <v>19</v>
      </c>
      <c r="AN18" s="53">
        <v>176</v>
      </c>
      <c r="AO18" s="53">
        <v>407</v>
      </c>
      <c r="AP18" s="53">
        <v>36</v>
      </c>
      <c r="AQ18" s="53">
        <v>103</v>
      </c>
      <c r="AR18" s="54">
        <v>30663</v>
      </c>
      <c r="AS18" s="52">
        <v>54</v>
      </c>
      <c r="AT18" s="53">
        <v>690</v>
      </c>
      <c r="AU18" s="53">
        <v>0</v>
      </c>
      <c r="AV18" s="53">
        <v>0</v>
      </c>
      <c r="AW18" s="53">
        <v>0</v>
      </c>
      <c r="AX18" s="53">
        <v>-174</v>
      </c>
      <c r="AY18" s="54">
        <v>570</v>
      </c>
      <c r="AZ18" s="54">
        <v>31233</v>
      </c>
      <c r="BA18" s="53">
        <v>7752</v>
      </c>
      <c r="BB18" s="53">
        <v>24362</v>
      </c>
      <c r="BC18" s="54">
        <v>32114</v>
      </c>
      <c r="BD18" s="54">
        <v>32684</v>
      </c>
      <c r="BE18" s="54">
        <v>63347</v>
      </c>
      <c r="BF18" s="53">
        <v>-2490</v>
      </c>
      <c r="BG18" s="53">
        <v>-14576</v>
      </c>
      <c r="BH18" s="54">
        <v>-17066</v>
      </c>
      <c r="BI18" s="55">
        <v>15618</v>
      </c>
      <c r="BJ18" s="56">
        <v>46281</v>
      </c>
      <c r="BL18" s="68">
        <f t="shared" si="0"/>
        <v>0.45359075336983323</v>
      </c>
      <c r="BM18" s="68">
        <f t="shared" si="1"/>
        <v>8.538899430740038E-4</v>
      </c>
      <c r="BN18" s="68">
        <f t="shared" si="2"/>
        <v>4.5837856223252948E-4</v>
      </c>
    </row>
    <row r="19" spans="2:66" ht="20.100000000000001" customHeight="1" x14ac:dyDescent="0.4">
      <c r="B19" s="33" t="s">
        <v>26</v>
      </c>
      <c r="C19" s="34" t="s">
        <v>154</v>
      </c>
      <c r="D19" s="52">
        <v>11</v>
      </c>
      <c r="E19" s="53">
        <v>0</v>
      </c>
      <c r="F19" s="53">
        <v>0</v>
      </c>
      <c r="G19" s="53">
        <v>20</v>
      </c>
      <c r="H19" s="53">
        <v>66</v>
      </c>
      <c r="I19" s="53">
        <v>177</v>
      </c>
      <c r="J19" s="53">
        <v>2</v>
      </c>
      <c r="K19" s="53">
        <v>405</v>
      </c>
      <c r="L19" s="53">
        <v>43</v>
      </c>
      <c r="M19" s="53">
        <v>346</v>
      </c>
      <c r="N19" s="53">
        <v>0</v>
      </c>
      <c r="O19" s="53">
        <v>35</v>
      </c>
      <c r="P19" s="53">
        <v>510</v>
      </c>
      <c r="Q19" s="53">
        <v>6251</v>
      </c>
      <c r="R19" s="53">
        <v>4486</v>
      </c>
      <c r="S19" s="53">
        <v>1322</v>
      </c>
      <c r="T19" s="53">
        <v>4925</v>
      </c>
      <c r="U19" s="53">
        <v>2281</v>
      </c>
      <c r="V19" s="53">
        <v>437</v>
      </c>
      <c r="W19" s="53">
        <v>876</v>
      </c>
      <c r="X19" s="53">
        <v>5575</v>
      </c>
      <c r="Y19" s="53">
        <v>686</v>
      </c>
      <c r="Z19" s="53">
        <v>3980</v>
      </c>
      <c r="AA19" s="53">
        <v>7759</v>
      </c>
      <c r="AB19" s="53">
        <v>94</v>
      </c>
      <c r="AC19" s="53">
        <v>4</v>
      </c>
      <c r="AD19" s="53">
        <v>0</v>
      </c>
      <c r="AE19" s="53">
        <v>5</v>
      </c>
      <c r="AF19" s="53">
        <v>0</v>
      </c>
      <c r="AG19" s="53">
        <v>0</v>
      </c>
      <c r="AH19" s="53">
        <v>8</v>
      </c>
      <c r="AI19" s="53">
        <v>17</v>
      </c>
      <c r="AJ19" s="53">
        <v>46</v>
      </c>
      <c r="AK19" s="53">
        <v>3</v>
      </c>
      <c r="AL19" s="53">
        <v>650</v>
      </c>
      <c r="AM19" s="53">
        <v>8</v>
      </c>
      <c r="AN19" s="53">
        <v>116</v>
      </c>
      <c r="AO19" s="53">
        <v>99</v>
      </c>
      <c r="AP19" s="53">
        <v>7</v>
      </c>
      <c r="AQ19" s="53">
        <v>185</v>
      </c>
      <c r="AR19" s="54">
        <v>41435</v>
      </c>
      <c r="AS19" s="52">
        <v>6</v>
      </c>
      <c r="AT19" s="53">
        <v>673</v>
      </c>
      <c r="AU19" s="53">
        <v>0</v>
      </c>
      <c r="AV19" s="53">
        <v>-288</v>
      </c>
      <c r="AW19" s="53">
        <v>-1291</v>
      </c>
      <c r="AX19" s="53">
        <v>-8</v>
      </c>
      <c r="AY19" s="54">
        <v>-908</v>
      </c>
      <c r="AZ19" s="54">
        <v>40527</v>
      </c>
      <c r="BA19" s="53">
        <v>16487</v>
      </c>
      <c r="BB19" s="53">
        <v>20210</v>
      </c>
      <c r="BC19" s="54">
        <v>36697</v>
      </c>
      <c r="BD19" s="54">
        <v>35789</v>
      </c>
      <c r="BE19" s="54">
        <v>77224</v>
      </c>
      <c r="BF19" s="53">
        <v>-6571</v>
      </c>
      <c r="BG19" s="53">
        <v>-33932</v>
      </c>
      <c r="BH19" s="54">
        <v>-40503</v>
      </c>
      <c r="BI19" s="55">
        <v>-4714</v>
      </c>
      <c r="BJ19" s="56">
        <v>36721</v>
      </c>
      <c r="BL19" s="68">
        <f t="shared" si="0"/>
        <v>5.9219779406316508E-4</v>
      </c>
      <c r="BM19" s="68">
        <f t="shared" si="1"/>
        <v>9.4876660341555976E-5</v>
      </c>
      <c r="BN19" s="68">
        <f t="shared" si="2"/>
        <v>4.4708517736593092E-4</v>
      </c>
    </row>
    <row r="20" spans="2:66" ht="20.100000000000001" customHeight="1" x14ac:dyDescent="0.4">
      <c r="B20" s="33" t="s">
        <v>28</v>
      </c>
      <c r="C20" s="34" t="s">
        <v>155</v>
      </c>
      <c r="D20" s="52">
        <v>114</v>
      </c>
      <c r="E20" s="53">
        <v>8</v>
      </c>
      <c r="F20" s="53">
        <v>15</v>
      </c>
      <c r="G20" s="53">
        <v>110</v>
      </c>
      <c r="H20" s="53">
        <v>235</v>
      </c>
      <c r="I20" s="53">
        <v>974</v>
      </c>
      <c r="J20" s="53">
        <v>44</v>
      </c>
      <c r="K20" s="53">
        <v>363</v>
      </c>
      <c r="L20" s="53">
        <v>45</v>
      </c>
      <c r="M20" s="53">
        <v>142</v>
      </c>
      <c r="N20" s="53">
        <v>0</v>
      </c>
      <c r="O20" s="53">
        <v>18</v>
      </c>
      <c r="P20" s="53">
        <v>192</v>
      </c>
      <c r="Q20" s="53">
        <v>131</v>
      </c>
      <c r="R20" s="53">
        <v>923</v>
      </c>
      <c r="S20" s="53">
        <v>238</v>
      </c>
      <c r="T20" s="53">
        <v>1411</v>
      </c>
      <c r="U20" s="53">
        <v>467</v>
      </c>
      <c r="V20" s="53">
        <v>174</v>
      </c>
      <c r="W20" s="53">
        <v>278</v>
      </c>
      <c r="X20" s="53">
        <v>1034</v>
      </c>
      <c r="Y20" s="53">
        <v>183</v>
      </c>
      <c r="Z20" s="53">
        <v>18901</v>
      </c>
      <c r="AA20" s="53">
        <v>10756</v>
      </c>
      <c r="AB20" s="53">
        <v>63</v>
      </c>
      <c r="AC20" s="53">
        <v>12</v>
      </c>
      <c r="AD20" s="53">
        <v>2</v>
      </c>
      <c r="AE20" s="53">
        <v>995</v>
      </c>
      <c r="AF20" s="53">
        <v>19</v>
      </c>
      <c r="AG20" s="53">
        <v>112</v>
      </c>
      <c r="AH20" s="53">
        <v>280</v>
      </c>
      <c r="AI20" s="53">
        <v>67</v>
      </c>
      <c r="AJ20" s="53">
        <v>968</v>
      </c>
      <c r="AK20" s="53">
        <v>29</v>
      </c>
      <c r="AL20" s="53">
        <v>173</v>
      </c>
      <c r="AM20" s="53">
        <v>86</v>
      </c>
      <c r="AN20" s="53">
        <v>239</v>
      </c>
      <c r="AO20" s="53">
        <v>602</v>
      </c>
      <c r="AP20" s="53">
        <v>3</v>
      </c>
      <c r="AQ20" s="53">
        <v>124</v>
      </c>
      <c r="AR20" s="54">
        <v>40530</v>
      </c>
      <c r="AS20" s="52">
        <v>136</v>
      </c>
      <c r="AT20" s="53">
        <v>1354</v>
      </c>
      <c r="AU20" s="53">
        <v>0</v>
      </c>
      <c r="AV20" s="53">
        <v>38</v>
      </c>
      <c r="AW20" s="53">
        <v>1879</v>
      </c>
      <c r="AX20" s="53">
        <v>18</v>
      </c>
      <c r="AY20" s="54">
        <v>3425</v>
      </c>
      <c r="AZ20" s="54">
        <v>43955</v>
      </c>
      <c r="BA20" s="53">
        <v>104</v>
      </c>
      <c r="BB20" s="53">
        <v>4925</v>
      </c>
      <c r="BC20" s="54">
        <v>5029</v>
      </c>
      <c r="BD20" s="54">
        <v>8454</v>
      </c>
      <c r="BE20" s="54">
        <v>48984</v>
      </c>
      <c r="BF20" s="53">
        <v>-4686</v>
      </c>
      <c r="BG20" s="53">
        <v>-29241</v>
      </c>
      <c r="BH20" s="54">
        <v>-33927</v>
      </c>
      <c r="BI20" s="55">
        <v>-25473</v>
      </c>
      <c r="BJ20" s="56">
        <v>15057</v>
      </c>
      <c r="BL20" s="68">
        <f t="shared" si="0"/>
        <v>0.22814241838243654</v>
      </c>
      <c r="BM20" s="68">
        <f t="shared" si="1"/>
        <v>2.1505376344086021E-3</v>
      </c>
      <c r="BN20" s="68">
        <f t="shared" si="2"/>
        <v>8.9948488878673169E-4</v>
      </c>
    </row>
    <row r="21" spans="2:66" ht="20.100000000000001" customHeight="1" x14ac:dyDescent="0.4">
      <c r="B21" s="33" t="s">
        <v>30</v>
      </c>
      <c r="C21" s="34" t="s">
        <v>156</v>
      </c>
      <c r="D21" s="52">
        <v>0</v>
      </c>
      <c r="E21" s="53">
        <v>0</v>
      </c>
      <c r="F21" s="53">
        <v>0</v>
      </c>
      <c r="G21" s="53">
        <v>0</v>
      </c>
      <c r="H21" s="53">
        <v>23</v>
      </c>
      <c r="I21" s="53">
        <v>0</v>
      </c>
      <c r="J21" s="53">
        <v>0</v>
      </c>
      <c r="K21" s="53">
        <v>37</v>
      </c>
      <c r="L21" s="53">
        <v>0</v>
      </c>
      <c r="M21" s="53">
        <v>0</v>
      </c>
      <c r="N21" s="53">
        <v>0</v>
      </c>
      <c r="O21" s="53">
        <v>4</v>
      </c>
      <c r="P21" s="53">
        <v>49</v>
      </c>
      <c r="Q21" s="53">
        <v>18</v>
      </c>
      <c r="R21" s="53">
        <v>18</v>
      </c>
      <c r="S21" s="53">
        <v>2093</v>
      </c>
      <c r="T21" s="53">
        <v>2157</v>
      </c>
      <c r="U21" s="53">
        <v>133</v>
      </c>
      <c r="V21" s="53">
        <v>22</v>
      </c>
      <c r="W21" s="53">
        <v>140</v>
      </c>
      <c r="X21" s="53">
        <v>750</v>
      </c>
      <c r="Y21" s="53">
        <v>1</v>
      </c>
      <c r="Z21" s="53">
        <v>1247</v>
      </c>
      <c r="AA21" s="53">
        <v>932</v>
      </c>
      <c r="AB21" s="53">
        <v>0</v>
      </c>
      <c r="AC21" s="53">
        <v>89</v>
      </c>
      <c r="AD21" s="53">
        <v>0</v>
      </c>
      <c r="AE21" s="53">
        <v>2</v>
      </c>
      <c r="AF21" s="53">
        <v>0</v>
      </c>
      <c r="AG21" s="53">
        <v>0</v>
      </c>
      <c r="AH21" s="53">
        <v>10</v>
      </c>
      <c r="AI21" s="53">
        <v>0</v>
      </c>
      <c r="AJ21" s="53">
        <v>67</v>
      </c>
      <c r="AK21" s="53">
        <v>0</v>
      </c>
      <c r="AL21" s="53">
        <v>0</v>
      </c>
      <c r="AM21" s="53">
        <v>0</v>
      </c>
      <c r="AN21" s="53">
        <v>1684</v>
      </c>
      <c r="AO21" s="53">
        <v>0</v>
      </c>
      <c r="AP21" s="53">
        <v>0</v>
      </c>
      <c r="AQ21" s="53">
        <v>0</v>
      </c>
      <c r="AR21" s="54">
        <v>9476</v>
      </c>
      <c r="AS21" s="52">
        <v>0</v>
      </c>
      <c r="AT21" s="53">
        <v>68</v>
      </c>
      <c r="AU21" s="53">
        <v>0</v>
      </c>
      <c r="AV21" s="53">
        <v>362</v>
      </c>
      <c r="AW21" s="53">
        <v>13594</v>
      </c>
      <c r="AX21" s="53">
        <v>261</v>
      </c>
      <c r="AY21" s="54">
        <v>14285</v>
      </c>
      <c r="AZ21" s="54">
        <v>23761</v>
      </c>
      <c r="BA21" s="53">
        <v>1</v>
      </c>
      <c r="BB21" s="53">
        <v>8925</v>
      </c>
      <c r="BC21" s="54">
        <v>8926</v>
      </c>
      <c r="BD21" s="54">
        <v>23211</v>
      </c>
      <c r="BE21" s="54">
        <v>32687</v>
      </c>
      <c r="BF21" s="53">
        <v>-3857</v>
      </c>
      <c r="BG21" s="53">
        <v>-17985</v>
      </c>
      <c r="BH21" s="54">
        <v>-21842</v>
      </c>
      <c r="BI21" s="55">
        <v>1369</v>
      </c>
      <c r="BJ21" s="56">
        <v>10845</v>
      </c>
      <c r="BL21" s="68">
        <f t="shared" si="0"/>
        <v>8.0762594166912116E-2</v>
      </c>
      <c r="BM21" s="68">
        <f t="shared" si="1"/>
        <v>0</v>
      </c>
      <c r="BN21" s="68">
        <f t="shared" si="2"/>
        <v>4.5173539466394207E-5</v>
      </c>
    </row>
    <row r="22" spans="2:66" ht="20.100000000000001" customHeight="1" x14ac:dyDescent="0.4">
      <c r="B22" s="33" t="s">
        <v>32</v>
      </c>
      <c r="C22" s="34" t="s">
        <v>157</v>
      </c>
      <c r="D22" s="52">
        <v>0</v>
      </c>
      <c r="E22" s="53">
        <v>0</v>
      </c>
      <c r="F22" s="53">
        <v>4</v>
      </c>
      <c r="G22" s="53">
        <v>0</v>
      </c>
      <c r="H22" s="53">
        <v>35</v>
      </c>
      <c r="I22" s="53">
        <v>0</v>
      </c>
      <c r="J22" s="53">
        <v>0</v>
      </c>
      <c r="K22" s="53">
        <v>2</v>
      </c>
      <c r="L22" s="53">
        <v>0</v>
      </c>
      <c r="M22" s="53">
        <v>0</v>
      </c>
      <c r="N22" s="53">
        <v>0</v>
      </c>
      <c r="O22" s="53">
        <v>29</v>
      </c>
      <c r="P22" s="53">
        <v>102</v>
      </c>
      <c r="Q22" s="53">
        <v>16</v>
      </c>
      <c r="R22" s="53">
        <v>2</v>
      </c>
      <c r="S22" s="53">
        <v>71</v>
      </c>
      <c r="T22" s="53">
        <v>7432</v>
      </c>
      <c r="U22" s="53">
        <v>10</v>
      </c>
      <c r="V22" s="53">
        <v>40</v>
      </c>
      <c r="W22" s="53">
        <v>20</v>
      </c>
      <c r="X22" s="53">
        <v>90</v>
      </c>
      <c r="Y22" s="53">
        <v>0</v>
      </c>
      <c r="Z22" s="53">
        <v>8</v>
      </c>
      <c r="AA22" s="53">
        <v>43</v>
      </c>
      <c r="AB22" s="53">
        <v>0</v>
      </c>
      <c r="AC22" s="53">
        <v>2</v>
      </c>
      <c r="AD22" s="53">
        <v>0</v>
      </c>
      <c r="AE22" s="53">
        <v>2</v>
      </c>
      <c r="AF22" s="53">
        <v>0</v>
      </c>
      <c r="AG22" s="53">
        <v>0</v>
      </c>
      <c r="AH22" s="53">
        <v>12</v>
      </c>
      <c r="AI22" s="53">
        <v>0</v>
      </c>
      <c r="AJ22" s="53">
        <v>3</v>
      </c>
      <c r="AK22" s="53">
        <v>0</v>
      </c>
      <c r="AL22" s="53">
        <v>0</v>
      </c>
      <c r="AM22" s="53">
        <v>0</v>
      </c>
      <c r="AN22" s="53">
        <v>2470</v>
      </c>
      <c r="AO22" s="53">
        <v>1</v>
      </c>
      <c r="AP22" s="53">
        <v>0</v>
      </c>
      <c r="AQ22" s="53">
        <v>0</v>
      </c>
      <c r="AR22" s="54">
        <v>10394</v>
      </c>
      <c r="AS22" s="52">
        <v>0</v>
      </c>
      <c r="AT22" s="53">
        <v>54</v>
      </c>
      <c r="AU22" s="53">
        <v>0</v>
      </c>
      <c r="AV22" s="53">
        <v>219</v>
      </c>
      <c r="AW22" s="53">
        <v>21089</v>
      </c>
      <c r="AX22" s="53">
        <v>760</v>
      </c>
      <c r="AY22" s="54">
        <v>22122</v>
      </c>
      <c r="AZ22" s="54">
        <v>32516</v>
      </c>
      <c r="BA22" s="53">
        <v>1500</v>
      </c>
      <c r="BB22" s="53">
        <v>32252</v>
      </c>
      <c r="BC22" s="54">
        <v>33752</v>
      </c>
      <c r="BD22" s="54">
        <v>55874</v>
      </c>
      <c r="BE22" s="54">
        <v>66268</v>
      </c>
      <c r="BF22" s="53">
        <v>-5100</v>
      </c>
      <c r="BG22" s="53">
        <v>-14976</v>
      </c>
      <c r="BH22" s="54">
        <v>-20076</v>
      </c>
      <c r="BI22" s="55">
        <v>35798</v>
      </c>
      <c r="BJ22" s="56">
        <v>46192</v>
      </c>
      <c r="BL22" s="68">
        <f t="shared" si="0"/>
        <v>0.38258088325747319</v>
      </c>
      <c r="BM22" s="68">
        <f t="shared" si="1"/>
        <v>0</v>
      </c>
      <c r="BN22" s="68">
        <f t="shared" si="2"/>
        <v>3.5873104870371874E-5</v>
      </c>
    </row>
    <row r="23" spans="2:66" ht="20.100000000000001" customHeight="1" x14ac:dyDescent="0.4">
      <c r="B23" s="33" t="s">
        <v>34</v>
      </c>
      <c r="C23" s="34" t="s">
        <v>158</v>
      </c>
      <c r="D23" s="52">
        <v>0</v>
      </c>
      <c r="E23" s="53">
        <v>17</v>
      </c>
      <c r="F23" s="53">
        <v>1</v>
      </c>
      <c r="G23" s="53">
        <v>1</v>
      </c>
      <c r="H23" s="53">
        <v>0</v>
      </c>
      <c r="I23" s="53">
        <v>0</v>
      </c>
      <c r="J23" s="53">
        <v>0</v>
      </c>
      <c r="K23" s="53">
        <v>0</v>
      </c>
      <c r="L23" s="53">
        <v>0</v>
      </c>
      <c r="M23" s="53">
        <v>0</v>
      </c>
      <c r="N23" s="53">
        <v>0</v>
      </c>
      <c r="O23" s="53">
        <v>0</v>
      </c>
      <c r="P23" s="53">
        <v>0</v>
      </c>
      <c r="Q23" s="53">
        <v>0</v>
      </c>
      <c r="R23" s="53">
        <v>0</v>
      </c>
      <c r="S23" s="53">
        <v>39</v>
      </c>
      <c r="T23" s="53">
        <v>228</v>
      </c>
      <c r="U23" s="53">
        <v>1632</v>
      </c>
      <c r="V23" s="53">
        <v>2</v>
      </c>
      <c r="W23" s="53">
        <v>7</v>
      </c>
      <c r="X23" s="53">
        <v>61</v>
      </c>
      <c r="Y23" s="53">
        <v>1</v>
      </c>
      <c r="Z23" s="53">
        <v>52</v>
      </c>
      <c r="AA23" s="53">
        <v>10</v>
      </c>
      <c r="AB23" s="53">
        <v>0</v>
      </c>
      <c r="AC23" s="53">
        <v>1</v>
      </c>
      <c r="AD23" s="53">
        <v>0</v>
      </c>
      <c r="AE23" s="53">
        <v>352</v>
      </c>
      <c r="AF23" s="53">
        <v>2</v>
      </c>
      <c r="AG23" s="53">
        <v>0</v>
      </c>
      <c r="AH23" s="53">
        <v>10</v>
      </c>
      <c r="AI23" s="53">
        <v>12</v>
      </c>
      <c r="AJ23" s="53">
        <v>639</v>
      </c>
      <c r="AK23" s="53">
        <v>0</v>
      </c>
      <c r="AL23" s="53">
        <v>5453</v>
      </c>
      <c r="AM23" s="53">
        <v>0</v>
      </c>
      <c r="AN23" s="53">
        <v>872</v>
      </c>
      <c r="AO23" s="53">
        <v>273</v>
      </c>
      <c r="AP23" s="53">
        <v>178</v>
      </c>
      <c r="AQ23" s="53">
        <v>0</v>
      </c>
      <c r="AR23" s="54">
        <v>9843</v>
      </c>
      <c r="AS23" s="52">
        <v>11</v>
      </c>
      <c r="AT23" s="53">
        <v>524</v>
      </c>
      <c r="AU23" s="53">
        <v>0</v>
      </c>
      <c r="AV23" s="53">
        <v>896</v>
      </c>
      <c r="AW23" s="53">
        <v>18165</v>
      </c>
      <c r="AX23" s="53">
        <v>-255</v>
      </c>
      <c r="AY23" s="54">
        <v>19341</v>
      </c>
      <c r="AZ23" s="54">
        <v>29184</v>
      </c>
      <c r="BA23" s="53">
        <v>278</v>
      </c>
      <c r="BB23" s="53">
        <v>23786</v>
      </c>
      <c r="BC23" s="54">
        <v>24064</v>
      </c>
      <c r="BD23" s="54">
        <v>43405</v>
      </c>
      <c r="BE23" s="54">
        <v>53248</v>
      </c>
      <c r="BF23" s="53">
        <v>-11076</v>
      </c>
      <c r="BG23" s="53">
        <v>-17711</v>
      </c>
      <c r="BH23" s="54">
        <v>-28787</v>
      </c>
      <c r="BI23" s="55">
        <v>14618</v>
      </c>
      <c r="BJ23" s="56">
        <v>24461</v>
      </c>
      <c r="BL23" s="68">
        <f t="shared" si="0"/>
        <v>1.3603344298245612E-2</v>
      </c>
      <c r="BM23" s="68">
        <f t="shared" si="1"/>
        <v>1.7394054395951928E-4</v>
      </c>
      <c r="BN23" s="68">
        <f t="shared" si="2"/>
        <v>3.4810198059397892E-4</v>
      </c>
    </row>
    <row r="24" spans="2:66" ht="20.100000000000001" customHeight="1" x14ac:dyDescent="0.4">
      <c r="B24" s="33" t="s">
        <v>36</v>
      </c>
      <c r="C24" s="34" t="s">
        <v>159</v>
      </c>
      <c r="D24" s="52">
        <v>0</v>
      </c>
      <c r="E24" s="53">
        <v>0</v>
      </c>
      <c r="F24" s="53">
        <v>0</v>
      </c>
      <c r="G24" s="53">
        <v>0</v>
      </c>
      <c r="H24" s="53">
        <v>3</v>
      </c>
      <c r="I24" s="53">
        <v>0</v>
      </c>
      <c r="J24" s="53">
        <v>0</v>
      </c>
      <c r="K24" s="53">
        <v>0</v>
      </c>
      <c r="L24" s="53">
        <v>0</v>
      </c>
      <c r="M24" s="53">
        <v>0</v>
      </c>
      <c r="N24" s="53">
        <v>0</v>
      </c>
      <c r="O24" s="53">
        <v>0</v>
      </c>
      <c r="P24" s="53">
        <v>0</v>
      </c>
      <c r="Q24" s="53">
        <v>0</v>
      </c>
      <c r="R24" s="53">
        <v>14</v>
      </c>
      <c r="S24" s="53">
        <v>203</v>
      </c>
      <c r="T24" s="53">
        <v>206</v>
      </c>
      <c r="U24" s="53">
        <v>2528</v>
      </c>
      <c r="V24" s="53">
        <v>3066</v>
      </c>
      <c r="W24" s="53">
        <v>1206</v>
      </c>
      <c r="X24" s="53">
        <v>124</v>
      </c>
      <c r="Y24" s="53">
        <v>25</v>
      </c>
      <c r="Z24" s="53">
        <v>63</v>
      </c>
      <c r="AA24" s="53">
        <v>10</v>
      </c>
      <c r="AB24" s="53">
        <v>1</v>
      </c>
      <c r="AC24" s="53">
        <v>0</v>
      </c>
      <c r="AD24" s="53">
        <v>0</v>
      </c>
      <c r="AE24" s="53">
        <v>10</v>
      </c>
      <c r="AF24" s="53">
        <v>7</v>
      </c>
      <c r="AG24" s="53">
        <v>0</v>
      </c>
      <c r="AH24" s="53">
        <v>1</v>
      </c>
      <c r="AI24" s="53">
        <v>120</v>
      </c>
      <c r="AJ24" s="53">
        <v>440</v>
      </c>
      <c r="AK24" s="53">
        <v>66</v>
      </c>
      <c r="AL24" s="53">
        <v>2</v>
      </c>
      <c r="AM24" s="53">
        <v>0</v>
      </c>
      <c r="AN24" s="53">
        <v>2504</v>
      </c>
      <c r="AO24" s="53">
        <v>1</v>
      </c>
      <c r="AP24" s="53">
        <v>259</v>
      </c>
      <c r="AQ24" s="53">
        <v>0</v>
      </c>
      <c r="AR24" s="54">
        <v>10859</v>
      </c>
      <c r="AS24" s="52">
        <v>2</v>
      </c>
      <c r="AT24" s="53">
        <v>819</v>
      </c>
      <c r="AU24" s="53">
        <v>0</v>
      </c>
      <c r="AV24" s="53">
        <v>0</v>
      </c>
      <c r="AW24" s="53">
        <v>0</v>
      </c>
      <c r="AX24" s="53">
        <v>8</v>
      </c>
      <c r="AY24" s="54">
        <v>829</v>
      </c>
      <c r="AZ24" s="54">
        <v>11688</v>
      </c>
      <c r="BA24" s="53">
        <v>4229</v>
      </c>
      <c r="BB24" s="53">
        <v>7066</v>
      </c>
      <c r="BC24" s="54">
        <v>11295</v>
      </c>
      <c r="BD24" s="54">
        <v>12124</v>
      </c>
      <c r="BE24" s="54">
        <v>22983</v>
      </c>
      <c r="BF24" s="53">
        <v>-4356</v>
      </c>
      <c r="BG24" s="53">
        <v>-7185</v>
      </c>
      <c r="BH24" s="54">
        <v>-11541</v>
      </c>
      <c r="BI24" s="55">
        <v>583</v>
      </c>
      <c r="BJ24" s="56">
        <v>11442</v>
      </c>
      <c r="BL24" s="68">
        <f t="shared" si="0"/>
        <v>1.2577002053388076E-2</v>
      </c>
      <c r="BM24" s="68">
        <f t="shared" si="1"/>
        <v>3.1625553447185328E-5</v>
      </c>
      <c r="BN24" s="68">
        <f t="shared" si="2"/>
        <v>5.4407542386730669E-4</v>
      </c>
    </row>
    <row r="25" spans="2:66" ht="20.100000000000001" customHeight="1" x14ac:dyDescent="0.4">
      <c r="B25" s="33" t="s">
        <v>38</v>
      </c>
      <c r="C25" s="34" t="s">
        <v>160</v>
      </c>
      <c r="D25" s="52">
        <v>1</v>
      </c>
      <c r="E25" s="53">
        <v>0</v>
      </c>
      <c r="F25" s="53">
        <v>2</v>
      </c>
      <c r="G25" s="53">
        <v>73</v>
      </c>
      <c r="H25" s="53">
        <v>37</v>
      </c>
      <c r="I25" s="53">
        <v>0</v>
      </c>
      <c r="J25" s="53">
        <v>0</v>
      </c>
      <c r="K25" s="53">
        <v>4</v>
      </c>
      <c r="L25" s="53">
        <v>0</v>
      </c>
      <c r="M25" s="53">
        <v>0</v>
      </c>
      <c r="N25" s="53">
        <v>0</v>
      </c>
      <c r="O25" s="53">
        <v>0</v>
      </c>
      <c r="P25" s="53">
        <v>4</v>
      </c>
      <c r="Q25" s="53">
        <v>0</v>
      </c>
      <c r="R25" s="53">
        <v>4</v>
      </c>
      <c r="S25" s="53">
        <v>207</v>
      </c>
      <c r="T25" s="53">
        <v>723</v>
      </c>
      <c r="U25" s="53">
        <v>268</v>
      </c>
      <c r="V25" s="53">
        <v>202</v>
      </c>
      <c r="W25" s="53">
        <v>1278</v>
      </c>
      <c r="X25" s="53">
        <v>881</v>
      </c>
      <c r="Y25" s="53">
        <v>48</v>
      </c>
      <c r="Z25" s="53">
        <v>1769</v>
      </c>
      <c r="AA25" s="53">
        <v>1361</v>
      </c>
      <c r="AB25" s="53">
        <v>1</v>
      </c>
      <c r="AC25" s="53">
        <v>2</v>
      </c>
      <c r="AD25" s="53">
        <v>0</v>
      </c>
      <c r="AE25" s="53">
        <v>186</v>
      </c>
      <c r="AF25" s="53">
        <v>23</v>
      </c>
      <c r="AG25" s="53">
        <v>20</v>
      </c>
      <c r="AH25" s="53">
        <v>72</v>
      </c>
      <c r="AI25" s="53">
        <v>38</v>
      </c>
      <c r="AJ25" s="53">
        <v>727</v>
      </c>
      <c r="AK25" s="53">
        <v>169</v>
      </c>
      <c r="AL25" s="53">
        <v>51</v>
      </c>
      <c r="AM25" s="53">
        <v>3</v>
      </c>
      <c r="AN25" s="53">
        <v>1737</v>
      </c>
      <c r="AO25" s="53">
        <v>87</v>
      </c>
      <c r="AP25" s="53">
        <v>0</v>
      </c>
      <c r="AQ25" s="53">
        <v>25</v>
      </c>
      <c r="AR25" s="54">
        <v>10003</v>
      </c>
      <c r="AS25" s="52">
        <v>462</v>
      </c>
      <c r="AT25" s="53">
        <v>23185</v>
      </c>
      <c r="AU25" s="53">
        <v>0</v>
      </c>
      <c r="AV25" s="53">
        <v>2629</v>
      </c>
      <c r="AW25" s="53">
        <v>21765</v>
      </c>
      <c r="AX25" s="53">
        <v>206</v>
      </c>
      <c r="AY25" s="54">
        <v>48247</v>
      </c>
      <c r="AZ25" s="54">
        <v>58250</v>
      </c>
      <c r="BA25" s="53">
        <v>56</v>
      </c>
      <c r="BB25" s="53">
        <v>7225</v>
      </c>
      <c r="BC25" s="54">
        <v>7281</v>
      </c>
      <c r="BD25" s="54">
        <v>55528</v>
      </c>
      <c r="BE25" s="54">
        <v>65531</v>
      </c>
      <c r="BF25" s="53">
        <v>-27239</v>
      </c>
      <c r="BG25" s="53">
        <v>-29107</v>
      </c>
      <c r="BH25" s="54">
        <v>-56346</v>
      </c>
      <c r="BI25" s="55">
        <v>-818</v>
      </c>
      <c r="BJ25" s="56">
        <v>9185</v>
      </c>
      <c r="BL25" s="68">
        <f t="shared" si="0"/>
        <v>3.2686695278969946E-2</v>
      </c>
      <c r="BM25" s="68">
        <f t="shared" si="1"/>
        <v>7.3055028462998099E-3</v>
      </c>
      <c r="BN25" s="68">
        <f t="shared" si="2"/>
        <v>1.5402184007769848E-2</v>
      </c>
    </row>
    <row r="26" spans="2:66" ht="20.100000000000001" customHeight="1" x14ac:dyDescent="0.4">
      <c r="B26" s="33" t="s">
        <v>40</v>
      </c>
      <c r="C26" s="34" t="s">
        <v>161</v>
      </c>
      <c r="D26" s="52">
        <v>0</v>
      </c>
      <c r="E26" s="53">
        <v>0</v>
      </c>
      <c r="F26" s="53">
        <v>0</v>
      </c>
      <c r="G26" s="53">
        <v>2185</v>
      </c>
      <c r="H26" s="53">
        <v>0</v>
      </c>
      <c r="I26" s="53">
        <v>0</v>
      </c>
      <c r="J26" s="53">
        <v>0</v>
      </c>
      <c r="K26" s="53">
        <v>0</v>
      </c>
      <c r="L26" s="53">
        <v>0</v>
      </c>
      <c r="M26" s="53">
        <v>0</v>
      </c>
      <c r="N26" s="53">
        <v>0</v>
      </c>
      <c r="O26" s="53">
        <v>0</v>
      </c>
      <c r="P26" s="53">
        <v>0</v>
      </c>
      <c r="Q26" s="53">
        <v>0</v>
      </c>
      <c r="R26" s="53">
        <v>0</v>
      </c>
      <c r="S26" s="53">
        <v>0</v>
      </c>
      <c r="T26" s="53">
        <v>36</v>
      </c>
      <c r="U26" s="53">
        <v>0</v>
      </c>
      <c r="V26" s="53">
        <v>0</v>
      </c>
      <c r="W26" s="53">
        <v>0</v>
      </c>
      <c r="X26" s="53">
        <v>8289</v>
      </c>
      <c r="Y26" s="53">
        <v>0</v>
      </c>
      <c r="Z26" s="53">
        <v>0</v>
      </c>
      <c r="AA26" s="53">
        <v>0</v>
      </c>
      <c r="AB26" s="53">
        <v>0</v>
      </c>
      <c r="AC26" s="53">
        <v>0</v>
      </c>
      <c r="AD26" s="53">
        <v>0</v>
      </c>
      <c r="AE26" s="53">
        <v>0</v>
      </c>
      <c r="AF26" s="53">
        <v>0</v>
      </c>
      <c r="AG26" s="53">
        <v>0</v>
      </c>
      <c r="AH26" s="53">
        <v>2318</v>
      </c>
      <c r="AI26" s="53">
        <v>0</v>
      </c>
      <c r="AJ26" s="53">
        <v>1088</v>
      </c>
      <c r="AK26" s="53">
        <v>20</v>
      </c>
      <c r="AL26" s="53">
        <v>0</v>
      </c>
      <c r="AM26" s="53">
        <v>0</v>
      </c>
      <c r="AN26" s="53">
        <v>6691</v>
      </c>
      <c r="AO26" s="53">
        <v>3</v>
      </c>
      <c r="AP26" s="53">
        <v>0</v>
      </c>
      <c r="AQ26" s="53">
        <v>0</v>
      </c>
      <c r="AR26" s="54">
        <v>20630</v>
      </c>
      <c r="AS26" s="52">
        <v>0</v>
      </c>
      <c r="AT26" s="53">
        <v>21339</v>
      </c>
      <c r="AU26" s="53">
        <v>0</v>
      </c>
      <c r="AV26" s="53">
        <v>1592</v>
      </c>
      <c r="AW26" s="53">
        <v>22058</v>
      </c>
      <c r="AX26" s="53">
        <v>1934</v>
      </c>
      <c r="AY26" s="54">
        <v>46923</v>
      </c>
      <c r="AZ26" s="54">
        <v>67553</v>
      </c>
      <c r="BA26" s="53">
        <v>15925</v>
      </c>
      <c r="BB26" s="53">
        <v>14858</v>
      </c>
      <c r="BC26" s="54">
        <v>30783</v>
      </c>
      <c r="BD26" s="54">
        <v>77706</v>
      </c>
      <c r="BE26" s="54">
        <v>98336</v>
      </c>
      <c r="BF26" s="53">
        <v>-7324</v>
      </c>
      <c r="BG26" s="53">
        <v>-59067</v>
      </c>
      <c r="BH26" s="54">
        <v>-66391</v>
      </c>
      <c r="BI26" s="55">
        <v>11315</v>
      </c>
      <c r="BJ26" s="56">
        <v>31945</v>
      </c>
      <c r="BL26" s="68">
        <f t="shared" si="0"/>
        <v>1.7201308602134646E-2</v>
      </c>
      <c r="BM26" s="68">
        <f t="shared" si="1"/>
        <v>0</v>
      </c>
      <c r="BN26" s="68">
        <f t="shared" si="2"/>
        <v>1.4175855274608618E-2</v>
      </c>
    </row>
    <row r="27" spans="2:66" ht="20.100000000000001" customHeight="1" x14ac:dyDescent="0.4">
      <c r="B27" s="33" t="s">
        <v>42</v>
      </c>
      <c r="C27" s="34" t="s">
        <v>162</v>
      </c>
      <c r="D27" s="52">
        <v>47</v>
      </c>
      <c r="E27" s="53">
        <v>34</v>
      </c>
      <c r="F27" s="53">
        <v>51</v>
      </c>
      <c r="G27" s="53">
        <v>344</v>
      </c>
      <c r="H27" s="53">
        <v>102</v>
      </c>
      <c r="I27" s="53">
        <v>994</v>
      </c>
      <c r="J27" s="53">
        <v>264</v>
      </c>
      <c r="K27" s="53">
        <v>485</v>
      </c>
      <c r="L27" s="53">
        <v>739</v>
      </c>
      <c r="M27" s="53">
        <v>55</v>
      </c>
      <c r="N27" s="53">
        <v>4</v>
      </c>
      <c r="O27" s="53">
        <v>20</v>
      </c>
      <c r="P27" s="53">
        <v>368</v>
      </c>
      <c r="Q27" s="53">
        <v>823</v>
      </c>
      <c r="R27" s="53">
        <v>25</v>
      </c>
      <c r="S27" s="53">
        <v>11</v>
      </c>
      <c r="T27" s="53">
        <v>88</v>
      </c>
      <c r="U27" s="53">
        <v>106</v>
      </c>
      <c r="V27" s="53">
        <v>66</v>
      </c>
      <c r="W27" s="53">
        <v>59</v>
      </c>
      <c r="X27" s="53">
        <v>46</v>
      </c>
      <c r="Y27" s="53">
        <v>1359</v>
      </c>
      <c r="Z27" s="53">
        <v>474</v>
      </c>
      <c r="AA27" s="53">
        <v>1040</v>
      </c>
      <c r="AB27" s="53">
        <v>933</v>
      </c>
      <c r="AC27" s="53">
        <v>39</v>
      </c>
      <c r="AD27" s="53">
        <v>76</v>
      </c>
      <c r="AE27" s="53">
        <v>2204</v>
      </c>
      <c r="AF27" s="53">
        <v>2405</v>
      </c>
      <c r="AG27" s="53">
        <v>16</v>
      </c>
      <c r="AH27" s="53">
        <v>497</v>
      </c>
      <c r="AI27" s="53">
        <v>2824</v>
      </c>
      <c r="AJ27" s="53">
        <v>2365</v>
      </c>
      <c r="AK27" s="53">
        <v>2476</v>
      </c>
      <c r="AL27" s="53">
        <v>2295</v>
      </c>
      <c r="AM27" s="53">
        <v>1245</v>
      </c>
      <c r="AN27" s="53">
        <v>2768</v>
      </c>
      <c r="AO27" s="53">
        <v>1683</v>
      </c>
      <c r="AP27" s="53">
        <v>1057</v>
      </c>
      <c r="AQ27" s="53">
        <v>35</v>
      </c>
      <c r="AR27" s="54">
        <v>30522</v>
      </c>
      <c r="AS27" s="52">
        <v>984</v>
      </c>
      <c r="AT27" s="53">
        <v>6250</v>
      </c>
      <c r="AU27" s="53">
        <v>0</v>
      </c>
      <c r="AV27" s="53">
        <v>190</v>
      </c>
      <c r="AW27" s="53">
        <v>4363</v>
      </c>
      <c r="AX27" s="53">
        <v>409</v>
      </c>
      <c r="AY27" s="54">
        <v>12196</v>
      </c>
      <c r="AZ27" s="54">
        <v>42718</v>
      </c>
      <c r="BA27" s="53">
        <v>8030</v>
      </c>
      <c r="BB27" s="53">
        <v>5479</v>
      </c>
      <c r="BC27" s="54">
        <v>13509</v>
      </c>
      <c r="BD27" s="54">
        <v>25705</v>
      </c>
      <c r="BE27" s="54">
        <v>56227</v>
      </c>
      <c r="BF27" s="53">
        <v>-8863</v>
      </c>
      <c r="BG27" s="53">
        <v>-20470</v>
      </c>
      <c r="BH27" s="54">
        <v>-29333</v>
      </c>
      <c r="BI27" s="55">
        <v>-3628</v>
      </c>
      <c r="BJ27" s="56">
        <v>26894</v>
      </c>
      <c r="BL27" s="68">
        <f t="shared" si="0"/>
        <v>0.31333395758228377</v>
      </c>
      <c r="BM27" s="68">
        <f t="shared" si="1"/>
        <v>1.5559772296015181E-2</v>
      </c>
      <c r="BN27" s="68">
        <f t="shared" si="2"/>
        <v>4.151979730367115E-3</v>
      </c>
    </row>
    <row r="28" spans="2:66" ht="20.100000000000001" customHeight="1" x14ac:dyDescent="0.4">
      <c r="B28" s="33" t="s">
        <v>44</v>
      </c>
      <c r="C28" s="34" t="s">
        <v>163</v>
      </c>
      <c r="D28" s="52">
        <v>505</v>
      </c>
      <c r="E28" s="53">
        <v>27</v>
      </c>
      <c r="F28" s="53">
        <v>17</v>
      </c>
      <c r="G28" s="53">
        <v>67</v>
      </c>
      <c r="H28" s="53">
        <v>57</v>
      </c>
      <c r="I28" s="53">
        <v>54</v>
      </c>
      <c r="J28" s="53">
        <v>37</v>
      </c>
      <c r="K28" s="53">
        <v>14</v>
      </c>
      <c r="L28" s="53">
        <v>299</v>
      </c>
      <c r="M28" s="53">
        <v>43</v>
      </c>
      <c r="N28" s="53">
        <v>10</v>
      </c>
      <c r="O28" s="53">
        <v>30</v>
      </c>
      <c r="P28" s="53">
        <v>274</v>
      </c>
      <c r="Q28" s="53">
        <v>293</v>
      </c>
      <c r="R28" s="53">
        <v>40</v>
      </c>
      <c r="S28" s="53">
        <v>15</v>
      </c>
      <c r="T28" s="53">
        <v>68</v>
      </c>
      <c r="U28" s="53">
        <v>39</v>
      </c>
      <c r="V28" s="53">
        <v>26</v>
      </c>
      <c r="W28" s="53">
        <v>12</v>
      </c>
      <c r="X28" s="53">
        <v>24</v>
      </c>
      <c r="Y28" s="53">
        <v>39</v>
      </c>
      <c r="Z28" s="53">
        <v>122</v>
      </c>
      <c r="AA28" s="53">
        <v>100</v>
      </c>
      <c r="AB28" s="53">
        <v>1174</v>
      </c>
      <c r="AC28" s="53">
        <v>390</v>
      </c>
      <c r="AD28" s="53">
        <v>51</v>
      </c>
      <c r="AE28" s="53">
        <v>1082</v>
      </c>
      <c r="AF28" s="53">
        <v>405</v>
      </c>
      <c r="AG28" s="53">
        <v>3057</v>
      </c>
      <c r="AH28" s="53">
        <v>1182</v>
      </c>
      <c r="AI28" s="53">
        <v>477</v>
      </c>
      <c r="AJ28" s="53">
        <v>2622</v>
      </c>
      <c r="AK28" s="53">
        <v>977</v>
      </c>
      <c r="AL28" s="53">
        <v>1211</v>
      </c>
      <c r="AM28" s="53">
        <v>70</v>
      </c>
      <c r="AN28" s="53">
        <v>223</v>
      </c>
      <c r="AO28" s="53">
        <v>573</v>
      </c>
      <c r="AP28" s="53">
        <v>0</v>
      </c>
      <c r="AQ28" s="53">
        <v>0</v>
      </c>
      <c r="AR28" s="54">
        <v>15706</v>
      </c>
      <c r="AS28" s="52">
        <v>0</v>
      </c>
      <c r="AT28" s="53">
        <v>0</v>
      </c>
      <c r="AU28" s="53">
        <v>0</v>
      </c>
      <c r="AV28" s="53">
        <v>40430</v>
      </c>
      <c r="AW28" s="53">
        <v>101901</v>
      </c>
      <c r="AX28" s="53">
        <v>0</v>
      </c>
      <c r="AY28" s="54">
        <v>142331</v>
      </c>
      <c r="AZ28" s="54">
        <v>158037</v>
      </c>
      <c r="BA28" s="53">
        <v>0</v>
      </c>
      <c r="BB28" s="53">
        <v>0</v>
      </c>
      <c r="BC28" s="54">
        <v>0</v>
      </c>
      <c r="BD28" s="54">
        <v>142331</v>
      </c>
      <c r="BE28" s="54">
        <v>158037</v>
      </c>
      <c r="BF28" s="53">
        <v>0</v>
      </c>
      <c r="BG28" s="53">
        <v>0</v>
      </c>
      <c r="BH28" s="54">
        <v>0</v>
      </c>
      <c r="BI28" s="55">
        <v>142331</v>
      </c>
      <c r="BJ28" s="56">
        <v>158037</v>
      </c>
      <c r="BL28" s="68">
        <f t="shared" si="0"/>
        <v>1</v>
      </c>
      <c r="BM28" s="68">
        <f t="shared" si="1"/>
        <v>0</v>
      </c>
      <c r="BN28" s="68">
        <f t="shared" si="2"/>
        <v>0</v>
      </c>
    </row>
    <row r="29" spans="2:66" ht="20.100000000000001" customHeight="1" x14ac:dyDescent="0.4">
      <c r="B29" s="33" t="s">
        <v>46</v>
      </c>
      <c r="C29" s="34" t="s">
        <v>164</v>
      </c>
      <c r="D29" s="52">
        <v>0</v>
      </c>
      <c r="E29" s="53">
        <v>0</v>
      </c>
      <c r="F29" s="53">
        <v>0</v>
      </c>
      <c r="G29" s="53">
        <v>0</v>
      </c>
      <c r="H29" s="53">
        <v>0</v>
      </c>
      <c r="I29" s="53">
        <v>0</v>
      </c>
      <c r="J29" s="53">
        <v>0</v>
      </c>
      <c r="K29" s="53">
        <v>0</v>
      </c>
      <c r="L29" s="53">
        <v>0</v>
      </c>
      <c r="M29" s="53">
        <v>0</v>
      </c>
      <c r="N29" s="53">
        <v>0</v>
      </c>
      <c r="O29" s="53">
        <v>0</v>
      </c>
      <c r="P29" s="53">
        <v>0</v>
      </c>
      <c r="Q29" s="53">
        <v>0</v>
      </c>
      <c r="R29" s="53">
        <v>0</v>
      </c>
      <c r="S29" s="53">
        <v>0</v>
      </c>
      <c r="T29" s="53">
        <v>0</v>
      </c>
      <c r="U29" s="53">
        <v>0</v>
      </c>
      <c r="V29" s="53">
        <v>0</v>
      </c>
      <c r="W29" s="53">
        <v>0</v>
      </c>
      <c r="X29" s="53">
        <v>0</v>
      </c>
      <c r="Y29" s="53">
        <v>0</v>
      </c>
      <c r="Z29" s="53">
        <v>0</v>
      </c>
      <c r="AA29" s="53">
        <v>0</v>
      </c>
      <c r="AB29" s="53">
        <v>0</v>
      </c>
      <c r="AC29" s="53">
        <v>0</v>
      </c>
      <c r="AD29" s="53">
        <v>0</v>
      </c>
      <c r="AE29" s="53">
        <v>0</v>
      </c>
      <c r="AF29" s="53">
        <v>0</v>
      </c>
      <c r="AG29" s="53">
        <v>0</v>
      </c>
      <c r="AH29" s="53">
        <v>0</v>
      </c>
      <c r="AI29" s="53">
        <v>0</v>
      </c>
      <c r="AJ29" s="53">
        <v>0</v>
      </c>
      <c r="AK29" s="53">
        <v>0</v>
      </c>
      <c r="AL29" s="53">
        <v>0</v>
      </c>
      <c r="AM29" s="53">
        <v>0</v>
      </c>
      <c r="AN29" s="53">
        <v>0</v>
      </c>
      <c r="AO29" s="53">
        <v>0</v>
      </c>
      <c r="AP29" s="53">
        <v>0</v>
      </c>
      <c r="AQ29" s="53">
        <v>0</v>
      </c>
      <c r="AR29" s="54">
        <v>0</v>
      </c>
      <c r="AS29" s="52">
        <v>0</v>
      </c>
      <c r="AT29" s="53">
        <v>0</v>
      </c>
      <c r="AU29" s="53">
        <v>0</v>
      </c>
      <c r="AV29" s="53">
        <v>222908</v>
      </c>
      <c r="AW29" s="53">
        <v>23756</v>
      </c>
      <c r="AX29" s="53">
        <v>0</v>
      </c>
      <c r="AY29" s="54">
        <v>246664</v>
      </c>
      <c r="AZ29" s="54">
        <v>246664</v>
      </c>
      <c r="BA29" s="53">
        <v>0</v>
      </c>
      <c r="BB29" s="53">
        <v>0</v>
      </c>
      <c r="BC29" s="54">
        <v>0</v>
      </c>
      <c r="BD29" s="54">
        <v>246664</v>
      </c>
      <c r="BE29" s="54">
        <v>246664</v>
      </c>
      <c r="BF29" s="53">
        <v>0</v>
      </c>
      <c r="BG29" s="53">
        <v>0</v>
      </c>
      <c r="BH29" s="54">
        <v>0</v>
      </c>
      <c r="BI29" s="55">
        <v>246664</v>
      </c>
      <c r="BJ29" s="56">
        <v>246664</v>
      </c>
      <c r="BL29" s="68">
        <f t="shared" si="0"/>
        <v>1</v>
      </c>
      <c r="BM29" s="68">
        <f t="shared" si="1"/>
        <v>0</v>
      </c>
      <c r="BN29" s="68">
        <f t="shared" si="2"/>
        <v>0</v>
      </c>
    </row>
    <row r="30" spans="2:66" ht="20.100000000000001" customHeight="1" x14ac:dyDescent="0.4">
      <c r="B30" s="33" t="s">
        <v>48</v>
      </c>
      <c r="C30" s="34" t="s">
        <v>165</v>
      </c>
      <c r="D30" s="52">
        <v>691</v>
      </c>
      <c r="E30" s="53">
        <v>314</v>
      </c>
      <c r="F30" s="53">
        <v>66</v>
      </c>
      <c r="G30" s="53">
        <v>374</v>
      </c>
      <c r="H30" s="53">
        <v>1164</v>
      </c>
      <c r="I30" s="53">
        <v>1140</v>
      </c>
      <c r="J30" s="53">
        <v>377</v>
      </c>
      <c r="K30" s="53">
        <v>275</v>
      </c>
      <c r="L30" s="53">
        <v>4147</v>
      </c>
      <c r="M30" s="53">
        <v>662</v>
      </c>
      <c r="N30" s="53">
        <v>57</v>
      </c>
      <c r="O30" s="53">
        <v>234</v>
      </c>
      <c r="P30" s="53">
        <v>4707</v>
      </c>
      <c r="Q30" s="53">
        <v>3260</v>
      </c>
      <c r="R30" s="53">
        <v>222</v>
      </c>
      <c r="S30" s="53">
        <v>89</v>
      </c>
      <c r="T30" s="53">
        <v>342</v>
      </c>
      <c r="U30" s="53">
        <v>204</v>
      </c>
      <c r="V30" s="53">
        <v>321</v>
      </c>
      <c r="W30" s="53">
        <v>59</v>
      </c>
      <c r="X30" s="53">
        <v>397</v>
      </c>
      <c r="Y30" s="53">
        <v>397</v>
      </c>
      <c r="Z30" s="53">
        <v>345</v>
      </c>
      <c r="AA30" s="53">
        <v>471</v>
      </c>
      <c r="AB30" s="53">
        <v>12051</v>
      </c>
      <c r="AC30" s="53">
        <v>420</v>
      </c>
      <c r="AD30" s="53">
        <v>1344</v>
      </c>
      <c r="AE30" s="53">
        <v>6915</v>
      </c>
      <c r="AF30" s="53">
        <v>655</v>
      </c>
      <c r="AG30" s="53">
        <v>861</v>
      </c>
      <c r="AH30" s="53">
        <v>1234</v>
      </c>
      <c r="AI30" s="53">
        <v>958</v>
      </c>
      <c r="AJ30" s="53">
        <v>2672</v>
      </c>
      <c r="AK30" s="53">
        <v>4804</v>
      </c>
      <c r="AL30" s="53">
        <v>5360</v>
      </c>
      <c r="AM30" s="53">
        <v>89</v>
      </c>
      <c r="AN30" s="53">
        <v>1077</v>
      </c>
      <c r="AO30" s="53">
        <v>6808</v>
      </c>
      <c r="AP30" s="53">
        <v>0</v>
      </c>
      <c r="AQ30" s="53">
        <v>94</v>
      </c>
      <c r="AR30" s="54">
        <v>65657</v>
      </c>
      <c r="AS30" s="52">
        <v>31</v>
      </c>
      <c r="AT30" s="53">
        <v>34404</v>
      </c>
      <c r="AU30" s="53">
        <v>0</v>
      </c>
      <c r="AV30" s="53">
        <v>0</v>
      </c>
      <c r="AW30" s="53">
        <v>0</v>
      </c>
      <c r="AX30" s="53">
        <v>0</v>
      </c>
      <c r="AY30" s="54">
        <v>34435</v>
      </c>
      <c r="AZ30" s="54">
        <v>100092</v>
      </c>
      <c r="BA30" s="53">
        <v>0</v>
      </c>
      <c r="BB30" s="53">
        <v>11981</v>
      </c>
      <c r="BC30" s="54">
        <v>11981</v>
      </c>
      <c r="BD30" s="54">
        <v>46416</v>
      </c>
      <c r="BE30" s="54">
        <v>112073</v>
      </c>
      <c r="BF30" s="53">
        <v>0</v>
      </c>
      <c r="BG30" s="53">
        <v>-20553</v>
      </c>
      <c r="BH30" s="54">
        <v>-20553</v>
      </c>
      <c r="BI30" s="55">
        <v>25863</v>
      </c>
      <c r="BJ30" s="56">
        <v>91520</v>
      </c>
      <c r="BL30" s="68">
        <f t="shared" si="0"/>
        <v>0.79465891379930464</v>
      </c>
      <c r="BM30" s="68">
        <f t="shared" si="1"/>
        <v>4.9019607843137254E-4</v>
      </c>
      <c r="BN30" s="68">
        <f t="shared" si="2"/>
        <v>2.2855153702968034E-2</v>
      </c>
    </row>
    <row r="31" spans="2:66" ht="20.100000000000001" customHeight="1" x14ac:dyDescent="0.4">
      <c r="B31" s="33" t="s">
        <v>50</v>
      </c>
      <c r="C31" s="34" t="s">
        <v>166</v>
      </c>
      <c r="D31" s="52">
        <v>12</v>
      </c>
      <c r="E31" s="53">
        <v>22</v>
      </c>
      <c r="F31" s="53">
        <v>3</v>
      </c>
      <c r="G31" s="53">
        <v>15</v>
      </c>
      <c r="H31" s="53">
        <v>65</v>
      </c>
      <c r="I31" s="53">
        <v>144</v>
      </c>
      <c r="J31" s="53">
        <v>19</v>
      </c>
      <c r="K31" s="53">
        <v>7</v>
      </c>
      <c r="L31" s="53">
        <v>122</v>
      </c>
      <c r="M31" s="53">
        <v>33</v>
      </c>
      <c r="N31" s="53">
        <v>1</v>
      </c>
      <c r="O31" s="53">
        <v>9</v>
      </c>
      <c r="P31" s="53">
        <v>45</v>
      </c>
      <c r="Q31" s="53">
        <v>28</v>
      </c>
      <c r="R31" s="53">
        <v>6</v>
      </c>
      <c r="S31" s="53">
        <v>2</v>
      </c>
      <c r="T31" s="53">
        <v>18</v>
      </c>
      <c r="U31" s="53">
        <v>15</v>
      </c>
      <c r="V31" s="53">
        <v>22</v>
      </c>
      <c r="W31" s="53">
        <v>4</v>
      </c>
      <c r="X31" s="53">
        <v>15</v>
      </c>
      <c r="Y31" s="53">
        <v>23</v>
      </c>
      <c r="Z31" s="53">
        <v>113</v>
      </c>
      <c r="AA31" s="53">
        <v>119</v>
      </c>
      <c r="AB31" s="53">
        <v>71</v>
      </c>
      <c r="AC31" s="53">
        <v>1393</v>
      </c>
      <c r="AD31" s="53">
        <v>128</v>
      </c>
      <c r="AE31" s="53">
        <v>732</v>
      </c>
      <c r="AF31" s="53">
        <v>156</v>
      </c>
      <c r="AG31" s="53">
        <v>91</v>
      </c>
      <c r="AH31" s="53">
        <v>478</v>
      </c>
      <c r="AI31" s="53">
        <v>366</v>
      </c>
      <c r="AJ31" s="53">
        <v>1051</v>
      </c>
      <c r="AK31" s="53">
        <v>1925</v>
      </c>
      <c r="AL31" s="53">
        <v>2313</v>
      </c>
      <c r="AM31" s="53">
        <v>48</v>
      </c>
      <c r="AN31" s="53">
        <v>113</v>
      </c>
      <c r="AO31" s="53">
        <v>2234</v>
      </c>
      <c r="AP31" s="53">
        <v>0</v>
      </c>
      <c r="AQ31" s="53">
        <v>16</v>
      </c>
      <c r="AR31" s="54">
        <v>11977</v>
      </c>
      <c r="AS31" s="52">
        <v>11</v>
      </c>
      <c r="AT31" s="53">
        <v>5178</v>
      </c>
      <c r="AU31" s="53">
        <v>-1489</v>
      </c>
      <c r="AV31" s="53">
        <v>0</v>
      </c>
      <c r="AW31" s="53">
        <v>0</v>
      </c>
      <c r="AX31" s="53">
        <v>0</v>
      </c>
      <c r="AY31" s="54">
        <v>3700</v>
      </c>
      <c r="AZ31" s="54">
        <v>15677</v>
      </c>
      <c r="BA31" s="53">
        <v>0</v>
      </c>
      <c r="BB31" s="53">
        <v>0</v>
      </c>
      <c r="BC31" s="54">
        <v>0</v>
      </c>
      <c r="BD31" s="54">
        <v>3700</v>
      </c>
      <c r="BE31" s="54">
        <v>15677</v>
      </c>
      <c r="BF31" s="53">
        <v>0</v>
      </c>
      <c r="BG31" s="53">
        <v>0</v>
      </c>
      <c r="BH31" s="54">
        <v>0</v>
      </c>
      <c r="BI31" s="55">
        <v>3700</v>
      </c>
      <c r="BJ31" s="56">
        <v>15677</v>
      </c>
      <c r="BL31" s="68">
        <f t="shared" si="0"/>
        <v>1</v>
      </c>
      <c r="BM31" s="68">
        <f t="shared" si="1"/>
        <v>1.7394054395951928E-4</v>
      </c>
      <c r="BN31" s="68">
        <f t="shared" si="2"/>
        <v>3.439832167014547E-3</v>
      </c>
    </row>
    <row r="32" spans="2:66" ht="20.100000000000001" customHeight="1" x14ac:dyDescent="0.4">
      <c r="B32" s="33" t="s">
        <v>52</v>
      </c>
      <c r="C32" s="34" t="s">
        <v>167</v>
      </c>
      <c r="D32" s="52">
        <v>0</v>
      </c>
      <c r="E32" s="53">
        <v>20</v>
      </c>
      <c r="F32" s="53">
        <v>2</v>
      </c>
      <c r="G32" s="53">
        <v>1</v>
      </c>
      <c r="H32" s="53">
        <v>58</v>
      </c>
      <c r="I32" s="53">
        <v>105</v>
      </c>
      <c r="J32" s="53">
        <v>2</v>
      </c>
      <c r="K32" s="53">
        <v>17</v>
      </c>
      <c r="L32" s="53">
        <v>20</v>
      </c>
      <c r="M32" s="53">
        <v>26</v>
      </c>
      <c r="N32" s="53">
        <v>0</v>
      </c>
      <c r="O32" s="53">
        <v>0</v>
      </c>
      <c r="P32" s="53">
        <v>114</v>
      </c>
      <c r="Q32" s="53">
        <v>0</v>
      </c>
      <c r="R32" s="53">
        <v>1</v>
      </c>
      <c r="S32" s="53">
        <v>0</v>
      </c>
      <c r="T32" s="53">
        <v>0</v>
      </c>
      <c r="U32" s="53">
        <v>4</v>
      </c>
      <c r="V32" s="53">
        <v>8</v>
      </c>
      <c r="W32" s="53">
        <v>0</v>
      </c>
      <c r="X32" s="53">
        <v>24</v>
      </c>
      <c r="Y32" s="53">
        <v>6</v>
      </c>
      <c r="Z32" s="53">
        <v>48</v>
      </c>
      <c r="AA32" s="53">
        <v>1111</v>
      </c>
      <c r="AB32" s="53">
        <v>2735</v>
      </c>
      <c r="AC32" s="53">
        <v>33</v>
      </c>
      <c r="AD32" s="53">
        <v>0</v>
      </c>
      <c r="AE32" s="53">
        <v>495</v>
      </c>
      <c r="AF32" s="53">
        <v>488</v>
      </c>
      <c r="AG32" s="53">
        <v>3</v>
      </c>
      <c r="AH32" s="53">
        <v>570</v>
      </c>
      <c r="AI32" s="53">
        <v>835</v>
      </c>
      <c r="AJ32" s="53">
        <v>8425</v>
      </c>
      <c r="AK32" s="53">
        <v>1242</v>
      </c>
      <c r="AL32" s="53">
        <v>1872</v>
      </c>
      <c r="AM32" s="53">
        <v>1</v>
      </c>
      <c r="AN32" s="53">
        <v>63</v>
      </c>
      <c r="AO32" s="53">
        <v>5030</v>
      </c>
      <c r="AP32" s="53">
        <v>0</v>
      </c>
      <c r="AQ32" s="53">
        <v>300</v>
      </c>
      <c r="AR32" s="54">
        <v>23659</v>
      </c>
      <c r="AS32" s="52">
        <v>0</v>
      </c>
      <c r="AT32" s="53">
        <v>3246</v>
      </c>
      <c r="AU32" s="53">
        <v>4311</v>
      </c>
      <c r="AV32" s="53">
        <v>0</v>
      </c>
      <c r="AW32" s="53">
        <v>0</v>
      </c>
      <c r="AX32" s="53">
        <v>0</v>
      </c>
      <c r="AY32" s="54">
        <v>7557</v>
      </c>
      <c r="AZ32" s="54">
        <v>31216</v>
      </c>
      <c r="BA32" s="53">
        <v>0</v>
      </c>
      <c r="BB32" s="53">
        <v>37</v>
      </c>
      <c r="BC32" s="54">
        <v>37</v>
      </c>
      <c r="BD32" s="54">
        <v>7594</v>
      </c>
      <c r="BE32" s="54">
        <v>31253</v>
      </c>
      <c r="BF32" s="53">
        <v>0</v>
      </c>
      <c r="BG32" s="53">
        <v>-8238</v>
      </c>
      <c r="BH32" s="54">
        <v>-8238</v>
      </c>
      <c r="BI32" s="55">
        <v>-644</v>
      </c>
      <c r="BJ32" s="56">
        <v>23015</v>
      </c>
      <c r="BL32" s="68">
        <f t="shared" si="0"/>
        <v>0.73609687339825736</v>
      </c>
      <c r="BM32" s="68">
        <f t="shared" si="1"/>
        <v>0</v>
      </c>
      <c r="BN32" s="68">
        <f t="shared" si="2"/>
        <v>2.1563721927634646E-3</v>
      </c>
    </row>
    <row r="33" spans="2:66" ht="20.100000000000001" customHeight="1" x14ac:dyDescent="0.4">
      <c r="B33" s="33" t="s">
        <v>54</v>
      </c>
      <c r="C33" s="34" t="s">
        <v>168</v>
      </c>
      <c r="D33" s="52">
        <v>6796</v>
      </c>
      <c r="E33" s="53">
        <v>849</v>
      </c>
      <c r="F33" s="53">
        <v>263</v>
      </c>
      <c r="G33" s="53">
        <v>4152</v>
      </c>
      <c r="H33" s="53">
        <v>459</v>
      </c>
      <c r="I33" s="53">
        <v>8005</v>
      </c>
      <c r="J33" s="53">
        <v>1265</v>
      </c>
      <c r="K33" s="53">
        <v>1475</v>
      </c>
      <c r="L33" s="53">
        <v>3812</v>
      </c>
      <c r="M33" s="53">
        <v>495</v>
      </c>
      <c r="N33" s="53">
        <v>146</v>
      </c>
      <c r="O33" s="53">
        <v>515</v>
      </c>
      <c r="P33" s="53">
        <v>1225</v>
      </c>
      <c r="Q33" s="53">
        <v>644</v>
      </c>
      <c r="R33" s="53">
        <v>655</v>
      </c>
      <c r="S33" s="53">
        <v>417</v>
      </c>
      <c r="T33" s="53">
        <v>1722</v>
      </c>
      <c r="U33" s="53">
        <v>1163</v>
      </c>
      <c r="V33" s="53">
        <v>485</v>
      </c>
      <c r="W33" s="53">
        <v>477</v>
      </c>
      <c r="X33" s="53">
        <v>1585</v>
      </c>
      <c r="Y33" s="53">
        <v>2098</v>
      </c>
      <c r="Z33" s="53">
        <v>9861</v>
      </c>
      <c r="AA33" s="53">
        <v>10074</v>
      </c>
      <c r="AB33" s="53">
        <v>1095</v>
      </c>
      <c r="AC33" s="53">
        <v>191</v>
      </c>
      <c r="AD33" s="53">
        <v>277</v>
      </c>
      <c r="AE33" s="53">
        <v>3888</v>
      </c>
      <c r="AF33" s="53">
        <v>859</v>
      </c>
      <c r="AG33" s="53">
        <v>401</v>
      </c>
      <c r="AH33" s="53">
        <v>7572</v>
      </c>
      <c r="AI33" s="53">
        <v>1508</v>
      </c>
      <c r="AJ33" s="53">
        <v>2614</v>
      </c>
      <c r="AK33" s="53">
        <v>2442</v>
      </c>
      <c r="AL33" s="53">
        <v>25356</v>
      </c>
      <c r="AM33" s="53">
        <v>1229</v>
      </c>
      <c r="AN33" s="53">
        <v>4595</v>
      </c>
      <c r="AO33" s="53">
        <v>22558</v>
      </c>
      <c r="AP33" s="53">
        <v>1654</v>
      </c>
      <c r="AQ33" s="53">
        <v>216</v>
      </c>
      <c r="AR33" s="54">
        <v>135093</v>
      </c>
      <c r="AS33" s="52">
        <v>7462</v>
      </c>
      <c r="AT33" s="53">
        <v>261951</v>
      </c>
      <c r="AU33" s="53">
        <v>40</v>
      </c>
      <c r="AV33" s="53">
        <v>1043</v>
      </c>
      <c r="AW33" s="53">
        <v>23564</v>
      </c>
      <c r="AX33" s="53">
        <v>766</v>
      </c>
      <c r="AY33" s="54">
        <v>294826</v>
      </c>
      <c r="AZ33" s="54">
        <v>429919</v>
      </c>
      <c r="BA33" s="53">
        <v>4438</v>
      </c>
      <c r="BB33" s="53">
        <v>25230</v>
      </c>
      <c r="BC33" s="54">
        <v>29668</v>
      </c>
      <c r="BD33" s="54">
        <v>324494</v>
      </c>
      <c r="BE33" s="54">
        <v>459587</v>
      </c>
      <c r="BF33" s="53">
        <v>-357</v>
      </c>
      <c r="BG33" s="53">
        <v>-96391</v>
      </c>
      <c r="BH33" s="54">
        <v>-96748</v>
      </c>
      <c r="BI33" s="55">
        <v>227746</v>
      </c>
      <c r="BJ33" s="56">
        <v>362839</v>
      </c>
      <c r="BL33" s="68">
        <f t="shared" si="0"/>
        <v>0.77496226033276039</v>
      </c>
      <c r="BM33" s="68">
        <f t="shared" si="1"/>
        <v>0.11799493991144845</v>
      </c>
      <c r="BN33" s="68">
        <f t="shared" si="2"/>
        <v>0.17401843877590337</v>
      </c>
    </row>
    <row r="34" spans="2:66" ht="20.100000000000001" customHeight="1" x14ac:dyDescent="0.4">
      <c r="B34" s="33" t="s">
        <v>56</v>
      </c>
      <c r="C34" s="34" t="s">
        <v>169</v>
      </c>
      <c r="D34" s="52">
        <v>378</v>
      </c>
      <c r="E34" s="53">
        <v>101</v>
      </c>
      <c r="F34" s="53">
        <v>191</v>
      </c>
      <c r="G34" s="53">
        <v>587</v>
      </c>
      <c r="H34" s="53">
        <v>820</v>
      </c>
      <c r="I34" s="53">
        <v>479</v>
      </c>
      <c r="J34" s="53">
        <v>262</v>
      </c>
      <c r="K34" s="53">
        <v>214</v>
      </c>
      <c r="L34" s="53">
        <v>462</v>
      </c>
      <c r="M34" s="53">
        <v>138</v>
      </c>
      <c r="N34" s="53">
        <v>5</v>
      </c>
      <c r="O34" s="53">
        <v>32</v>
      </c>
      <c r="P34" s="53">
        <v>421</v>
      </c>
      <c r="Q34" s="53">
        <v>229</v>
      </c>
      <c r="R34" s="53">
        <v>167</v>
      </c>
      <c r="S34" s="53">
        <v>79</v>
      </c>
      <c r="T34" s="53">
        <v>266</v>
      </c>
      <c r="U34" s="53">
        <v>369</v>
      </c>
      <c r="V34" s="53">
        <v>71</v>
      </c>
      <c r="W34" s="53">
        <v>48</v>
      </c>
      <c r="X34" s="53">
        <v>296</v>
      </c>
      <c r="Y34" s="53">
        <v>388</v>
      </c>
      <c r="Z34" s="53">
        <v>1744</v>
      </c>
      <c r="AA34" s="53">
        <v>4226</v>
      </c>
      <c r="AB34" s="53">
        <v>1790</v>
      </c>
      <c r="AC34" s="53">
        <v>236</v>
      </c>
      <c r="AD34" s="53">
        <v>634</v>
      </c>
      <c r="AE34" s="53">
        <v>6063</v>
      </c>
      <c r="AF34" s="53">
        <v>7168</v>
      </c>
      <c r="AG34" s="53">
        <v>25513</v>
      </c>
      <c r="AH34" s="53">
        <v>5540</v>
      </c>
      <c r="AI34" s="53">
        <v>990</v>
      </c>
      <c r="AJ34" s="53">
        <v>5395</v>
      </c>
      <c r="AK34" s="53">
        <v>2061</v>
      </c>
      <c r="AL34" s="53">
        <v>4894</v>
      </c>
      <c r="AM34" s="53">
        <v>641</v>
      </c>
      <c r="AN34" s="53">
        <v>1612</v>
      </c>
      <c r="AO34" s="53">
        <v>2242</v>
      </c>
      <c r="AP34" s="53">
        <v>0</v>
      </c>
      <c r="AQ34" s="53">
        <v>57</v>
      </c>
      <c r="AR34" s="54">
        <v>76809</v>
      </c>
      <c r="AS34" s="52">
        <v>1</v>
      </c>
      <c r="AT34" s="53">
        <v>115253</v>
      </c>
      <c r="AU34" s="53">
        <v>0</v>
      </c>
      <c r="AV34" s="53">
        <v>0</v>
      </c>
      <c r="AW34" s="53">
        <v>0</v>
      </c>
      <c r="AX34" s="53">
        <v>0</v>
      </c>
      <c r="AY34" s="54">
        <v>115254</v>
      </c>
      <c r="AZ34" s="54">
        <v>192063</v>
      </c>
      <c r="BA34" s="53">
        <v>8210</v>
      </c>
      <c r="BB34" s="53">
        <v>461</v>
      </c>
      <c r="BC34" s="54">
        <v>8671</v>
      </c>
      <c r="BD34" s="54">
        <v>123925</v>
      </c>
      <c r="BE34" s="54">
        <v>200734</v>
      </c>
      <c r="BF34" s="53">
        <v>-2635</v>
      </c>
      <c r="BG34" s="53">
        <v>-36663</v>
      </c>
      <c r="BH34" s="54">
        <v>-39298</v>
      </c>
      <c r="BI34" s="55">
        <v>84627</v>
      </c>
      <c r="BJ34" s="56">
        <v>161436</v>
      </c>
      <c r="BL34" s="68">
        <f t="shared" si="0"/>
        <v>0.79539005430509779</v>
      </c>
      <c r="BM34" s="68">
        <f t="shared" si="1"/>
        <v>1.5812776723592664E-5</v>
      </c>
      <c r="BN34" s="68">
        <f t="shared" si="2"/>
        <v>7.6564499178240167E-2</v>
      </c>
    </row>
    <row r="35" spans="2:66" ht="20.100000000000001" customHeight="1" x14ac:dyDescent="0.4">
      <c r="B35" s="33" t="s">
        <v>58</v>
      </c>
      <c r="C35" s="34" t="s">
        <v>170</v>
      </c>
      <c r="D35" s="52">
        <v>50</v>
      </c>
      <c r="E35" s="53">
        <v>80</v>
      </c>
      <c r="F35" s="53">
        <v>12</v>
      </c>
      <c r="G35" s="53">
        <v>52</v>
      </c>
      <c r="H35" s="53">
        <v>96</v>
      </c>
      <c r="I35" s="53">
        <v>237</v>
      </c>
      <c r="J35" s="53">
        <v>59</v>
      </c>
      <c r="K35" s="53">
        <v>36</v>
      </c>
      <c r="L35" s="53">
        <v>119</v>
      </c>
      <c r="M35" s="53">
        <v>38</v>
      </c>
      <c r="N35" s="53">
        <v>4</v>
      </c>
      <c r="O35" s="53">
        <v>29</v>
      </c>
      <c r="P35" s="53">
        <v>124</v>
      </c>
      <c r="Q35" s="53">
        <v>54</v>
      </c>
      <c r="R35" s="53">
        <v>93</v>
      </c>
      <c r="S35" s="53">
        <v>36</v>
      </c>
      <c r="T35" s="53">
        <v>82</v>
      </c>
      <c r="U35" s="53">
        <v>31</v>
      </c>
      <c r="V35" s="53">
        <v>18</v>
      </c>
      <c r="W35" s="53">
        <v>24</v>
      </c>
      <c r="X35" s="53">
        <v>46</v>
      </c>
      <c r="Y35" s="53">
        <v>72</v>
      </c>
      <c r="Z35" s="53">
        <v>821</v>
      </c>
      <c r="AA35" s="53">
        <v>416</v>
      </c>
      <c r="AB35" s="53">
        <v>828</v>
      </c>
      <c r="AC35" s="53">
        <v>21</v>
      </c>
      <c r="AD35" s="53">
        <v>38</v>
      </c>
      <c r="AE35" s="53">
        <v>9680</v>
      </c>
      <c r="AF35" s="53">
        <v>2466</v>
      </c>
      <c r="AG35" s="53">
        <v>9178</v>
      </c>
      <c r="AH35" s="53">
        <v>4783</v>
      </c>
      <c r="AI35" s="53">
        <v>1585</v>
      </c>
      <c r="AJ35" s="53">
        <v>351</v>
      </c>
      <c r="AK35" s="53">
        <v>487</v>
      </c>
      <c r="AL35" s="53">
        <v>7534</v>
      </c>
      <c r="AM35" s="53">
        <v>599</v>
      </c>
      <c r="AN35" s="53">
        <v>1596</v>
      </c>
      <c r="AO35" s="53">
        <v>3513</v>
      </c>
      <c r="AP35" s="53">
        <v>0</v>
      </c>
      <c r="AQ35" s="53">
        <v>679</v>
      </c>
      <c r="AR35" s="54">
        <v>45967</v>
      </c>
      <c r="AS35" s="52">
        <v>0</v>
      </c>
      <c r="AT35" s="53">
        <v>301723</v>
      </c>
      <c r="AU35" s="53">
        <v>0</v>
      </c>
      <c r="AV35" s="53">
        <v>0</v>
      </c>
      <c r="AW35" s="53">
        <v>474</v>
      </c>
      <c r="AX35" s="53">
        <v>0</v>
      </c>
      <c r="AY35" s="54">
        <v>302197</v>
      </c>
      <c r="AZ35" s="54">
        <v>348164</v>
      </c>
      <c r="BA35" s="53">
        <v>184</v>
      </c>
      <c r="BB35" s="53">
        <v>2272</v>
      </c>
      <c r="BC35" s="54">
        <v>2456</v>
      </c>
      <c r="BD35" s="54">
        <v>304653</v>
      </c>
      <c r="BE35" s="54">
        <v>350620</v>
      </c>
      <c r="BF35" s="53">
        <v>-3</v>
      </c>
      <c r="BG35" s="53">
        <v>-10819</v>
      </c>
      <c r="BH35" s="54">
        <v>-10822</v>
      </c>
      <c r="BI35" s="55">
        <v>293831</v>
      </c>
      <c r="BJ35" s="56">
        <v>339798</v>
      </c>
      <c r="BL35" s="68">
        <f t="shared" si="0"/>
        <v>0.96891694718580901</v>
      </c>
      <c r="BM35" s="68">
        <f t="shared" si="1"/>
        <v>0</v>
      </c>
      <c r="BN35" s="68">
        <f t="shared" si="2"/>
        <v>0.20043964482968912</v>
      </c>
    </row>
    <row r="36" spans="2:66" ht="20.100000000000001" customHeight="1" x14ac:dyDescent="0.4">
      <c r="B36" s="33" t="s">
        <v>60</v>
      </c>
      <c r="C36" s="34" t="s">
        <v>171</v>
      </c>
      <c r="D36" s="52">
        <v>4788</v>
      </c>
      <c r="E36" s="53">
        <v>800</v>
      </c>
      <c r="F36" s="53">
        <v>1119</v>
      </c>
      <c r="G36" s="53">
        <v>2625</v>
      </c>
      <c r="H36" s="53">
        <v>6343</v>
      </c>
      <c r="I36" s="53">
        <v>3590</v>
      </c>
      <c r="J36" s="53">
        <v>457</v>
      </c>
      <c r="K36" s="53">
        <v>922</v>
      </c>
      <c r="L36" s="53">
        <v>1756</v>
      </c>
      <c r="M36" s="53">
        <v>326</v>
      </c>
      <c r="N36" s="53">
        <v>165</v>
      </c>
      <c r="O36" s="53">
        <v>177</v>
      </c>
      <c r="P36" s="53">
        <v>3117</v>
      </c>
      <c r="Q36" s="53">
        <v>1008</v>
      </c>
      <c r="R36" s="53">
        <v>466</v>
      </c>
      <c r="S36" s="53">
        <v>226</v>
      </c>
      <c r="T36" s="53">
        <v>787</v>
      </c>
      <c r="U36" s="53">
        <v>549</v>
      </c>
      <c r="V36" s="53">
        <v>227</v>
      </c>
      <c r="W36" s="53">
        <v>179</v>
      </c>
      <c r="X36" s="53">
        <v>615</v>
      </c>
      <c r="Y36" s="53">
        <v>3076</v>
      </c>
      <c r="Z36" s="53">
        <v>6612</v>
      </c>
      <c r="AA36" s="53">
        <v>11310</v>
      </c>
      <c r="AB36" s="53">
        <v>1993</v>
      </c>
      <c r="AC36" s="53">
        <v>204</v>
      </c>
      <c r="AD36" s="53">
        <v>1110</v>
      </c>
      <c r="AE36" s="53">
        <v>19103</v>
      </c>
      <c r="AF36" s="53">
        <v>5788</v>
      </c>
      <c r="AG36" s="53">
        <v>741</v>
      </c>
      <c r="AH36" s="53">
        <v>28295</v>
      </c>
      <c r="AI36" s="53">
        <v>3701</v>
      </c>
      <c r="AJ36" s="53">
        <v>9057</v>
      </c>
      <c r="AK36" s="53">
        <v>5964</v>
      </c>
      <c r="AL36" s="53">
        <v>7936</v>
      </c>
      <c r="AM36" s="53">
        <v>1162</v>
      </c>
      <c r="AN36" s="53">
        <v>3631</v>
      </c>
      <c r="AO36" s="53">
        <v>10800</v>
      </c>
      <c r="AP36" s="53">
        <v>365</v>
      </c>
      <c r="AQ36" s="53">
        <v>1993</v>
      </c>
      <c r="AR36" s="54">
        <v>153083</v>
      </c>
      <c r="AS36" s="52">
        <v>1867</v>
      </c>
      <c r="AT36" s="53">
        <v>73357</v>
      </c>
      <c r="AU36" s="53">
        <v>312</v>
      </c>
      <c r="AV36" s="53">
        <v>108</v>
      </c>
      <c r="AW36" s="53">
        <v>2358</v>
      </c>
      <c r="AX36" s="53">
        <v>198</v>
      </c>
      <c r="AY36" s="54">
        <v>78200</v>
      </c>
      <c r="AZ36" s="54">
        <v>231283</v>
      </c>
      <c r="BA36" s="53">
        <v>22238</v>
      </c>
      <c r="BB36" s="53">
        <v>59423</v>
      </c>
      <c r="BC36" s="54">
        <v>81661</v>
      </c>
      <c r="BD36" s="54">
        <v>159861</v>
      </c>
      <c r="BE36" s="54">
        <v>312944</v>
      </c>
      <c r="BF36" s="53">
        <v>-6799</v>
      </c>
      <c r="BG36" s="53">
        <v>-79893</v>
      </c>
      <c r="BH36" s="54">
        <v>-86692</v>
      </c>
      <c r="BI36" s="55">
        <v>73169</v>
      </c>
      <c r="BJ36" s="56">
        <v>226252</v>
      </c>
      <c r="BL36" s="68">
        <f t="shared" si="0"/>
        <v>0.62516916504887954</v>
      </c>
      <c r="BM36" s="68">
        <f t="shared" si="1"/>
        <v>2.9522454142947501E-2</v>
      </c>
      <c r="BN36" s="68">
        <f t="shared" si="2"/>
        <v>4.8732284332886469E-2</v>
      </c>
    </row>
    <row r="37" spans="2:66" ht="20.100000000000001" customHeight="1" x14ac:dyDescent="0.4">
      <c r="B37" s="33" t="s">
        <v>62</v>
      </c>
      <c r="C37" s="34" t="s">
        <v>172</v>
      </c>
      <c r="D37" s="52">
        <v>318</v>
      </c>
      <c r="E37" s="53">
        <v>82</v>
      </c>
      <c r="F37" s="53">
        <v>34</v>
      </c>
      <c r="G37" s="53">
        <v>292</v>
      </c>
      <c r="H37" s="53">
        <v>280</v>
      </c>
      <c r="I37" s="53">
        <v>460</v>
      </c>
      <c r="J37" s="53">
        <v>91</v>
      </c>
      <c r="K37" s="53">
        <v>101</v>
      </c>
      <c r="L37" s="53">
        <v>400</v>
      </c>
      <c r="M37" s="53">
        <v>81</v>
      </c>
      <c r="N37" s="53">
        <v>11</v>
      </c>
      <c r="O37" s="53">
        <v>49</v>
      </c>
      <c r="P37" s="53">
        <v>234</v>
      </c>
      <c r="Q37" s="53">
        <v>99</v>
      </c>
      <c r="R37" s="53">
        <v>96</v>
      </c>
      <c r="S37" s="53">
        <v>84</v>
      </c>
      <c r="T37" s="53">
        <v>430</v>
      </c>
      <c r="U37" s="53">
        <v>214</v>
      </c>
      <c r="V37" s="53">
        <v>96</v>
      </c>
      <c r="W37" s="53">
        <v>92</v>
      </c>
      <c r="X37" s="53">
        <v>101</v>
      </c>
      <c r="Y37" s="53">
        <v>162</v>
      </c>
      <c r="Z37" s="53">
        <v>1291</v>
      </c>
      <c r="AA37" s="53">
        <v>2340</v>
      </c>
      <c r="AB37" s="53">
        <v>1625</v>
      </c>
      <c r="AC37" s="53">
        <v>423</v>
      </c>
      <c r="AD37" s="53">
        <v>167</v>
      </c>
      <c r="AE37" s="53">
        <v>13431</v>
      </c>
      <c r="AF37" s="53">
        <v>8992</v>
      </c>
      <c r="AG37" s="53">
        <v>927</v>
      </c>
      <c r="AH37" s="53">
        <v>2463</v>
      </c>
      <c r="AI37" s="53">
        <v>27163</v>
      </c>
      <c r="AJ37" s="53">
        <v>7825</v>
      </c>
      <c r="AK37" s="53">
        <v>2886</v>
      </c>
      <c r="AL37" s="53">
        <v>6803</v>
      </c>
      <c r="AM37" s="53">
        <v>2247</v>
      </c>
      <c r="AN37" s="53">
        <v>18769</v>
      </c>
      <c r="AO37" s="53">
        <v>5581</v>
      </c>
      <c r="AP37" s="53">
        <v>0</v>
      </c>
      <c r="AQ37" s="53">
        <v>1464</v>
      </c>
      <c r="AR37" s="54">
        <v>108204</v>
      </c>
      <c r="AS37" s="52">
        <v>809</v>
      </c>
      <c r="AT37" s="53">
        <v>91465</v>
      </c>
      <c r="AU37" s="53">
        <v>140</v>
      </c>
      <c r="AV37" s="53">
        <v>434</v>
      </c>
      <c r="AW37" s="53">
        <v>3921</v>
      </c>
      <c r="AX37" s="53">
        <v>-164</v>
      </c>
      <c r="AY37" s="54">
        <v>96605</v>
      </c>
      <c r="AZ37" s="54">
        <v>204809</v>
      </c>
      <c r="BA37" s="53">
        <v>575</v>
      </c>
      <c r="BB37" s="53">
        <v>12988</v>
      </c>
      <c r="BC37" s="54">
        <v>13563</v>
      </c>
      <c r="BD37" s="54">
        <v>110168</v>
      </c>
      <c r="BE37" s="54">
        <v>218372</v>
      </c>
      <c r="BF37" s="53">
        <v>-4606</v>
      </c>
      <c r="BG37" s="53">
        <v>-77411</v>
      </c>
      <c r="BH37" s="54">
        <v>-82017</v>
      </c>
      <c r="BI37" s="55">
        <v>28151</v>
      </c>
      <c r="BJ37" s="56">
        <v>136355</v>
      </c>
      <c r="BL37" s="68">
        <f t="shared" si="0"/>
        <v>0.59954396535308507</v>
      </c>
      <c r="BM37" s="68">
        <f t="shared" si="1"/>
        <v>1.2792536369386464E-2</v>
      </c>
      <c r="BN37" s="68">
        <f t="shared" si="2"/>
        <v>6.0761732166084506E-2</v>
      </c>
    </row>
    <row r="38" spans="2:66" ht="20.100000000000001" customHeight="1" x14ac:dyDescent="0.4">
      <c r="B38" s="33" t="s">
        <v>64</v>
      </c>
      <c r="C38" s="34" t="s">
        <v>173</v>
      </c>
      <c r="D38" s="52">
        <v>0</v>
      </c>
      <c r="E38" s="53">
        <v>0</v>
      </c>
      <c r="F38" s="53">
        <v>0</v>
      </c>
      <c r="G38" s="53">
        <v>0</v>
      </c>
      <c r="H38" s="53">
        <v>0</v>
      </c>
      <c r="I38" s="53">
        <v>0</v>
      </c>
      <c r="J38" s="53">
        <v>0</v>
      </c>
      <c r="K38" s="53">
        <v>0</v>
      </c>
      <c r="L38" s="53">
        <v>0</v>
      </c>
      <c r="M38" s="53">
        <v>0</v>
      </c>
      <c r="N38" s="53">
        <v>0</v>
      </c>
      <c r="O38" s="53">
        <v>0</v>
      </c>
      <c r="P38" s="53">
        <v>0</v>
      </c>
      <c r="Q38" s="53">
        <v>0</v>
      </c>
      <c r="R38" s="53">
        <v>0</v>
      </c>
      <c r="S38" s="53">
        <v>0</v>
      </c>
      <c r="T38" s="53">
        <v>0</v>
      </c>
      <c r="U38" s="53">
        <v>0</v>
      </c>
      <c r="V38" s="53">
        <v>0</v>
      </c>
      <c r="W38" s="53">
        <v>0</v>
      </c>
      <c r="X38" s="53">
        <v>0</v>
      </c>
      <c r="Y38" s="53">
        <v>0</v>
      </c>
      <c r="Z38" s="53">
        <v>0</v>
      </c>
      <c r="AA38" s="53">
        <v>0</v>
      </c>
      <c r="AB38" s="53">
        <v>0</v>
      </c>
      <c r="AC38" s="53">
        <v>0</v>
      </c>
      <c r="AD38" s="53">
        <v>0</v>
      </c>
      <c r="AE38" s="53">
        <v>0</v>
      </c>
      <c r="AF38" s="53">
        <v>0</v>
      </c>
      <c r="AG38" s="53">
        <v>0</v>
      </c>
      <c r="AH38" s="53">
        <v>0</v>
      </c>
      <c r="AI38" s="53">
        <v>0</v>
      </c>
      <c r="AJ38" s="53">
        <v>0</v>
      </c>
      <c r="AK38" s="53">
        <v>0</v>
      </c>
      <c r="AL38" s="53">
        <v>0</v>
      </c>
      <c r="AM38" s="53">
        <v>0</v>
      </c>
      <c r="AN38" s="53">
        <v>0</v>
      </c>
      <c r="AO38" s="53">
        <v>0</v>
      </c>
      <c r="AP38" s="53">
        <v>0</v>
      </c>
      <c r="AQ38" s="53">
        <v>5308</v>
      </c>
      <c r="AR38" s="54">
        <v>5308</v>
      </c>
      <c r="AS38" s="52">
        <v>0</v>
      </c>
      <c r="AT38" s="53">
        <v>2395</v>
      </c>
      <c r="AU38" s="53">
        <v>263730</v>
      </c>
      <c r="AV38" s="53">
        <v>0</v>
      </c>
      <c r="AW38" s="53">
        <v>0</v>
      </c>
      <c r="AX38" s="53">
        <v>0</v>
      </c>
      <c r="AY38" s="54">
        <v>266125</v>
      </c>
      <c r="AZ38" s="54">
        <v>271433</v>
      </c>
      <c r="BA38" s="53">
        <v>0</v>
      </c>
      <c r="BB38" s="53">
        <v>0</v>
      </c>
      <c r="BC38" s="54">
        <v>0</v>
      </c>
      <c r="BD38" s="54">
        <v>266125</v>
      </c>
      <c r="BE38" s="54">
        <v>271433</v>
      </c>
      <c r="BF38" s="53">
        <v>0</v>
      </c>
      <c r="BG38" s="53">
        <v>0</v>
      </c>
      <c r="BH38" s="54">
        <v>0</v>
      </c>
      <c r="BI38" s="55">
        <v>266125</v>
      </c>
      <c r="BJ38" s="56">
        <v>271433</v>
      </c>
      <c r="BL38" s="68">
        <f t="shared" si="0"/>
        <v>1</v>
      </c>
      <c r="BM38" s="68">
        <f t="shared" si="1"/>
        <v>0</v>
      </c>
      <c r="BN38" s="68">
        <f t="shared" si="2"/>
        <v>1.5910386326766783E-3</v>
      </c>
    </row>
    <row r="39" spans="2:66" ht="20.100000000000001" customHeight="1" x14ac:dyDescent="0.4">
      <c r="B39" s="33" t="s">
        <v>66</v>
      </c>
      <c r="C39" s="34" t="s">
        <v>174</v>
      </c>
      <c r="D39" s="52">
        <v>0</v>
      </c>
      <c r="E39" s="53">
        <v>2</v>
      </c>
      <c r="F39" s="53">
        <v>3</v>
      </c>
      <c r="G39" s="53">
        <v>0</v>
      </c>
      <c r="H39" s="53">
        <v>33</v>
      </c>
      <c r="I39" s="53">
        <v>46</v>
      </c>
      <c r="J39" s="53">
        <v>1</v>
      </c>
      <c r="K39" s="53">
        <v>2</v>
      </c>
      <c r="L39" s="53">
        <v>15</v>
      </c>
      <c r="M39" s="53">
        <v>5</v>
      </c>
      <c r="N39" s="53">
        <v>0</v>
      </c>
      <c r="O39" s="53">
        <v>1</v>
      </c>
      <c r="P39" s="53">
        <v>24</v>
      </c>
      <c r="Q39" s="53">
        <v>4</v>
      </c>
      <c r="R39" s="53">
        <v>10</v>
      </c>
      <c r="S39" s="53">
        <v>8</v>
      </c>
      <c r="T39" s="53">
        <v>23</v>
      </c>
      <c r="U39" s="53">
        <v>9</v>
      </c>
      <c r="V39" s="53">
        <v>10</v>
      </c>
      <c r="W39" s="53">
        <v>12</v>
      </c>
      <c r="X39" s="53">
        <v>10</v>
      </c>
      <c r="Y39" s="53">
        <v>0</v>
      </c>
      <c r="Z39" s="53">
        <v>28</v>
      </c>
      <c r="AA39" s="53">
        <v>36</v>
      </c>
      <c r="AB39" s="53">
        <v>122</v>
      </c>
      <c r="AC39" s="53">
        <v>2</v>
      </c>
      <c r="AD39" s="53">
        <v>3</v>
      </c>
      <c r="AE39" s="53">
        <v>79</v>
      </c>
      <c r="AF39" s="53">
        <v>36</v>
      </c>
      <c r="AG39" s="53">
        <v>0</v>
      </c>
      <c r="AH39" s="53">
        <v>107</v>
      </c>
      <c r="AI39" s="53">
        <v>546</v>
      </c>
      <c r="AJ39" s="53">
        <v>24</v>
      </c>
      <c r="AK39" s="53">
        <v>0</v>
      </c>
      <c r="AL39" s="53">
        <v>47</v>
      </c>
      <c r="AM39" s="53">
        <v>0</v>
      </c>
      <c r="AN39" s="53">
        <v>102</v>
      </c>
      <c r="AO39" s="53">
        <v>112</v>
      </c>
      <c r="AP39" s="53">
        <v>0</v>
      </c>
      <c r="AQ39" s="53">
        <v>3</v>
      </c>
      <c r="AR39" s="54">
        <v>1465</v>
      </c>
      <c r="AS39" s="52">
        <v>0</v>
      </c>
      <c r="AT39" s="53">
        <v>38401</v>
      </c>
      <c r="AU39" s="53">
        <v>173103</v>
      </c>
      <c r="AV39" s="53">
        <v>3306</v>
      </c>
      <c r="AW39" s="53">
        <v>17937</v>
      </c>
      <c r="AX39" s="53">
        <v>0</v>
      </c>
      <c r="AY39" s="54">
        <v>232747</v>
      </c>
      <c r="AZ39" s="54">
        <v>234212</v>
      </c>
      <c r="BA39" s="53">
        <v>242</v>
      </c>
      <c r="BB39" s="53">
        <v>495</v>
      </c>
      <c r="BC39" s="54">
        <v>737</v>
      </c>
      <c r="BD39" s="54">
        <v>233484</v>
      </c>
      <c r="BE39" s="54">
        <v>234949</v>
      </c>
      <c r="BF39" s="53">
        <v>-785</v>
      </c>
      <c r="BG39" s="53">
        <v>-13578</v>
      </c>
      <c r="BH39" s="54">
        <v>-14363</v>
      </c>
      <c r="BI39" s="55">
        <v>219121</v>
      </c>
      <c r="BJ39" s="56">
        <v>220586</v>
      </c>
      <c r="BL39" s="68">
        <f t="shared" si="0"/>
        <v>0.93867521732447523</v>
      </c>
      <c r="BM39" s="68">
        <f t="shared" si="1"/>
        <v>0</v>
      </c>
      <c r="BN39" s="68">
        <f t="shared" si="2"/>
        <v>2.5510427780132412E-2</v>
      </c>
    </row>
    <row r="40" spans="2:66" ht="20.100000000000001" customHeight="1" x14ac:dyDescent="0.4">
      <c r="B40" s="33" t="s">
        <v>68</v>
      </c>
      <c r="C40" s="34" t="s">
        <v>175</v>
      </c>
      <c r="D40" s="52">
        <v>0</v>
      </c>
      <c r="E40" s="53">
        <v>20</v>
      </c>
      <c r="F40" s="53">
        <v>0</v>
      </c>
      <c r="G40" s="53">
        <v>0</v>
      </c>
      <c r="H40" s="53">
        <v>0</v>
      </c>
      <c r="I40" s="53">
        <v>0</v>
      </c>
      <c r="J40" s="53">
        <v>0</v>
      </c>
      <c r="K40" s="53">
        <v>0</v>
      </c>
      <c r="L40" s="53">
        <v>0</v>
      </c>
      <c r="M40" s="53">
        <v>0</v>
      </c>
      <c r="N40" s="53">
        <v>0</v>
      </c>
      <c r="O40" s="53">
        <v>0</v>
      </c>
      <c r="P40" s="53">
        <v>0</v>
      </c>
      <c r="Q40" s="53">
        <v>0</v>
      </c>
      <c r="R40" s="53">
        <v>0</v>
      </c>
      <c r="S40" s="53">
        <v>0</v>
      </c>
      <c r="T40" s="53">
        <v>0</v>
      </c>
      <c r="U40" s="53">
        <v>0</v>
      </c>
      <c r="V40" s="53">
        <v>0</v>
      </c>
      <c r="W40" s="53">
        <v>0</v>
      </c>
      <c r="X40" s="53">
        <v>0</v>
      </c>
      <c r="Y40" s="53">
        <v>0</v>
      </c>
      <c r="Z40" s="53">
        <v>0</v>
      </c>
      <c r="AA40" s="53">
        <v>0</v>
      </c>
      <c r="AB40" s="53">
        <v>20</v>
      </c>
      <c r="AC40" s="53">
        <v>5</v>
      </c>
      <c r="AD40" s="53">
        <v>0</v>
      </c>
      <c r="AE40" s="53">
        <v>9</v>
      </c>
      <c r="AF40" s="53">
        <v>27</v>
      </c>
      <c r="AG40" s="53">
        <v>2</v>
      </c>
      <c r="AH40" s="53">
        <v>153</v>
      </c>
      <c r="AI40" s="53">
        <v>126</v>
      </c>
      <c r="AJ40" s="53">
        <v>7</v>
      </c>
      <c r="AK40" s="53">
        <v>4</v>
      </c>
      <c r="AL40" s="53">
        <v>7472</v>
      </c>
      <c r="AM40" s="53">
        <v>0</v>
      </c>
      <c r="AN40" s="53">
        <v>10</v>
      </c>
      <c r="AO40" s="53">
        <v>21</v>
      </c>
      <c r="AP40" s="53">
        <v>0</v>
      </c>
      <c r="AQ40" s="53">
        <v>53</v>
      </c>
      <c r="AR40" s="54">
        <v>7929</v>
      </c>
      <c r="AS40" s="52">
        <v>4171</v>
      </c>
      <c r="AT40" s="53">
        <v>90518</v>
      </c>
      <c r="AU40" s="53">
        <v>415207</v>
      </c>
      <c r="AV40" s="53">
        <v>0</v>
      </c>
      <c r="AW40" s="53">
        <v>0</v>
      </c>
      <c r="AX40" s="53">
        <v>0</v>
      </c>
      <c r="AY40" s="54">
        <v>509896</v>
      </c>
      <c r="AZ40" s="54">
        <v>517825</v>
      </c>
      <c r="BA40" s="53">
        <v>0</v>
      </c>
      <c r="BB40" s="53">
        <v>154</v>
      </c>
      <c r="BC40" s="54">
        <v>154</v>
      </c>
      <c r="BD40" s="54">
        <v>510050</v>
      </c>
      <c r="BE40" s="54">
        <v>517979</v>
      </c>
      <c r="BF40" s="53">
        <v>-6</v>
      </c>
      <c r="BG40" s="53">
        <v>-3311</v>
      </c>
      <c r="BH40" s="54">
        <v>-3317</v>
      </c>
      <c r="BI40" s="55">
        <v>506733</v>
      </c>
      <c r="BJ40" s="56">
        <v>514662</v>
      </c>
      <c r="BL40" s="68">
        <f t="shared" si="0"/>
        <v>0.99359436102930532</v>
      </c>
      <c r="BM40" s="68">
        <f t="shared" si="1"/>
        <v>6.5955091714104991E-2</v>
      </c>
      <c r="BN40" s="68">
        <f t="shared" si="2"/>
        <v>6.0132624197339279E-2</v>
      </c>
    </row>
    <row r="41" spans="2:66" ht="20.100000000000001" customHeight="1" x14ac:dyDescent="0.4">
      <c r="B41" s="33" t="s">
        <v>70</v>
      </c>
      <c r="C41" s="34" t="s">
        <v>176</v>
      </c>
      <c r="D41" s="52">
        <v>1</v>
      </c>
      <c r="E41" s="53">
        <v>6</v>
      </c>
      <c r="F41" s="53">
        <v>3</v>
      </c>
      <c r="G41" s="53">
        <v>767</v>
      </c>
      <c r="H41" s="53">
        <v>148</v>
      </c>
      <c r="I41" s="53">
        <v>96</v>
      </c>
      <c r="J41" s="53">
        <v>16</v>
      </c>
      <c r="K41" s="53">
        <v>27</v>
      </c>
      <c r="L41" s="53">
        <v>97</v>
      </c>
      <c r="M41" s="53">
        <v>111</v>
      </c>
      <c r="N41" s="53">
        <v>3</v>
      </c>
      <c r="O41" s="53">
        <v>5</v>
      </c>
      <c r="P41" s="53">
        <v>123</v>
      </c>
      <c r="Q41" s="53">
        <v>27</v>
      </c>
      <c r="R41" s="53">
        <v>15</v>
      </c>
      <c r="S41" s="53">
        <v>18</v>
      </c>
      <c r="T41" s="53">
        <v>71</v>
      </c>
      <c r="U41" s="53">
        <v>17</v>
      </c>
      <c r="V41" s="53">
        <v>11</v>
      </c>
      <c r="W41" s="53">
        <v>2</v>
      </c>
      <c r="X41" s="53">
        <v>25</v>
      </c>
      <c r="Y41" s="53">
        <v>39</v>
      </c>
      <c r="Z41" s="53">
        <v>234</v>
      </c>
      <c r="AA41" s="53">
        <v>302</v>
      </c>
      <c r="AB41" s="53">
        <v>245</v>
      </c>
      <c r="AC41" s="53">
        <v>253</v>
      </c>
      <c r="AD41" s="53">
        <v>44</v>
      </c>
      <c r="AE41" s="53">
        <v>320</v>
      </c>
      <c r="AF41" s="53">
        <v>853</v>
      </c>
      <c r="AG41" s="53">
        <v>128</v>
      </c>
      <c r="AH41" s="53">
        <v>352</v>
      </c>
      <c r="AI41" s="53">
        <v>318</v>
      </c>
      <c r="AJ41" s="53">
        <v>1</v>
      </c>
      <c r="AK41" s="53">
        <v>184</v>
      </c>
      <c r="AL41" s="53">
        <v>531</v>
      </c>
      <c r="AM41" s="53">
        <v>0</v>
      </c>
      <c r="AN41" s="53">
        <v>627</v>
      </c>
      <c r="AO41" s="53">
        <v>1225</v>
      </c>
      <c r="AP41" s="53">
        <v>0</v>
      </c>
      <c r="AQ41" s="53">
        <v>212</v>
      </c>
      <c r="AR41" s="54">
        <v>7457</v>
      </c>
      <c r="AS41" s="52">
        <v>0</v>
      </c>
      <c r="AT41" s="53">
        <v>17572</v>
      </c>
      <c r="AU41" s="53">
        <v>0</v>
      </c>
      <c r="AV41" s="53">
        <v>0</v>
      </c>
      <c r="AW41" s="53">
        <v>0</v>
      </c>
      <c r="AX41" s="53">
        <v>0</v>
      </c>
      <c r="AY41" s="54">
        <v>17572</v>
      </c>
      <c r="AZ41" s="54">
        <v>25029</v>
      </c>
      <c r="BA41" s="53">
        <v>361</v>
      </c>
      <c r="BB41" s="53">
        <v>4464</v>
      </c>
      <c r="BC41" s="54">
        <v>4825</v>
      </c>
      <c r="BD41" s="54">
        <v>22397</v>
      </c>
      <c r="BE41" s="54">
        <v>29854</v>
      </c>
      <c r="BF41" s="53">
        <v>-240</v>
      </c>
      <c r="BG41" s="53">
        <v>-251</v>
      </c>
      <c r="BH41" s="54">
        <v>-491</v>
      </c>
      <c r="BI41" s="55">
        <v>21906</v>
      </c>
      <c r="BJ41" s="56">
        <v>29363</v>
      </c>
      <c r="BL41" s="68">
        <f t="shared" si="0"/>
        <v>0.98038275600303648</v>
      </c>
      <c r="BM41" s="68">
        <f t="shared" si="1"/>
        <v>0</v>
      </c>
      <c r="BN41" s="68">
        <f t="shared" si="2"/>
        <v>1.1673374051521751E-2</v>
      </c>
    </row>
    <row r="42" spans="2:66" ht="20.100000000000001" customHeight="1" x14ac:dyDescent="0.4">
      <c r="B42" s="33" t="s">
        <v>72</v>
      </c>
      <c r="C42" s="34" t="s">
        <v>177</v>
      </c>
      <c r="D42" s="52">
        <v>1039</v>
      </c>
      <c r="E42" s="53">
        <v>386</v>
      </c>
      <c r="F42" s="53">
        <v>421</v>
      </c>
      <c r="G42" s="53">
        <v>750</v>
      </c>
      <c r="H42" s="53">
        <v>1168</v>
      </c>
      <c r="I42" s="53">
        <v>3316</v>
      </c>
      <c r="J42" s="53">
        <v>514</v>
      </c>
      <c r="K42" s="53">
        <v>537</v>
      </c>
      <c r="L42" s="53">
        <v>982</v>
      </c>
      <c r="M42" s="53">
        <v>595</v>
      </c>
      <c r="N42" s="53">
        <v>87</v>
      </c>
      <c r="O42" s="53">
        <v>331</v>
      </c>
      <c r="P42" s="53">
        <v>2043</v>
      </c>
      <c r="Q42" s="53">
        <v>1153</v>
      </c>
      <c r="R42" s="53">
        <v>399</v>
      </c>
      <c r="S42" s="53">
        <v>567</v>
      </c>
      <c r="T42" s="53">
        <v>1451</v>
      </c>
      <c r="U42" s="53">
        <v>717</v>
      </c>
      <c r="V42" s="53">
        <v>539</v>
      </c>
      <c r="W42" s="53">
        <v>314</v>
      </c>
      <c r="X42" s="53">
        <v>850</v>
      </c>
      <c r="Y42" s="53">
        <v>1147</v>
      </c>
      <c r="Z42" s="53">
        <v>11400</v>
      </c>
      <c r="AA42" s="53">
        <v>35411</v>
      </c>
      <c r="AB42" s="53">
        <v>14166</v>
      </c>
      <c r="AC42" s="53">
        <v>1364</v>
      </c>
      <c r="AD42" s="53">
        <v>1086</v>
      </c>
      <c r="AE42" s="53">
        <v>32337</v>
      </c>
      <c r="AF42" s="53">
        <v>20253</v>
      </c>
      <c r="AG42" s="53">
        <v>7356</v>
      </c>
      <c r="AH42" s="53">
        <v>28367</v>
      </c>
      <c r="AI42" s="53">
        <v>17568</v>
      </c>
      <c r="AJ42" s="53">
        <v>24456</v>
      </c>
      <c r="AK42" s="53">
        <v>12682</v>
      </c>
      <c r="AL42" s="53">
        <v>24899</v>
      </c>
      <c r="AM42" s="53">
        <v>2636</v>
      </c>
      <c r="AN42" s="53">
        <v>24868</v>
      </c>
      <c r="AO42" s="53">
        <v>9887</v>
      </c>
      <c r="AP42" s="53">
        <v>0</v>
      </c>
      <c r="AQ42" s="53">
        <v>831</v>
      </c>
      <c r="AR42" s="54">
        <v>288873</v>
      </c>
      <c r="AS42" s="52">
        <v>362</v>
      </c>
      <c r="AT42" s="53">
        <v>23328</v>
      </c>
      <c r="AU42" s="53">
        <v>0</v>
      </c>
      <c r="AV42" s="53">
        <v>1363</v>
      </c>
      <c r="AW42" s="53">
        <v>3242</v>
      </c>
      <c r="AX42" s="53">
        <v>0</v>
      </c>
      <c r="AY42" s="54">
        <v>28295</v>
      </c>
      <c r="AZ42" s="54">
        <v>317168</v>
      </c>
      <c r="BA42" s="53">
        <v>9246</v>
      </c>
      <c r="BB42" s="53">
        <v>6647</v>
      </c>
      <c r="BC42" s="54">
        <v>15893</v>
      </c>
      <c r="BD42" s="54">
        <v>44188</v>
      </c>
      <c r="BE42" s="54">
        <v>333061</v>
      </c>
      <c r="BF42" s="53">
        <v>-6047</v>
      </c>
      <c r="BG42" s="53">
        <v>-113230</v>
      </c>
      <c r="BH42" s="54">
        <v>-119277</v>
      </c>
      <c r="BI42" s="55">
        <v>-75089</v>
      </c>
      <c r="BJ42" s="56">
        <v>213784</v>
      </c>
      <c r="BL42" s="68">
        <f t="shared" si="0"/>
        <v>0.62393116581748476</v>
      </c>
      <c r="BM42" s="68">
        <f t="shared" si="1"/>
        <v>5.7242251739405437E-3</v>
      </c>
      <c r="BN42" s="68">
        <f t="shared" si="2"/>
        <v>1.5497181304000648E-2</v>
      </c>
    </row>
    <row r="43" spans="2:66" ht="20.100000000000001" customHeight="1" x14ac:dyDescent="0.4">
      <c r="B43" s="33" t="s">
        <v>74</v>
      </c>
      <c r="C43" s="34" t="s">
        <v>178</v>
      </c>
      <c r="D43" s="52">
        <v>0</v>
      </c>
      <c r="E43" s="53">
        <v>7</v>
      </c>
      <c r="F43" s="53">
        <v>2</v>
      </c>
      <c r="G43" s="53">
        <v>54</v>
      </c>
      <c r="H43" s="53">
        <v>5</v>
      </c>
      <c r="I43" s="53">
        <v>13</v>
      </c>
      <c r="J43" s="53">
        <v>1</v>
      </c>
      <c r="K43" s="53">
        <v>0</v>
      </c>
      <c r="L43" s="53">
        <v>6</v>
      </c>
      <c r="M43" s="53">
        <v>0</v>
      </c>
      <c r="N43" s="53">
        <v>0</v>
      </c>
      <c r="O43" s="53">
        <v>0</v>
      </c>
      <c r="P43" s="53">
        <v>1</v>
      </c>
      <c r="Q43" s="53">
        <v>0</v>
      </c>
      <c r="R43" s="53">
        <v>0</v>
      </c>
      <c r="S43" s="53">
        <v>0</v>
      </c>
      <c r="T43" s="53">
        <v>0</v>
      </c>
      <c r="U43" s="53">
        <v>2</v>
      </c>
      <c r="V43" s="53">
        <v>1</v>
      </c>
      <c r="W43" s="53">
        <v>0</v>
      </c>
      <c r="X43" s="53">
        <v>2</v>
      </c>
      <c r="Y43" s="53">
        <v>1</v>
      </c>
      <c r="Z43" s="53">
        <v>30</v>
      </c>
      <c r="AA43" s="53">
        <v>99</v>
      </c>
      <c r="AB43" s="53">
        <v>16</v>
      </c>
      <c r="AC43" s="53">
        <v>2</v>
      </c>
      <c r="AD43" s="53">
        <v>1</v>
      </c>
      <c r="AE43" s="53">
        <v>297</v>
      </c>
      <c r="AF43" s="53">
        <v>32</v>
      </c>
      <c r="AG43" s="53">
        <v>154</v>
      </c>
      <c r="AH43" s="53">
        <v>75</v>
      </c>
      <c r="AI43" s="53">
        <v>1345</v>
      </c>
      <c r="AJ43" s="53">
        <v>122</v>
      </c>
      <c r="AK43" s="53">
        <v>427</v>
      </c>
      <c r="AL43" s="53">
        <v>7071</v>
      </c>
      <c r="AM43" s="53">
        <v>76</v>
      </c>
      <c r="AN43" s="53">
        <v>381</v>
      </c>
      <c r="AO43" s="53">
        <v>4097</v>
      </c>
      <c r="AP43" s="53">
        <v>0</v>
      </c>
      <c r="AQ43" s="53">
        <v>34</v>
      </c>
      <c r="AR43" s="54">
        <v>14354</v>
      </c>
      <c r="AS43" s="52">
        <v>40903</v>
      </c>
      <c r="AT43" s="53">
        <v>210790</v>
      </c>
      <c r="AU43" s="53">
        <v>0</v>
      </c>
      <c r="AV43" s="53">
        <v>0</v>
      </c>
      <c r="AW43" s="53">
        <v>0</v>
      </c>
      <c r="AX43" s="53">
        <v>0</v>
      </c>
      <c r="AY43" s="54">
        <v>251693</v>
      </c>
      <c r="AZ43" s="54">
        <v>266047</v>
      </c>
      <c r="BA43" s="53">
        <v>1156</v>
      </c>
      <c r="BB43" s="53">
        <v>71203</v>
      </c>
      <c r="BC43" s="54">
        <v>72359</v>
      </c>
      <c r="BD43" s="54">
        <v>324052</v>
      </c>
      <c r="BE43" s="54">
        <v>338406</v>
      </c>
      <c r="BF43" s="53">
        <v>-2428</v>
      </c>
      <c r="BG43" s="53">
        <v>-52774</v>
      </c>
      <c r="BH43" s="54">
        <v>-55202</v>
      </c>
      <c r="BI43" s="55">
        <v>268850</v>
      </c>
      <c r="BJ43" s="56">
        <v>283204</v>
      </c>
      <c r="BL43" s="68">
        <f t="shared" si="0"/>
        <v>0.79251034591632308</v>
      </c>
      <c r="BM43" s="68">
        <f t="shared" si="1"/>
        <v>0.64679000632511074</v>
      </c>
      <c r="BN43" s="68">
        <f t="shared" si="2"/>
        <v>0.14003132917825345</v>
      </c>
    </row>
    <row r="44" spans="2:66" ht="20.100000000000001" customHeight="1" x14ac:dyDescent="0.4">
      <c r="B44" s="33" t="s">
        <v>76</v>
      </c>
      <c r="C44" s="34" t="s">
        <v>179</v>
      </c>
      <c r="D44" s="52">
        <v>18</v>
      </c>
      <c r="E44" s="53">
        <v>19</v>
      </c>
      <c r="F44" s="53">
        <v>43</v>
      </c>
      <c r="G44" s="53">
        <v>66</v>
      </c>
      <c r="H44" s="53">
        <v>49</v>
      </c>
      <c r="I44" s="53">
        <v>70</v>
      </c>
      <c r="J44" s="53">
        <v>18</v>
      </c>
      <c r="K44" s="53">
        <v>12</v>
      </c>
      <c r="L44" s="53">
        <v>37</v>
      </c>
      <c r="M44" s="53">
        <v>10</v>
      </c>
      <c r="N44" s="53">
        <v>1</v>
      </c>
      <c r="O44" s="53">
        <v>1</v>
      </c>
      <c r="P44" s="53">
        <v>43</v>
      </c>
      <c r="Q44" s="53">
        <v>6</v>
      </c>
      <c r="R44" s="53">
        <v>5</v>
      </c>
      <c r="S44" s="53">
        <v>13</v>
      </c>
      <c r="T44" s="53">
        <v>34</v>
      </c>
      <c r="U44" s="53">
        <v>43</v>
      </c>
      <c r="V44" s="53">
        <v>7</v>
      </c>
      <c r="W44" s="53">
        <v>7</v>
      </c>
      <c r="X44" s="53">
        <v>14</v>
      </c>
      <c r="Y44" s="53">
        <v>42</v>
      </c>
      <c r="Z44" s="53">
        <v>86</v>
      </c>
      <c r="AA44" s="53">
        <v>571</v>
      </c>
      <c r="AB44" s="53">
        <v>8</v>
      </c>
      <c r="AC44" s="53">
        <v>9</v>
      </c>
      <c r="AD44" s="53">
        <v>54</v>
      </c>
      <c r="AE44" s="53">
        <v>752</v>
      </c>
      <c r="AF44" s="53">
        <v>563</v>
      </c>
      <c r="AG44" s="53">
        <v>79</v>
      </c>
      <c r="AH44" s="53">
        <v>503</v>
      </c>
      <c r="AI44" s="53">
        <v>329</v>
      </c>
      <c r="AJ44" s="53">
        <v>842</v>
      </c>
      <c r="AK44" s="53">
        <v>668</v>
      </c>
      <c r="AL44" s="53">
        <v>1305</v>
      </c>
      <c r="AM44" s="53">
        <v>160</v>
      </c>
      <c r="AN44" s="53">
        <v>280</v>
      </c>
      <c r="AO44" s="53">
        <v>435</v>
      </c>
      <c r="AP44" s="53">
        <v>0</v>
      </c>
      <c r="AQ44" s="53">
        <v>3</v>
      </c>
      <c r="AR44" s="54">
        <v>7205</v>
      </c>
      <c r="AS44" s="52">
        <v>0</v>
      </c>
      <c r="AT44" s="53">
        <v>0</v>
      </c>
      <c r="AU44" s="53">
        <v>0</v>
      </c>
      <c r="AV44" s="53">
        <v>0</v>
      </c>
      <c r="AW44" s="53">
        <v>0</v>
      </c>
      <c r="AX44" s="53">
        <v>0</v>
      </c>
      <c r="AY44" s="54">
        <v>0</v>
      </c>
      <c r="AZ44" s="54">
        <v>7205</v>
      </c>
      <c r="BA44" s="53">
        <v>0</v>
      </c>
      <c r="BB44" s="53">
        <v>0</v>
      </c>
      <c r="BC44" s="54">
        <v>0</v>
      </c>
      <c r="BD44" s="54">
        <v>0</v>
      </c>
      <c r="BE44" s="54">
        <v>7205</v>
      </c>
      <c r="BF44" s="53">
        <v>0</v>
      </c>
      <c r="BG44" s="53">
        <v>0</v>
      </c>
      <c r="BH44" s="54">
        <v>0</v>
      </c>
      <c r="BI44" s="55">
        <v>0</v>
      </c>
      <c r="BJ44" s="56">
        <v>7205</v>
      </c>
      <c r="BL44" s="68">
        <f t="shared" si="0"/>
        <v>1</v>
      </c>
      <c r="BM44" s="68">
        <f t="shared" si="1"/>
        <v>0</v>
      </c>
      <c r="BN44" s="68">
        <f t="shared" si="2"/>
        <v>0</v>
      </c>
    </row>
    <row r="45" spans="2:66" ht="20.100000000000001" customHeight="1" x14ac:dyDescent="0.4">
      <c r="B45" s="33" t="s">
        <v>78</v>
      </c>
      <c r="C45" s="34" t="s">
        <v>180</v>
      </c>
      <c r="D45" s="52">
        <v>508</v>
      </c>
      <c r="E45" s="53">
        <v>3</v>
      </c>
      <c r="F45" s="53">
        <v>69</v>
      </c>
      <c r="G45" s="53">
        <v>427</v>
      </c>
      <c r="H45" s="53">
        <v>411</v>
      </c>
      <c r="I45" s="53">
        <v>655</v>
      </c>
      <c r="J45" s="53">
        <v>38</v>
      </c>
      <c r="K45" s="53">
        <v>93</v>
      </c>
      <c r="L45" s="53">
        <v>92</v>
      </c>
      <c r="M45" s="53">
        <v>50</v>
      </c>
      <c r="N45" s="53">
        <v>13</v>
      </c>
      <c r="O45" s="53">
        <v>12</v>
      </c>
      <c r="P45" s="53">
        <v>360</v>
      </c>
      <c r="Q45" s="53">
        <v>224</v>
      </c>
      <c r="R45" s="53">
        <v>41</v>
      </c>
      <c r="S45" s="53">
        <v>89</v>
      </c>
      <c r="T45" s="53">
        <v>295</v>
      </c>
      <c r="U45" s="53">
        <v>51</v>
      </c>
      <c r="V45" s="53">
        <v>6</v>
      </c>
      <c r="W45" s="53">
        <v>15</v>
      </c>
      <c r="X45" s="53">
        <v>381</v>
      </c>
      <c r="Y45" s="53">
        <v>50</v>
      </c>
      <c r="Z45" s="53">
        <v>2900</v>
      </c>
      <c r="AA45" s="53">
        <v>1464</v>
      </c>
      <c r="AB45" s="53">
        <v>457</v>
      </c>
      <c r="AC45" s="53">
        <v>101</v>
      </c>
      <c r="AD45" s="53">
        <v>337</v>
      </c>
      <c r="AE45" s="53">
        <v>2551</v>
      </c>
      <c r="AF45" s="53">
        <v>780</v>
      </c>
      <c r="AG45" s="53">
        <v>398</v>
      </c>
      <c r="AH45" s="53">
        <v>1814</v>
      </c>
      <c r="AI45" s="53">
        <v>466</v>
      </c>
      <c r="AJ45" s="53">
        <v>283</v>
      </c>
      <c r="AK45" s="53">
        <v>2140</v>
      </c>
      <c r="AL45" s="53">
        <v>2054</v>
      </c>
      <c r="AM45" s="53">
        <v>189</v>
      </c>
      <c r="AN45" s="53">
        <v>920</v>
      </c>
      <c r="AO45" s="53">
        <v>688</v>
      </c>
      <c r="AP45" s="53">
        <v>4</v>
      </c>
      <c r="AQ45" s="53">
        <v>0</v>
      </c>
      <c r="AR45" s="54">
        <v>21429</v>
      </c>
      <c r="AS45" s="52">
        <v>0</v>
      </c>
      <c r="AT45" s="53">
        <v>50</v>
      </c>
      <c r="AU45" s="53">
        <v>0</v>
      </c>
      <c r="AV45" s="53">
        <v>0</v>
      </c>
      <c r="AW45" s="53">
        <v>0</v>
      </c>
      <c r="AX45" s="53">
        <v>-25</v>
      </c>
      <c r="AY45" s="54">
        <v>25</v>
      </c>
      <c r="AZ45" s="54">
        <v>21454</v>
      </c>
      <c r="BA45" s="53">
        <v>20</v>
      </c>
      <c r="BB45" s="53">
        <v>382</v>
      </c>
      <c r="BC45" s="54">
        <v>402</v>
      </c>
      <c r="BD45" s="54">
        <v>427</v>
      </c>
      <c r="BE45" s="54">
        <v>21856</v>
      </c>
      <c r="BF45" s="53">
        <v>-95</v>
      </c>
      <c r="BG45" s="53">
        <v>-484</v>
      </c>
      <c r="BH45" s="54">
        <v>-579</v>
      </c>
      <c r="BI45" s="55">
        <v>-152</v>
      </c>
      <c r="BJ45" s="56">
        <v>21277</v>
      </c>
      <c r="BL45" s="68">
        <f t="shared" si="0"/>
        <v>0.97301202572946766</v>
      </c>
      <c r="BM45" s="68">
        <f t="shared" si="1"/>
        <v>0</v>
      </c>
      <c r="BN45" s="68">
        <f t="shared" si="2"/>
        <v>3.3215837842936915E-5</v>
      </c>
    </row>
    <row r="46" spans="2:66" ht="20.100000000000001" customHeight="1" x14ac:dyDescent="0.4">
      <c r="B46" s="35">
        <v>70</v>
      </c>
      <c r="C46" s="36" t="s">
        <v>100</v>
      </c>
      <c r="D46" s="57">
        <v>37516</v>
      </c>
      <c r="E46" s="58">
        <v>9290</v>
      </c>
      <c r="F46" s="58">
        <v>5454</v>
      </c>
      <c r="G46" s="58">
        <v>29638</v>
      </c>
      <c r="H46" s="58">
        <v>13165</v>
      </c>
      <c r="I46" s="58">
        <v>72344</v>
      </c>
      <c r="J46" s="58">
        <v>10051</v>
      </c>
      <c r="K46" s="58">
        <v>13636</v>
      </c>
      <c r="L46" s="58">
        <v>36600</v>
      </c>
      <c r="M46" s="58">
        <v>7193</v>
      </c>
      <c r="N46" s="58">
        <v>1654</v>
      </c>
      <c r="O46" s="58">
        <v>5636</v>
      </c>
      <c r="P46" s="58">
        <v>24991</v>
      </c>
      <c r="Q46" s="58">
        <v>21090</v>
      </c>
      <c r="R46" s="58">
        <v>8067</v>
      </c>
      <c r="S46" s="58">
        <v>6100</v>
      </c>
      <c r="T46" s="58">
        <v>24663</v>
      </c>
      <c r="U46" s="58">
        <v>13446</v>
      </c>
      <c r="V46" s="58">
        <v>6690</v>
      </c>
      <c r="W46" s="58">
        <v>5679</v>
      </c>
      <c r="X46" s="58">
        <v>22924</v>
      </c>
      <c r="Y46" s="58">
        <v>14912</v>
      </c>
      <c r="Z46" s="58">
        <v>85571</v>
      </c>
      <c r="AA46" s="58">
        <v>124089</v>
      </c>
      <c r="AB46" s="58">
        <v>51631</v>
      </c>
      <c r="AC46" s="58">
        <v>5928</v>
      </c>
      <c r="AD46" s="58">
        <v>6192</v>
      </c>
      <c r="AE46" s="58">
        <v>108726</v>
      </c>
      <c r="AF46" s="58">
        <v>53453</v>
      </c>
      <c r="AG46" s="58">
        <v>49514</v>
      </c>
      <c r="AH46" s="58">
        <v>116302</v>
      </c>
      <c r="AI46" s="58">
        <v>64248</v>
      </c>
      <c r="AJ46" s="58">
        <v>76713</v>
      </c>
      <c r="AK46" s="58">
        <v>45831</v>
      </c>
      <c r="AL46" s="58">
        <v>192288</v>
      </c>
      <c r="AM46" s="58">
        <v>12643</v>
      </c>
      <c r="AN46" s="58">
        <v>83586</v>
      </c>
      <c r="AO46" s="58">
        <v>135766</v>
      </c>
      <c r="AP46" s="58">
        <v>7205</v>
      </c>
      <c r="AQ46" s="58">
        <v>12482</v>
      </c>
      <c r="AR46" s="59">
        <v>1622907</v>
      </c>
      <c r="AS46" s="57">
        <v>63240</v>
      </c>
      <c r="AT46" s="58">
        <v>1505306</v>
      </c>
      <c r="AU46" s="58">
        <v>855354</v>
      </c>
      <c r="AV46" s="58">
        <v>275260</v>
      </c>
      <c r="AW46" s="58">
        <v>282415</v>
      </c>
      <c r="AX46" s="58">
        <v>13126</v>
      </c>
      <c r="AY46" s="59">
        <v>2994701</v>
      </c>
      <c r="AZ46" s="59">
        <v>4617608</v>
      </c>
      <c r="BA46" s="60">
        <v>118130</v>
      </c>
      <c r="BB46" s="60">
        <v>646572</v>
      </c>
      <c r="BC46" s="59">
        <v>764702</v>
      </c>
      <c r="BD46" s="59">
        <v>3759403</v>
      </c>
      <c r="BE46" s="59">
        <v>5382310</v>
      </c>
      <c r="BF46" s="58">
        <v>-227086</v>
      </c>
      <c r="BG46" s="60">
        <v>-1130655</v>
      </c>
      <c r="BH46" s="59">
        <v>-1357741</v>
      </c>
      <c r="BI46" s="61">
        <v>2401662</v>
      </c>
      <c r="BJ46" s="62">
        <v>4024569</v>
      </c>
      <c r="BL46" s="69">
        <f t="shared" si="0"/>
        <v>0.70596443006855503</v>
      </c>
      <c r="BM46" s="69">
        <f t="shared" si="1"/>
        <v>1</v>
      </c>
      <c r="BN46" s="69">
        <f t="shared" si="2"/>
        <v>1</v>
      </c>
    </row>
    <row r="47" spans="2:66" ht="20.100000000000001" customHeight="1" x14ac:dyDescent="0.4">
      <c r="B47" s="37" t="s">
        <v>124</v>
      </c>
      <c r="C47" s="38" t="s">
        <v>115</v>
      </c>
      <c r="D47" s="52">
        <v>197</v>
      </c>
      <c r="E47" s="53">
        <v>69</v>
      </c>
      <c r="F47" s="53">
        <v>192</v>
      </c>
      <c r="G47" s="53">
        <v>1533</v>
      </c>
      <c r="H47" s="53">
        <v>1696</v>
      </c>
      <c r="I47" s="53">
        <v>1022</v>
      </c>
      <c r="J47" s="53">
        <v>221</v>
      </c>
      <c r="K47" s="53">
        <v>199</v>
      </c>
      <c r="L47" s="53">
        <v>1146</v>
      </c>
      <c r="M47" s="53">
        <v>170</v>
      </c>
      <c r="N47" s="53">
        <v>26</v>
      </c>
      <c r="O47" s="53">
        <v>163</v>
      </c>
      <c r="P47" s="53">
        <v>754</v>
      </c>
      <c r="Q47" s="53">
        <v>503</v>
      </c>
      <c r="R47" s="53">
        <v>310</v>
      </c>
      <c r="S47" s="53">
        <v>128</v>
      </c>
      <c r="T47" s="53">
        <v>547</v>
      </c>
      <c r="U47" s="53">
        <v>435</v>
      </c>
      <c r="V47" s="53">
        <v>191</v>
      </c>
      <c r="W47" s="53">
        <v>124</v>
      </c>
      <c r="X47" s="53">
        <v>522</v>
      </c>
      <c r="Y47" s="53">
        <v>501</v>
      </c>
      <c r="Z47" s="53">
        <v>3464</v>
      </c>
      <c r="AA47" s="53">
        <v>4902</v>
      </c>
      <c r="AB47" s="53">
        <v>2255</v>
      </c>
      <c r="AC47" s="53">
        <v>220</v>
      </c>
      <c r="AD47" s="53">
        <v>453</v>
      </c>
      <c r="AE47" s="53">
        <v>8296</v>
      </c>
      <c r="AF47" s="53">
        <v>4917</v>
      </c>
      <c r="AG47" s="53">
        <v>1052</v>
      </c>
      <c r="AH47" s="53">
        <v>3743</v>
      </c>
      <c r="AI47" s="53">
        <v>2007</v>
      </c>
      <c r="AJ47" s="53">
        <v>2708</v>
      </c>
      <c r="AK47" s="53">
        <v>1745</v>
      </c>
      <c r="AL47" s="53">
        <v>6111</v>
      </c>
      <c r="AM47" s="53">
        <v>1084</v>
      </c>
      <c r="AN47" s="53">
        <v>3682</v>
      </c>
      <c r="AO47" s="53">
        <v>5863</v>
      </c>
      <c r="AP47" s="53">
        <v>0</v>
      </c>
      <c r="AQ47" s="63">
        <v>89</v>
      </c>
      <c r="AR47" s="54">
        <v>63240</v>
      </c>
      <c r="AS47" s="64"/>
      <c r="AT47" s="64"/>
      <c r="AU47" s="64"/>
      <c r="AV47" s="64"/>
      <c r="AW47" s="64"/>
      <c r="AX47" s="64"/>
      <c r="AY47" s="64"/>
      <c r="AZ47" s="64"/>
      <c r="BA47" s="64"/>
      <c r="BB47" s="64"/>
      <c r="BC47" s="64"/>
      <c r="BD47" s="64"/>
      <c r="BE47" s="64"/>
      <c r="BF47" s="64"/>
      <c r="BG47" s="64"/>
      <c r="BH47" s="64"/>
      <c r="BI47" s="46"/>
      <c r="BJ47" s="46"/>
    </row>
    <row r="48" spans="2:66" ht="20.100000000000001" customHeight="1" x14ac:dyDescent="0.4">
      <c r="B48" s="37" t="s">
        <v>183</v>
      </c>
      <c r="C48" s="38" t="s">
        <v>98</v>
      </c>
      <c r="D48" s="52">
        <v>7201</v>
      </c>
      <c r="E48" s="53">
        <v>2450</v>
      </c>
      <c r="F48" s="53">
        <v>5628</v>
      </c>
      <c r="G48" s="53">
        <v>9560</v>
      </c>
      <c r="H48" s="53">
        <v>5597</v>
      </c>
      <c r="I48" s="53">
        <v>18012</v>
      </c>
      <c r="J48" s="53">
        <v>5093</v>
      </c>
      <c r="K48" s="53">
        <v>4279</v>
      </c>
      <c r="L48" s="53">
        <v>9222</v>
      </c>
      <c r="M48" s="53">
        <v>1423</v>
      </c>
      <c r="N48" s="53">
        <v>223</v>
      </c>
      <c r="O48" s="53">
        <v>2763</v>
      </c>
      <c r="P48" s="53">
        <v>8568</v>
      </c>
      <c r="Q48" s="53">
        <v>3184</v>
      </c>
      <c r="R48" s="53">
        <v>4841</v>
      </c>
      <c r="S48" s="53">
        <v>2903</v>
      </c>
      <c r="T48" s="53">
        <v>10894</v>
      </c>
      <c r="U48" s="53">
        <v>6154</v>
      </c>
      <c r="V48" s="53">
        <v>1723</v>
      </c>
      <c r="W48" s="53">
        <v>2198</v>
      </c>
      <c r="X48" s="53">
        <v>4337</v>
      </c>
      <c r="Y48" s="53">
        <v>6977</v>
      </c>
      <c r="Z48" s="53">
        <v>53302</v>
      </c>
      <c r="AA48" s="53">
        <v>87430</v>
      </c>
      <c r="AB48" s="53">
        <v>7873</v>
      </c>
      <c r="AC48" s="53">
        <v>1968</v>
      </c>
      <c r="AD48" s="53">
        <v>13493</v>
      </c>
      <c r="AE48" s="53">
        <v>143983</v>
      </c>
      <c r="AF48" s="53">
        <v>50796</v>
      </c>
      <c r="AG48" s="53">
        <v>15624</v>
      </c>
      <c r="AH48" s="53">
        <v>70663</v>
      </c>
      <c r="AI48" s="53">
        <v>18116</v>
      </c>
      <c r="AJ48" s="53">
        <v>99519</v>
      </c>
      <c r="AK48" s="53">
        <v>119461</v>
      </c>
      <c r="AL48" s="53">
        <v>264115</v>
      </c>
      <c r="AM48" s="53">
        <v>14309</v>
      </c>
      <c r="AN48" s="53">
        <v>70915</v>
      </c>
      <c r="AO48" s="53">
        <v>74106</v>
      </c>
      <c r="AP48" s="53">
        <v>0</v>
      </c>
      <c r="AQ48" s="63">
        <v>270</v>
      </c>
      <c r="AR48" s="54">
        <v>1229173</v>
      </c>
      <c r="AS48" s="64"/>
      <c r="AT48" s="65"/>
      <c r="AU48" s="65"/>
      <c r="AV48" s="65"/>
      <c r="AW48" s="65"/>
      <c r="AX48" s="65"/>
      <c r="AY48" s="65"/>
      <c r="AZ48" s="65"/>
      <c r="BA48" s="65"/>
      <c r="BB48" s="65"/>
      <c r="BC48" s="65"/>
      <c r="BD48" s="65"/>
      <c r="BE48" s="65"/>
      <c r="BF48" s="65"/>
      <c r="BG48" s="65"/>
      <c r="BH48" s="65"/>
      <c r="BI48" s="46"/>
      <c r="BJ48" s="46"/>
    </row>
    <row r="49" spans="2:62" ht="20.100000000000001" customHeight="1" x14ac:dyDescent="0.4">
      <c r="B49" s="37" t="s">
        <v>184</v>
      </c>
      <c r="C49" s="38" t="s">
        <v>99</v>
      </c>
      <c r="D49" s="52">
        <v>31047</v>
      </c>
      <c r="E49" s="53">
        <v>1605</v>
      </c>
      <c r="F49" s="53">
        <v>8398</v>
      </c>
      <c r="G49" s="53">
        <v>9214</v>
      </c>
      <c r="H49" s="53">
        <v>3071</v>
      </c>
      <c r="I49" s="53">
        <v>7839</v>
      </c>
      <c r="J49" s="53">
        <v>-98</v>
      </c>
      <c r="K49" s="53">
        <v>1879</v>
      </c>
      <c r="L49" s="53">
        <v>4610</v>
      </c>
      <c r="M49" s="53">
        <v>1651</v>
      </c>
      <c r="N49" s="53">
        <v>408</v>
      </c>
      <c r="O49" s="53">
        <v>40</v>
      </c>
      <c r="P49" s="53">
        <v>5594</v>
      </c>
      <c r="Q49" s="53">
        <v>8252</v>
      </c>
      <c r="R49" s="53">
        <v>422</v>
      </c>
      <c r="S49" s="53">
        <v>765</v>
      </c>
      <c r="T49" s="53">
        <v>4771</v>
      </c>
      <c r="U49" s="53">
        <v>284</v>
      </c>
      <c r="V49" s="53">
        <v>-135</v>
      </c>
      <c r="W49" s="53">
        <v>-362</v>
      </c>
      <c r="X49" s="53">
        <v>916</v>
      </c>
      <c r="Y49" s="53">
        <v>886</v>
      </c>
      <c r="Z49" s="53">
        <v>5462</v>
      </c>
      <c r="AA49" s="53">
        <v>4724</v>
      </c>
      <c r="AB49" s="53">
        <v>7778</v>
      </c>
      <c r="AC49" s="53">
        <v>2077</v>
      </c>
      <c r="AD49" s="53">
        <v>960</v>
      </c>
      <c r="AE49" s="53">
        <v>54518</v>
      </c>
      <c r="AF49" s="53">
        <v>39438</v>
      </c>
      <c r="AG49" s="53">
        <v>141180</v>
      </c>
      <c r="AH49" s="53">
        <v>8106</v>
      </c>
      <c r="AI49" s="53">
        <v>27709</v>
      </c>
      <c r="AJ49" s="53">
        <v>0</v>
      </c>
      <c r="AK49" s="53">
        <v>1030</v>
      </c>
      <c r="AL49" s="53">
        <v>17540</v>
      </c>
      <c r="AM49" s="53">
        <v>-278</v>
      </c>
      <c r="AN49" s="53">
        <v>21444</v>
      </c>
      <c r="AO49" s="53">
        <v>25622</v>
      </c>
      <c r="AP49" s="53">
        <v>0</v>
      </c>
      <c r="AQ49" s="63">
        <v>7129</v>
      </c>
      <c r="AR49" s="54">
        <v>455496</v>
      </c>
      <c r="AS49" s="64"/>
      <c r="AT49" s="65"/>
      <c r="AU49" s="65"/>
      <c r="AV49" s="65"/>
      <c r="AW49" s="65"/>
      <c r="AX49" s="65"/>
      <c r="AY49" s="65"/>
      <c r="AZ49" s="65"/>
      <c r="BA49" s="65"/>
      <c r="BB49" s="65"/>
      <c r="BC49" s="65"/>
      <c r="BD49" s="65"/>
      <c r="BE49" s="65"/>
      <c r="BF49" s="65"/>
      <c r="BG49" s="65"/>
      <c r="BH49" s="65"/>
      <c r="BI49" s="46"/>
      <c r="BJ49" s="46"/>
    </row>
    <row r="50" spans="2:62" ht="20.100000000000001" customHeight="1" x14ac:dyDescent="0.4">
      <c r="B50" s="37" t="s">
        <v>185</v>
      </c>
      <c r="C50" s="38" t="s">
        <v>116</v>
      </c>
      <c r="D50" s="52">
        <v>13653</v>
      </c>
      <c r="E50" s="53">
        <v>2025</v>
      </c>
      <c r="F50" s="53">
        <v>1501</v>
      </c>
      <c r="G50" s="53">
        <v>4771</v>
      </c>
      <c r="H50" s="53">
        <v>3513</v>
      </c>
      <c r="I50" s="53">
        <v>5036</v>
      </c>
      <c r="J50" s="53">
        <v>1902</v>
      </c>
      <c r="K50" s="53">
        <v>1439</v>
      </c>
      <c r="L50" s="53">
        <v>5240</v>
      </c>
      <c r="M50" s="53">
        <v>1270</v>
      </c>
      <c r="N50" s="53">
        <v>275</v>
      </c>
      <c r="O50" s="53">
        <v>545</v>
      </c>
      <c r="P50" s="53">
        <v>4836</v>
      </c>
      <c r="Q50" s="53">
        <v>2481</v>
      </c>
      <c r="R50" s="53">
        <v>1027</v>
      </c>
      <c r="S50" s="53">
        <v>832</v>
      </c>
      <c r="T50" s="53">
        <v>4911</v>
      </c>
      <c r="U50" s="53">
        <v>3802</v>
      </c>
      <c r="V50" s="53">
        <v>2870</v>
      </c>
      <c r="W50" s="53">
        <v>1511</v>
      </c>
      <c r="X50" s="53">
        <v>2761</v>
      </c>
      <c r="Y50" s="53">
        <v>2904</v>
      </c>
      <c r="Z50" s="53">
        <v>4306</v>
      </c>
      <c r="AA50" s="53">
        <v>17069</v>
      </c>
      <c r="AB50" s="53">
        <v>14676</v>
      </c>
      <c r="AC50" s="53">
        <v>5617</v>
      </c>
      <c r="AD50" s="53">
        <v>1598</v>
      </c>
      <c r="AE50" s="53">
        <v>32473</v>
      </c>
      <c r="AF50" s="53">
        <v>11959</v>
      </c>
      <c r="AG50" s="53">
        <v>116540</v>
      </c>
      <c r="AH50" s="53">
        <v>18048</v>
      </c>
      <c r="AI50" s="53">
        <v>19732</v>
      </c>
      <c r="AJ50" s="53">
        <v>92139</v>
      </c>
      <c r="AK50" s="53">
        <v>50093</v>
      </c>
      <c r="AL50" s="53">
        <v>33566</v>
      </c>
      <c r="AM50" s="53">
        <v>1714</v>
      </c>
      <c r="AN50" s="53">
        <v>24555</v>
      </c>
      <c r="AO50" s="53">
        <v>28243</v>
      </c>
      <c r="AP50" s="53">
        <v>0</v>
      </c>
      <c r="AQ50" s="63">
        <v>1043</v>
      </c>
      <c r="AR50" s="54">
        <v>542476</v>
      </c>
      <c r="AS50" s="64"/>
      <c r="AT50" s="65"/>
      <c r="AU50" s="65"/>
      <c r="AV50" s="65"/>
      <c r="AW50" s="65"/>
      <c r="AX50" s="65"/>
      <c r="AY50" s="65"/>
      <c r="AZ50" s="65"/>
      <c r="BA50" s="65"/>
      <c r="BB50" s="65"/>
      <c r="BC50" s="65"/>
      <c r="BD50" s="65"/>
      <c r="BE50" s="65"/>
      <c r="BF50" s="65"/>
      <c r="BG50" s="65"/>
      <c r="BH50" s="65"/>
      <c r="BI50" s="46"/>
      <c r="BJ50" s="46"/>
    </row>
    <row r="51" spans="2:62" ht="20.100000000000001" customHeight="1" x14ac:dyDescent="0.4">
      <c r="B51" s="37" t="s">
        <v>186</v>
      </c>
      <c r="C51" s="38" t="s">
        <v>117</v>
      </c>
      <c r="D51" s="52">
        <v>4797</v>
      </c>
      <c r="E51" s="53">
        <v>395</v>
      </c>
      <c r="F51" s="53">
        <v>510</v>
      </c>
      <c r="G51" s="53">
        <v>1970</v>
      </c>
      <c r="H51" s="53">
        <v>1323</v>
      </c>
      <c r="I51" s="53">
        <v>3006</v>
      </c>
      <c r="J51" s="53">
        <v>600</v>
      </c>
      <c r="K51" s="53">
        <v>614</v>
      </c>
      <c r="L51" s="53">
        <v>923</v>
      </c>
      <c r="M51" s="53">
        <v>224</v>
      </c>
      <c r="N51" s="53">
        <v>37</v>
      </c>
      <c r="O51" s="53">
        <v>346</v>
      </c>
      <c r="P51" s="53">
        <v>1538</v>
      </c>
      <c r="Q51" s="53">
        <v>1211</v>
      </c>
      <c r="R51" s="53">
        <v>390</v>
      </c>
      <c r="S51" s="53">
        <v>117</v>
      </c>
      <c r="T51" s="53">
        <v>406</v>
      </c>
      <c r="U51" s="53">
        <v>340</v>
      </c>
      <c r="V51" s="53">
        <v>103</v>
      </c>
      <c r="W51" s="53">
        <v>35</v>
      </c>
      <c r="X51" s="53">
        <v>485</v>
      </c>
      <c r="Y51" s="53">
        <v>714</v>
      </c>
      <c r="Z51" s="53">
        <v>5934</v>
      </c>
      <c r="AA51" s="53">
        <v>9900</v>
      </c>
      <c r="AB51" s="53">
        <v>7330</v>
      </c>
      <c r="AC51" s="53">
        <v>651</v>
      </c>
      <c r="AD51" s="53">
        <v>319</v>
      </c>
      <c r="AE51" s="53">
        <v>15019</v>
      </c>
      <c r="AF51" s="53">
        <v>3323</v>
      </c>
      <c r="AG51" s="53">
        <v>15979</v>
      </c>
      <c r="AH51" s="53">
        <v>10006</v>
      </c>
      <c r="AI51" s="53">
        <v>4544</v>
      </c>
      <c r="AJ51" s="53">
        <v>354</v>
      </c>
      <c r="AK51" s="53">
        <v>2485</v>
      </c>
      <c r="AL51" s="53">
        <v>7415</v>
      </c>
      <c r="AM51" s="53">
        <v>938</v>
      </c>
      <c r="AN51" s="53">
        <v>9610</v>
      </c>
      <c r="AO51" s="53">
        <v>13604</v>
      </c>
      <c r="AP51" s="53">
        <v>0</v>
      </c>
      <c r="AQ51" s="63">
        <v>372</v>
      </c>
      <c r="AR51" s="54">
        <v>127867</v>
      </c>
      <c r="AS51" s="64"/>
      <c r="AT51" s="65"/>
      <c r="AU51" s="65"/>
      <c r="AV51" s="65"/>
      <c r="AW51" s="65"/>
      <c r="AX51" s="65"/>
      <c r="AY51" s="65"/>
      <c r="AZ51" s="65"/>
      <c r="BA51" s="65"/>
      <c r="BB51" s="65"/>
      <c r="BC51" s="65"/>
      <c r="BD51" s="65"/>
      <c r="BE51" s="65"/>
      <c r="BF51" s="65"/>
      <c r="BG51" s="65"/>
      <c r="BH51" s="65"/>
      <c r="BI51" s="46"/>
      <c r="BJ51" s="46"/>
    </row>
    <row r="52" spans="2:62" ht="20.100000000000001" customHeight="1" x14ac:dyDescent="0.4">
      <c r="B52" s="37" t="s">
        <v>187</v>
      </c>
      <c r="C52" s="38" t="s">
        <v>118</v>
      </c>
      <c r="D52" s="52">
        <v>-1945</v>
      </c>
      <c r="E52" s="53">
        <v>-162</v>
      </c>
      <c r="F52" s="53">
        <v>-965</v>
      </c>
      <c r="G52" s="53">
        <v>-47</v>
      </c>
      <c r="H52" s="53">
        <v>0</v>
      </c>
      <c r="I52" s="53">
        <v>-282</v>
      </c>
      <c r="J52" s="53">
        <v>0</v>
      </c>
      <c r="K52" s="53">
        <v>-1</v>
      </c>
      <c r="L52" s="53">
        <v>0</v>
      </c>
      <c r="M52" s="53">
        <v>0</v>
      </c>
      <c r="N52" s="53">
        <v>0</v>
      </c>
      <c r="O52" s="53">
        <v>0</v>
      </c>
      <c r="P52" s="53">
        <v>0</v>
      </c>
      <c r="Q52" s="53">
        <v>0</v>
      </c>
      <c r="R52" s="53">
        <v>0</v>
      </c>
      <c r="S52" s="53">
        <v>0</v>
      </c>
      <c r="T52" s="53">
        <v>0</v>
      </c>
      <c r="U52" s="53">
        <v>0</v>
      </c>
      <c r="V52" s="53">
        <v>0</v>
      </c>
      <c r="W52" s="53">
        <v>0</v>
      </c>
      <c r="X52" s="53">
        <v>0</v>
      </c>
      <c r="Y52" s="53">
        <v>0</v>
      </c>
      <c r="Z52" s="53">
        <v>-2</v>
      </c>
      <c r="AA52" s="53">
        <v>-1450</v>
      </c>
      <c r="AB52" s="53">
        <v>-23</v>
      </c>
      <c r="AC52" s="53">
        <v>-784</v>
      </c>
      <c r="AD52" s="53">
        <v>0</v>
      </c>
      <c r="AE52" s="53">
        <v>-176</v>
      </c>
      <c r="AF52" s="53">
        <v>-2450</v>
      </c>
      <c r="AG52" s="53">
        <v>-91</v>
      </c>
      <c r="AH52" s="53">
        <v>-616</v>
      </c>
      <c r="AI52" s="53">
        <v>-1</v>
      </c>
      <c r="AJ52" s="53">
        <v>0</v>
      </c>
      <c r="AK52" s="53">
        <v>-59</v>
      </c>
      <c r="AL52" s="53">
        <v>-6373</v>
      </c>
      <c r="AM52" s="53">
        <v>-1047</v>
      </c>
      <c r="AN52" s="53">
        <v>-8</v>
      </c>
      <c r="AO52" s="53">
        <v>0</v>
      </c>
      <c r="AP52" s="53">
        <v>0</v>
      </c>
      <c r="AQ52" s="63">
        <v>-108</v>
      </c>
      <c r="AR52" s="54">
        <v>-16590</v>
      </c>
      <c r="AS52" s="66"/>
      <c r="AT52" s="65"/>
      <c r="AU52" s="65"/>
      <c r="AV52" s="65"/>
      <c r="AW52" s="65"/>
      <c r="AX52" s="65"/>
      <c r="AY52" s="65"/>
      <c r="AZ52" s="65"/>
      <c r="BA52" s="65"/>
      <c r="BB52" s="65"/>
      <c r="BC52" s="65"/>
      <c r="BD52" s="65"/>
      <c r="BE52" s="65"/>
      <c r="BF52" s="65"/>
      <c r="BG52" s="65"/>
      <c r="BH52" s="65"/>
      <c r="BI52" s="46"/>
      <c r="BJ52" s="46"/>
    </row>
    <row r="53" spans="2:62" ht="20.100000000000001" customHeight="1" x14ac:dyDescent="0.4">
      <c r="B53" s="39" t="s">
        <v>188</v>
      </c>
      <c r="C53" s="40" t="s">
        <v>119</v>
      </c>
      <c r="D53" s="57">
        <v>54950</v>
      </c>
      <c r="E53" s="58">
        <v>6382</v>
      </c>
      <c r="F53" s="58">
        <v>15264</v>
      </c>
      <c r="G53" s="58">
        <v>27001</v>
      </c>
      <c r="H53" s="58">
        <v>15200</v>
      </c>
      <c r="I53" s="58">
        <v>34633</v>
      </c>
      <c r="J53" s="58">
        <v>7718</v>
      </c>
      <c r="K53" s="58">
        <v>8409</v>
      </c>
      <c r="L53" s="58">
        <v>21141</v>
      </c>
      <c r="M53" s="58">
        <v>4738</v>
      </c>
      <c r="N53" s="58">
        <v>969</v>
      </c>
      <c r="O53" s="58">
        <v>3857</v>
      </c>
      <c r="P53" s="58">
        <v>21290</v>
      </c>
      <c r="Q53" s="58">
        <v>15631</v>
      </c>
      <c r="R53" s="58">
        <v>6990</v>
      </c>
      <c r="S53" s="58">
        <v>4745</v>
      </c>
      <c r="T53" s="58">
        <v>21529</v>
      </c>
      <c r="U53" s="58">
        <v>11015</v>
      </c>
      <c r="V53" s="58">
        <v>4752</v>
      </c>
      <c r="W53" s="58">
        <v>3506</v>
      </c>
      <c r="X53" s="58">
        <v>9021</v>
      </c>
      <c r="Y53" s="58">
        <v>11982</v>
      </c>
      <c r="Z53" s="58">
        <v>72466</v>
      </c>
      <c r="AA53" s="58">
        <v>122575</v>
      </c>
      <c r="AB53" s="58">
        <v>39889</v>
      </c>
      <c r="AC53" s="58">
        <v>9749</v>
      </c>
      <c r="AD53" s="58">
        <v>16823</v>
      </c>
      <c r="AE53" s="58">
        <v>254113</v>
      </c>
      <c r="AF53" s="58">
        <v>107983</v>
      </c>
      <c r="AG53" s="58">
        <v>290284</v>
      </c>
      <c r="AH53" s="58">
        <v>109950</v>
      </c>
      <c r="AI53" s="58">
        <v>72107</v>
      </c>
      <c r="AJ53" s="58">
        <v>194720</v>
      </c>
      <c r="AK53" s="58">
        <v>174755</v>
      </c>
      <c r="AL53" s="58">
        <v>322374</v>
      </c>
      <c r="AM53" s="58">
        <v>16720</v>
      </c>
      <c r="AN53" s="58">
        <v>130198</v>
      </c>
      <c r="AO53" s="58">
        <v>147438</v>
      </c>
      <c r="AP53" s="58">
        <v>0</v>
      </c>
      <c r="AQ53" s="67">
        <v>8795</v>
      </c>
      <c r="AR53" s="59">
        <v>2401662</v>
      </c>
      <c r="AS53" s="66"/>
      <c r="AT53" s="65"/>
      <c r="AU53" s="65"/>
      <c r="AV53" s="65"/>
      <c r="AW53" s="65"/>
      <c r="AX53" s="65"/>
      <c r="AY53" s="65"/>
      <c r="AZ53" s="65"/>
      <c r="BA53" s="65"/>
      <c r="BB53" s="65"/>
      <c r="BC53" s="65"/>
      <c r="BD53" s="65"/>
      <c r="BE53" s="65"/>
      <c r="BF53" s="65"/>
      <c r="BG53" s="65"/>
      <c r="BH53" s="65"/>
      <c r="BI53" s="46"/>
      <c r="BJ53" s="46"/>
    </row>
    <row r="54" spans="2:62" ht="20.100000000000001" customHeight="1" x14ac:dyDescent="0.4">
      <c r="B54" s="39" t="s">
        <v>141</v>
      </c>
      <c r="C54" s="40" t="s">
        <v>189</v>
      </c>
      <c r="D54" s="57">
        <v>92466</v>
      </c>
      <c r="E54" s="58">
        <v>15672</v>
      </c>
      <c r="F54" s="58">
        <v>20718</v>
      </c>
      <c r="G54" s="58">
        <v>56639</v>
      </c>
      <c r="H54" s="58">
        <v>28365</v>
      </c>
      <c r="I54" s="58">
        <v>106977</v>
      </c>
      <c r="J54" s="58">
        <v>17769</v>
      </c>
      <c r="K54" s="58">
        <v>22045</v>
      </c>
      <c r="L54" s="58">
        <v>57741</v>
      </c>
      <c r="M54" s="58">
        <v>11931</v>
      </c>
      <c r="N54" s="58">
        <v>2623</v>
      </c>
      <c r="O54" s="58">
        <v>9493</v>
      </c>
      <c r="P54" s="58">
        <v>46281</v>
      </c>
      <c r="Q54" s="58">
        <v>36721</v>
      </c>
      <c r="R54" s="58">
        <v>15057</v>
      </c>
      <c r="S54" s="58">
        <v>10845</v>
      </c>
      <c r="T54" s="58">
        <v>46192</v>
      </c>
      <c r="U54" s="58">
        <v>24461</v>
      </c>
      <c r="V54" s="58">
        <v>11442</v>
      </c>
      <c r="W54" s="58">
        <v>9185</v>
      </c>
      <c r="X54" s="58">
        <v>31945</v>
      </c>
      <c r="Y54" s="58">
        <v>26894</v>
      </c>
      <c r="Z54" s="58">
        <v>158037</v>
      </c>
      <c r="AA54" s="58">
        <v>246664</v>
      </c>
      <c r="AB54" s="58">
        <v>91520</v>
      </c>
      <c r="AC54" s="58">
        <v>15677</v>
      </c>
      <c r="AD54" s="58">
        <v>23015</v>
      </c>
      <c r="AE54" s="58">
        <v>362839</v>
      </c>
      <c r="AF54" s="58">
        <v>161436</v>
      </c>
      <c r="AG54" s="58">
        <v>339798</v>
      </c>
      <c r="AH54" s="58">
        <v>226252</v>
      </c>
      <c r="AI54" s="58">
        <v>136355</v>
      </c>
      <c r="AJ54" s="58">
        <v>271433</v>
      </c>
      <c r="AK54" s="58">
        <v>220586</v>
      </c>
      <c r="AL54" s="58">
        <v>514662</v>
      </c>
      <c r="AM54" s="58">
        <v>29363</v>
      </c>
      <c r="AN54" s="58">
        <v>213784</v>
      </c>
      <c r="AO54" s="58">
        <v>283204</v>
      </c>
      <c r="AP54" s="58">
        <v>7205</v>
      </c>
      <c r="AQ54" s="67">
        <v>21277</v>
      </c>
      <c r="AR54" s="59">
        <v>4024569</v>
      </c>
      <c r="AS54" s="66"/>
      <c r="AT54" s="65"/>
      <c r="AU54" s="65"/>
      <c r="AV54" s="65"/>
      <c r="AW54" s="65"/>
      <c r="AX54" s="65"/>
      <c r="AY54" s="65"/>
      <c r="AZ54" s="65"/>
      <c r="BA54" s="65"/>
      <c r="BB54" s="65"/>
      <c r="BC54" s="65"/>
      <c r="BD54" s="65"/>
      <c r="BE54" s="65"/>
      <c r="BF54" s="65"/>
      <c r="BG54" s="65"/>
      <c r="BH54" s="65"/>
      <c r="BI54" s="46"/>
      <c r="BJ54" s="46"/>
    </row>
    <row r="55" spans="2:62" x14ac:dyDescent="0.4">
      <c r="B55" s="41"/>
      <c r="C55" s="42"/>
      <c r="D55" s="43"/>
      <c r="E55" s="43"/>
      <c r="F55" s="43"/>
      <c r="G55" s="43"/>
      <c r="H55" s="43"/>
      <c r="I55" s="44"/>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row>
  </sheetData>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2:AR55"/>
  <sheetViews>
    <sheetView workbookViewId="0">
      <pane xSplit="3" ySplit="5" topLeftCell="D6" activePane="bottomRight" state="frozen"/>
      <selection pane="topRight"/>
      <selection pane="bottomLeft"/>
      <selection pane="bottomRight"/>
    </sheetView>
  </sheetViews>
  <sheetFormatPr defaultColWidth="12" defaultRowHeight="18.75" x14ac:dyDescent="0.4"/>
  <cols>
    <col min="1" max="1" width="3.75" style="10" customWidth="1"/>
    <col min="2" max="2" width="4" style="45" bestFit="1" customWidth="1"/>
    <col min="3" max="3" width="38.25" style="46" bestFit="1" customWidth="1"/>
    <col min="4" max="62" width="11.25" style="10" customWidth="1"/>
    <col min="63" max="16384" width="12" style="10"/>
  </cols>
  <sheetData>
    <row r="2" spans="2:44" s="6" customFormat="1" ht="19.5" customHeight="1" x14ac:dyDescent="0.4">
      <c r="B2" s="8" t="s">
        <v>200</v>
      </c>
      <c r="C2" s="7"/>
    </row>
    <row r="3" spans="2:44" s="6" customFormat="1" ht="19.5" customHeight="1" x14ac:dyDescent="0.4">
      <c r="C3" s="7"/>
    </row>
    <row r="4" spans="2:44" ht="20.100000000000001" customHeight="1" x14ac:dyDescent="0.4">
      <c r="B4" s="11"/>
      <c r="C4" s="12"/>
      <c r="D4" s="13" t="s">
        <v>122</v>
      </c>
      <c r="E4" s="14" t="s">
        <v>2</v>
      </c>
      <c r="F4" s="14" t="s">
        <v>4</v>
      </c>
      <c r="G4" s="14" t="s">
        <v>6</v>
      </c>
      <c r="H4" s="14" t="s">
        <v>8</v>
      </c>
      <c r="I4" s="14" t="s">
        <v>10</v>
      </c>
      <c r="J4" s="14" t="s">
        <v>12</v>
      </c>
      <c r="K4" s="14" t="s">
        <v>14</v>
      </c>
      <c r="L4" s="14" t="s">
        <v>16</v>
      </c>
      <c r="M4" s="14" t="s">
        <v>18</v>
      </c>
      <c r="N4" s="14" t="s">
        <v>20</v>
      </c>
      <c r="O4" s="14" t="s">
        <v>22</v>
      </c>
      <c r="P4" s="14" t="s">
        <v>24</v>
      </c>
      <c r="Q4" s="14" t="s">
        <v>26</v>
      </c>
      <c r="R4" s="14" t="s">
        <v>28</v>
      </c>
      <c r="S4" s="14" t="s">
        <v>30</v>
      </c>
      <c r="T4" s="14" t="s">
        <v>32</v>
      </c>
      <c r="U4" s="14" t="s">
        <v>34</v>
      </c>
      <c r="V4" s="14" t="s">
        <v>36</v>
      </c>
      <c r="W4" s="14" t="s">
        <v>38</v>
      </c>
      <c r="X4" s="14" t="s">
        <v>40</v>
      </c>
      <c r="Y4" s="14" t="s">
        <v>42</v>
      </c>
      <c r="Z4" s="14" t="s">
        <v>44</v>
      </c>
      <c r="AA4" s="14" t="s">
        <v>46</v>
      </c>
      <c r="AB4" s="14" t="s">
        <v>48</v>
      </c>
      <c r="AC4" s="14" t="s">
        <v>50</v>
      </c>
      <c r="AD4" s="14" t="s">
        <v>52</v>
      </c>
      <c r="AE4" s="14" t="s">
        <v>54</v>
      </c>
      <c r="AF4" s="14" t="s">
        <v>56</v>
      </c>
      <c r="AG4" s="14" t="s">
        <v>58</v>
      </c>
      <c r="AH4" s="14" t="s">
        <v>60</v>
      </c>
      <c r="AI4" s="14" t="s">
        <v>62</v>
      </c>
      <c r="AJ4" s="14" t="s">
        <v>64</v>
      </c>
      <c r="AK4" s="14" t="s">
        <v>66</v>
      </c>
      <c r="AL4" s="14" t="s">
        <v>68</v>
      </c>
      <c r="AM4" s="14" t="s">
        <v>70</v>
      </c>
      <c r="AN4" s="14" t="s">
        <v>72</v>
      </c>
      <c r="AO4" s="14" t="s">
        <v>74</v>
      </c>
      <c r="AP4" s="14" t="s">
        <v>76</v>
      </c>
      <c r="AQ4" s="15" t="s">
        <v>78</v>
      </c>
      <c r="AR4" s="16"/>
    </row>
    <row r="5" spans="2:44" s="21" customFormat="1" ht="56.25" x14ac:dyDescent="0.4">
      <c r="B5" s="22"/>
      <c r="C5" s="23"/>
      <c r="D5" s="24" t="s">
        <v>1</v>
      </c>
      <c r="E5" s="25" t="s">
        <v>142</v>
      </c>
      <c r="F5" s="25" t="s">
        <v>143</v>
      </c>
      <c r="G5" s="25" t="s">
        <v>144</v>
      </c>
      <c r="H5" s="25" t="s">
        <v>145</v>
      </c>
      <c r="I5" s="25" t="s">
        <v>146</v>
      </c>
      <c r="J5" s="25" t="s">
        <v>147</v>
      </c>
      <c r="K5" s="25" t="s">
        <v>148</v>
      </c>
      <c r="L5" s="25" t="s">
        <v>149</v>
      </c>
      <c r="M5" s="25" t="s">
        <v>150</v>
      </c>
      <c r="N5" s="25" t="s">
        <v>151</v>
      </c>
      <c r="O5" s="25" t="s">
        <v>152</v>
      </c>
      <c r="P5" s="25" t="s">
        <v>153</v>
      </c>
      <c r="Q5" s="25" t="s">
        <v>154</v>
      </c>
      <c r="R5" s="25" t="s">
        <v>155</v>
      </c>
      <c r="S5" s="25" t="s">
        <v>156</v>
      </c>
      <c r="T5" s="25" t="s">
        <v>157</v>
      </c>
      <c r="U5" s="25" t="s">
        <v>158</v>
      </c>
      <c r="V5" s="25" t="s">
        <v>159</v>
      </c>
      <c r="W5" s="25" t="s">
        <v>160</v>
      </c>
      <c r="X5" s="25" t="s">
        <v>161</v>
      </c>
      <c r="Y5" s="25" t="s">
        <v>162</v>
      </c>
      <c r="Z5" s="25" t="s">
        <v>163</v>
      </c>
      <c r="AA5" s="25" t="s">
        <v>164</v>
      </c>
      <c r="AB5" s="25" t="s">
        <v>165</v>
      </c>
      <c r="AC5" s="25" t="s">
        <v>166</v>
      </c>
      <c r="AD5" s="25" t="s">
        <v>167</v>
      </c>
      <c r="AE5" s="25" t="s">
        <v>168</v>
      </c>
      <c r="AF5" s="25" t="s">
        <v>169</v>
      </c>
      <c r="AG5" s="25" t="s">
        <v>170</v>
      </c>
      <c r="AH5" s="25" t="s">
        <v>171</v>
      </c>
      <c r="AI5" s="25" t="s">
        <v>172</v>
      </c>
      <c r="AJ5" s="25" t="s">
        <v>173</v>
      </c>
      <c r="AK5" s="25" t="s">
        <v>174</v>
      </c>
      <c r="AL5" s="25" t="s">
        <v>175</v>
      </c>
      <c r="AM5" s="25" t="s">
        <v>176</v>
      </c>
      <c r="AN5" s="25" t="s">
        <v>177</v>
      </c>
      <c r="AO5" s="25" t="s">
        <v>178</v>
      </c>
      <c r="AP5" s="25" t="s">
        <v>179</v>
      </c>
      <c r="AQ5" s="26" t="s">
        <v>180</v>
      </c>
      <c r="AR5" s="27" t="s">
        <v>201</v>
      </c>
    </row>
    <row r="6" spans="2:44" ht="20.100000000000001" customHeight="1" x14ac:dyDescent="0.4">
      <c r="B6" s="31" t="s">
        <v>122</v>
      </c>
      <c r="C6" s="32" t="s">
        <v>1</v>
      </c>
      <c r="D6" s="70">
        <v>3.4369389829775297E-2</v>
      </c>
      <c r="E6" s="71">
        <v>6.1638591117917307E-2</v>
      </c>
      <c r="F6" s="71">
        <v>7.7227531615020758E-4</v>
      </c>
      <c r="G6" s="71">
        <v>0</v>
      </c>
      <c r="H6" s="71">
        <v>0</v>
      </c>
      <c r="I6" s="71">
        <v>0.13662749936902324</v>
      </c>
      <c r="J6" s="71">
        <v>4.8961674826945804E-3</v>
      </c>
      <c r="K6" s="71">
        <v>0</v>
      </c>
      <c r="L6" s="71">
        <v>1.7318716336745122E-5</v>
      </c>
      <c r="M6" s="71">
        <v>1.6763054228480429E-4</v>
      </c>
      <c r="N6" s="71">
        <v>0</v>
      </c>
      <c r="O6" s="71">
        <v>0</v>
      </c>
      <c r="P6" s="71">
        <v>2.8089280698342733E-4</v>
      </c>
      <c r="Q6" s="71">
        <v>0</v>
      </c>
      <c r="R6" s="71">
        <v>0</v>
      </c>
      <c r="S6" s="71">
        <v>0</v>
      </c>
      <c r="T6" s="71">
        <v>0</v>
      </c>
      <c r="U6" s="71">
        <v>0</v>
      </c>
      <c r="V6" s="71">
        <v>0</v>
      </c>
      <c r="W6" s="71">
        <v>0</v>
      </c>
      <c r="X6" s="71">
        <v>0</v>
      </c>
      <c r="Y6" s="71">
        <v>5.5774522198259833E-4</v>
      </c>
      <c r="Z6" s="71">
        <v>4.9988293880546956E-4</v>
      </c>
      <c r="AA6" s="71">
        <v>2.3513767716407744E-3</v>
      </c>
      <c r="AB6" s="71">
        <v>0</v>
      </c>
      <c r="AC6" s="71">
        <v>0</v>
      </c>
      <c r="AD6" s="71">
        <v>0</v>
      </c>
      <c r="AE6" s="71">
        <v>1.3780216569883613E-4</v>
      </c>
      <c r="AF6" s="71">
        <v>0</v>
      </c>
      <c r="AG6" s="71">
        <v>2.9429249142137388E-6</v>
      </c>
      <c r="AH6" s="71">
        <v>2.2099252161306863E-5</v>
      </c>
      <c r="AI6" s="71">
        <v>0</v>
      </c>
      <c r="AJ6" s="71">
        <v>1.8420752082466023E-5</v>
      </c>
      <c r="AK6" s="71">
        <v>9.2027599213005359E-4</v>
      </c>
      <c r="AL6" s="71">
        <v>2.4035192028943266E-3</v>
      </c>
      <c r="AM6" s="71">
        <v>1.6687668153798998E-3</v>
      </c>
      <c r="AN6" s="71">
        <v>9.3552370617071441E-6</v>
      </c>
      <c r="AO6" s="71">
        <v>1.4872671289953532E-2</v>
      </c>
      <c r="AP6" s="71">
        <v>0</v>
      </c>
      <c r="AQ6" s="71">
        <v>0</v>
      </c>
      <c r="AR6" s="72">
        <v>6.2906114915659292E-3</v>
      </c>
    </row>
    <row r="7" spans="2:44" ht="20.100000000000001" customHeight="1" x14ac:dyDescent="0.4">
      <c r="B7" s="33" t="s">
        <v>2</v>
      </c>
      <c r="C7" s="34" t="s">
        <v>142</v>
      </c>
      <c r="D7" s="73">
        <v>4.7779724439253345E-2</v>
      </c>
      <c r="E7" s="74">
        <v>9.8392036753445641E-2</v>
      </c>
      <c r="F7" s="74">
        <v>4.8267207259387974E-5</v>
      </c>
      <c r="G7" s="74">
        <v>0</v>
      </c>
      <c r="H7" s="74">
        <v>0</v>
      </c>
      <c r="I7" s="74">
        <v>7.5502210755582971E-2</v>
      </c>
      <c r="J7" s="74">
        <v>6.1905565873149868E-4</v>
      </c>
      <c r="K7" s="74">
        <v>0</v>
      </c>
      <c r="L7" s="74">
        <v>0</v>
      </c>
      <c r="M7" s="74">
        <v>0</v>
      </c>
      <c r="N7" s="74">
        <v>0</v>
      </c>
      <c r="O7" s="74">
        <v>0</v>
      </c>
      <c r="P7" s="74">
        <v>0</v>
      </c>
      <c r="Q7" s="74">
        <v>0</v>
      </c>
      <c r="R7" s="74">
        <v>0</v>
      </c>
      <c r="S7" s="74">
        <v>0</v>
      </c>
      <c r="T7" s="74">
        <v>0</v>
      </c>
      <c r="U7" s="74">
        <v>0</v>
      </c>
      <c r="V7" s="74">
        <v>0</v>
      </c>
      <c r="W7" s="74">
        <v>0</v>
      </c>
      <c r="X7" s="74">
        <v>0</v>
      </c>
      <c r="Y7" s="74">
        <v>1.8591507399419945E-4</v>
      </c>
      <c r="Z7" s="74">
        <v>0</v>
      </c>
      <c r="AA7" s="74">
        <v>0</v>
      </c>
      <c r="AB7" s="74">
        <v>0</v>
      </c>
      <c r="AC7" s="74">
        <v>0</v>
      </c>
      <c r="AD7" s="74">
        <v>0</v>
      </c>
      <c r="AE7" s="74">
        <v>0</v>
      </c>
      <c r="AF7" s="74">
        <v>0</v>
      </c>
      <c r="AG7" s="74">
        <v>0</v>
      </c>
      <c r="AH7" s="74">
        <v>4.4198504322613719E-6</v>
      </c>
      <c r="AI7" s="74">
        <v>0</v>
      </c>
      <c r="AJ7" s="74">
        <v>3.6841504164932048E-6</v>
      </c>
      <c r="AK7" s="74">
        <v>6.8454027000806937E-4</v>
      </c>
      <c r="AL7" s="74">
        <v>3.7500340028989899E-4</v>
      </c>
      <c r="AM7" s="74">
        <v>0</v>
      </c>
      <c r="AN7" s="74">
        <v>0</v>
      </c>
      <c r="AO7" s="74">
        <v>3.6581404217454557E-3</v>
      </c>
      <c r="AP7" s="74">
        <v>0</v>
      </c>
      <c r="AQ7" s="74">
        <v>0</v>
      </c>
      <c r="AR7" s="75">
        <v>3.8354417578627675E-3</v>
      </c>
    </row>
    <row r="8" spans="2:44" ht="20.100000000000001" customHeight="1" x14ac:dyDescent="0.4">
      <c r="B8" s="33" t="s">
        <v>4</v>
      </c>
      <c r="C8" s="34" t="s">
        <v>143</v>
      </c>
      <c r="D8" s="73">
        <v>3.2444357926156639E-4</v>
      </c>
      <c r="E8" s="74">
        <v>0</v>
      </c>
      <c r="F8" s="74">
        <v>0.11738584805483154</v>
      </c>
      <c r="G8" s="74">
        <v>2.4717950528787587E-4</v>
      </c>
      <c r="H8" s="74">
        <v>7.0509430636347611E-5</v>
      </c>
      <c r="I8" s="74">
        <v>3.0847752320592279E-4</v>
      </c>
      <c r="J8" s="74">
        <v>0</v>
      </c>
      <c r="K8" s="74">
        <v>0.29217509639374006</v>
      </c>
      <c r="L8" s="74">
        <v>0</v>
      </c>
      <c r="M8" s="74">
        <v>2.5144581342720644E-4</v>
      </c>
      <c r="N8" s="74">
        <v>0</v>
      </c>
      <c r="O8" s="74">
        <v>0</v>
      </c>
      <c r="P8" s="74">
        <v>0</v>
      </c>
      <c r="Q8" s="74">
        <v>0</v>
      </c>
      <c r="R8" s="74">
        <v>0</v>
      </c>
      <c r="S8" s="74">
        <v>0</v>
      </c>
      <c r="T8" s="74">
        <v>0</v>
      </c>
      <c r="U8" s="74">
        <v>0</v>
      </c>
      <c r="V8" s="74">
        <v>0</v>
      </c>
      <c r="W8" s="74">
        <v>0</v>
      </c>
      <c r="X8" s="74">
        <v>0</v>
      </c>
      <c r="Y8" s="74">
        <v>3.3464713318955903E-4</v>
      </c>
      <c r="Z8" s="74">
        <v>2.5310528547112385E-5</v>
      </c>
      <c r="AA8" s="74">
        <v>8.5136055524924589E-5</v>
      </c>
      <c r="AB8" s="74">
        <v>0</v>
      </c>
      <c r="AC8" s="74">
        <v>0</v>
      </c>
      <c r="AD8" s="74">
        <v>0</v>
      </c>
      <c r="AE8" s="74">
        <v>0</v>
      </c>
      <c r="AF8" s="74">
        <v>0</v>
      </c>
      <c r="AG8" s="74">
        <v>0</v>
      </c>
      <c r="AH8" s="74">
        <v>0</v>
      </c>
      <c r="AI8" s="74">
        <v>0</v>
      </c>
      <c r="AJ8" s="74">
        <v>3.6841504164932048E-6</v>
      </c>
      <c r="AK8" s="74">
        <v>4.0800413444189565E-5</v>
      </c>
      <c r="AL8" s="74">
        <v>7.3834866378322083E-5</v>
      </c>
      <c r="AM8" s="74">
        <v>0</v>
      </c>
      <c r="AN8" s="74">
        <v>0</v>
      </c>
      <c r="AO8" s="74">
        <v>1.1087414019575995E-3</v>
      </c>
      <c r="AP8" s="74">
        <v>0</v>
      </c>
      <c r="AQ8" s="74">
        <v>0</v>
      </c>
      <c r="AR8" s="75">
        <v>2.3234786134863137E-3</v>
      </c>
    </row>
    <row r="9" spans="2:44" ht="20.100000000000001" customHeight="1" x14ac:dyDescent="0.4">
      <c r="B9" s="33" t="s">
        <v>6</v>
      </c>
      <c r="C9" s="34" t="s">
        <v>144</v>
      </c>
      <c r="D9" s="73">
        <v>0</v>
      </c>
      <c r="E9" s="74">
        <v>0</v>
      </c>
      <c r="F9" s="74">
        <v>0</v>
      </c>
      <c r="G9" s="74">
        <v>8.6812973392891818E-2</v>
      </c>
      <c r="H9" s="74">
        <v>0</v>
      </c>
      <c r="I9" s="74">
        <v>6.2480720154799628E-2</v>
      </c>
      <c r="J9" s="74">
        <v>0</v>
      </c>
      <c r="K9" s="74">
        <v>0</v>
      </c>
      <c r="L9" s="74">
        <v>0</v>
      </c>
      <c r="M9" s="74">
        <v>0</v>
      </c>
      <c r="N9" s="74">
        <v>0</v>
      </c>
      <c r="O9" s="74">
        <v>0</v>
      </c>
      <c r="P9" s="74">
        <v>0</v>
      </c>
      <c r="Q9" s="74">
        <v>0</v>
      </c>
      <c r="R9" s="74">
        <v>0</v>
      </c>
      <c r="S9" s="74">
        <v>0</v>
      </c>
      <c r="T9" s="74">
        <v>0</v>
      </c>
      <c r="U9" s="74">
        <v>0</v>
      </c>
      <c r="V9" s="74">
        <v>0</v>
      </c>
      <c r="W9" s="74">
        <v>0</v>
      </c>
      <c r="X9" s="74">
        <v>0</v>
      </c>
      <c r="Y9" s="74">
        <v>1.383208150516844E-2</v>
      </c>
      <c r="Z9" s="74">
        <v>0</v>
      </c>
      <c r="AA9" s="74">
        <v>0</v>
      </c>
      <c r="AB9" s="74">
        <v>0</v>
      </c>
      <c r="AC9" s="74">
        <v>0</v>
      </c>
      <c r="AD9" s="74">
        <v>0</v>
      </c>
      <c r="AE9" s="74">
        <v>0</v>
      </c>
      <c r="AF9" s="74">
        <v>0</v>
      </c>
      <c r="AG9" s="74">
        <v>0</v>
      </c>
      <c r="AH9" s="74">
        <v>0</v>
      </c>
      <c r="AI9" s="74">
        <v>0</v>
      </c>
      <c r="AJ9" s="74">
        <v>3.6841504164932048E-6</v>
      </c>
      <c r="AK9" s="74">
        <v>1.9946868794937123E-4</v>
      </c>
      <c r="AL9" s="74">
        <v>1.0356311520959387E-3</v>
      </c>
      <c r="AM9" s="74">
        <v>0</v>
      </c>
      <c r="AN9" s="74">
        <v>0</v>
      </c>
      <c r="AO9" s="74">
        <v>1.7376167003290914E-2</v>
      </c>
      <c r="AP9" s="74">
        <v>0</v>
      </c>
      <c r="AQ9" s="74">
        <v>0</v>
      </c>
      <c r="AR9" s="75">
        <v>4.3413344385448477E-3</v>
      </c>
    </row>
    <row r="10" spans="2:44" ht="20.100000000000001" customHeight="1" x14ac:dyDescent="0.4">
      <c r="B10" s="33" t="s">
        <v>8</v>
      </c>
      <c r="C10" s="34" t="s">
        <v>145</v>
      </c>
      <c r="D10" s="73">
        <v>0</v>
      </c>
      <c r="E10" s="74">
        <v>0</v>
      </c>
      <c r="F10" s="74">
        <v>4.8267207259387971E-4</v>
      </c>
      <c r="G10" s="74">
        <v>0</v>
      </c>
      <c r="H10" s="74">
        <v>6.0990657500440684E-3</v>
      </c>
      <c r="I10" s="74">
        <v>2.1499948587079467E-4</v>
      </c>
      <c r="J10" s="74">
        <v>1.6883336147222692E-4</v>
      </c>
      <c r="K10" s="74">
        <v>0</v>
      </c>
      <c r="L10" s="74">
        <v>8.6766768847093053E-3</v>
      </c>
      <c r="M10" s="74">
        <v>2.4557874444723828E-2</v>
      </c>
      <c r="N10" s="74">
        <v>6.0617613419748383E-2</v>
      </c>
      <c r="O10" s="74">
        <v>0</v>
      </c>
      <c r="P10" s="74">
        <v>0.11775890754305222</v>
      </c>
      <c r="Q10" s="74">
        <v>0.15647722011927781</v>
      </c>
      <c r="R10" s="74">
        <v>1.3282858471142989E-4</v>
      </c>
      <c r="S10" s="74">
        <v>0</v>
      </c>
      <c r="T10" s="74">
        <v>1.7319016279875303E-4</v>
      </c>
      <c r="U10" s="74">
        <v>2.8616982134826866E-4</v>
      </c>
      <c r="V10" s="74">
        <v>0</v>
      </c>
      <c r="W10" s="74">
        <v>0</v>
      </c>
      <c r="X10" s="74">
        <v>3.1303803412114575E-5</v>
      </c>
      <c r="Y10" s="74">
        <v>4.461961775860787E-4</v>
      </c>
      <c r="Z10" s="74">
        <v>1.7590817340243107E-3</v>
      </c>
      <c r="AA10" s="74">
        <v>1.5048811338500957E-2</v>
      </c>
      <c r="AB10" s="74">
        <v>4.8022290209790208E-2</v>
      </c>
      <c r="AC10" s="74">
        <v>0</v>
      </c>
      <c r="AD10" s="74">
        <v>0</v>
      </c>
      <c r="AE10" s="74">
        <v>2.7560433139767224E-6</v>
      </c>
      <c r="AF10" s="74">
        <v>0</v>
      </c>
      <c r="AG10" s="74">
        <v>0</v>
      </c>
      <c r="AH10" s="74">
        <v>0</v>
      </c>
      <c r="AI10" s="74">
        <v>0</v>
      </c>
      <c r="AJ10" s="74">
        <v>7.3683008329864096E-6</v>
      </c>
      <c r="AK10" s="74">
        <v>9.0667585431532378E-6</v>
      </c>
      <c r="AL10" s="74">
        <v>1.1658136796577171E-5</v>
      </c>
      <c r="AM10" s="74">
        <v>1.0216939685999387E-4</v>
      </c>
      <c r="AN10" s="74">
        <v>4.677618530853572E-6</v>
      </c>
      <c r="AO10" s="74">
        <v>7.0620471462267482E-6</v>
      </c>
      <c r="AP10" s="74">
        <v>0</v>
      </c>
      <c r="AQ10" s="74">
        <v>4.6999107016966681E-5</v>
      </c>
      <c r="AR10" s="75">
        <v>5.1660190196763925E-3</v>
      </c>
    </row>
    <row r="11" spans="2:44" ht="20.100000000000001" customHeight="1" x14ac:dyDescent="0.4">
      <c r="B11" s="33" t="s">
        <v>10</v>
      </c>
      <c r="C11" s="34" t="s">
        <v>146</v>
      </c>
      <c r="D11" s="73">
        <v>9.354789868708498E-3</v>
      </c>
      <c r="E11" s="74">
        <v>0.20074017355793772</v>
      </c>
      <c r="F11" s="74">
        <v>1.1535862534993726E-2</v>
      </c>
      <c r="G11" s="74">
        <v>0.11248433058493264</v>
      </c>
      <c r="H11" s="74">
        <v>0</v>
      </c>
      <c r="I11" s="74">
        <v>0.15910896734812155</v>
      </c>
      <c r="J11" s="74">
        <v>1.2381113174629974E-3</v>
      </c>
      <c r="K11" s="74">
        <v>1.8144704014515762E-4</v>
      </c>
      <c r="L11" s="74">
        <v>2.9095443445731803E-3</v>
      </c>
      <c r="M11" s="74">
        <v>1.4248596094208364E-3</v>
      </c>
      <c r="N11" s="74">
        <v>0</v>
      </c>
      <c r="O11" s="74">
        <v>0</v>
      </c>
      <c r="P11" s="74">
        <v>3.6732136297832805E-4</v>
      </c>
      <c r="Q11" s="74">
        <v>0</v>
      </c>
      <c r="R11" s="74">
        <v>0</v>
      </c>
      <c r="S11" s="74">
        <v>0</v>
      </c>
      <c r="T11" s="74">
        <v>0</v>
      </c>
      <c r="U11" s="74">
        <v>0</v>
      </c>
      <c r="V11" s="74">
        <v>0</v>
      </c>
      <c r="W11" s="74">
        <v>0</v>
      </c>
      <c r="X11" s="74">
        <v>0</v>
      </c>
      <c r="Y11" s="74">
        <v>3.3464713318955903E-4</v>
      </c>
      <c r="Z11" s="74">
        <v>0</v>
      </c>
      <c r="AA11" s="74">
        <v>8.9190153407063858E-5</v>
      </c>
      <c r="AB11" s="74">
        <v>0</v>
      </c>
      <c r="AC11" s="74">
        <v>0</v>
      </c>
      <c r="AD11" s="74">
        <v>0</v>
      </c>
      <c r="AE11" s="74">
        <v>1.2677799244292922E-4</v>
      </c>
      <c r="AF11" s="74">
        <v>0</v>
      </c>
      <c r="AG11" s="74">
        <v>0</v>
      </c>
      <c r="AH11" s="74">
        <v>1.0165655994201156E-4</v>
      </c>
      <c r="AI11" s="74">
        <v>0</v>
      </c>
      <c r="AJ11" s="74">
        <v>2.7262713082049713E-4</v>
      </c>
      <c r="AK11" s="74">
        <v>4.0483076895179203E-3</v>
      </c>
      <c r="AL11" s="74">
        <v>1.0507867299314889E-2</v>
      </c>
      <c r="AM11" s="74">
        <v>1.1579198310799304E-3</v>
      </c>
      <c r="AN11" s="74">
        <v>4.677618530853572E-6</v>
      </c>
      <c r="AO11" s="74">
        <v>0.14141749410319063</v>
      </c>
      <c r="AP11" s="74">
        <v>0</v>
      </c>
      <c r="AQ11" s="74">
        <v>3.1019410631198006E-3</v>
      </c>
      <c r="AR11" s="75">
        <v>1.851030507863078E-2</v>
      </c>
    </row>
    <row r="12" spans="2:44" ht="20.100000000000001" customHeight="1" x14ac:dyDescent="0.4">
      <c r="B12" s="33" t="s">
        <v>12</v>
      </c>
      <c r="C12" s="34" t="s">
        <v>147</v>
      </c>
      <c r="D12" s="73">
        <v>4.7801354011204117E-3</v>
      </c>
      <c r="E12" s="74">
        <v>2.0418580908626851E-3</v>
      </c>
      <c r="F12" s="74">
        <v>9.6534414518775942E-4</v>
      </c>
      <c r="G12" s="74">
        <v>1.8979854870319036E-2</v>
      </c>
      <c r="H12" s="74">
        <v>2.8556319407720783E-3</v>
      </c>
      <c r="I12" s="74">
        <v>1.1123886442880246E-3</v>
      </c>
      <c r="J12" s="74">
        <v>0.23428442793629353</v>
      </c>
      <c r="K12" s="74">
        <v>3.1299614425039693E-3</v>
      </c>
      <c r="L12" s="74">
        <v>1.5552207270397118E-2</v>
      </c>
      <c r="M12" s="74">
        <v>7.5433744028161932E-4</v>
      </c>
      <c r="N12" s="74">
        <v>0</v>
      </c>
      <c r="O12" s="74">
        <v>1.1587485515643105E-3</v>
      </c>
      <c r="P12" s="74">
        <v>1.706963980899289E-3</v>
      </c>
      <c r="Q12" s="74">
        <v>5.1741510307453504E-4</v>
      </c>
      <c r="R12" s="74">
        <v>7.3055721591286447E-4</v>
      </c>
      <c r="S12" s="74">
        <v>7.3766712770862147E-4</v>
      </c>
      <c r="T12" s="74">
        <v>8.4430204364392106E-4</v>
      </c>
      <c r="U12" s="74">
        <v>1.4308491067413433E-3</v>
      </c>
      <c r="V12" s="74">
        <v>3.7580842510050692E-3</v>
      </c>
      <c r="W12" s="74">
        <v>4.2460533478497547E-3</v>
      </c>
      <c r="X12" s="74">
        <v>3.0990765377993425E-3</v>
      </c>
      <c r="Y12" s="74">
        <v>1.34230683423812E-2</v>
      </c>
      <c r="Z12" s="74">
        <v>4.0686674639483162E-3</v>
      </c>
      <c r="AA12" s="74">
        <v>1.3500145947523757E-3</v>
      </c>
      <c r="AB12" s="74">
        <v>3.605769230769231E-4</v>
      </c>
      <c r="AC12" s="74">
        <v>7.0166485934808961E-4</v>
      </c>
      <c r="AD12" s="74">
        <v>1.5641972626547903E-3</v>
      </c>
      <c r="AE12" s="74">
        <v>4.2884033965477804E-3</v>
      </c>
      <c r="AF12" s="74">
        <v>1.4680740355311082E-3</v>
      </c>
      <c r="AG12" s="74">
        <v>1.4714624571068694E-5</v>
      </c>
      <c r="AH12" s="74">
        <v>2.1789862631048564E-3</v>
      </c>
      <c r="AI12" s="74">
        <v>6.0870521799713984E-4</v>
      </c>
      <c r="AJ12" s="74">
        <v>3.6767821156602183E-3</v>
      </c>
      <c r="AK12" s="74">
        <v>4.3973778934293199E-4</v>
      </c>
      <c r="AL12" s="74">
        <v>3.2953666678324804E-3</v>
      </c>
      <c r="AM12" s="74">
        <v>3.4465143207437932E-2</v>
      </c>
      <c r="AN12" s="74">
        <v>1.8242712270328931E-3</v>
      </c>
      <c r="AO12" s="74">
        <v>3.7464160110732901E-3</v>
      </c>
      <c r="AP12" s="74">
        <v>1.9430950728660652E-2</v>
      </c>
      <c r="AQ12" s="74">
        <v>4.2299196315270012E-4</v>
      </c>
      <c r="AR12" s="75">
        <v>4.0960907863674349E-3</v>
      </c>
    </row>
    <row r="13" spans="2:44" ht="20.100000000000001" customHeight="1" x14ac:dyDescent="0.4">
      <c r="B13" s="33" t="s">
        <v>14</v>
      </c>
      <c r="C13" s="34" t="s">
        <v>148</v>
      </c>
      <c r="D13" s="73">
        <v>6.4888715852313278E-5</v>
      </c>
      <c r="E13" s="74">
        <v>2.5523226135783562E-3</v>
      </c>
      <c r="F13" s="74">
        <v>3.4269717154165459E-3</v>
      </c>
      <c r="G13" s="74">
        <v>2.0304030791504085E-3</v>
      </c>
      <c r="H13" s="74">
        <v>1.3044244667724308E-3</v>
      </c>
      <c r="I13" s="74">
        <v>1.3554315413593576E-3</v>
      </c>
      <c r="J13" s="74">
        <v>8.4416680736113458E-4</v>
      </c>
      <c r="K13" s="74">
        <v>5.8199138126559309E-2</v>
      </c>
      <c r="L13" s="74">
        <v>1.0737604128781976E-3</v>
      </c>
      <c r="M13" s="74">
        <v>4.1907635571201073E-4</v>
      </c>
      <c r="N13" s="74">
        <v>0</v>
      </c>
      <c r="O13" s="74">
        <v>9.4806699673443589E-4</v>
      </c>
      <c r="P13" s="74">
        <v>1.0371426719388086E-3</v>
      </c>
      <c r="Q13" s="74">
        <v>4.0848560769042239E-4</v>
      </c>
      <c r="R13" s="74">
        <v>5.977286312014345E-4</v>
      </c>
      <c r="S13" s="74">
        <v>2.7662517289073305E-4</v>
      </c>
      <c r="T13" s="74">
        <v>5.6286802909594734E-4</v>
      </c>
      <c r="U13" s="74">
        <v>1.349086300641838E-3</v>
      </c>
      <c r="V13" s="74">
        <v>8.7397308162908587E-4</v>
      </c>
      <c r="W13" s="74">
        <v>9.7985846488840502E-4</v>
      </c>
      <c r="X13" s="74">
        <v>7.3250899984348096E-3</v>
      </c>
      <c r="Y13" s="74">
        <v>4.0901316278723881E-3</v>
      </c>
      <c r="Z13" s="74">
        <v>6.44785714737688E-2</v>
      </c>
      <c r="AA13" s="74">
        <v>2.2459702267051537E-3</v>
      </c>
      <c r="AB13" s="74">
        <v>6.1844405594405592E-3</v>
      </c>
      <c r="AC13" s="74">
        <v>1.6584805766409389E-3</v>
      </c>
      <c r="AD13" s="74">
        <v>2.2159461220942864E-3</v>
      </c>
      <c r="AE13" s="74">
        <v>1.915450103213822E-3</v>
      </c>
      <c r="AF13" s="74">
        <v>2.5397061374166853E-3</v>
      </c>
      <c r="AG13" s="74">
        <v>3.4432221496300745E-4</v>
      </c>
      <c r="AH13" s="74">
        <v>8.3977158212966078E-4</v>
      </c>
      <c r="AI13" s="74">
        <v>2.3321477026878369E-3</v>
      </c>
      <c r="AJ13" s="74">
        <v>9.9103646203667199E-4</v>
      </c>
      <c r="AK13" s="74">
        <v>1.5096152974350141E-3</v>
      </c>
      <c r="AL13" s="74">
        <v>3.1224376386832522E-3</v>
      </c>
      <c r="AM13" s="74">
        <v>1.4065320301059156E-2</v>
      </c>
      <c r="AN13" s="74">
        <v>1.7213636193541145E-3</v>
      </c>
      <c r="AO13" s="74">
        <v>3.8417536475473511E-3</v>
      </c>
      <c r="AP13" s="74">
        <v>0</v>
      </c>
      <c r="AQ13" s="74">
        <v>2.349955350848334E-4</v>
      </c>
      <c r="AR13" s="75">
        <v>4.8415122215571408E-3</v>
      </c>
    </row>
    <row r="14" spans="2:44" ht="20.100000000000001" customHeight="1" x14ac:dyDescent="0.4">
      <c r="B14" s="33" t="s">
        <v>16</v>
      </c>
      <c r="C14" s="34" t="s">
        <v>149</v>
      </c>
      <c r="D14" s="73">
        <v>4.2653515886920595E-2</v>
      </c>
      <c r="E14" s="74">
        <v>1.8887187340479835E-2</v>
      </c>
      <c r="F14" s="74">
        <v>1.785886668597355E-3</v>
      </c>
      <c r="G14" s="74">
        <v>2.2246155475908825E-3</v>
      </c>
      <c r="H14" s="74">
        <v>0</v>
      </c>
      <c r="I14" s="74">
        <v>1.6545612608317675E-2</v>
      </c>
      <c r="J14" s="74">
        <v>4.6147785469075357E-3</v>
      </c>
      <c r="K14" s="74">
        <v>6.532093445225675E-3</v>
      </c>
      <c r="L14" s="74">
        <v>0.28387107947558926</v>
      </c>
      <c r="M14" s="74">
        <v>1.0895985248512279E-2</v>
      </c>
      <c r="N14" s="74">
        <v>0</v>
      </c>
      <c r="O14" s="74">
        <v>5.5830612029916784E-3</v>
      </c>
      <c r="P14" s="74">
        <v>1.0976426611352392E-2</v>
      </c>
      <c r="Q14" s="74">
        <v>2.7232373846028159E-5</v>
      </c>
      <c r="R14" s="74">
        <v>1.5275287241814438E-3</v>
      </c>
      <c r="S14" s="74">
        <v>3.6883356385431073E-4</v>
      </c>
      <c r="T14" s="74">
        <v>5.4121925874610322E-4</v>
      </c>
      <c r="U14" s="74">
        <v>1.0670046195985446E-2</v>
      </c>
      <c r="V14" s="74">
        <v>2.7967138612130745E-3</v>
      </c>
      <c r="W14" s="74">
        <v>5.4436581382689168E-3</v>
      </c>
      <c r="X14" s="74">
        <v>1.252152136484583E-4</v>
      </c>
      <c r="Y14" s="74">
        <v>6.0571131107310182E-2</v>
      </c>
      <c r="Z14" s="74">
        <v>4.0623398318115379E-3</v>
      </c>
      <c r="AA14" s="74">
        <v>0</v>
      </c>
      <c r="AB14" s="74">
        <v>0</v>
      </c>
      <c r="AC14" s="74">
        <v>6.3787714486189957E-5</v>
      </c>
      <c r="AD14" s="74">
        <v>6.0829893547686292E-4</v>
      </c>
      <c r="AE14" s="74">
        <v>6.0054183811552786E-3</v>
      </c>
      <c r="AF14" s="74">
        <v>1.8583215639634283E-3</v>
      </c>
      <c r="AG14" s="74">
        <v>6.1801423198488514E-5</v>
      </c>
      <c r="AH14" s="74">
        <v>7.1601577002634235E-4</v>
      </c>
      <c r="AI14" s="74">
        <v>1.4557588647280994E-2</v>
      </c>
      <c r="AJ14" s="74">
        <v>3.1683693581841557E-4</v>
      </c>
      <c r="AK14" s="74">
        <v>3.1189649388447135E-3</v>
      </c>
      <c r="AL14" s="74">
        <v>2.9242493131414406E-3</v>
      </c>
      <c r="AM14" s="74">
        <v>4.83601811803971E-3</v>
      </c>
      <c r="AN14" s="74">
        <v>4.4016390375332115E-3</v>
      </c>
      <c r="AO14" s="74">
        <v>2.1857035917571786E-3</v>
      </c>
      <c r="AP14" s="74">
        <v>0.43164469118667592</v>
      </c>
      <c r="AQ14" s="74">
        <v>8.9298303332236686E-4</v>
      </c>
      <c r="AR14" s="75">
        <v>9.4231208360448029E-3</v>
      </c>
    </row>
    <row r="15" spans="2:44" ht="20.100000000000001" customHeight="1" x14ac:dyDescent="0.4">
      <c r="B15" s="33" t="s">
        <v>18</v>
      </c>
      <c r="C15" s="34" t="s">
        <v>150</v>
      </c>
      <c r="D15" s="73">
        <v>6.9041593666861328E-2</v>
      </c>
      <c r="E15" s="74">
        <v>2.0673813169984685E-2</v>
      </c>
      <c r="F15" s="74">
        <v>8.6880973066898344E-4</v>
      </c>
      <c r="G15" s="74">
        <v>1.5466374759441374E-2</v>
      </c>
      <c r="H15" s="74">
        <v>2.0624008461131677E-2</v>
      </c>
      <c r="I15" s="74">
        <v>8.5438926124307094E-3</v>
      </c>
      <c r="J15" s="74">
        <v>0.1097416849569475</v>
      </c>
      <c r="K15" s="74">
        <v>1.297346337037877E-2</v>
      </c>
      <c r="L15" s="74">
        <v>4.5565542681976413E-2</v>
      </c>
      <c r="M15" s="74">
        <v>0.24867990947950716</v>
      </c>
      <c r="N15" s="74">
        <v>3.6980556614563474E-2</v>
      </c>
      <c r="O15" s="74">
        <v>0.18855999157273781</v>
      </c>
      <c r="P15" s="74">
        <v>1.030660530239191E-2</v>
      </c>
      <c r="Q15" s="74">
        <v>3.2406524876773509E-3</v>
      </c>
      <c r="R15" s="74">
        <v>1.3017201301720131E-2</v>
      </c>
      <c r="S15" s="74">
        <v>2.39741816505302E-3</v>
      </c>
      <c r="T15" s="74">
        <v>3.1390717007273986E-3</v>
      </c>
      <c r="U15" s="74">
        <v>1.8560156984587711E-2</v>
      </c>
      <c r="V15" s="74">
        <v>1.8528229330536619E-2</v>
      </c>
      <c r="W15" s="74">
        <v>1.110506260206859E-2</v>
      </c>
      <c r="X15" s="74">
        <v>1.6559712005008609E-2</v>
      </c>
      <c r="Y15" s="74">
        <v>4.0529486130735481E-2</v>
      </c>
      <c r="Z15" s="74">
        <v>6.3972360902826552E-3</v>
      </c>
      <c r="AA15" s="74">
        <v>2.9919242370187787E-3</v>
      </c>
      <c r="AB15" s="74">
        <v>3.2779720279720281E-4</v>
      </c>
      <c r="AC15" s="74">
        <v>6.6977100210499456E-3</v>
      </c>
      <c r="AD15" s="74">
        <v>1.1296980230284597E-2</v>
      </c>
      <c r="AE15" s="74">
        <v>1.102417325590689E-5</v>
      </c>
      <c r="AF15" s="74">
        <v>1.8583215639634284E-5</v>
      </c>
      <c r="AG15" s="74">
        <v>3.5315098970564867E-5</v>
      </c>
      <c r="AH15" s="74">
        <v>3.2264908155508017E-4</v>
      </c>
      <c r="AI15" s="74">
        <v>1.5914341241611968E-3</v>
      </c>
      <c r="AJ15" s="74">
        <v>8.8419609995836913E-4</v>
      </c>
      <c r="AK15" s="74">
        <v>2.0989546027399743E-3</v>
      </c>
      <c r="AL15" s="74">
        <v>0.12039552172105188</v>
      </c>
      <c r="AM15" s="74">
        <v>2.6564043183598405E-3</v>
      </c>
      <c r="AN15" s="74">
        <v>3.9011338547318788E-3</v>
      </c>
      <c r="AO15" s="74">
        <v>4.5020550557195518E-3</v>
      </c>
      <c r="AP15" s="74">
        <v>7.0784177654406666E-3</v>
      </c>
      <c r="AQ15" s="74">
        <v>7.1438642665789349E-3</v>
      </c>
      <c r="AR15" s="75">
        <v>2.2283379909749341E-2</v>
      </c>
    </row>
    <row r="16" spans="2:44" ht="20.100000000000001" customHeight="1" x14ac:dyDescent="0.4">
      <c r="B16" s="33" t="s">
        <v>20</v>
      </c>
      <c r="C16" s="34" t="s">
        <v>151</v>
      </c>
      <c r="D16" s="73">
        <v>1.5530032660653646E-2</v>
      </c>
      <c r="E16" s="74">
        <v>2.3608984175599794E-3</v>
      </c>
      <c r="F16" s="74">
        <v>7.095279467130032E-3</v>
      </c>
      <c r="G16" s="74">
        <v>4.1632090962057944E-2</v>
      </c>
      <c r="H16" s="74">
        <v>1.7345319936541512E-2</v>
      </c>
      <c r="I16" s="74">
        <v>3.3184703253970479E-3</v>
      </c>
      <c r="J16" s="74">
        <v>3.9394451010186281E-3</v>
      </c>
      <c r="K16" s="74">
        <v>2.7217056021773644E-3</v>
      </c>
      <c r="L16" s="74">
        <v>4.9704715886458497E-3</v>
      </c>
      <c r="M16" s="74">
        <v>1.5338194619059593E-2</v>
      </c>
      <c r="N16" s="74">
        <v>0.32863133816240947</v>
      </c>
      <c r="O16" s="74">
        <v>7.3738544190456124E-4</v>
      </c>
      <c r="P16" s="74">
        <v>1.648624705602731E-2</v>
      </c>
      <c r="Q16" s="74">
        <v>1.6284959559924837E-2</v>
      </c>
      <c r="R16" s="74">
        <v>2.1916716477385933E-3</v>
      </c>
      <c r="S16" s="74">
        <v>3.6883356385431073E-4</v>
      </c>
      <c r="T16" s="74">
        <v>9.9584343609282998E-4</v>
      </c>
      <c r="U16" s="74">
        <v>2.2484771677363968E-3</v>
      </c>
      <c r="V16" s="74">
        <v>1.2235623142807202E-3</v>
      </c>
      <c r="W16" s="74">
        <v>4.3549265106151335E-4</v>
      </c>
      <c r="X16" s="74">
        <v>1.0956331194240101E-3</v>
      </c>
      <c r="Y16" s="74">
        <v>2.0078827991373538E-3</v>
      </c>
      <c r="Z16" s="74">
        <v>3.1258502755683796E-3</v>
      </c>
      <c r="AA16" s="74">
        <v>3.9535562546622126E-2</v>
      </c>
      <c r="AB16" s="74">
        <v>7.7742569930069935E-2</v>
      </c>
      <c r="AC16" s="74">
        <v>6.1236205906742358E-3</v>
      </c>
      <c r="AD16" s="74">
        <v>9.0375841842276778E-3</v>
      </c>
      <c r="AE16" s="74">
        <v>1.6398457718161499E-3</v>
      </c>
      <c r="AF16" s="74">
        <v>4.6458039099085707E-4</v>
      </c>
      <c r="AG16" s="74">
        <v>3.1489296582087005E-4</v>
      </c>
      <c r="AH16" s="74">
        <v>0.12317681169669219</v>
      </c>
      <c r="AI16" s="74">
        <v>7.6271497194822335E-4</v>
      </c>
      <c r="AJ16" s="74">
        <v>8.9230123087465415E-3</v>
      </c>
      <c r="AK16" s="74">
        <v>2.5840261847986726E-3</v>
      </c>
      <c r="AL16" s="74">
        <v>2.3899180432983202E-3</v>
      </c>
      <c r="AM16" s="74">
        <v>3.7802676838197733E-3</v>
      </c>
      <c r="AN16" s="74">
        <v>2.2873554615873968E-3</v>
      </c>
      <c r="AO16" s="74">
        <v>5.0423016624058983E-3</v>
      </c>
      <c r="AP16" s="74">
        <v>0</v>
      </c>
      <c r="AQ16" s="74">
        <v>1.9457630305024204E-2</v>
      </c>
      <c r="AR16" s="75">
        <v>1.5151684565477695E-2</v>
      </c>
    </row>
    <row r="17" spans="2:44" ht="20.100000000000001" customHeight="1" x14ac:dyDescent="0.4">
      <c r="B17" s="33" t="s">
        <v>22</v>
      </c>
      <c r="C17" s="34" t="s">
        <v>152</v>
      </c>
      <c r="D17" s="73">
        <v>1.4480998421041247E-2</v>
      </c>
      <c r="E17" s="74">
        <v>4.9132210311383356E-3</v>
      </c>
      <c r="F17" s="74">
        <v>6.4195385654986E-3</v>
      </c>
      <c r="G17" s="74">
        <v>1.4495312417239005E-2</v>
      </c>
      <c r="H17" s="74">
        <v>4.6536224219989424E-3</v>
      </c>
      <c r="I17" s="74">
        <v>1.6377352141114444E-2</v>
      </c>
      <c r="J17" s="74">
        <v>9.3983904552872987E-3</v>
      </c>
      <c r="K17" s="74">
        <v>1.0841460648673168E-2</v>
      </c>
      <c r="L17" s="74">
        <v>4.1582237924525034E-2</v>
      </c>
      <c r="M17" s="74">
        <v>1.4751487721062778E-2</v>
      </c>
      <c r="N17" s="74">
        <v>7.6248570339306138E-4</v>
      </c>
      <c r="O17" s="74">
        <v>0.23217107342252186</v>
      </c>
      <c r="P17" s="74">
        <v>6.1364274756379508E-3</v>
      </c>
      <c r="Q17" s="74">
        <v>1.0620625799950981E-3</v>
      </c>
      <c r="R17" s="74">
        <v>3.0550574483628875E-3</v>
      </c>
      <c r="S17" s="74">
        <v>1.6228676809589674E-2</v>
      </c>
      <c r="T17" s="74">
        <v>3.1802043643921023E-2</v>
      </c>
      <c r="U17" s="74">
        <v>6.8026654674788439E-2</v>
      </c>
      <c r="V17" s="74">
        <v>2.097535395909806E-2</v>
      </c>
      <c r="W17" s="74">
        <v>3.5166031573217203E-2</v>
      </c>
      <c r="X17" s="74">
        <v>2.1756143371419626E-2</v>
      </c>
      <c r="Y17" s="74">
        <v>4.4693983788205549E-2</v>
      </c>
      <c r="Z17" s="74">
        <v>1.3142491948088105E-2</v>
      </c>
      <c r="AA17" s="74">
        <v>1.2725813252035157E-2</v>
      </c>
      <c r="AB17" s="74">
        <v>0</v>
      </c>
      <c r="AC17" s="74">
        <v>2.8321745231868343E-2</v>
      </c>
      <c r="AD17" s="74">
        <v>1.134043015424723E-2</v>
      </c>
      <c r="AE17" s="74">
        <v>5.6030360573146769E-3</v>
      </c>
      <c r="AF17" s="74">
        <v>2.7874823459451423E-3</v>
      </c>
      <c r="AG17" s="74">
        <v>5.5326988387218291E-4</v>
      </c>
      <c r="AH17" s="74">
        <v>3.4342237858670864E-3</v>
      </c>
      <c r="AI17" s="74">
        <v>1.3274174031021964E-3</v>
      </c>
      <c r="AJ17" s="74">
        <v>1.7426031470012858E-3</v>
      </c>
      <c r="AK17" s="74">
        <v>1.0834776459068118E-3</v>
      </c>
      <c r="AL17" s="74">
        <v>2.2655645841348302E-3</v>
      </c>
      <c r="AM17" s="74">
        <v>9.9785444266594012E-3</v>
      </c>
      <c r="AN17" s="74">
        <v>1.1394678741159301E-2</v>
      </c>
      <c r="AO17" s="74">
        <v>2.8248188584906993E-3</v>
      </c>
      <c r="AP17" s="74">
        <v>4.732824427480916E-2</v>
      </c>
      <c r="AQ17" s="74">
        <v>3.8069276683743011E-3</v>
      </c>
      <c r="AR17" s="75">
        <v>7.6927492111577662E-3</v>
      </c>
    </row>
    <row r="18" spans="2:44" ht="20.100000000000001" customHeight="1" x14ac:dyDescent="0.4">
      <c r="B18" s="33" t="s">
        <v>24</v>
      </c>
      <c r="C18" s="34" t="s">
        <v>153</v>
      </c>
      <c r="D18" s="73">
        <v>2.1305128371509529E-3</v>
      </c>
      <c r="E18" s="74">
        <v>2.1056661562021441E-3</v>
      </c>
      <c r="F18" s="74">
        <v>4.3440486533449172E-4</v>
      </c>
      <c r="G18" s="74">
        <v>5.2967036847401964E-5</v>
      </c>
      <c r="H18" s="74">
        <v>2.1152829190904283E-4</v>
      </c>
      <c r="I18" s="74">
        <v>2.6173850453835869E-3</v>
      </c>
      <c r="J18" s="74">
        <v>7.8788902020372558E-4</v>
      </c>
      <c r="K18" s="74">
        <v>3.7196643229757314E-3</v>
      </c>
      <c r="L18" s="74">
        <v>1.1603539945619231E-3</v>
      </c>
      <c r="M18" s="74">
        <v>2.1121448327885341E-2</v>
      </c>
      <c r="N18" s="74">
        <v>1.0293556995806329E-2</v>
      </c>
      <c r="O18" s="74">
        <v>3.2655640998630569E-3</v>
      </c>
      <c r="P18" s="74">
        <v>7.069855880382879E-2</v>
      </c>
      <c r="Q18" s="74">
        <v>7.7612265461180253E-3</v>
      </c>
      <c r="R18" s="74">
        <v>3.9184432489871822E-3</v>
      </c>
      <c r="S18" s="74">
        <v>4.79483633010604E-3</v>
      </c>
      <c r="T18" s="74">
        <v>2.3813647384828543E-3</v>
      </c>
      <c r="U18" s="74">
        <v>3.4749192592289768E-3</v>
      </c>
      <c r="V18" s="74">
        <v>2.4646040901940221E-2</v>
      </c>
      <c r="W18" s="74">
        <v>4.6815459989112684E-3</v>
      </c>
      <c r="X18" s="74">
        <v>2.8799499139145405E-3</v>
      </c>
      <c r="Y18" s="74">
        <v>7.473785974566818E-3</v>
      </c>
      <c r="Z18" s="74">
        <v>5.0772920265507442E-2</v>
      </c>
      <c r="AA18" s="74">
        <v>6.1934453345441572E-2</v>
      </c>
      <c r="AB18" s="74">
        <v>4.3706293706293706E-5</v>
      </c>
      <c r="AC18" s="74">
        <v>3.1255980098233082E-3</v>
      </c>
      <c r="AD18" s="74">
        <v>4.3449923962633063E-4</v>
      </c>
      <c r="AE18" s="74">
        <v>2.1221533517620762E-4</v>
      </c>
      <c r="AF18" s="74">
        <v>6.1944052132114276E-6</v>
      </c>
      <c r="AG18" s="74">
        <v>7.6516047769557201E-5</v>
      </c>
      <c r="AH18" s="74">
        <v>5.7458055619397838E-5</v>
      </c>
      <c r="AI18" s="74">
        <v>7.3337978071944552E-6</v>
      </c>
      <c r="AJ18" s="74">
        <v>1.8789167124115343E-4</v>
      </c>
      <c r="AK18" s="74">
        <v>2.1896221881715066E-3</v>
      </c>
      <c r="AL18" s="74">
        <v>8.238416669581201E-4</v>
      </c>
      <c r="AM18" s="74">
        <v>6.470728467799612E-4</v>
      </c>
      <c r="AN18" s="74">
        <v>8.2326086143022861E-4</v>
      </c>
      <c r="AO18" s="74">
        <v>1.4371265942571432E-3</v>
      </c>
      <c r="AP18" s="74">
        <v>4.9965301873698817E-3</v>
      </c>
      <c r="AQ18" s="74">
        <v>4.8409080227475674E-3</v>
      </c>
      <c r="AR18" s="75">
        <v>7.6189524890739853E-3</v>
      </c>
    </row>
    <row r="19" spans="2:44" ht="20.100000000000001" customHeight="1" x14ac:dyDescent="0.4">
      <c r="B19" s="33" t="s">
        <v>26</v>
      </c>
      <c r="C19" s="34" t="s">
        <v>154</v>
      </c>
      <c r="D19" s="73">
        <v>1.1896264572924102E-4</v>
      </c>
      <c r="E19" s="74">
        <v>0</v>
      </c>
      <c r="F19" s="74">
        <v>0</v>
      </c>
      <c r="G19" s="74">
        <v>3.5311357898267978E-4</v>
      </c>
      <c r="H19" s="74">
        <v>2.3268112109994712E-3</v>
      </c>
      <c r="I19" s="74">
        <v>1.6545612608317676E-3</v>
      </c>
      <c r="J19" s="74">
        <v>1.1255557431481795E-4</v>
      </c>
      <c r="K19" s="74">
        <v>1.8371512814697209E-2</v>
      </c>
      <c r="L19" s="74">
        <v>7.4470480248004021E-4</v>
      </c>
      <c r="M19" s="74">
        <v>2.9000083815271142E-2</v>
      </c>
      <c r="N19" s="74">
        <v>0</v>
      </c>
      <c r="O19" s="74">
        <v>3.6869272095228062E-3</v>
      </c>
      <c r="P19" s="74">
        <v>1.1019640889349841E-2</v>
      </c>
      <c r="Q19" s="74">
        <v>0.17022956891152202</v>
      </c>
      <c r="R19" s="74">
        <v>0.29793451550773725</v>
      </c>
      <c r="S19" s="74">
        <v>0.1218994928538497</v>
      </c>
      <c r="T19" s="74">
        <v>0.10662019397298234</v>
      </c>
      <c r="U19" s="74">
        <v>9.3250480356485838E-2</v>
      </c>
      <c r="V19" s="74">
        <v>3.8192623667191047E-2</v>
      </c>
      <c r="W19" s="74">
        <v>9.537289058247142E-2</v>
      </c>
      <c r="X19" s="74">
        <v>0.17451870402253875</v>
      </c>
      <c r="Y19" s="74">
        <v>2.5507548152004164E-2</v>
      </c>
      <c r="Z19" s="74">
        <v>2.5183975904376824E-2</v>
      </c>
      <c r="AA19" s="74">
        <v>3.1455745467518566E-2</v>
      </c>
      <c r="AB19" s="74">
        <v>1.0270979020979021E-3</v>
      </c>
      <c r="AC19" s="74">
        <v>2.5515085794475983E-4</v>
      </c>
      <c r="AD19" s="74">
        <v>0</v>
      </c>
      <c r="AE19" s="74">
        <v>1.3780216569883612E-5</v>
      </c>
      <c r="AF19" s="74">
        <v>0</v>
      </c>
      <c r="AG19" s="74">
        <v>0</v>
      </c>
      <c r="AH19" s="74">
        <v>3.5358803458090975E-5</v>
      </c>
      <c r="AI19" s="74">
        <v>1.2467456272230576E-4</v>
      </c>
      <c r="AJ19" s="74">
        <v>1.6947091915868741E-4</v>
      </c>
      <c r="AK19" s="74">
        <v>1.3600137814729857E-5</v>
      </c>
      <c r="AL19" s="74">
        <v>1.2629648196291936E-3</v>
      </c>
      <c r="AM19" s="74">
        <v>2.7245172495998364E-4</v>
      </c>
      <c r="AN19" s="74">
        <v>5.4260374957901432E-4</v>
      </c>
      <c r="AO19" s="74">
        <v>3.4957133373822403E-4</v>
      </c>
      <c r="AP19" s="74">
        <v>9.7154753643303267E-4</v>
      </c>
      <c r="AQ19" s="74">
        <v>8.6948347981388348E-3</v>
      </c>
      <c r="AR19" s="75">
        <v>1.029551238902849E-2</v>
      </c>
    </row>
    <row r="20" spans="2:44" ht="20.100000000000001" customHeight="1" x14ac:dyDescent="0.4">
      <c r="B20" s="33" t="s">
        <v>28</v>
      </c>
      <c r="C20" s="34" t="s">
        <v>155</v>
      </c>
      <c r="D20" s="73">
        <v>1.2328856011939524E-3</v>
      </c>
      <c r="E20" s="74">
        <v>5.1046452271567128E-4</v>
      </c>
      <c r="F20" s="74">
        <v>7.2400810889081959E-4</v>
      </c>
      <c r="G20" s="74">
        <v>1.9421246844047388E-3</v>
      </c>
      <c r="H20" s="74">
        <v>8.2848580997708452E-3</v>
      </c>
      <c r="I20" s="74">
        <v>9.1047608364414785E-3</v>
      </c>
      <c r="J20" s="74">
        <v>2.4762226349259947E-3</v>
      </c>
      <c r="K20" s="74">
        <v>1.6466318893173054E-2</v>
      </c>
      <c r="L20" s="74">
        <v>7.7934223515353047E-4</v>
      </c>
      <c r="M20" s="74">
        <v>1.1901768502221105E-2</v>
      </c>
      <c r="N20" s="74">
        <v>0</v>
      </c>
      <c r="O20" s="74">
        <v>1.8961339934688718E-3</v>
      </c>
      <c r="P20" s="74">
        <v>4.1485706877552346E-3</v>
      </c>
      <c r="Q20" s="74">
        <v>3.5674409738296886E-3</v>
      </c>
      <c r="R20" s="74">
        <v>6.1300391844324897E-2</v>
      </c>
      <c r="S20" s="74">
        <v>2.1945597049331488E-2</v>
      </c>
      <c r="T20" s="74">
        <v>3.0546414963630066E-2</v>
      </c>
      <c r="U20" s="74">
        <v>1.9091615224234495E-2</v>
      </c>
      <c r="V20" s="74">
        <v>1.5207131620346093E-2</v>
      </c>
      <c r="W20" s="74">
        <v>3.0266739248775178E-2</v>
      </c>
      <c r="X20" s="74">
        <v>3.236813272812647E-2</v>
      </c>
      <c r="Y20" s="74">
        <v>6.8044917081876996E-3</v>
      </c>
      <c r="Z20" s="74">
        <v>0.1195985750172428</v>
      </c>
      <c r="AA20" s="74">
        <v>4.3605876820289949E-2</v>
      </c>
      <c r="AB20" s="74">
        <v>6.8837412587412585E-4</v>
      </c>
      <c r="AC20" s="74">
        <v>7.6545257383427948E-4</v>
      </c>
      <c r="AD20" s="74">
        <v>8.689984792526613E-5</v>
      </c>
      <c r="AE20" s="74">
        <v>2.7422630974068387E-3</v>
      </c>
      <c r="AF20" s="74">
        <v>1.1769369905101712E-4</v>
      </c>
      <c r="AG20" s="74">
        <v>3.2960759039193872E-4</v>
      </c>
      <c r="AH20" s="74">
        <v>1.2375581210331843E-3</v>
      </c>
      <c r="AI20" s="74">
        <v>4.9136445308202849E-4</v>
      </c>
      <c r="AJ20" s="74">
        <v>3.5662576031654219E-3</v>
      </c>
      <c r="AK20" s="74">
        <v>1.3146799887572193E-4</v>
      </c>
      <c r="AL20" s="74">
        <v>3.3614294430130842E-4</v>
      </c>
      <c r="AM20" s="74">
        <v>2.9288560433198244E-3</v>
      </c>
      <c r="AN20" s="74">
        <v>1.1179508288740037E-3</v>
      </c>
      <c r="AO20" s="74">
        <v>2.1256761910142512E-3</v>
      </c>
      <c r="AP20" s="74">
        <v>4.1637751561415684E-4</v>
      </c>
      <c r="AQ20" s="74">
        <v>5.8278892701038683E-3</v>
      </c>
      <c r="AR20" s="75">
        <v>1.0070643589412929E-2</v>
      </c>
    </row>
    <row r="21" spans="2:44" ht="20.100000000000001" customHeight="1" x14ac:dyDescent="0.4">
      <c r="B21" s="33" t="s">
        <v>30</v>
      </c>
      <c r="C21" s="34" t="s">
        <v>156</v>
      </c>
      <c r="D21" s="73">
        <v>0</v>
      </c>
      <c r="E21" s="74">
        <v>0</v>
      </c>
      <c r="F21" s="74">
        <v>0</v>
      </c>
      <c r="G21" s="74">
        <v>0</v>
      </c>
      <c r="H21" s="74">
        <v>8.1085845231799753E-4</v>
      </c>
      <c r="I21" s="74">
        <v>0</v>
      </c>
      <c r="J21" s="74">
        <v>0</v>
      </c>
      <c r="K21" s="74">
        <v>1.6783851213427081E-3</v>
      </c>
      <c r="L21" s="74">
        <v>0</v>
      </c>
      <c r="M21" s="74">
        <v>0</v>
      </c>
      <c r="N21" s="74">
        <v>0</v>
      </c>
      <c r="O21" s="74">
        <v>4.2136310965974928E-4</v>
      </c>
      <c r="P21" s="74">
        <v>1.0587498109375338E-3</v>
      </c>
      <c r="Q21" s="74">
        <v>4.9018272922850682E-4</v>
      </c>
      <c r="R21" s="74">
        <v>1.195457262402869E-3</v>
      </c>
      <c r="S21" s="74">
        <v>0.1929921622867681</v>
      </c>
      <c r="T21" s="74">
        <v>4.6696397644613787E-2</v>
      </c>
      <c r="U21" s="74">
        <v>5.4372266056171049E-3</v>
      </c>
      <c r="V21" s="74">
        <v>1.9227407795839888E-3</v>
      </c>
      <c r="W21" s="74">
        <v>1.5242242787152967E-2</v>
      </c>
      <c r="X21" s="74">
        <v>2.3477852559085927E-2</v>
      </c>
      <c r="Y21" s="74">
        <v>3.7183014798839887E-5</v>
      </c>
      <c r="Z21" s="74">
        <v>7.8905572745622855E-3</v>
      </c>
      <c r="AA21" s="74">
        <v>3.7784192261537961E-3</v>
      </c>
      <c r="AB21" s="74">
        <v>0</v>
      </c>
      <c r="AC21" s="74">
        <v>5.6771065892709067E-3</v>
      </c>
      <c r="AD21" s="74">
        <v>0</v>
      </c>
      <c r="AE21" s="74">
        <v>5.5120866279534449E-6</v>
      </c>
      <c r="AF21" s="74">
        <v>0</v>
      </c>
      <c r="AG21" s="74">
        <v>0</v>
      </c>
      <c r="AH21" s="74">
        <v>4.4198504322613726E-5</v>
      </c>
      <c r="AI21" s="74">
        <v>0</v>
      </c>
      <c r="AJ21" s="74">
        <v>2.468380779050447E-4</v>
      </c>
      <c r="AK21" s="74">
        <v>0</v>
      </c>
      <c r="AL21" s="74">
        <v>0</v>
      </c>
      <c r="AM21" s="74">
        <v>0</v>
      </c>
      <c r="AN21" s="74">
        <v>7.8771096059574146E-3</v>
      </c>
      <c r="AO21" s="74">
        <v>0</v>
      </c>
      <c r="AP21" s="74">
        <v>0</v>
      </c>
      <c r="AQ21" s="74">
        <v>0</v>
      </c>
      <c r="AR21" s="75">
        <v>2.3545378399525514E-3</v>
      </c>
    </row>
    <row r="22" spans="2:44" ht="20.100000000000001" customHeight="1" x14ac:dyDescent="0.4">
      <c r="B22" s="33" t="s">
        <v>32</v>
      </c>
      <c r="C22" s="34" t="s">
        <v>157</v>
      </c>
      <c r="D22" s="73">
        <v>0</v>
      </c>
      <c r="E22" s="74">
        <v>0</v>
      </c>
      <c r="F22" s="74">
        <v>1.9306882903755189E-4</v>
      </c>
      <c r="G22" s="74">
        <v>0</v>
      </c>
      <c r="H22" s="74">
        <v>1.2339150361360832E-3</v>
      </c>
      <c r="I22" s="74">
        <v>0</v>
      </c>
      <c r="J22" s="74">
        <v>0</v>
      </c>
      <c r="K22" s="74">
        <v>9.0723520072578812E-5</v>
      </c>
      <c r="L22" s="74">
        <v>0</v>
      </c>
      <c r="M22" s="74">
        <v>0</v>
      </c>
      <c r="N22" s="74">
        <v>0</v>
      </c>
      <c r="O22" s="74">
        <v>3.0548825450331823E-3</v>
      </c>
      <c r="P22" s="74">
        <v>2.2039281778699683E-3</v>
      </c>
      <c r="Q22" s="74">
        <v>4.3571798153645055E-4</v>
      </c>
      <c r="R22" s="74">
        <v>1.3282858471142989E-4</v>
      </c>
      <c r="S22" s="74">
        <v>6.5467957584140158E-3</v>
      </c>
      <c r="T22" s="74">
        <v>0.16089366124004156</v>
      </c>
      <c r="U22" s="74">
        <v>4.0881403049752667E-4</v>
      </c>
      <c r="V22" s="74">
        <v>3.4958923265163435E-3</v>
      </c>
      <c r="W22" s="74">
        <v>2.1774632553075669E-3</v>
      </c>
      <c r="X22" s="74">
        <v>2.8173423070903115E-3</v>
      </c>
      <c r="Y22" s="74">
        <v>0</v>
      </c>
      <c r="Z22" s="74">
        <v>5.062105709422477E-5</v>
      </c>
      <c r="AA22" s="74">
        <v>1.7432620893198845E-4</v>
      </c>
      <c r="AB22" s="74">
        <v>0</v>
      </c>
      <c r="AC22" s="74">
        <v>1.2757542897237991E-4</v>
      </c>
      <c r="AD22" s="74">
        <v>0</v>
      </c>
      <c r="AE22" s="74">
        <v>5.5120866279534449E-6</v>
      </c>
      <c r="AF22" s="74">
        <v>0</v>
      </c>
      <c r="AG22" s="74">
        <v>0</v>
      </c>
      <c r="AH22" s="74">
        <v>5.303820518713647E-5</v>
      </c>
      <c r="AI22" s="74">
        <v>0</v>
      </c>
      <c r="AJ22" s="74">
        <v>1.1052451249479613E-5</v>
      </c>
      <c r="AK22" s="74">
        <v>0</v>
      </c>
      <c r="AL22" s="74">
        <v>0</v>
      </c>
      <c r="AM22" s="74">
        <v>0</v>
      </c>
      <c r="AN22" s="74">
        <v>1.1553717771208323E-2</v>
      </c>
      <c r="AO22" s="74">
        <v>3.5310235731133741E-6</v>
      </c>
      <c r="AP22" s="74">
        <v>0</v>
      </c>
      <c r="AQ22" s="74">
        <v>0</v>
      </c>
      <c r="AR22" s="75">
        <v>2.5826367991206014E-3</v>
      </c>
    </row>
    <row r="23" spans="2:44" ht="20.100000000000001" customHeight="1" x14ac:dyDescent="0.4">
      <c r="B23" s="33" t="s">
        <v>34</v>
      </c>
      <c r="C23" s="34" t="s">
        <v>158</v>
      </c>
      <c r="D23" s="73">
        <v>0</v>
      </c>
      <c r="E23" s="74">
        <v>1.0847371107708015E-3</v>
      </c>
      <c r="F23" s="74">
        <v>4.8267207259387974E-5</v>
      </c>
      <c r="G23" s="74">
        <v>1.7655678949133988E-5</v>
      </c>
      <c r="H23" s="74">
        <v>0</v>
      </c>
      <c r="I23" s="74">
        <v>0</v>
      </c>
      <c r="J23" s="74">
        <v>0</v>
      </c>
      <c r="K23" s="74">
        <v>0</v>
      </c>
      <c r="L23" s="74">
        <v>0</v>
      </c>
      <c r="M23" s="74">
        <v>0</v>
      </c>
      <c r="N23" s="74">
        <v>0</v>
      </c>
      <c r="O23" s="74">
        <v>0</v>
      </c>
      <c r="P23" s="74">
        <v>0</v>
      </c>
      <c r="Q23" s="74">
        <v>0</v>
      </c>
      <c r="R23" s="74">
        <v>0</v>
      </c>
      <c r="S23" s="74">
        <v>3.5961272475795295E-3</v>
      </c>
      <c r="T23" s="74">
        <v>4.9359196397644614E-3</v>
      </c>
      <c r="U23" s="74">
        <v>6.6718449777196348E-2</v>
      </c>
      <c r="V23" s="74">
        <v>1.7479461632581716E-4</v>
      </c>
      <c r="W23" s="74">
        <v>7.6211213935764837E-4</v>
      </c>
      <c r="X23" s="74">
        <v>1.9095320081389889E-3</v>
      </c>
      <c r="Y23" s="74">
        <v>3.7183014798839887E-5</v>
      </c>
      <c r="Z23" s="74">
        <v>3.2903687111246103E-4</v>
      </c>
      <c r="AA23" s="74">
        <v>4.054097882139266E-5</v>
      </c>
      <c r="AB23" s="74">
        <v>0</v>
      </c>
      <c r="AC23" s="74">
        <v>6.3787714486189957E-5</v>
      </c>
      <c r="AD23" s="74">
        <v>0</v>
      </c>
      <c r="AE23" s="74">
        <v>9.7012724651980629E-4</v>
      </c>
      <c r="AF23" s="74">
        <v>1.2388810426422855E-5</v>
      </c>
      <c r="AG23" s="74">
        <v>0</v>
      </c>
      <c r="AH23" s="74">
        <v>4.4198504322613726E-5</v>
      </c>
      <c r="AI23" s="74">
        <v>8.8005573686333473E-5</v>
      </c>
      <c r="AJ23" s="74">
        <v>2.3541721161391576E-3</v>
      </c>
      <c r="AK23" s="74">
        <v>0</v>
      </c>
      <c r="AL23" s="74">
        <v>1.059530332528922E-2</v>
      </c>
      <c r="AM23" s="74">
        <v>0</v>
      </c>
      <c r="AN23" s="74">
        <v>4.0788833589043144E-3</v>
      </c>
      <c r="AO23" s="74">
        <v>9.6396943545995115E-4</v>
      </c>
      <c r="AP23" s="74">
        <v>2.4705065926439972E-2</v>
      </c>
      <c r="AQ23" s="74">
        <v>0</v>
      </c>
      <c r="AR23" s="75">
        <v>2.4457277288574253E-3</v>
      </c>
    </row>
    <row r="24" spans="2:44" ht="20.100000000000001" customHeight="1" x14ac:dyDescent="0.4">
      <c r="B24" s="33" t="s">
        <v>36</v>
      </c>
      <c r="C24" s="34" t="s">
        <v>159</v>
      </c>
      <c r="D24" s="73">
        <v>0</v>
      </c>
      <c r="E24" s="74">
        <v>0</v>
      </c>
      <c r="F24" s="74">
        <v>0</v>
      </c>
      <c r="G24" s="74">
        <v>0</v>
      </c>
      <c r="H24" s="74">
        <v>1.0576414595452142E-4</v>
      </c>
      <c r="I24" s="74">
        <v>0</v>
      </c>
      <c r="J24" s="74">
        <v>0</v>
      </c>
      <c r="K24" s="74">
        <v>0</v>
      </c>
      <c r="L24" s="74">
        <v>0</v>
      </c>
      <c r="M24" s="74">
        <v>0</v>
      </c>
      <c r="N24" s="74">
        <v>0</v>
      </c>
      <c r="O24" s="74">
        <v>0</v>
      </c>
      <c r="P24" s="74">
        <v>0</v>
      </c>
      <c r="Q24" s="74">
        <v>0</v>
      </c>
      <c r="R24" s="74">
        <v>9.2980009298000927E-4</v>
      </c>
      <c r="S24" s="74">
        <v>1.871830336560627E-2</v>
      </c>
      <c r="T24" s="74">
        <v>4.4596466920678902E-3</v>
      </c>
      <c r="U24" s="74">
        <v>0.10334818690977475</v>
      </c>
      <c r="V24" s="74">
        <v>0.26796014682747771</v>
      </c>
      <c r="W24" s="74">
        <v>0.13130103429504628</v>
      </c>
      <c r="X24" s="74">
        <v>3.8816716231022067E-3</v>
      </c>
      <c r="Y24" s="74">
        <v>9.2957536997099728E-4</v>
      </c>
      <c r="Z24" s="74">
        <v>3.9864082461702009E-4</v>
      </c>
      <c r="AA24" s="74">
        <v>4.054097882139266E-5</v>
      </c>
      <c r="AB24" s="74">
        <v>1.0926573426573427E-5</v>
      </c>
      <c r="AC24" s="74">
        <v>0</v>
      </c>
      <c r="AD24" s="74">
        <v>0</v>
      </c>
      <c r="AE24" s="74">
        <v>2.7560433139767224E-5</v>
      </c>
      <c r="AF24" s="74">
        <v>4.336083649247999E-5</v>
      </c>
      <c r="AG24" s="74">
        <v>0</v>
      </c>
      <c r="AH24" s="74">
        <v>4.4198504322613719E-6</v>
      </c>
      <c r="AI24" s="74">
        <v>8.800557368633347E-4</v>
      </c>
      <c r="AJ24" s="74">
        <v>1.6210261832570101E-3</v>
      </c>
      <c r="AK24" s="74">
        <v>2.9920303192405682E-4</v>
      </c>
      <c r="AL24" s="74">
        <v>3.8860455988590568E-6</v>
      </c>
      <c r="AM24" s="74">
        <v>0</v>
      </c>
      <c r="AN24" s="74">
        <v>1.1712756801257345E-2</v>
      </c>
      <c r="AO24" s="74">
        <v>3.5310235731133741E-6</v>
      </c>
      <c r="AP24" s="74">
        <v>3.5947258848022204E-2</v>
      </c>
      <c r="AQ24" s="74">
        <v>0</v>
      </c>
      <c r="AR24" s="75">
        <v>2.6981771215750061E-3</v>
      </c>
    </row>
    <row r="25" spans="2:44" ht="20.100000000000001" customHeight="1" x14ac:dyDescent="0.4">
      <c r="B25" s="33" t="s">
        <v>38</v>
      </c>
      <c r="C25" s="34" t="s">
        <v>160</v>
      </c>
      <c r="D25" s="73">
        <v>1.0814785975385546E-5</v>
      </c>
      <c r="E25" s="74">
        <v>0</v>
      </c>
      <c r="F25" s="74">
        <v>9.6534414518775947E-5</v>
      </c>
      <c r="G25" s="74">
        <v>1.2888645632867812E-3</v>
      </c>
      <c r="H25" s="74">
        <v>1.3044244667724308E-3</v>
      </c>
      <c r="I25" s="74">
        <v>0</v>
      </c>
      <c r="J25" s="74">
        <v>0</v>
      </c>
      <c r="K25" s="74">
        <v>1.8144704014515762E-4</v>
      </c>
      <c r="L25" s="74">
        <v>0</v>
      </c>
      <c r="M25" s="74">
        <v>0</v>
      </c>
      <c r="N25" s="74">
        <v>0</v>
      </c>
      <c r="O25" s="74">
        <v>0</v>
      </c>
      <c r="P25" s="74">
        <v>8.642855599490072E-5</v>
      </c>
      <c r="Q25" s="74">
        <v>0</v>
      </c>
      <c r="R25" s="74">
        <v>2.6565716942285978E-4</v>
      </c>
      <c r="S25" s="74">
        <v>1.9087136929460582E-2</v>
      </c>
      <c r="T25" s="74">
        <v>1.5652060962937305E-2</v>
      </c>
      <c r="U25" s="74">
        <v>1.0956216017333716E-2</v>
      </c>
      <c r="V25" s="74">
        <v>1.7654256248907534E-2</v>
      </c>
      <c r="W25" s="74">
        <v>0.13913990201415352</v>
      </c>
      <c r="X25" s="74">
        <v>2.7578650806072937E-2</v>
      </c>
      <c r="Y25" s="74">
        <v>1.7847847103443148E-3</v>
      </c>
      <c r="Z25" s="74">
        <v>1.1193581249960453E-2</v>
      </c>
      <c r="AA25" s="74">
        <v>5.5176272175915418E-3</v>
      </c>
      <c r="AB25" s="74">
        <v>1.0926573426573427E-5</v>
      </c>
      <c r="AC25" s="74">
        <v>1.2757542897237991E-4</v>
      </c>
      <c r="AD25" s="74">
        <v>0</v>
      </c>
      <c r="AE25" s="74">
        <v>5.1262405639967035E-4</v>
      </c>
      <c r="AF25" s="74">
        <v>1.4247131990386284E-4</v>
      </c>
      <c r="AG25" s="74">
        <v>5.8858498284274774E-5</v>
      </c>
      <c r="AH25" s="74">
        <v>3.1822923112281881E-4</v>
      </c>
      <c r="AI25" s="74">
        <v>2.786843166733893E-4</v>
      </c>
      <c r="AJ25" s="74">
        <v>2.6783773527905598E-3</v>
      </c>
      <c r="AK25" s="74">
        <v>7.6614109689644857E-4</v>
      </c>
      <c r="AL25" s="74">
        <v>9.9094162770905949E-5</v>
      </c>
      <c r="AM25" s="74">
        <v>1.0216939685999387E-4</v>
      </c>
      <c r="AN25" s="74">
        <v>8.1250233880926538E-3</v>
      </c>
      <c r="AO25" s="74">
        <v>3.0719905086086356E-4</v>
      </c>
      <c r="AP25" s="74">
        <v>0</v>
      </c>
      <c r="AQ25" s="74">
        <v>1.1749776754241669E-3</v>
      </c>
      <c r="AR25" s="75">
        <v>2.4854835387342097E-3</v>
      </c>
    </row>
    <row r="26" spans="2:44" ht="20.100000000000001" customHeight="1" x14ac:dyDescent="0.4">
      <c r="B26" s="33" t="s">
        <v>40</v>
      </c>
      <c r="C26" s="34" t="s">
        <v>161</v>
      </c>
      <c r="D26" s="73">
        <v>0</v>
      </c>
      <c r="E26" s="74">
        <v>0</v>
      </c>
      <c r="F26" s="74">
        <v>0</v>
      </c>
      <c r="G26" s="74">
        <v>3.8577658503857769E-2</v>
      </c>
      <c r="H26" s="74">
        <v>0</v>
      </c>
      <c r="I26" s="74">
        <v>0</v>
      </c>
      <c r="J26" s="74">
        <v>0</v>
      </c>
      <c r="K26" s="74">
        <v>0</v>
      </c>
      <c r="L26" s="74">
        <v>0</v>
      </c>
      <c r="M26" s="74">
        <v>0</v>
      </c>
      <c r="N26" s="74">
        <v>0</v>
      </c>
      <c r="O26" s="74">
        <v>0</v>
      </c>
      <c r="P26" s="74">
        <v>0</v>
      </c>
      <c r="Q26" s="74">
        <v>0</v>
      </c>
      <c r="R26" s="74">
        <v>0</v>
      </c>
      <c r="S26" s="74">
        <v>0</v>
      </c>
      <c r="T26" s="74">
        <v>7.793557325943886E-4</v>
      </c>
      <c r="U26" s="74">
        <v>0</v>
      </c>
      <c r="V26" s="74">
        <v>0</v>
      </c>
      <c r="W26" s="74">
        <v>0</v>
      </c>
      <c r="X26" s="74">
        <v>0.25947722648301769</v>
      </c>
      <c r="Y26" s="74">
        <v>0</v>
      </c>
      <c r="Z26" s="74">
        <v>0</v>
      </c>
      <c r="AA26" s="74">
        <v>0</v>
      </c>
      <c r="AB26" s="74">
        <v>0</v>
      </c>
      <c r="AC26" s="74">
        <v>0</v>
      </c>
      <c r="AD26" s="74">
        <v>0</v>
      </c>
      <c r="AE26" s="74">
        <v>0</v>
      </c>
      <c r="AF26" s="74">
        <v>0</v>
      </c>
      <c r="AG26" s="74">
        <v>0</v>
      </c>
      <c r="AH26" s="74">
        <v>1.0245213301981861E-2</v>
      </c>
      <c r="AI26" s="74">
        <v>0</v>
      </c>
      <c r="AJ26" s="74">
        <v>4.0083556531446069E-3</v>
      </c>
      <c r="AK26" s="74">
        <v>9.0667585431532371E-5</v>
      </c>
      <c r="AL26" s="74">
        <v>0</v>
      </c>
      <c r="AM26" s="74">
        <v>0</v>
      </c>
      <c r="AN26" s="74">
        <v>3.1297945589941249E-2</v>
      </c>
      <c r="AO26" s="74">
        <v>1.0593070719340123E-5</v>
      </c>
      <c r="AP26" s="74">
        <v>0</v>
      </c>
      <c r="AQ26" s="74">
        <v>0</v>
      </c>
      <c r="AR26" s="75">
        <v>5.1260147359878782E-3</v>
      </c>
    </row>
    <row r="27" spans="2:44" ht="20.100000000000001" customHeight="1" x14ac:dyDescent="0.4">
      <c r="B27" s="33" t="s">
        <v>42</v>
      </c>
      <c r="C27" s="34" t="s">
        <v>162</v>
      </c>
      <c r="D27" s="73">
        <v>5.0829494084312071E-4</v>
      </c>
      <c r="E27" s="74">
        <v>2.169474221541603E-3</v>
      </c>
      <c r="F27" s="74">
        <v>2.4616275702287866E-3</v>
      </c>
      <c r="G27" s="74">
        <v>6.0735535585020924E-3</v>
      </c>
      <c r="H27" s="74">
        <v>3.5959809624537282E-3</v>
      </c>
      <c r="I27" s="74">
        <v>9.2917169111117349E-3</v>
      </c>
      <c r="J27" s="74">
        <v>1.4857335809555968E-2</v>
      </c>
      <c r="K27" s="74">
        <v>2.2000453617600363E-2</v>
      </c>
      <c r="L27" s="74">
        <v>1.2798531372854645E-2</v>
      </c>
      <c r="M27" s="74">
        <v>4.6098399128321182E-3</v>
      </c>
      <c r="N27" s="74">
        <v>1.5249714067861228E-3</v>
      </c>
      <c r="O27" s="74">
        <v>2.1068155482987464E-3</v>
      </c>
      <c r="P27" s="74">
        <v>7.9514271515308665E-3</v>
      </c>
      <c r="Q27" s="74">
        <v>2.2412243675281173E-2</v>
      </c>
      <c r="R27" s="74">
        <v>1.6603573088928738E-3</v>
      </c>
      <c r="S27" s="74">
        <v>1.0142923005993546E-3</v>
      </c>
      <c r="T27" s="74">
        <v>1.9050917907862833E-3</v>
      </c>
      <c r="U27" s="74">
        <v>4.3334287232737832E-3</v>
      </c>
      <c r="V27" s="74">
        <v>5.7682223387519665E-3</v>
      </c>
      <c r="W27" s="74">
        <v>6.4235166031573216E-3</v>
      </c>
      <c r="X27" s="74">
        <v>1.4399749569572703E-3</v>
      </c>
      <c r="Y27" s="74">
        <v>5.0531717111623409E-2</v>
      </c>
      <c r="Z27" s="74">
        <v>2.9992976328328176E-3</v>
      </c>
      <c r="AA27" s="74">
        <v>4.2162617974248369E-3</v>
      </c>
      <c r="AB27" s="74">
        <v>1.0194493006993008E-2</v>
      </c>
      <c r="AC27" s="74">
        <v>2.4877208649614086E-3</v>
      </c>
      <c r="AD27" s="74">
        <v>3.3021942211601128E-3</v>
      </c>
      <c r="AE27" s="74">
        <v>6.0743194640046965E-3</v>
      </c>
      <c r="AF27" s="74">
        <v>1.4897544537773482E-2</v>
      </c>
      <c r="AG27" s="74">
        <v>4.7086798627419821E-5</v>
      </c>
      <c r="AH27" s="74">
        <v>2.1966656648339019E-3</v>
      </c>
      <c r="AI27" s="74">
        <v>2.0710645007517143E-2</v>
      </c>
      <c r="AJ27" s="74">
        <v>8.7130157350064283E-3</v>
      </c>
      <c r="AK27" s="74">
        <v>1.1224647076423708E-2</v>
      </c>
      <c r="AL27" s="74">
        <v>4.4592373246907678E-3</v>
      </c>
      <c r="AM27" s="74">
        <v>4.2400299696897459E-2</v>
      </c>
      <c r="AN27" s="74">
        <v>1.2947648093402687E-2</v>
      </c>
      <c r="AO27" s="74">
        <v>5.942712673549809E-3</v>
      </c>
      <c r="AP27" s="74">
        <v>0.14670367800138792</v>
      </c>
      <c r="AQ27" s="74">
        <v>1.6449687455938338E-3</v>
      </c>
      <c r="AR27" s="75">
        <v>7.5839176816200693E-3</v>
      </c>
    </row>
    <row r="28" spans="2:44" ht="20.100000000000001" customHeight="1" x14ac:dyDescent="0.4">
      <c r="B28" s="33" t="s">
        <v>44</v>
      </c>
      <c r="C28" s="34" t="s">
        <v>163</v>
      </c>
      <c r="D28" s="73">
        <v>5.4614669175697015E-3</v>
      </c>
      <c r="E28" s="74">
        <v>1.7228177641653904E-3</v>
      </c>
      <c r="F28" s="74">
        <v>8.2054252340959556E-4</v>
      </c>
      <c r="G28" s="74">
        <v>1.1829304895919772E-3</v>
      </c>
      <c r="H28" s="74">
        <v>2.0095187731359069E-3</v>
      </c>
      <c r="I28" s="74">
        <v>5.0478140160969184E-4</v>
      </c>
      <c r="J28" s="74">
        <v>2.0822781248241318E-3</v>
      </c>
      <c r="K28" s="74">
        <v>6.3506464050805172E-4</v>
      </c>
      <c r="L28" s="74">
        <v>5.1782961846867908E-3</v>
      </c>
      <c r="M28" s="74">
        <v>3.6040566591232924E-3</v>
      </c>
      <c r="N28" s="74">
        <v>3.812428516965307E-3</v>
      </c>
      <c r="O28" s="74">
        <v>3.1602233224481196E-3</v>
      </c>
      <c r="P28" s="74">
        <v>5.9203560856506991E-3</v>
      </c>
      <c r="Q28" s="74">
        <v>7.9790855368862511E-3</v>
      </c>
      <c r="R28" s="74">
        <v>2.6565716942285982E-3</v>
      </c>
      <c r="S28" s="74">
        <v>1.3831258644536654E-3</v>
      </c>
      <c r="T28" s="74">
        <v>1.4721163837894007E-3</v>
      </c>
      <c r="U28" s="74">
        <v>1.594374718940354E-3</v>
      </c>
      <c r="V28" s="74">
        <v>2.272330012235623E-3</v>
      </c>
      <c r="W28" s="74">
        <v>1.3064779531845401E-3</v>
      </c>
      <c r="X28" s="74">
        <v>7.5129128189074974E-4</v>
      </c>
      <c r="Y28" s="74">
        <v>1.4501375771547556E-3</v>
      </c>
      <c r="Z28" s="74">
        <v>7.7197112068692778E-4</v>
      </c>
      <c r="AA28" s="74">
        <v>4.0540978821392666E-4</v>
      </c>
      <c r="AB28" s="74">
        <v>1.2827797202797203E-2</v>
      </c>
      <c r="AC28" s="74">
        <v>2.4877208649614083E-2</v>
      </c>
      <c r="AD28" s="74">
        <v>2.2159461220942864E-3</v>
      </c>
      <c r="AE28" s="74">
        <v>2.9820388657228135E-3</v>
      </c>
      <c r="AF28" s="74">
        <v>2.5087341113506282E-3</v>
      </c>
      <c r="AG28" s="74">
        <v>8.9965214627514001E-3</v>
      </c>
      <c r="AH28" s="74">
        <v>5.2242632109329419E-3</v>
      </c>
      <c r="AI28" s="74">
        <v>3.4982215540317555E-3</v>
      </c>
      <c r="AJ28" s="74">
        <v>9.6598423920451829E-3</v>
      </c>
      <c r="AK28" s="74">
        <v>4.4291115483303563E-3</v>
      </c>
      <c r="AL28" s="74">
        <v>2.353000610109159E-3</v>
      </c>
      <c r="AM28" s="74">
        <v>2.383952593399857E-3</v>
      </c>
      <c r="AN28" s="74">
        <v>1.0431089323803466E-3</v>
      </c>
      <c r="AO28" s="74">
        <v>2.0232765073939633E-3</v>
      </c>
      <c r="AP28" s="74">
        <v>0</v>
      </c>
      <c r="AQ28" s="74">
        <v>0</v>
      </c>
      <c r="AR28" s="75">
        <v>3.9025296870298411E-3</v>
      </c>
    </row>
    <row r="29" spans="2:44" ht="20.100000000000001" customHeight="1" x14ac:dyDescent="0.4">
      <c r="B29" s="33" t="s">
        <v>46</v>
      </c>
      <c r="C29" s="34" t="s">
        <v>164</v>
      </c>
      <c r="D29" s="73">
        <v>0</v>
      </c>
      <c r="E29" s="74">
        <v>0</v>
      </c>
      <c r="F29" s="74">
        <v>0</v>
      </c>
      <c r="G29" s="74">
        <v>0</v>
      </c>
      <c r="H29" s="74">
        <v>0</v>
      </c>
      <c r="I29" s="74">
        <v>0</v>
      </c>
      <c r="J29" s="74">
        <v>0</v>
      </c>
      <c r="K29" s="74">
        <v>0</v>
      </c>
      <c r="L29" s="74">
        <v>0</v>
      </c>
      <c r="M29" s="74">
        <v>0</v>
      </c>
      <c r="N29" s="74">
        <v>0</v>
      </c>
      <c r="O29" s="74">
        <v>0</v>
      </c>
      <c r="P29" s="74">
        <v>0</v>
      </c>
      <c r="Q29" s="74">
        <v>0</v>
      </c>
      <c r="R29" s="74">
        <v>0</v>
      </c>
      <c r="S29" s="74">
        <v>0</v>
      </c>
      <c r="T29" s="74">
        <v>0</v>
      </c>
      <c r="U29" s="74">
        <v>0</v>
      </c>
      <c r="V29" s="74">
        <v>0</v>
      </c>
      <c r="W29" s="74">
        <v>0</v>
      </c>
      <c r="X29" s="74">
        <v>0</v>
      </c>
      <c r="Y29" s="74">
        <v>0</v>
      </c>
      <c r="Z29" s="74">
        <v>0</v>
      </c>
      <c r="AA29" s="74">
        <v>0</v>
      </c>
      <c r="AB29" s="74">
        <v>0</v>
      </c>
      <c r="AC29" s="74">
        <v>0</v>
      </c>
      <c r="AD29" s="74">
        <v>0</v>
      </c>
      <c r="AE29" s="74">
        <v>0</v>
      </c>
      <c r="AF29" s="74">
        <v>0</v>
      </c>
      <c r="AG29" s="74">
        <v>0</v>
      </c>
      <c r="AH29" s="74">
        <v>0</v>
      </c>
      <c r="AI29" s="74">
        <v>0</v>
      </c>
      <c r="AJ29" s="74">
        <v>0</v>
      </c>
      <c r="AK29" s="74">
        <v>0</v>
      </c>
      <c r="AL29" s="74">
        <v>0</v>
      </c>
      <c r="AM29" s="74">
        <v>0</v>
      </c>
      <c r="AN29" s="74">
        <v>0</v>
      </c>
      <c r="AO29" s="74">
        <v>0</v>
      </c>
      <c r="AP29" s="74">
        <v>0</v>
      </c>
      <c r="AQ29" s="74">
        <v>0</v>
      </c>
      <c r="AR29" s="75">
        <v>0</v>
      </c>
    </row>
    <row r="30" spans="2:44" ht="20.100000000000001" customHeight="1" x14ac:dyDescent="0.4">
      <c r="B30" s="33" t="s">
        <v>48</v>
      </c>
      <c r="C30" s="34" t="s">
        <v>165</v>
      </c>
      <c r="D30" s="73">
        <v>7.4730171089914133E-3</v>
      </c>
      <c r="E30" s="74">
        <v>2.0035732516590098E-2</v>
      </c>
      <c r="F30" s="74">
        <v>3.1856356791196061E-3</v>
      </c>
      <c r="G30" s="74">
        <v>6.6032239269761123E-3</v>
      </c>
      <c r="H30" s="74">
        <v>4.1036488630354313E-2</v>
      </c>
      <c r="I30" s="74">
        <v>1.0656496256204604E-2</v>
      </c>
      <c r="J30" s="74">
        <v>2.1216725758343182E-2</v>
      </c>
      <c r="K30" s="74">
        <v>1.2474484009979588E-2</v>
      </c>
      <c r="L30" s="74">
        <v>7.1820716648482011E-2</v>
      </c>
      <c r="M30" s="74">
        <v>5.548570949627022E-2</v>
      </c>
      <c r="N30" s="74">
        <v>2.173084254670225E-2</v>
      </c>
      <c r="O30" s="74">
        <v>2.4649741915095332E-2</v>
      </c>
      <c r="P30" s="74">
        <v>0.10170480326699942</v>
      </c>
      <c r="Q30" s="74">
        <v>8.8777538738051789E-2</v>
      </c>
      <c r="R30" s="74">
        <v>1.4743972902968718E-2</v>
      </c>
      <c r="S30" s="74">
        <v>8.2065467957584144E-3</v>
      </c>
      <c r="T30" s="74">
        <v>7.4038794596466917E-3</v>
      </c>
      <c r="U30" s="74">
        <v>8.3398062221495435E-3</v>
      </c>
      <c r="V30" s="74">
        <v>2.8054535920293656E-2</v>
      </c>
      <c r="W30" s="74">
        <v>6.4235166031573216E-3</v>
      </c>
      <c r="X30" s="74">
        <v>1.2427609954609484E-2</v>
      </c>
      <c r="Y30" s="74">
        <v>1.4761656875139436E-2</v>
      </c>
      <c r="Z30" s="74">
        <v>2.1830330871884431E-3</v>
      </c>
      <c r="AA30" s="74">
        <v>1.9094801024875944E-3</v>
      </c>
      <c r="AB30" s="74">
        <v>0.13167613636363637</v>
      </c>
      <c r="AC30" s="74">
        <v>2.6790840084199782E-2</v>
      </c>
      <c r="AD30" s="74">
        <v>5.8396697805778837E-2</v>
      </c>
      <c r="AE30" s="74">
        <v>1.9058039516149036E-2</v>
      </c>
      <c r="AF30" s="74">
        <v>4.0573354146534847E-3</v>
      </c>
      <c r="AG30" s="74">
        <v>2.5338583511380292E-3</v>
      </c>
      <c r="AH30" s="74">
        <v>5.4540954334105331E-3</v>
      </c>
      <c r="AI30" s="74">
        <v>7.0257782992922888E-3</v>
      </c>
      <c r="AJ30" s="74">
        <v>9.8440499128698428E-3</v>
      </c>
      <c r="AK30" s="74">
        <v>2.1778354020654075E-2</v>
      </c>
      <c r="AL30" s="74">
        <v>1.0414602204942273E-2</v>
      </c>
      <c r="AM30" s="74">
        <v>3.0310254401798181E-3</v>
      </c>
      <c r="AN30" s="74">
        <v>5.0377951577292969E-3</v>
      </c>
      <c r="AO30" s="74">
        <v>2.4039208485755852E-2</v>
      </c>
      <c r="AP30" s="74">
        <v>0</v>
      </c>
      <c r="AQ30" s="74">
        <v>4.4179160595948673E-3</v>
      </c>
      <c r="AR30" s="75">
        <v>1.6314045056750177E-2</v>
      </c>
    </row>
    <row r="31" spans="2:44" ht="20.100000000000001" customHeight="1" x14ac:dyDescent="0.4">
      <c r="B31" s="33" t="s">
        <v>50</v>
      </c>
      <c r="C31" s="34" t="s">
        <v>166</v>
      </c>
      <c r="D31" s="73">
        <v>1.2977743170462656E-4</v>
      </c>
      <c r="E31" s="74">
        <v>1.403777437468096E-3</v>
      </c>
      <c r="F31" s="74">
        <v>1.4480162177816391E-4</v>
      </c>
      <c r="G31" s="74">
        <v>2.6483518423700981E-4</v>
      </c>
      <c r="H31" s="74">
        <v>2.2915564956812974E-3</v>
      </c>
      <c r="I31" s="74">
        <v>1.3460837376258448E-3</v>
      </c>
      <c r="J31" s="74">
        <v>1.0692779559907705E-3</v>
      </c>
      <c r="K31" s="74">
        <v>3.1753232025402586E-4</v>
      </c>
      <c r="L31" s="74">
        <v>2.1128833930829046E-3</v>
      </c>
      <c r="M31" s="74">
        <v>2.7659039476992707E-3</v>
      </c>
      <c r="N31" s="74">
        <v>3.8124285169653069E-4</v>
      </c>
      <c r="O31" s="74">
        <v>9.4806699673443589E-4</v>
      </c>
      <c r="P31" s="74">
        <v>9.7232125494263303E-4</v>
      </c>
      <c r="Q31" s="74">
        <v>7.6250646768878845E-4</v>
      </c>
      <c r="R31" s="74">
        <v>3.984857541342897E-4</v>
      </c>
      <c r="S31" s="74">
        <v>1.8441678192715537E-4</v>
      </c>
      <c r="T31" s="74">
        <v>3.896778662971943E-4</v>
      </c>
      <c r="U31" s="74">
        <v>6.1322104574629006E-4</v>
      </c>
      <c r="V31" s="74">
        <v>1.9227407795839888E-3</v>
      </c>
      <c r="W31" s="74">
        <v>4.3549265106151335E-4</v>
      </c>
      <c r="X31" s="74">
        <v>4.6955705118171859E-4</v>
      </c>
      <c r="Y31" s="74">
        <v>8.5520934037331743E-4</v>
      </c>
      <c r="Z31" s="74">
        <v>7.1502243145592486E-4</v>
      </c>
      <c r="AA31" s="74">
        <v>4.8243764797457271E-4</v>
      </c>
      <c r="AB31" s="74">
        <v>7.7578671328671332E-4</v>
      </c>
      <c r="AC31" s="74">
        <v>8.885628627926262E-2</v>
      </c>
      <c r="AD31" s="74">
        <v>5.5615902672170323E-3</v>
      </c>
      <c r="AE31" s="74">
        <v>2.0174237058309609E-3</v>
      </c>
      <c r="AF31" s="74">
        <v>9.6632721326098266E-4</v>
      </c>
      <c r="AG31" s="74">
        <v>2.6780616719345021E-4</v>
      </c>
      <c r="AH31" s="74">
        <v>2.1126885066209359E-3</v>
      </c>
      <c r="AI31" s="74">
        <v>2.6841699974331709E-3</v>
      </c>
      <c r="AJ31" s="74">
        <v>3.872042087734358E-3</v>
      </c>
      <c r="AK31" s="74">
        <v>8.7267550977849911E-3</v>
      </c>
      <c r="AL31" s="74">
        <v>4.4942117350804996E-3</v>
      </c>
      <c r="AM31" s="74">
        <v>1.634710349759902E-3</v>
      </c>
      <c r="AN31" s="74">
        <v>5.2857089398645357E-4</v>
      </c>
      <c r="AO31" s="74">
        <v>7.8883066623352781E-3</v>
      </c>
      <c r="AP31" s="74">
        <v>0</v>
      </c>
      <c r="AQ31" s="74">
        <v>7.519857122714669E-4</v>
      </c>
      <c r="AR31" s="75">
        <v>2.9759708430890362E-3</v>
      </c>
    </row>
    <row r="32" spans="2:44" ht="20.100000000000001" customHeight="1" x14ac:dyDescent="0.4">
      <c r="B32" s="33" t="s">
        <v>52</v>
      </c>
      <c r="C32" s="34" t="s">
        <v>167</v>
      </c>
      <c r="D32" s="73">
        <v>0</v>
      </c>
      <c r="E32" s="74">
        <v>1.2761613067891781E-3</v>
      </c>
      <c r="F32" s="74">
        <v>9.6534414518775947E-5</v>
      </c>
      <c r="G32" s="74">
        <v>1.7655678949133988E-5</v>
      </c>
      <c r="H32" s="74">
        <v>2.0447734884540807E-3</v>
      </c>
      <c r="I32" s="74">
        <v>9.8151939201884526E-4</v>
      </c>
      <c r="J32" s="74">
        <v>1.1255557431481795E-4</v>
      </c>
      <c r="K32" s="74">
        <v>7.7114992061691999E-4</v>
      </c>
      <c r="L32" s="74">
        <v>3.4637432673490241E-4</v>
      </c>
      <c r="M32" s="74">
        <v>2.1791970497024556E-3</v>
      </c>
      <c r="N32" s="74">
        <v>0</v>
      </c>
      <c r="O32" s="74">
        <v>0</v>
      </c>
      <c r="P32" s="74">
        <v>2.4632138458546703E-3</v>
      </c>
      <c r="Q32" s="74">
        <v>0</v>
      </c>
      <c r="R32" s="74">
        <v>6.6414292355714946E-5</v>
      </c>
      <c r="S32" s="74">
        <v>0</v>
      </c>
      <c r="T32" s="74">
        <v>0</v>
      </c>
      <c r="U32" s="74">
        <v>1.6352561219901067E-4</v>
      </c>
      <c r="V32" s="74">
        <v>6.9917846530326863E-4</v>
      </c>
      <c r="W32" s="74">
        <v>0</v>
      </c>
      <c r="X32" s="74">
        <v>7.5129128189074974E-4</v>
      </c>
      <c r="Y32" s="74">
        <v>2.2309808879303935E-4</v>
      </c>
      <c r="Z32" s="74">
        <v>3.0372634256534863E-4</v>
      </c>
      <c r="AA32" s="74">
        <v>4.5041027470567249E-3</v>
      </c>
      <c r="AB32" s="74">
        <v>2.988417832167832E-2</v>
      </c>
      <c r="AC32" s="74">
        <v>2.1049945780442685E-3</v>
      </c>
      <c r="AD32" s="74">
        <v>0</v>
      </c>
      <c r="AE32" s="74">
        <v>1.3642414404184777E-3</v>
      </c>
      <c r="AF32" s="74">
        <v>3.0228697440471764E-3</v>
      </c>
      <c r="AG32" s="74">
        <v>8.8287747426412168E-6</v>
      </c>
      <c r="AH32" s="74">
        <v>2.5193147463889822E-3</v>
      </c>
      <c r="AI32" s="74">
        <v>6.1237211690073701E-3</v>
      </c>
      <c r="AJ32" s="74">
        <v>3.103896725895525E-2</v>
      </c>
      <c r="AK32" s="74">
        <v>5.6304570552981603E-3</v>
      </c>
      <c r="AL32" s="74">
        <v>3.6373386805320772E-3</v>
      </c>
      <c r="AM32" s="74">
        <v>3.4056465619997955E-5</v>
      </c>
      <c r="AN32" s="74">
        <v>2.9468996744377504E-4</v>
      </c>
      <c r="AO32" s="74">
        <v>1.7761048572760271E-2</v>
      </c>
      <c r="AP32" s="74">
        <v>0</v>
      </c>
      <c r="AQ32" s="74">
        <v>1.4099732105090003E-2</v>
      </c>
      <c r="AR32" s="75">
        <v>5.8786419117177521E-3</v>
      </c>
    </row>
    <row r="33" spans="2:44" ht="20.100000000000001" customHeight="1" x14ac:dyDescent="0.4">
      <c r="B33" s="33" t="s">
        <v>54</v>
      </c>
      <c r="C33" s="34" t="s">
        <v>168</v>
      </c>
      <c r="D33" s="73">
        <v>7.3497285488720185E-2</v>
      </c>
      <c r="E33" s="74">
        <v>5.4173047473200613E-2</v>
      </c>
      <c r="F33" s="74">
        <v>1.2694275509219036E-2</v>
      </c>
      <c r="G33" s="74">
        <v>7.3306378996804325E-2</v>
      </c>
      <c r="H33" s="74">
        <v>1.6181914331041776E-2</v>
      </c>
      <c r="I33" s="74">
        <v>7.4829168886770048E-2</v>
      </c>
      <c r="J33" s="74">
        <v>7.119140075412235E-2</v>
      </c>
      <c r="K33" s="74">
        <v>6.6908596053526878E-2</v>
      </c>
      <c r="L33" s="74">
        <v>6.6018946675672402E-2</v>
      </c>
      <c r="M33" s="74">
        <v>4.1488559215489065E-2</v>
      </c>
      <c r="N33" s="74">
        <v>5.5661456347693483E-2</v>
      </c>
      <c r="O33" s="74">
        <v>5.4250500368692722E-2</v>
      </c>
      <c r="P33" s="74">
        <v>2.6468745273438343E-2</v>
      </c>
      <c r="Q33" s="74">
        <v>1.7537648756842134E-2</v>
      </c>
      <c r="R33" s="74">
        <v>4.3501361492993294E-2</v>
      </c>
      <c r="S33" s="74">
        <v>3.8450899031811897E-2</v>
      </c>
      <c r="T33" s="74">
        <v>3.7279182542431587E-2</v>
      </c>
      <c r="U33" s="74">
        <v>4.7545071746862351E-2</v>
      </c>
      <c r="V33" s="74">
        <v>4.2387694459010659E-2</v>
      </c>
      <c r="W33" s="74">
        <v>5.1932498639085466E-2</v>
      </c>
      <c r="X33" s="74">
        <v>4.9616528408201598E-2</v>
      </c>
      <c r="Y33" s="74">
        <v>7.800996504796609E-2</v>
      </c>
      <c r="Z33" s="74">
        <v>6.2396780500768807E-2</v>
      </c>
      <c r="AA33" s="74">
        <v>4.0840982064670968E-2</v>
      </c>
      <c r="AB33" s="74">
        <v>1.1964597902097902E-2</v>
      </c>
      <c r="AC33" s="74">
        <v>1.2183453466862282E-2</v>
      </c>
      <c r="AD33" s="74">
        <v>1.2035628937649359E-2</v>
      </c>
      <c r="AE33" s="74">
        <v>1.0715496404741497E-2</v>
      </c>
      <c r="AF33" s="74">
        <v>5.3209940781486159E-3</v>
      </c>
      <c r="AG33" s="74">
        <v>1.1801128905997093E-3</v>
      </c>
      <c r="AH33" s="74">
        <v>3.346710747308311E-2</v>
      </c>
      <c r="AI33" s="74">
        <v>1.1059367093249239E-2</v>
      </c>
      <c r="AJ33" s="74">
        <v>9.6303691887132375E-3</v>
      </c>
      <c r="AK33" s="74">
        <v>1.1070512181190102E-2</v>
      </c>
      <c r="AL33" s="74">
        <v>4.9267286102335127E-2</v>
      </c>
      <c r="AM33" s="74">
        <v>4.185539624697749E-2</v>
      </c>
      <c r="AN33" s="74">
        <v>2.1493657149272163E-2</v>
      </c>
      <c r="AO33" s="74">
        <v>7.9652829762291488E-2</v>
      </c>
      <c r="AP33" s="74">
        <v>0.22956280360860515</v>
      </c>
      <c r="AQ33" s="74">
        <v>1.0151807115664803E-2</v>
      </c>
      <c r="AR33" s="75">
        <v>3.3567072648027649E-2</v>
      </c>
    </row>
    <row r="34" spans="2:44" ht="20.100000000000001" customHeight="1" x14ac:dyDescent="0.4">
      <c r="B34" s="33" t="s">
        <v>56</v>
      </c>
      <c r="C34" s="34" t="s">
        <v>169</v>
      </c>
      <c r="D34" s="73">
        <v>4.0879890986957367E-3</v>
      </c>
      <c r="E34" s="74">
        <v>6.4446145992853501E-3</v>
      </c>
      <c r="F34" s="74">
        <v>9.2190365865431022E-3</v>
      </c>
      <c r="G34" s="74">
        <v>1.0363883543141652E-2</v>
      </c>
      <c r="H34" s="74">
        <v>2.8908866560902521E-2</v>
      </c>
      <c r="I34" s="74">
        <v>4.4775979883526365E-3</v>
      </c>
      <c r="J34" s="74">
        <v>1.474478023524115E-2</v>
      </c>
      <c r="K34" s="74">
        <v>9.7074166477659329E-3</v>
      </c>
      <c r="L34" s="74">
        <v>8.001246947576245E-3</v>
      </c>
      <c r="M34" s="74">
        <v>1.1566507417651497E-2</v>
      </c>
      <c r="N34" s="74">
        <v>1.9062142584826535E-3</v>
      </c>
      <c r="O34" s="74">
        <v>3.3709048772779943E-3</v>
      </c>
      <c r="P34" s="74">
        <v>9.0966055184633007E-3</v>
      </c>
      <c r="Q34" s="74">
        <v>6.2362136107404487E-3</v>
      </c>
      <c r="R34" s="74">
        <v>1.1091186823404396E-2</v>
      </c>
      <c r="S34" s="74">
        <v>7.2844628861226373E-3</v>
      </c>
      <c r="T34" s="74">
        <v>5.7585729130585385E-3</v>
      </c>
      <c r="U34" s="74">
        <v>1.5085237725358734E-2</v>
      </c>
      <c r="V34" s="74">
        <v>6.2052088795665093E-3</v>
      </c>
      <c r="W34" s="74">
        <v>5.2259118127381604E-3</v>
      </c>
      <c r="X34" s="74">
        <v>9.2659258099859129E-3</v>
      </c>
      <c r="Y34" s="74">
        <v>1.4427009741949878E-2</v>
      </c>
      <c r="Z34" s="74">
        <v>1.1035390446540999E-2</v>
      </c>
      <c r="AA34" s="74">
        <v>1.713261764992054E-2</v>
      </c>
      <c r="AB34" s="74">
        <v>1.9558566433566432E-2</v>
      </c>
      <c r="AC34" s="74">
        <v>1.505390061874083E-2</v>
      </c>
      <c r="AD34" s="74">
        <v>2.7547251792309362E-2</v>
      </c>
      <c r="AE34" s="74">
        <v>1.6709890612640867E-2</v>
      </c>
      <c r="AF34" s="74">
        <v>4.440149656829951E-2</v>
      </c>
      <c r="AG34" s="74">
        <v>7.5082843336335123E-2</v>
      </c>
      <c r="AH34" s="74">
        <v>2.4485971394728002E-2</v>
      </c>
      <c r="AI34" s="74">
        <v>7.2604598291225115E-3</v>
      </c>
      <c r="AJ34" s="74">
        <v>1.9875991496980838E-2</v>
      </c>
      <c r="AK34" s="74">
        <v>9.3432946787194108E-3</v>
      </c>
      <c r="AL34" s="74">
        <v>9.5091535804081133E-3</v>
      </c>
      <c r="AM34" s="74">
        <v>2.1830194462418691E-2</v>
      </c>
      <c r="AN34" s="74">
        <v>7.5403210717359575E-3</v>
      </c>
      <c r="AO34" s="74">
        <v>7.9165548509201843E-3</v>
      </c>
      <c r="AP34" s="74">
        <v>0</v>
      </c>
      <c r="AQ34" s="74">
        <v>2.6789490999671005E-3</v>
      </c>
      <c r="AR34" s="75">
        <v>1.9085025005162043E-2</v>
      </c>
    </row>
    <row r="35" spans="2:44" ht="20.100000000000001" customHeight="1" x14ac:dyDescent="0.4">
      <c r="B35" s="33" t="s">
        <v>58</v>
      </c>
      <c r="C35" s="34" t="s">
        <v>170</v>
      </c>
      <c r="D35" s="73">
        <v>5.4073929876927737E-4</v>
      </c>
      <c r="E35" s="74">
        <v>5.1046452271567124E-3</v>
      </c>
      <c r="F35" s="74">
        <v>5.7920648711265563E-4</v>
      </c>
      <c r="G35" s="74">
        <v>9.180953053549674E-4</v>
      </c>
      <c r="H35" s="74">
        <v>3.3844526705446853E-3</v>
      </c>
      <c r="I35" s="74">
        <v>2.2154294848425364E-3</v>
      </c>
      <c r="J35" s="74">
        <v>3.3203894422871292E-3</v>
      </c>
      <c r="K35" s="74">
        <v>1.6330233613064188E-3</v>
      </c>
      <c r="L35" s="74">
        <v>2.0609272440726694E-3</v>
      </c>
      <c r="M35" s="74">
        <v>3.1849803034112814E-3</v>
      </c>
      <c r="N35" s="74">
        <v>1.5249714067861228E-3</v>
      </c>
      <c r="O35" s="74">
        <v>3.0548825450331823E-3</v>
      </c>
      <c r="P35" s="74">
        <v>2.6792852358419224E-3</v>
      </c>
      <c r="Q35" s="74">
        <v>1.4705481876855205E-3</v>
      </c>
      <c r="R35" s="74">
        <v>6.1765291890814901E-3</v>
      </c>
      <c r="S35" s="74">
        <v>3.3195020746887966E-3</v>
      </c>
      <c r="T35" s="74">
        <v>1.7751991686872186E-3</v>
      </c>
      <c r="U35" s="74">
        <v>1.2673234945423328E-3</v>
      </c>
      <c r="V35" s="74">
        <v>1.5731515469323545E-3</v>
      </c>
      <c r="W35" s="74">
        <v>2.6129559063690802E-3</v>
      </c>
      <c r="X35" s="74">
        <v>1.4399749569572703E-3</v>
      </c>
      <c r="Y35" s="74">
        <v>2.6771770655164722E-3</v>
      </c>
      <c r="Z35" s="74">
        <v>5.1949859842948167E-3</v>
      </c>
      <c r="AA35" s="74">
        <v>1.6865047189699347E-3</v>
      </c>
      <c r="AB35" s="74">
        <v>9.0472027972027975E-3</v>
      </c>
      <c r="AC35" s="74">
        <v>1.3395420042099891E-3</v>
      </c>
      <c r="AD35" s="74">
        <v>1.6510971105800564E-3</v>
      </c>
      <c r="AE35" s="74">
        <v>2.6678499279294672E-2</v>
      </c>
      <c r="AF35" s="74">
        <v>1.527540325577938E-2</v>
      </c>
      <c r="AG35" s="74">
        <v>2.7010164862653695E-2</v>
      </c>
      <c r="AH35" s="74">
        <v>2.1140144617506143E-2</v>
      </c>
      <c r="AI35" s="74">
        <v>1.1624069524403213E-2</v>
      </c>
      <c r="AJ35" s="74">
        <v>1.2931367961891147E-3</v>
      </c>
      <c r="AK35" s="74">
        <v>2.2077557052578131E-3</v>
      </c>
      <c r="AL35" s="74">
        <v>1.4638733770902067E-2</v>
      </c>
      <c r="AM35" s="74">
        <v>2.0399822906378776E-2</v>
      </c>
      <c r="AN35" s="74">
        <v>7.4654791752423004E-3</v>
      </c>
      <c r="AO35" s="74">
        <v>1.2404485812347283E-2</v>
      </c>
      <c r="AP35" s="74">
        <v>0</v>
      </c>
      <c r="AQ35" s="74">
        <v>3.1912393664520373E-2</v>
      </c>
      <c r="AR35" s="75">
        <v>1.1421595703788406E-2</v>
      </c>
    </row>
    <row r="36" spans="2:44" ht="20.100000000000001" customHeight="1" x14ac:dyDescent="0.4">
      <c r="B36" s="33" t="s">
        <v>60</v>
      </c>
      <c r="C36" s="34" t="s">
        <v>171</v>
      </c>
      <c r="D36" s="73">
        <v>5.1781195250145996E-2</v>
      </c>
      <c r="E36" s="74">
        <v>5.1046452271567129E-2</v>
      </c>
      <c r="F36" s="74">
        <v>5.401100492325514E-2</v>
      </c>
      <c r="G36" s="74">
        <v>4.634615724147672E-2</v>
      </c>
      <c r="H36" s="74">
        <v>0.22362065926317645</v>
      </c>
      <c r="I36" s="74">
        <v>3.3558615403310989E-2</v>
      </c>
      <c r="J36" s="74">
        <v>2.5718948730935901E-2</v>
      </c>
      <c r="K36" s="74">
        <v>4.1823542753458835E-2</v>
      </c>
      <c r="L36" s="74">
        <v>3.041166588732443E-2</v>
      </c>
      <c r="M36" s="74">
        <v>2.7323778392423101E-2</v>
      </c>
      <c r="N36" s="74">
        <v>6.2905070529927568E-2</v>
      </c>
      <c r="O36" s="74">
        <v>1.8645317602443905E-2</v>
      </c>
      <c r="P36" s="74">
        <v>6.7349452259026388E-2</v>
      </c>
      <c r="Q36" s="74">
        <v>2.7450232836796384E-2</v>
      </c>
      <c r="R36" s="74">
        <v>3.0949060237763167E-2</v>
      </c>
      <c r="S36" s="74">
        <v>2.0839096357768556E-2</v>
      </c>
      <c r="T36" s="74">
        <v>1.7037582265327329E-2</v>
      </c>
      <c r="U36" s="74">
        <v>2.2443890274314215E-2</v>
      </c>
      <c r="V36" s="74">
        <v>1.9839188952980247E-2</v>
      </c>
      <c r="W36" s="74">
        <v>1.9488296135002723E-2</v>
      </c>
      <c r="X36" s="74">
        <v>1.9251839098450463E-2</v>
      </c>
      <c r="Y36" s="74">
        <v>0.1143749535212315</v>
      </c>
      <c r="Z36" s="74">
        <v>4.1838303688376773E-2</v>
      </c>
      <c r="AA36" s="74">
        <v>4.5851847046995103E-2</v>
      </c>
      <c r="AB36" s="74">
        <v>2.1776660839160838E-2</v>
      </c>
      <c r="AC36" s="74">
        <v>1.3012693755182752E-2</v>
      </c>
      <c r="AD36" s="74">
        <v>4.8229415598522701E-2</v>
      </c>
      <c r="AE36" s="74">
        <v>5.2648695426897332E-2</v>
      </c>
      <c r="AF36" s="74">
        <v>3.5853217374067742E-2</v>
      </c>
      <c r="AG36" s="74">
        <v>2.1807073614323806E-3</v>
      </c>
      <c r="AH36" s="74">
        <v>0.12505966798083554</v>
      </c>
      <c r="AI36" s="74">
        <v>2.714238568442668E-2</v>
      </c>
      <c r="AJ36" s="74">
        <v>3.3367350322178954E-2</v>
      </c>
      <c r="AK36" s="74">
        <v>2.7037073975682953E-2</v>
      </c>
      <c r="AL36" s="74">
        <v>1.5419828936272738E-2</v>
      </c>
      <c r="AM36" s="74">
        <v>3.9573613050437627E-2</v>
      </c>
      <c r="AN36" s="74">
        <v>1.6984432885529321E-2</v>
      </c>
      <c r="AO36" s="74">
        <v>3.8135054589624441E-2</v>
      </c>
      <c r="AP36" s="74">
        <v>5.0659264399722417E-2</v>
      </c>
      <c r="AQ36" s="74">
        <v>9.3669220284814586E-2</v>
      </c>
      <c r="AR36" s="75">
        <v>3.8037116521048589E-2</v>
      </c>
    </row>
    <row r="37" spans="2:44" ht="20.100000000000001" customHeight="1" x14ac:dyDescent="0.4">
      <c r="B37" s="33" t="s">
        <v>62</v>
      </c>
      <c r="C37" s="34" t="s">
        <v>172</v>
      </c>
      <c r="D37" s="73">
        <v>3.4391019401726038E-3</v>
      </c>
      <c r="E37" s="74">
        <v>5.2322613578356303E-3</v>
      </c>
      <c r="F37" s="74">
        <v>1.6410850468191911E-3</v>
      </c>
      <c r="G37" s="74">
        <v>5.1554582531471247E-3</v>
      </c>
      <c r="H37" s="74">
        <v>9.8713202890886656E-3</v>
      </c>
      <c r="I37" s="74">
        <v>4.2999897174158929E-3</v>
      </c>
      <c r="J37" s="74">
        <v>5.1212786313242159E-3</v>
      </c>
      <c r="K37" s="74">
        <v>4.5815377636652301E-3</v>
      </c>
      <c r="L37" s="74">
        <v>6.9274865346980481E-3</v>
      </c>
      <c r="M37" s="74">
        <v>6.7890369625345738E-3</v>
      </c>
      <c r="N37" s="74">
        <v>4.1936713686618375E-3</v>
      </c>
      <c r="O37" s="74">
        <v>5.1616980933319291E-3</v>
      </c>
      <c r="P37" s="74">
        <v>5.0560705257016916E-3</v>
      </c>
      <c r="Q37" s="74">
        <v>2.6960050107567878E-3</v>
      </c>
      <c r="R37" s="74">
        <v>6.3757720661486352E-3</v>
      </c>
      <c r="S37" s="74">
        <v>7.7455048409405258E-3</v>
      </c>
      <c r="T37" s="74">
        <v>9.3089712504329757E-3</v>
      </c>
      <c r="U37" s="74">
        <v>8.7486202526470703E-3</v>
      </c>
      <c r="V37" s="74">
        <v>8.390141583639224E-3</v>
      </c>
      <c r="W37" s="74">
        <v>1.0016330974414806E-2</v>
      </c>
      <c r="X37" s="74">
        <v>3.1616841446235719E-3</v>
      </c>
      <c r="Y37" s="74">
        <v>6.023648397412062E-3</v>
      </c>
      <c r="Z37" s="74">
        <v>8.1689730885805226E-3</v>
      </c>
      <c r="AA37" s="74">
        <v>9.4865890442058839E-3</v>
      </c>
      <c r="AB37" s="74">
        <v>1.775568181818182E-2</v>
      </c>
      <c r="AC37" s="74">
        <v>2.6982203227658354E-2</v>
      </c>
      <c r="AD37" s="74">
        <v>7.2561373017597216E-3</v>
      </c>
      <c r="AE37" s="74">
        <v>3.701641775002136E-2</v>
      </c>
      <c r="AF37" s="74">
        <v>5.5700091677197153E-2</v>
      </c>
      <c r="AG37" s="74">
        <v>2.728091395476136E-3</v>
      </c>
      <c r="AH37" s="74">
        <v>1.0886091614659759E-2</v>
      </c>
      <c r="AI37" s="74">
        <v>0.199207949836823</v>
      </c>
      <c r="AJ37" s="74">
        <v>2.8828477009059324E-2</v>
      </c>
      <c r="AK37" s="74">
        <v>1.3083332577770121E-2</v>
      </c>
      <c r="AL37" s="74">
        <v>1.3218384104519082E-2</v>
      </c>
      <c r="AM37" s="74">
        <v>7.6524878248135406E-2</v>
      </c>
      <c r="AN37" s="74">
        <v>8.7794222205590688E-2</v>
      </c>
      <c r="AO37" s="74">
        <v>1.970664256154574E-2</v>
      </c>
      <c r="AP37" s="74">
        <v>0</v>
      </c>
      <c r="AQ37" s="74">
        <v>6.8806692672839218E-2</v>
      </c>
      <c r="AR37" s="75">
        <v>2.6885860324422316E-2</v>
      </c>
    </row>
    <row r="38" spans="2:44" ht="20.100000000000001" customHeight="1" x14ac:dyDescent="0.4">
      <c r="B38" s="33" t="s">
        <v>64</v>
      </c>
      <c r="C38" s="34" t="s">
        <v>173</v>
      </c>
      <c r="D38" s="73">
        <v>0</v>
      </c>
      <c r="E38" s="74">
        <v>0</v>
      </c>
      <c r="F38" s="74">
        <v>0</v>
      </c>
      <c r="G38" s="74">
        <v>0</v>
      </c>
      <c r="H38" s="74">
        <v>0</v>
      </c>
      <c r="I38" s="74">
        <v>0</v>
      </c>
      <c r="J38" s="74">
        <v>0</v>
      </c>
      <c r="K38" s="74">
        <v>0</v>
      </c>
      <c r="L38" s="74">
        <v>0</v>
      </c>
      <c r="M38" s="74">
        <v>0</v>
      </c>
      <c r="N38" s="74">
        <v>0</v>
      </c>
      <c r="O38" s="74">
        <v>0</v>
      </c>
      <c r="P38" s="74">
        <v>0</v>
      </c>
      <c r="Q38" s="74">
        <v>0</v>
      </c>
      <c r="R38" s="74">
        <v>0</v>
      </c>
      <c r="S38" s="74">
        <v>0</v>
      </c>
      <c r="T38" s="74">
        <v>0</v>
      </c>
      <c r="U38" s="74">
        <v>0</v>
      </c>
      <c r="V38" s="74">
        <v>0</v>
      </c>
      <c r="W38" s="74">
        <v>0</v>
      </c>
      <c r="X38" s="74">
        <v>0</v>
      </c>
      <c r="Y38" s="74">
        <v>0</v>
      </c>
      <c r="Z38" s="74">
        <v>0</v>
      </c>
      <c r="AA38" s="74">
        <v>0</v>
      </c>
      <c r="AB38" s="74">
        <v>0</v>
      </c>
      <c r="AC38" s="74">
        <v>0</v>
      </c>
      <c r="AD38" s="74">
        <v>0</v>
      </c>
      <c r="AE38" s="74">
        <v>0</v>
      </c>
      <c r="AF38" s="74">
        <v>0</v>
      </c>
      <c r="AG38" s="74">
        <v>0</v>
      </c>
      <c r="AH38" s="74">
        <v>0</v>
      </c>
      <c r="AI38" s="74">
        <v>0</v>
      </c>
      <c r="AJ38" s="74">
        <v>0</v>
      </c>
      <c r="AK38" s="74">
        <v>0</v>
      </c>
      <c r="AL38" s="74">
        <v>0</v>
      </c>
      <c r="AM38" s="74">
        <v>0</v>
      </c>
      <c r="AN38" s="74">
        <v>0</v>
      </c>
      <c r="AO38" s="74">
        <v>0</v>
      </c>
      <c r="AP38" s="74">
        <v>0</v>
      </c>
      <c r="AQ38" s="74">
        <v>0.24947126004605913</v>
      </c>
      <c r="AR38" s="75">
        <v>1.31889899266232E-3</v>
      </c>
    </row>
    <row r="39" spans="2:44" ht="20.100000000000001" customHeight="1" x14ac:dyDescent="0.4">
      <c r="B39" s="33" t="s">
        <v>66</v>
      </c>
      <c r="C39" s="34" t="s">
        <v>174</v>
      </c>
      <c r="D39" s="73">
        <v>0</v>
      </c>
      <c r="E39" s="74">
        <v>1.2761613067891782E-4</v>
      </c>
      <c r="F39" s="74">
        <v>1.4480162177816391E-4</v>
      </c>
      <c r="G39" s="74">
        <v>0</v>
      </c>
      <c r="H39" s="74">
        <v>1.1634056054997356E-3</v>
      </c>
      <c r="I39" s="74">
        <v>4.2999897174158933E-4</v>
      </c>
      <c r="J39" s="74">
        <v>5.6277787157408974E-5</v>
      </c>
      <c r="K39" s="74">
        <v>9.0723520072578812E-5</v>
      </c>
      <c r="L39" s="74">
        <v>2.5978074505117682E-4</v>
      </c>
      <c r="M39" s="74">
        <v>4.1907635571201073E-4</v>
      </c>
      <c r="N39" s="74">
        <v>0</v>
      </c>
      <c r="O39" s="74">
        <v>1.0534077741493732E-4</v>
      </c>
      <c r="P39" s="74">
        <v>5.1857133596940432E-4</v>
      </c>
      <c r="Q39" s="74">
        <v>1.0892949538411264E-4</v>
      </c>
      <c r="R39" s="74">
        <v>6.6414292355714954E-4</v>
      </c>
      <c r="S39" s="74">
        <v>7.3766712770862147E-4</v>
      </c>
      <c r="T39" s="74">
        <v>4.9792171804641499E-4</v>
      </c>
      <c r="U39" s="74">
        <v>3.6793262744777398E-4</v>
      </c>
      <c r="V39" s="74">
        <v>8.7397308162908587E-4</v>
      </c>
      <c r="W39" s="74">
        <v>1.3064779531845401E-3</v>
      </c>
      <c r="X39" s="74">
        <v>3.1303803412114571E-4</v>
      </c>
      <c r="Y39" s="74">
        <v>0</v>
      </c>
      <c r="Z39" s="74">
        <v>1.7717369982978668E-4</v>
      </c>
      <c r="AA39" s="74">
        <v>1.4594752375701359E-4</v>
      </c>
      <c r="AB39" s="74">
        <v>1.3330419580419581E-3</v>
      </c>
      <c r="AC39" s="74">
        <v>1.2757542897237991E-4</v>
      </c>
      <c r="AD39" s="74">
        <v>1.303497718878992E-4</v>
      </c>
      <c r="AE39" s="74">
        <v>2.1772742180416107E-4</v>
      </c>
      <c r="AF39" s="74">
        <v>2.2299858767561138E-4</v>
      </c>
      <c r="AG39" s="74">
        <v>0</v>
      </c>
      <c r="AH39" s="74">
        <v>4.7292399625196681E-4</v>
      </c>
      <c r="AI39" s="74">
        <v>4.0042536027281731E-3</v>
      </c>
      <c r="AJ39" s="74">
        <v>8.8419609995836905E-5</v>
      </c>
      <c r="AK39" s="74">
        <v>0</v>
      </c>
      <c r="AL39" s="74">
        <v>9.1322071573187837E-5</v>
      </c>
      <c r="AM39" s="74">
        <v>0</v>
      </c>
      <c r="AN39" s="74">
        <v>4.7711709014706434E-4</v>
      </c>
      <c r="AO39" s="74">
        <v>3.9547464018869789E-4</v>
      </c>
      <c r="AP39" s="74">
        <v>0</v>
      </c>
      <c r="AQ39" s="74">
        <v>1.4099732105090002E-4</v>
      </c>
      <c r="AR39" s="75">
        <v>3.6401413418430642E-4</v>
      </c>
    </row>
    <row r="40" spans="2:44" ht="20.100000000000001" customHeight="1" x14ac:dyDescent="0.4">
      <c r="B40" s="33" t="s">
        <v>68</v>
      </c>
      <c r="C40" s="34" t="s">
        <v>175</v>
      </c>
      <c r="D40" s="73">
        <v>0</v>
      </c>
      <c r="E40" s="74">
        <v>1.2761613067891781E-3</v>
      </c>
      <c r="F40" s="74">
        <v>0</v>
      </c>
      <c r="G40" s="74">
        <v>0</v>
      </c>
      <c r="H40" s="74">
        <v>0</v>
      </c>
      <c r="I40" s="74">
        <v>0</v>
      </c>
      <c r="J40" s="74">
        <v>0</v>
      </c>
      <c r="K40" s="74">
        <v>0</v>
      </c>
      <c r="L40" s="74">
        <v>0</v>
      </c>
      <c r="M40" s="74">
        <v>0</v>
      </c>
      <c r="N40" s="74">
        <v>0</v>
      </c>
      <c r="O40" s="74">
        <v>0</v>
      </c>
      <c r="P40" s="74">
        <v>0</v>
      </c>
      <c r="Q40" s="74">
        <v>0</v>
      </c>
      <c r="R40" s="74">
        <v>0</v>
      </c>
      <c r="S40" s="74">
        <v>0</v>
      </c>
      <c r="T40" s="74">
        <v>0</v>
      </c>
      <c r="U40" s="74">
        <v>0</v>
      </c>
      <c r="V40" s="74">
        <v>0</v>
      </c>
      <c r="W40" s="74">
        <v>0</v>
      </c>
      <c r="X40" s="74">
        <v>0</v>
      </c>
      <c r="Y40" s="74">
        <v>0</v>
      </c>
      <c r="Z40" s="74">
        <v>0</v>
      </c>
      <c r="AA40" s="74">
        <v>0</v>
      </c>
      <c r="AB40" s="74">
        <v>2.1853146853146853E-4</v>
      </c>
      <c r="AC40" s="74">
        <v>3.1893857243094981E-4</v>
      </c>
      <c r="AD40" s="74">
        <v>0</v>
      </c>
      <c r="AE40" s="74">
        <v>2.4804389825790502E-5</v>
      </c>
      <c r="AF40" s="74">
        <v>1.6724894075670853E-4</v>
      </c>
      <c r="AG40" s="74">
        <v>5.8858498284274776E-6</v>
      </c>
      <c r="AH40" s="74">
        <v>6.7623711613598993E-4</v>
      </c>
      <c r="AI40" s="74">
        <v>9.240585237065014E-4</v>
      </c>
      <c r="AJ40" s="74">
        <v>2.5789052915452432E-5</v>
      </c>
      <c r="AK40" s="74">
        <v>1.8133517086306476E-5</v>
      </c>
      <c r="AL40" s="74">
        <v>1.4518266357337438E-2</v>
      </c>
      <c r="AM40" s="74">
        <v>0</v>
      </c>
      <c r="AN40" s="74">
        <v>4.6776185308535715E-5</v>
      </c>
      <c r="AO40" s="74">
        <v>7.4151495035380854E-5</v>
      </c>
      <c r="AP40" s="74">
        <v>0</v>
      </c>
      <c r="AQ40" s="74">
        <v>2.490952671899234E-3</v>
      </c>
      <c r="AR40" s="75">
        <v>1.9701488532063932E-3</v>
      </c>
    </row>
    <row r="41" spans="2:44" ht="20.100000000000001" customHeight="1" x14ac:dyDescent="0.4">
      <c r="B41" s="33" t="s">
        <v>70</v>
      </c>
      <c r="C41" s="34" t="s">
        <v>176</v>
      </c>
      <c r="D41" s="73">
        <v>1.0814785975385546E-5</v>
      </c>
      <c r="E41" s="74">
        <v>3.8284839203675346E-4</v>
      </c>
      <c r="F41" s="74">
        <v>1.4480162177816391E-4</v>
      </c>
      <c r="G41" s="74">
        <v>1.354190575398577E-2</v>
      </c>
      <c r="H41" s="74">
        <v>5.2176978670897232E-3</v>
      </c>
      <c r="I41" s="74">
        <v>8.9738915841722992E-4</v>
      </c>
      <c r="J41" s="74">
        <v>9.0044459451854358E-4</v>
      </c>
      <c r="K41" s="74">
        <v>1.2247675209798141E-3</v>
      </c>
      <c r="L41" s="74">
        <v>1.6799154846642767E-3</v>
      </c>
      <c r="M41" s="74">
        <v>9.3034950968066375E-3</v>
      </c>
      <c r="N41" s="74">
        <v>1.143728555089592E-3</v>
      </c>
      <c r="O41" s="74">
        <v>5.267038870746866E-4</v>
      </c>
      <c r="P41" s="74">
        <v>2.6576780968431968E-3</v>
      </c>
      <c r="Q41" s="74">
        <v>7.3527409384276023E-4</v>
      </c>
      <c r="R41" s="74">
        <v>9.9621438533572431E-4</v>
      </c>
      <c r="S41" s="74">
        <v>1.6597510373443983E-3</v>
      </c>
      <c r="T41" s="74">
        <v>1.5370626948389332E-3</v>
      </c>
      <c r="U41" s="74">
        <v>6.9498385184579533E-4</v>
      </c>
      <c r="V41" s="74">
        <v>9.6137038979199438E-4</v>
      </c>
      <c r="W41" s="74">
        <v>2.1774632553075667E-4</v>
      </c>
      <c r="X41" s="74">
        <v>7.8259508530286435E-4</v>
      </c>
      <c r="Y41" s="74">
        <v>1.4501375771547556E-3</v>
      </c>
      <c r="Z41" s="74">
        <v>1.4806659200060745E-3</v>
      </c>
      <c r="AA41" s="74">
        <v>1.2243375604060584E-3</v>
      </c>
      <c r="AB41" s="74">
        <v>2.6770104895104895E-3</v>
      </c>
      <c r="AC41" s="74">
        <v>1.6138291765006061E-2</v>
      </c>
      <c r="AD41" s="74">
        <v>1.9117966543558548E-3</v>
      </c>
      <c r="AE41" s="74">
        <v>8.8193386047255118E-4</v>
      </c>
      <c r="AF41" s="74">
        <v>5.2838276468693476E-3</v>
      </c>
      <c r="AG41" s="74">
        <v>3.7669438901935856E-4</v>
      </c>
      <c r="AH41" s="74">
        <v>1.555787352156003E-3</v>
      </c>
      <c r="AI41" s="74">
        <v>2.3321477026878369E-3</v>
      </c>
      <c r="AJ41" s="74">
        <v>3.6841504164932048E-6</v>
      </c>
      <c r="AK41" s="74">
        <v>8.3414178597009787E-4</v>
      </c>
      <c r="AL41" s="74">
        <v>1.0317451064970795E-3</v>
      </c>
      <c r="AM41" s="74">
        <v>0</v>
      </c>
      <c r="AN41" s="74">
        <v>2.9328668188451897E-3</v>
      </c>
      <c r="AO41" s="74">
        <v>4.325503877063883E-3</v>
      </c>
      <c r="AP41" s="74">
        <v>0</v>
      </c>
      <c r="AQ41" s="74">
        <v>9.963810687596936E-3</v>
      </c>
      <c r="AR41" s="75">
        <v>1.8528692140698793E-3</v>
      </c>
    </row>
    <row r="42" spans="2:44" ht="20.100000000000001" customHeight="1" x14ac:dyDescent="0.4">
      <c r="B42" s="33" t="s">
        <v>72</v>
      </c>
      <c r="C42" s="34" t="s">
        <v>177</v>
      </c>
      <c r="D42" s="73">
        <v>1.1236562628425583E-2</v>
      </c>
      <c r="E42" s="74">
        <v>2.4629913221031138E-2</v>
      </c>
      <c r="F42" s="74">
        <v>2.0320494256202335E-2</v>
      </c>
      <c r="G42" s="74">
        <v>1.3241759211850493E-2</v>
      </c>
      <c r="H42" s="74">
        <v>4.1177507491627005E-2</v>
      </c>
      <c r="I42" s="74">
        <v>3.0997317180328481E-2</v>
      </c>
      <c r="J42" s="74">
        <v>2.8926782598908209E-2</v>
      </c>
      <c r="K42" s="74">
        <v>2.4359265139487413E-2</v>
      </c>
      <c r="L42" s="74">
        <v>1.7006979442683708E-2</v>
      </c>
      <c r="M42" s="74">
        <v>4.987008632972928E-2</v>
      </c>
      <c r="N42" s="74">
        <v>3.3168128097598171E-2</v>
      </c>
      <c r="O42" s="74">
        <v>3.4867797324344252E-2</v>
      </c>
      <c r="P42" s="74">
        <v>4.4143384974395537E-2</v>
      </c>
      <c r="Q42" s="74">
        <v>3.1398927044470469E-2</v>
      </c>
      <c r="R42" s="74">
        <v>2.6499302649930265E-2</v>
      </c>
      <c r="S42" s="74">
        <v>5.2282157676348549E-2</v>
      </c>
      <c r="T42" s="74">
        <v>3.1412365777623831E-2</v>
      </c>
      <c r="U42" s="74">
        <v>2.9311965986672663E-2</v>
      </c>
      <c r="V42" s="74">
        <v>4.7107149099807726E-2</v>
      </c>
      <c r="W42" s="74">
        <v>3.4186173108328798E-2</v>
      </c>
      <c r="X42" s="74">
        <v>2.6608232900297388E-2</v>
      </c>
      <c r="Y42" s="74">
        <v>4.2648917974269354E-2</v>
      </c>
      <c r="Z42" s="74">
        <v>7.2135006359270296E-2</v>
      </c>
      <c r="AA42" s="74">
        <v>0.14355966010443355</v>
      </c>
      <c r="AB42" s="74">
        <v>0.15478583916083916</v>
      </c>
      <c r="AC42" s="74">
        <v>8.7006442559163108E-2</v>
      </c>
      <c r="AD42" s="74">
        <v>4.7186617423419508E-2</v>
      </c>
      <c r="AE42" s="74">
        <v>8.9122172644065273E-2</v>
      </c>
      <c r="AF42" s="74">
        <v>0.12545528878317103</v>
      </c>
      <c r="AG42" s="74">
        <v>2.1648155668956261E-2</v>
      </c>
      <c r="AH42" s="74">
        <v>0.12537789721195836</v>
      </c>
      <c r="AI42" s="74">
        <v>0.1288401598767922</v>
      </c>
      <c r="AJ42" s="74">
        <v>9.0099582585757815E-2</v>
      </c>
      <c r="AK42" s="74">
        <v>5.7492315922134676E-2</v>
      </c>
      <c r="AL42" s="74">
        <v>4.8379324682995828E-2</v>
      </c>
      <c r="AM42" s="74">
        <v>8.9772843374314612E-2</v>
      </c>
      <c r="AN42" s="74">
        <v>0.11632301762526663</v>
      </c>
      <c r="AO42" s="74">
        <v>3.4911230067371929E-2</v>
      </c>
      <c r="AP42" s="74">
        <v>0</v>
      </c>
      <c r="AQ42" s="74">
        <v>3.9056257931099306E-2</v>
      </c>
      <c r="AR42" s="75">
        <v>7.1777375415851982E-2</v>
      </c>
    </row>
    <row r="43" spans="2:44" ht="20.100000000000001" customHeight="1" x14ac:dyDescent="0.4">
      <c r="B43" s="33" t="s">
        <v>74</v>
      </c>
      <c r="C43" s="34" t="s">
        <v>178</v>
      </c>
      <c r="D43" s="73">
        <v>0</v>
      </c>
      <c r="E43" s="74">
        <v>4.4665645737621234E-4</v>
      </c>
      <c r="F43" s="74">
        <v>9.6534414518775947E-5</v>
      </c>
      <c r="G43" s="74">
        <v>9.5340666325323539E-4</v>
      </c>
      <c r="H43" s="74">
        <v>1.7627357659086903E-4</v>
      </c>
      <c r="I43" s="74">
        <v>1.2152144853566654E-4</v>
      </c>
      <c r="J43" s="74">
        <v>5.6277787157408974E-5</v>
      </c>
      <c r="K43" s="74">
        <v>0</v>
      </c>
      <c r="L43" s="74">
        <v>1.0391229802047072E-4</v>
      </c>
      <c r="M43" s="74">
        <v>0</v>
      </c>
      <c r="N43" s="74">
        <v>0</v>
      </c>
      <c r="O43" s="74">
        <v>0</v>
      </c>
      <c r="P43" s="74">
        <v>2.160713899872518E-5</v>
      </c>
      <c r="Q43" s="74">
        <v>0</v>
      </c>
      <c r="R43" s="74">
        <v>0</v>
      </c>
      <c r="S43" s="74">
        <v>0</v>
      </c>
      <c r="T43" s="74">
        <v>0</v>
      </c>
      <c r="U43" s="74">
        <v>8.1762806099505337E-5</v>
      </c>
      <c r="V43" s="74">
        <v>8.7397308162908579E-5</v>
      </c>
      <c r="W43" s="74">
        <v>0</v>
      </c>
      <c r="X43" s="74">
        <v>6.260760682422915E-5</v>
      </c>
      <c r="Y43" s="74">
        <v>3.7183014798839887E-5</v>
      </c>
      <c r="Z43" s="74">
        <v>1.8982896410334288E-4</v>
      </c>
      <c r="AA43" s="74">
        <v>4.0135569033178739E-4</v>
      </c>
      <c r="AB43" s="74">
        <v>1.7482517482517483E-4</v>
      </c>
      <c r="AC43" s="74">
        <v>1.2757542897237991E-4</v>
      </c>
      <c r="AD43" s="74">
        <v>4.3449923962633065E-5</v>
      </c>
      <c r="AE43" s="74">
        <v>8.1854486425108654E-4</v>
      </c>
      <c r="AF43" s="74">
        <v>1.9822096682276568E-4</v>
      </c>
      <c r="AG43" s="74">
        <v>4.5321043678891575E-4</v>
      </c>
      <c r="AH43" s="74">
        <v>3.3148878241960291E-4</v>
      </c>
      <c r="AI43" s="74">
        <v>9.8639580506765436E-3</v>
      </c>
      <c r="AJ43" s="74">
        <v>4.4946635081217096E-4</v>
      </c>
      <c r="AK43" s="74">
        <v>1.9357529489632162E-3</v>
      </c>
      <c r="AL43" s="74">
        <v>1.3739114214766196E-2</v>
      </c>
      <c r="AM43" s="74">
        <v>2.5882913871198448E-3</v>
      </c>
      <c r="AN43" s="74">
        <v>1.7821726602552108E-3</v>
      </c>
      <c r="AO43" s="74">
        <v>1.4466603579045494E-2</v>
      </c>
      <c r="AP43" s="74">
        <v>0</v>
      </c>
      <c r="AQ43" s="74">
        <v>1.597969638576867E-3</v>
      </c>
      <c r="AR43" s="75">
        <v>3.5665930935710136E-3</v>
      </c>
    </row>
    <row r="44" spans="2:44" ht="20.100000000000001" customHeight="1" x14ac:dyDescent="0.4">
      <c r="B44" s="33" t="s">
        <v>76</v>
      </c>
      <c r="C44" s="34" t="s">
        <v>179</v>
      </c>
      <c r="D44" s="73">
        <v>1.9466614755693986E-4</v>
      </c>
      <c r="E44" s="74">
        <v>1.2123532414497192E-3</v>
      </c>
      <c r="F44" s="74">
        <v>2.0754899121536827E-3</v>
      </c>
      <c r="G44" s="74">
        <v>1.1652748106428432E-3</v>
      </c>
      <c r="H44" s="74">
        <v>1.7274810505905165E-3</v>
      </c>
      <c r="I44" s="74">
        <v>6.5434626134589673E-4</v>
      </c>
      <c r="J44" s="74">
        <v>1.0130001688333614E-3</v>
      </c>
      <c r="K44" s="74">
        <v>5.4434112043547284E-4</v>
      </c>
      <c r="L44" s="74">
        <v>6.4079250445956944E-4</v>
      </c>
      <c r="M44" s="74">
        <v>8.3815271142402147E-4</v>
      </c>
      <c r="N44" s="74">
        <v>3.8124285169653069E-4</v>
      </c>
      <c r="O44" s="74">
        <v>1.0534077741493732E-4</v>
      </c>
      <c r="P44" s="74">
        <v>9.291069769451827E-4</v>
      </c>
      <c r="Q44" s="74">
        <v>1.6339424307616895E-4</v>
      </c>
      <c r="R44" s="74">
        <v>3.3207146177857477E-4</v>
      </c>
      <c r="S44" s="74">
        <v>1.19870908252651E-3</v>
      </c>
      <c r="T44" s="74">
        <v>7.3605819189470037E-4</v>
      </c>
      <c r="U44" s="74">
        <v>1.7579003311393648E-3</v>
      </c>
      <c r="V44" s="74">
        <v>6.1178115714036012E-4</v>
      </c>
      <c r="W44" s="74">
        <v>7.6211213935764837E-4</v>
      </c>
      <c r="X44" s="74">
        <v>4.3825324776960398E-4</v>
      </c>
      <c r="Y44" s="74">
        <v>1.5616866215512754E-3</v>
      </c>
      <c r="Z44" s="74">
        <v>5.4417636376291633E-4</v>
      </c>
      <c r="AA44" s="74">
        <v>2.3148898907015209E-3</v>
      </c>
      <c r="AB44" s="74">
        <v>8.7412587412587413E-5</v>
      </c>
      <c r="AC44" s="74">
        <v>5.7408943037570964E-4</v>
      </c>
      <c r="AD44" s="74">
        <v>2.3462958939821856E-3</v>
      </c>
      <c r="AE44" s="74">
        <v>2.0725445721104952E-3</v>
      </c>
      <c r="AF44" s="74">
        <v>3.4874501350380337E-3</v>
      </c>
      <c r="AG44" s="74">
        <v>2.3249106822288536E-4</v>
      </c>
      <c r="AH44" s="74">
        <v>2.2231847674274701E-3</v>
      </c>
      <c r="AI44" s="74">
        <v>2.4128194785669761E-3</v>
      </c>
      <c r="AJ44" s="74">
        <v>3.1020546506872783E-3</v>
      </c>
      <c r="AK44" s="74">
        <v>3.0282973534131812E-3</v>
      </c>
      <c r="AL44" s="74">
        <v>2.5356447532555349E-3</v>
      </c>
      <c r="AM44" s="74">
        <v>5.4490344991996731E-3</v>
      </c>
      <c r="AN44" s="74">
        <v>1.309733188639E-3</v>
      </c>
      <c r="AO44" s="74">
        <v>1.5359952543043177E-3</v>
      </c>
      <c r="AP44" s="74">
        <v>0</v>
      </c>
      <c r="AQ44" s="74">
        <v>1.4099732105090002E-4</v>
      </c>
      <c r="AR44" s="75">
        <v>1.790253813513944E-3</v>
      </c>
    </row>
    <row r="45" spans="2:44" ht="20.100000000000001" customHeight="1" x14ac:dyDescent="0.4">
      <c r="B45" s="33" t="s">
        <v>78</v>
      </c>
      <c r="C45" s="34" t="s">
        <v>180</v>
      </c>
      <c r="D45" s="73">
        <v>5.4939112754958577E-3</v>
      </c>
      <c r="E45" s="74">
        <v>1.9142419601837673E-4</v>
      </c>
      <c r="F45" s="74">
        <v>3.3304373008977701E-3</v>
      </c>
      <c r="G45" s="74">
        <v>7.5389749112802131E-3</v>
      </c>
      <c r="H45" s="74">
        <v>1.4489687995769435E-2</v>
      </c>
      <c r="I45" s="74">
        <v>6.1228114454508912E-3</v>
      </c>
      <c r="J45" s="74">
        <v>2.1385559119815409E-3</v>
      </c>
      <c r="K45" s="74">
        <v>4.218643683374915E-3</v>
      </c>
      <c r="L45" s="74">
        <v>1.593321902980551E-3</v>
      </c>
      <c r="M45" s="74">
        <v>4.1907635571201071E-3</v>
      </c>
      <c r="N45" s="74">
        <v>4.9561570720548986E-3</v>
      </c>
      <c r="O45" s="74">
        <v>1.2640893289792478E-3</v>
      </c>
      <c r="P45" s="74">
        <v>7.7785700395410643E-3</v>
      </c>
      <c r="Q45" s="74">
        <v>6.1000517415103076E-3</v>
      </c>
      <c r="R45" s="74">
        <v>2.7229859865843128E-3</v>
      </c>
      <c r="S45" s="74">
        <v>8.2065467957584144E-3</v>
      </c>
      <c r="T45" s="74">
        <v>6.386387253204018E-3</v>
      </c>
      <c r="U45" s="74">
        <v>2.0849515555373859E-3</v>
      </c>
      <c r="V45" s="74">
        <v>5.243838489774515E-4</v>
      </c>
      <c r="W45" s="74">
        <v>1.633097441480675E-3</v>
      </c>
      <c r="X45" s="74">
        <v>1.1926749100015652E-2</v>
      </c>
      <c r="Y45" s="74">
        <v>1.8591507399419946E-3</v>
      </c>
      <c r="Z45" s="74">
        <v>1.835013319665648E-2</v>
      </c>
      <c r="AA45" s="74">
        <v>5.9351992994518855E-3</v>
      </c>
      <c r="AB45" s="74">
        <v>4.9934440559440563E-3</v>
      </c>
      <c r="AC45" s="74">
        <v>6.4425591631051861E-3</v>
      </c>
      <c r="AD45" s="74">
        <v>1.4642624375407342E-2</v>
      </c>
      <c r="AE45" s="74">
        <v>7.030666493954619E-3</v>
      </c>
      <c r="AF45" s="74">
        <v>4.8316360663049132E-3</v>
      </c>
      <c r="AG45" s="74">
        <v>1.1712841158570679E-3</v>
      </c>
      <c r="AH45" s="74">
        <v>8.0176086841221295E-3</v>
      </c>
      <c r="AI45" s="74">
        <v>3.4175497781526163E-3</v>
      </c>
      <c r="AJ45" s="74">
        <v>1.0426145678675768E-3</v>
      </c>
      <c r="AK45" s="74">
        <v>9.7014316411739646E-3</v>
      </c>
      <c r="AL45" s="74">
        <v>3.990968830028252E-3</v>
      </c>
      <c r="AM45" s="74">
        <v>6.4366720021796142E-3</v>
      </c>
      <c r="AN45" s="74">
        <v>4.3034090483852865E-3</v>
      </c>
      <c r="AO45" s="74">
        <v>2.4293442183020014E-3</v>
      </c>
      <c r="AP45" s="74">
        <v>5.5517002081887582E-4</v>
      </c>
      <c r="AQ45" s="74">
        <v>0</v>
      </c>
      <c r="AR45" s="75">
        <v>5.3245453115600703E-3</v>
      </c>
    </row>
    <row r="46" spans="2:44" ht="20.100000000000001" customHeight="1" x14ac:dyDescent="0.4">
      <c r="B46" s="35">
        <v>70</v>
      </c>
      <c r="C46" s="36" t="s">
        <v>100</v>
      </c>
      <c r="D46" s="76">
        <v>0.40572751065256418</v>
      </c>
      <c r="E46" s="77">
        <v>0.59277692700357321</v>
      </c>
      <c r="F46" s="77">
        <v>0.26324934839270198</v>
      </c>
      <c r="G46" s="77">
        <v>0.52327901269443311</v>
      </c>
      <c r="H46" s="77">
        <v>0.46412832716375813</v>
      </c>
      <c r="I46" s="77">
        <v>0.67625751329725081</v>
      </c>
      <c r="J46" s="77">
        <v>0.56564803871911762</v>
      </c>
      <c r="K46" s="77">
        <v>0.61855295985484238</v>
      </c>
      <c r="L46" s="77">
        <v>0.63386501792487138</v>
      </c>
      <c r="M46" s="77">
        <v>0.60288324532729864</v>
      </c>
      <c r="N46" s="77">
        <v>0.63057567670606174</v>
      </c>
      <c r="O46" s="77">
        <v>0.59370062151058678</v>
      </c>
      <c r="P46" s="77">
        <v>0.53998401071714097</v>
      </c>
      <c r="Q46" s="77">
        <v>0.5743307644127339</v>
      </c>
      <c r="R46" s="77">
        <v>0.53576409643355249</v>
      </c>
      <c r="S46" s="77">
        <v>0.56247118487782388</v>
      </c>
      <c r="T46" s="77">
        <v>0.53392362313820574</v>
      </c>
      <c r="U46" s="77">
        <v>0.5496913454069744</v>
      </c>
      <c r="V46" s="77">
        <v>0.5846879916098584</v>
      </c>
      <c r="W46" s="77">
        <v>0.61829069134458359</v>
      </c>
      <c r="X46" s="77">
        <v>0.71760838941931449</v>
      </c>
      <c r="Y46" s="77">
        <v>0.55447311668030042</v>
      </c>
      <c r="Z46" s="77">
        <v>0.54146180957623846</v>
      </c>
      <c r="AA46" s="77">
        <v>0.50306895209677938</v>
      </c>
      <c r="AB46" s="77">
        <v>0.56414991258741254</v>
      </c>
      <c r="AC46" s="77">
        <v>0.37813357147413407</v>
      </c>
      <c r="AD46" s="77">
        <v>0.26904192917662395</v>
      </c>
      <c r="AE46" s="77">
        <v>0.29965356535543314</v>
      </c>
      <c r="AF46" s="77">
        <v>0.33110954186179042</v>
      </c>
      <c r="AG46" s="77">
        <v>0.14571598420237905</v>
      </c>
      <c r="AH46" s="77">
        <v>0.51403744497286208</v>
      </c>
      <c r="AI46" s="77">
        <v>0.4711818415166294</v>
      </c>
      <c r="AJ46" s="77">
        <v>0.28262223090044319</v>
      </c>
      <c r="AK46" s="77">
        <v>0.20776930539562802</v>
      </c>
      <c r="AL46" s="77">
        <v>0.37361996805670517</v>
      </c>
      <c r="AM46" s="77">
        <v>0.43057589483363418</v>
      </c>
      <c r="AN46" s="77">
        <v>0.39098342251992668</v>
      </c>
      <c r="AO46" s="77">
        <v>0.47939294642731034</v>
      </c>
      <c r="AP46" s="77">
        <v>1</v>
      </c>
      <c r="AQ46" s="77">
        <v>0.58664285378577807</v>
      </c>
      <c r="AR46" s="78">
        <v>0.40324988837314008</v>
      </c>
    </row>
    <row r="47" spans="2:44" ht="20.100000000000001" customHeight="1" x14ac:dyDescent="0.4">
      <c r="B47" s="37" t="s">
        <v>124</v>
      </c>
      <c r="C47" s="38" t="s">
        <v>115</v>
      </c>
      <c r="D47" s="73">
        <v>2.1305128371509529E-3</v>
      </c>
      <c r="E47" s="74">
        <v>4.4027565084226649E-3</v>
      </c>
      <c r="F47" s="74">
        <v>9.2673037938024901E-3</v>
      </c>
      <c r="G47" s="74">
        <v>2.7066155829022404E-2</v>
      </c>
      <c r="H47" s="74">
        <v>5.9791997179622774E-2</v>
      </c>
      <c r="I47" s="74">
        <v>9.5534554156500931E-3</v>
      </c>
      <c r="J47" s="74">
        <v>1.2437390961787382E-2</v>
      </c>
      <c r="K47" s="74">
        <v>9.0269902472215925E-3</v>
      </c>
      <c r="L47" s="74">
        <v>1.9847248921909907E-2</v>
      </c>
      <c r="M47" s="74">
        <v>1.4248596094208366E-2</v>
      </c>
      <c r="N47" s="74">
        <v>9.9123141441097972E-3</v>
      </c>
      <c r="O47" s="74">
        <v>1.7170546718634782E-2</v>
      </c>
      <c r="P47" s="74">
        <v>1.6291782805038783E-2</v>
      </c>
      <c r="Q47" s="74">
        <v>1.3697884044552163E-2</v>
      </c>
      <c r="R47" s="74">
        <v>2.0588430630271635E-2</v>
      </c>
      <c r="S47" s="74">
        <v>1.1802674043337943E-2</v>
      </c>
      <c r="T47" s="74">
        <v>1.1841877381364739E-2</v>
      </c>
      <c r="U47" s="74">
        <v>1.7783410326642411E-2</v>
      </c>
      <c r="V47" s="74">
        <v>1.669288585911554E-2</v>
      </c>
      <c r="W47" s="74">
        <v>1.3500272182906914E-2</v>
      </c>
      <c r="X47" s="74">
        <v>1.6340585381123807E-2</v>
      </c>
      <c r="Y47" s="74">
        <v>1.8628690414218784E-2</v>
      </c>
      <c r="Z47" s="74">
        <v>2.1918917721799325E-2</v>
      </c>
      <c r="AA47" s="74">
        <v>1.9873187818246683E-2</v>
      </c>
      <c r="AB47" s="74">
        <v>2.4639423076923076E-2</v>
      </c>
      <c r="AC47" s="74">
        <v>1.4033297186961792E-2</v>
      </c>
      <c r="AD47" s="74">
        <v>1.9682815555072779E-2</v>
      </c>
      <c r="AE47" s="74">
        <v>2.286413533275089E-2</v>
      </c>
      <c r="AF47" s="74">
        <v>3.0457890433360588E-2</v>
      </c>
      <c r="AG47" s="74">
        <v>3.0959570097528533E-3</v>
      </c>
      <c r="AH47" s="74">
        <v>1.6543500167954316E-2</v>
      </c>
      <c r="AI47" s="74">
        <v>1.4718932199039272E-2</v>
      </c>
      <c r="AJ47" s="74">
        <v>9.9766793278635978E-3</v>
      </c>
      <c r="AK47" s="74">
        <v>7.9107468289011992E-3</v>
      </c>
      <c r="AL47" s="74">
        <v>1.1873812327313849E-2</v>
      </c>
      <c r="AM47" s="74">
        <v>3.6917208732077787E-2</v>
      </c>
      <c r="AN47" s="74">
        <v>1.7222991430602852E-2</v>
      </c>
      <c r="AO47" s="74">
        <v>2.0702391209163711E-2</v>
      </c>
      <c r="AP47" s="74">
        <v>0</v>
      </c>
      <c r="AQ47" s="79">
        <v>4.1829205245100341E-3</v>
      </c>
      <c r="AR47" s="75">
        <v>1.5713483853799004E-2</v>
      </c>
    </row>
    <row r="48" spans="2:44" ht="20.100000000000001" customHeight="1" x14ac:dyDescent="0.4">
      <c r="B48" s="37" t="s">
        <v>183</v>
      </c>
      <c r="C48" s="38" t="s">
        <v>98</v>
      </c>
      <c r="D48" s="73">
        <v>7.7877273808751327E-2</v>
      </c>
      <c r="E48" s="74">
        <v>0.15632976008167432</v>
      </c>
      <c r="F48" s="74">
        <v>0.27164784245583551</v>
      </c>
      <c r="G48" s="74">
        <v>0.16878829075372093</v>
      </c>
      <c r="H48" s="74">
        <v>0.19732064163581878</v>
      </c>
      <c r="I48" s="74">
        <v>0.16837264084803275</v>
      </c>
      <c r="J48" s="74">
        <v>0.28662276999268388</v>
      </c>
      <c r="K48" s="74">
        <v>0.19410297119528239</v>
      </c>
      <c r="L48" s="74">
        <v>0.1597132020574635</v>
      </c>
      <c r="M48" s="74">
        <v>0.11926913083563825</v>
      </c>
      <c r="N48" s="74">
        <v>8.5017155928326343E-2</v>
      </c>
      <c r="O48" s="74">
        <v>0.29105656799747182</v>
      </c>
      <c r="P48" s="74">
        <v>0.18512996694107733</v>
      </c>
      <c r="Q48" s="74">
        <v>8.6707878325753662E-2</v>
      </c>
      <c r="R48" s="74">
        <v>0.32151158929401608</v>
      </c>
      <c r="S48" s="74">
        <v>0.26768095896726601</v>
      </c>
      <c r="T48" s="74">
        <v>0.23584170419120193</v>
      </c>
      <c r="U48" s="74">
        <v>0.25158415436817794</v>
      </c>
      <c r="V48" s="74">
        <v>0.1505855619646915</v>
      </c>
      <c r="W48" s="74">
        <v>0.23930321175830158</v>
      </c>
      <c r="X48" s="74">
        <v>0.1357645953983409</v>
      </c>
      <c r="Y48" s="74">
        <v>0.25942589425150592</v>
      </c>
      <c r="Z48" s="74">
        <v>0.33727544815454608</v>
      </c>
      <c r="AA48" s="74">
        <v>0.35444977783543608</v>
      </c>
      <c r="AB48" s="74">
        <v>8.6024912587412586E-2</v>
      </c>
      <c r="AC48" s="74">
        <v>0.12553422210882184</v>
      </c>
      <c r="AD48" s="74">
        <v>0.58626982402780792</v>
      </c>
      <c r="AE48" s="74">
        <v>0.39682338447631044</v>
      </c>
      <c r="AF48" s="74">
        <v>0.31465100721028766</v>
      </c>
      <c r="AG48" s="74">
        <v>4.5980258859675452E-2</v>
      </c>
      <c r="AH48" s="74">
        <v>0.31231989109488534</v>
      </c>
      <c r="AI48" s="74">
        <v>0.13285908107513475</v>
      </c>
      <c r="AJ48" s="74">
        <v>0.36664296529898721</v>
      </c>
      <c r="AK48" s="74">
        <v>0.5415620211618144</v>
      </c>
      <c r="AL48" s="74">
        <v>0.51318146667132991</v>
      </c>
      <c r="AM48" s="74">
        <v>0.48731396655655074</v>
      </c>
      <c r="AN48" s="74">
        <v>0.33171331811548105</v>
      </c>
      <c r="AO48" s="74">
        <v>0.2616700329091397</v>
      </c>
      <c r="AP48" s="74">
        <v>0</v>
      </c>
      <c r="AQ48" s="79">
        <v>1.2689758894581004E-2</v>
      </c>
      <c r="AR48" s="75">
        <v>0.30541730058547883</v>
      </c>
    </row>
    <row r="49" spans="2:44" ht="20.100000000000001" customHeight="1" x14ac:dyDescent="0.4">
      <c r="B49" s="37" t="s">
        <v>184</v>
      </c>
      <c r="C49" s="38" t="s">
        <v>99</v>
      </c>
      <c r="D49" s="73">
        <v>0.33576666017779511</v>
      </c>
      <c r="E49" s="74">
        <v>0.10241194486983154</v>
      </c>
      <c r="F49" s="74">
        <v>0.40534800656434017</v>
      </c>
      <c r="G49" s="74">
        <v>0.16267942583732056</v>
      </c>
      <c r="H49" s="74">
        <v>0.10826723074211175</v>
      </c>
      <c r="I49" s="74">
        <v>7.3277433467006922E-2</v>
      </c>
      <c r="J49" s="74">
        <v>-5.5152231414260788E-3</v>
      </c>
      <c r="K49" s="74">
        <v>8.5234747108187792E-2</v>
      </c>
      <c r="L49" s="74">
        <v>7.983928231239501E-2</v>
      </c>
      <c r="M49" s="74">
        <v>0.13837901265610594</v>
      </c>
      <c r="N49" s="74">
        <v>0.15554708349218452</v>
      </c>
      <c r="O49" s="74">
        <v>4.2136310965974928E-3</v>
      </c>
      <c r="P49" s="74">
        <v>0.12087033555886866</v>
      </c>
      <c r="Q49" s="74">
        <v>0.22472154897742436</v>
      </c>
      <c r="R49" s="74">
        <v>2.8026831374111709E-2</v>
      </c>
      <c r="S49" s="74">
        <v>7.0539419087136929E-2</v>
      </c>
      <c r="T49" s="74">
        <v>0.10328628333910633</v>
      </c>
      <c r="U49" s="74">
        <v>1.1610318466129758E-2</v>
      </c>
      <c r="V49" s="74">
        <v>-1.1798636601992658E-2</v>
      </c>
      <c r="W49" s="74">
        <v>-3.9412084921066959E-2</v>
      </c>
      <c r="X49" s="74">
        <v>2.8674283925496948E-2</v>
      </c>
      <c r="Y49" s="74">
        <v>3.2944151111772145E-2</v>
      </c>
      <c r="Z49" s="74">
        <v>3.4561526731081961E-2</v>
      </c>
      <c r="AA49" s="74">
        <v>1.9151558395225893E-2</v>
      </c>
      <c r="AB49" s="74">
        <v>8.4986888111888106E-2</v>
      </c>
      <c r="AC49" s="74">
        <v>0.13248708298781656</v>
      </c>
      <c r="AD49" s="74">
        <v>4.1711927004127743E-2</v>
      </c>
      <c r="AE49" s="74">
        <v>0.15025396939138297</v>
      </c>
      <c r="AF49" s="74">
        <v>0.24429495279863228</v>
      </c>
      <c r="AG49" s="74">
        <v>0.41548213938869566</v>
      </c>
      <c r="AH49" s="74">
        <v>3.5827307603910681E-2</v>
      </c>
      <c r="AI49" s="74">
        <v>0.20321220343955118</v>
      </c>
      <c r="AJ49" s="74">
        <v>0</v>
      </c>
      <c r="AK49" s="74">
        <v>4.6693806497239169E-3</v>
      </c>
      <c r="AL49" s="74">
        <v>3.408061990199393E-2</v>
      </c>
      <c r="AM49" s="74">
        <v>-9.4676974423594327E-3</v>
      </c>
      <c r="AN49" s="74">
        <v>0.100306851775624</v>
      </c>
      <c r="AO49" s="74">
        <v>9.0471885990310877E-2</v>
      </c>
      <c r="AP49" s="74">
        <v>0</v>
      </c>
      <c r="AQ49" s="79">
        <v>0.33505663392395546</v>
      </c>
      <c r="AR49" s="75">
        <v>0.11317882734772344</v>
      </c>
    </row>
    <row r="50" spans="2:44" ht="20.100000000000001" customHeight="1" x14ac:dyDescent="0.4">
      <c r="B50" s="37" t="s">
        <v>185</v>
      </c>
      <c r="C50" s="38" t="s">
        <v>116</v>
      </c>
      <c r="D50" s="73">
        <v>0.14765427292193886</v>
      </c>
      <c r="E50" s="74">
        <v>0.12921133231240428</v>
      </c>
      <c r="F50" s="74">
        <v>7.2449078096341352E-2</v>
      </c>
      <c r="G50" s="74">
        <v>8.423524426631826E-2</v>
      </c>
      <c r="H50" s="74">
        <v>0.12384981491274458</v>
      </c>
      <c r="I50" s="74">
        <v>4.7075539601970515E-2</v>
      </c>
      <c r="J50" s="74">
        <v>0.10704035117339186</v>
      </c>
      <c r="K50" s="74">
        <v>6.5275572692220452E-2</v>
      </c>
      <c r="L50" s="74">
        <v>9.0750073604544429E-2</v>
      </c>
      <c r="M50" s="74">
        <v>0.10644539435085072</v>
      </c>
      <c r="N50" s="74">
        <v>0.10484178421654594</v>
      </c>
      <c r="O50" s="74">
        <v>5.7410723691140843E-2</v>
      </c>
      <c r="P50" s="74">
        <v>0.10449212419783496</v>
      </c>
      <c r="Q50" s="74">
        <v>6.7563519511995865E-2</v>
      </c>
      <c r="R50" s="74">
        <v>6.8207478249319248E-2</v>
      </c>
      <c r="S50" s="74">
        <v>7.6717381281696639E-2</v>
      </c>
      <c r="T50" s="74">
        <v>0.10631711118808451</v>
      </c>
      <c r="U50" s="74">
        <v>0.15543109439515965</v>
      </c>
      <c r="V50" s="74">
        <v>0.25083027442754763</v>
      </c>
      <c r="W50" s="74">
        <v>0.16450734893848667</v>
      </c>
      <c r="X50" s="74">
        <v>8.6429801220848326E-2</v>
      </c>
      <c r="Y50" s="74">
        <v>0.10797947497583105</v>
      </c>
      <c r="Z50" s="74">
        <v>2.7246783980966482E-2</v>
      </c>
      <c r="AA50" s="74">
        <v>6.9199396750235134E-2</v>
      </c>
      <c r="AB50" s="74">
        <v>0.1603583916083916</v>
      </c>
      <c r="AC50" s="74">
        <v>0.35829559226892899</v>
      </c>
      <c r="AD50" s="74">
        <v>6.9432978492287634E-2</v>
      </c>
      <c r="AE50" s="74">
        <v>8.9496994534766103E-2</v>
      </c>
      <c r="AF50" s="74">
        <v>7.4078891944795458E-2</v>
      </c>
      <c r="AG50" s="74">
        <v>0.34296846950246912</v>
      </c>
      <c r="AH50" s="74">
        <v>7.9769460601453249E-2</v>
      </c>
      <c r="AI50" s="74">
        <v>0.14471049833156099</v>
      </c>
      <c r="AJ50" s="74">
        <v>0.3394539352252674</v>
      </c>
      <c r="AK50" s="74">
        <v>0.22709056785108755</v>
      </c>
      <c r="AL50" s="74">
        <v>6.5219503285651556E-2</v>
      </c>
      <c r="AM50" s="74">
        <v>5.8372782072676495E-2</v>
      </c>
      <c r="AN50" s="74">
        <v>0.11485892302510946</v>
      </c>
      <c r="AO50" s="74">
        <v>9.9726698775441019E-2</v>
      </c>
      <c r="AP50" s="74">
        <v>0</v>
      </c>
      <c r="AQ50" s="79">
        <v>4.9020068618696247E-2</v>
      </c>
      <c r="AR50" s="75">
        <v>0.13479107949199032</v>
      </c>
    </row>
    <row r="51" spans="2:44" ht="20.100000000000001" customHeight="1" x14ac:dyDescent="0.4">
      <c r="B51" s="37" t="s">
        <v>186</v>
      </c>
      <c r="C51" s="38" t="s">
        <v>117</v>
      </c>
      <c r="D51" s="73">
        <v>5.1878528323924471E-2</v>
      </c>
      <c r="E51" s="74">
        <v>2.5204185809086267E-2</v>
      </c>
      <c r="F51" s="74">
        <v>2.4616275702287867E-2</v>
      </c>
      <c r="G51" s="74">
        <v>3.4781687529793957E-2</v>
      </c>
      <c r="H51" s="74">
        <v>4.6641988365943944E-2</v>
      </c>
      <c r="I51" s="74">
        <v>2.8099498022939512E-2</v>
      </c>
      <c r="J51" s="74">
        <v>3.3766672294445382E-2</v>
      </c>
      <c r="K51" s="74">
        <v>2.7852120662281696E-2</v>
      </c>
      <c r="L51" s="74">
        <v>1.5985175178815748E-2</v>
      </c>
      <c r="M51" s="74">
        <v>1.8774620735898081E-2</v>
      </c>
      <c r="N51" s="74">
        <v>1.4105985512771636E-2</v>
      </c>
      <c r="O51" s="74">
        <v>3.6447908985568316E-2</v>
      </c>
      <c r="P51" s="74">
        <v>3.3231779780039328E-2</v>
      </c>
      <c r="Q51" s="74">
        <v>3.29784047275401E-2</v>
      </c>
      <c r="R51" s="74">
        <v>2.5901574018728831E-2</v>
      </c>
      <c r="S51" s="74">
        <v>1.0788381742738589E-2</v>
      </c>
      <c r="T51" s="74">
        <v>8.789400762036716E-3</v>
      </c>
      <c r="U51" s="74">
        <v>1.3899677036915907E-2</v>
      </c>
      <c r="V51" s="74">
        <v>9.0019227407795843E-3</v>
      </c>
      <c r="W51" s="74">
        <v>3.8105606967882419E-3</v>
      </c>
      <c r="X51" s="74">
        <v>1.5182344654875567E-2</v>
      </c>
      <c r="Y51" s="74">
        <v>2.6548672566371681E-2</v>
      </c>
      <c r="Z51" s="74">
        <v>3.7548169099641225E-2</v>
      </c>
      <c r="AA51" s="74">
        <v>4.013556903317874E-2</v>
      </c>
      <c r="AB51" s="74">
        <v>8.0091783216783216E-2</v>
      </c>
      <c r="AC51" s="74">
        <v>4.1525802130509666E-2</v>
      </c>
      <c r="AD51" s="74">
        <v>1.3860525744079947E-2</v>
      </c>
      <c r="AE51" s="74">
        <v>4.1393014532616394E-2</v>
      </c>
      <c r="AF51" s="74">
        <v>2.0584008523501573E-2</v>
      </c>
      <c r="AG51" s="74">
        <v>4.7024997204221333E-2</v>
      </c>
      <c r="AH51" s="74">
        <v>4.4225023425207288E-2</v>
      </c>
      <c r="AI51" s="74">
        <v>3.3324777235891605E-2</v>
      </c>
      <c r="AJ51" s="74">
        <v>1.3041892474385944E-3</v>
      </c>
      <c r="AK51" s="74">
        <v>1.1265447489867898E-2</v>
      </c>
      <c r="AL51" s="74">
        <v>1.4407514057769953E-2</v>
      </c>
      <c r="AM51" s="74">
        <v>3.1944964751558086E-2</v>
      </c>
      <c r="AN51" s="74">
        <v>4.4951914081502828E-2</v>
      </c>
      <c r="AO51" s="74">
        <v>4.8036044688634344E-2</v>
      </c>
      <c r="AP51" s="74">
        <v>0</v>
      </c>
      <c r="AQ51" s="79">
        <v>1.7483667810311604E-2</v>
      </c>
      <c r="AR51" s="75">
        <v>3.1771600884467378E-2</v>
      </c>
    </row>
    <row r="52" spans="2:44" ht="20.100000000000001" customHeight="1" x14ac:dyDescent="0.4">
      <c r="B52" s="37" t="s">
        <v>187</v>
      </c>
      <c r="C52" s="38" t="s">
        <v>118</v>
      </c>
      <c r="D52" s="73">
        <v>-2.1034758722124888E-2</v>
      </c>
      <c r="E52" s="74">
        <v>-1.0336906584992343E-2</v>
      </c>
      <c r="F52" s="74">
        <v>-4.6577855005309393E-2</v>
      </c>
      <c r="G52" s="74">
        <v>-8.2981691060929753E-4</v>
      </c>
      <c r="H52" s="74">
        <v>0</v>
      </c>
      <c r="I52" s="74">
        <v>-2.6360806528506128E-3</v>
      </c>
      <c r="J52" s="74">
        <v>0</v>
      </c>
      <c r="K52" s="74">
        <v>-4.5361760036289406E-5</v>
      </c>
      <c r="L52" s="74">
        <v>0</v>
      </c>
      <c r="M52" s="74">
        <v>0</v>
      </c>
      <c r="N52" s="74">
        <v>0</v>
      </c>
      <c r="O52" s="74">
        <v>0</v>
      </c>
      <c r="P52" s="74">
        <v>0</v>
      </c>
      <c r="Q52" s="74">
        <v>0</v>
      </c>
      <c r="R52" s="74">
        <v>0</v>
      </c>
      <c r="S52" s="74">
        <v>0</v>
      </c>
      <c r="T52" s="74">
        <v>0</v>
      </c>
      <c r="U52" s="74">
        <v>0</v>
      </c>
      <c r="V52" s="74">
        <v>0</v>
      </c>
      <c r="W52" s="74">
        <v>0</v>
      </c>
      <c r="X52" s="74">
        <v>0</v>
      </c>
      <c r="Y52" s="74">
        <v>0</v>
      </c>
      <c r="Z52" s="74">
        <v>-1.2655264273556192E-5</v>
      </c>
      <c r="AA52" s="74">
        <v>-5.8784419291019359E-3</v>
      </c>
      <c r="AB52" s="74">
        <v>-2.5131118881118879E-4</v>
      </c>
      <c r="AC52" s="74">
        <v>-5.0009568157172932E-2</v>
      </c>
      <c r="AD52" s="74">
        <v>0</v>
      </c>
      <c r="AE52" s="74">
        <v>-4.8506362325990315E-4</v>
      </c>
      <c r="AF52" s="74">
        <v>-1.5176292772367997E-2</v>
      </c>
      <c r="AG52" s="74">
        <v>-2.6780616719345021E-4</v>
      </c>
      <c r="AH52" s="74">
        <v>-2.7226278662730052E-3</v>
      </c>
      <c r="AI52" s="74">
        <v>-7.3337978071944552E-6</v>
      </c>
      <c r="AJ52" s="74">
        <v>0</v>
      </c>
      <c r="AK52" s="74">
        <v>-2.6746937702302049E-4</v>
      </c>
      <c r="AL52" s="74">
        <v>-1.2382884300764386E-2</v>
      </c>
      <c r="AM52" s="74">
        <v>-3.5657119504137857E-2</v>
      </c>
      <c r="AN52" s="74">
        <v>-3.7420948246828576E-5</v>
      </c>
      <c r="AO52" s="74">
        <v>0</v>
      </c>
      <c r="AP52" s="74">
        <v>0</v>
      </c>
      <c r="AQ52" s="79">
        <v>-5.0759035578324015E-3</v>
      </c>
      <c r="AR52" s="75">
        <v>-4.1221805365990747E-3</v>
      </c>
    </row>
    <row r="53" spans="2:44" ht="20.100000000000001" customHeight="1" x14ac:dyDescent="0.4">
      <c r="B53" s="39" t="s">
        <v>188</v>
      </c>
      <c r="C53" s="40" t="s">
        <v>119</v>
      </c>
      <c r="D53" s="76">
        <v>0.59427248934743582</v>
      </c>
      <c r="E53" s="77">
        <v>0.40722307299642674</v>
      </c>
      <c r="F53" s="77">
        <v>0.73675065160729802</v>
      </c>
      <c r="G53" s="77">
        <v>0.47672098730556683</v>
      </c>
      <c r="H53" s="77">
        <v>0.53587167283624182</v>
      </c>
      <c r="I53" s="77">
        <v>0.32374248670274919</v>
      </c>
      <c r="J53" s="77">
        <v>0.43435196128088244</v>
      </c>
      <c r="K53" s="77">
        <v>0.38144704014515762</v>
      </c>
      <c r="L53" s="77">
        <v>0.36613498207512857</v>
      </c>
      <c r="M53" s="77">
        <v>0.39711675467270136</v>
      </c>
      <c r="N53" s="77">
        <v>0.36942432329393826</v>
      </c>
      <c r="O53" s="77">
        <v>0.40629937848941328</v>
      </c>
      <c r="P53" s="77">
        <v>0.46001598928285908</v>
      </c>
      <c r="Q53" s="77">
        <v>0.42566923558726616</v>
      </c>
      <c r="R53" s="77">
        <v>0.46423590356644751</v>
      </c>
      <c r="S53" s="77">
        <v>0.43752881512217612</v>
      </c>
      <c r="T53" s="77">
        <v>0.46607637686179426</v>
      </c>
      <c r="U53" s="77">
        <v>0.45030865459302566</v>
      </c>
      <c r="V53" s="77">
        <v>0.4153120083901416</v>
      </c>
      <c r="W53" s="77">
        <v>0.38170930865541641</v>
      </c>
      <c r="X53" s="77">
        <v>0.28239161058068557</v>
      </c>
      <c r="Y53" s="77">
        <v>0.44552688331969958</v>
      </c>
      <c r="Z53" s="77">
        <v>0.45853819042376154</v>
      </c>
      <c r="AA53" s="77">
        <v>0.49693104790322057</v>
      </c>
      <c r="AB53" s="77">
        <v>0.43585008741258741</v>
      </c>
      <c r="AC53" s="77">
        <v>0.62186642852586593</v>
      </c>
      <c r="AD53" s="77">
        <v>0.73095807082337605</v>
      </c>
      <c r="AE53" s="77">
        <v>0.70034643464456692</v>
      </c>
      <c r="AF53" s="77">
        <v>0.66889045813820958</v>
      </c>
      <c r="AG53" s="77">
        <v>0.85428401579762092</v>
      </c>
      <c r="AH53" s="77">
        <v>0.48596255502713787</v>
      </c>
      <c r="AI53" s="77">
        <v>0.52881815848337066</v>
      </c>
      <c r="AJ53" s="77">
        <v>0.71737776909955675</v>
      </c>
      <c r="AK53" s="77">
        <v>0.79223069460437201</v>
      </c>
      <c r="AL53" s="77">
        <v>0.62638003194329483</v>
      </c>
      <c r="AM53" s="77">
        <v>0.56942410516636588</v>
      </c>
      <c r="AN53" s="77">
        <v>0.60901657748007332</v>
      </c>
      <c r="AO53" s="77">
        <v>0.52060705357268966</v>
      </c>
      <c r="AP53" s="77">
        <v>0</v>
      </c>
      <c r="AQ53" s="80">
        <v>0.41335714621422193</v>
      </c>
      <c r="AR53" s="78">
        <v>0.59675011162685987</v>
      </c>
    </row>
    <row r="54" spans="2:44" ht="20.100000000000001" customHeight="1" x14ac:dyDescent="0.4">
      <c r="B54" s="39" t="s">
        <v>141</v>
      </c>
      <c r="C54" s="40" t="s">
        <v>189</v>
      </c>
      <c r="D54" s="76">
        <v>1</v>
      </c>
      <c r="E54" s="77">
        <v>1</v>
      </c>
      <c r="F54" s="77">
        <v>1</v>
      </c>
      <c r="G54" s="77">
        <v>1</v>
      </c>
      <c r="H54" s="77">
        <v>1</v>
      </c>
      <c r="I54" s="77">
        <v>1</v>
      </c>
      <c r="J54" s="77">
        <v>1</v>
      </c>
      <c r="K54" s="77">
        <v>1</v>
      </c>
      <c r="L54" s="77">
        <v>1</v>
      </c>
      <c r="M54" s="77">
        <v>1</v>
      </c>
      <c r="N54" s="77">
        <v>1</v>
      </c>
      <c r="O54" s="77">
        <v>1</v>
      </c>
      <c r="P54" s="77">
        <v>1</v>
      </c>
      <c r="Q54" s="77">
        <v>1</v>
      </c>
      <c r="R54" s="77">
        <v>1</v>
      </c>
      <c r="S54" s="77">
        <v>1</v>
      </c>
      <c r="T54" s="77">
        <v>1</v>
      </c>
      <c r="U54" s="77">
        <v>1</v>
      </c>
      <c r="V54" s="77">
        <v>1</v>
      </c>
      <c r="W54" s="77">
        <v>1</v>
      </c>
      <c r="X54" s="77">
        <v>1</v>
      </c>
      <c r="Y54" s="77">
        <v>1</v>
      </c>
      <c r="Z54" s="77">
        <v>1</v>
      </c>
      <c r="AA54" s="77">
        <v>1</v>
      </c>
      <c r="AB54" s="77">
        <v>1</v>
      </c>
      <c r="AC54" s="77">
        <v>1</v>
      </c>
      <c r="AD54" s="77">
        <v>1</v>
      </c>
      <c r="AE54" s="77">
        <v>1</v>
      </c>
      <c r="AF54" s="77">
        <v>1</v>
      </c>
      <c r="AG54" s="77">
        <v>1</v>
      </c>
      <c r="AH54" s="77">
        <v>1</v>
      </c>
      <c r="AI54" s="77">
        <v>1</v>
      </c>
      <c r="AJ54" s="77">
        <v>1</v>
      </c>
      <c r="AK54" s="77">
        <v>1</v>
      </c>
      <c r="AL54" s="77">
        <v>1</v>
      </c>
      <c r="AM54" s="77">
        <v>1</v>
      </c>
      <c r="AN54" s="77">
        <v>1</v>
      </c>
      <c r="AO54" s="77">
        <v>1</v>
      </c>
      <c r="AP54" s="77">
        <v>1</v>
      </c>
      <c r="AQ54" s="80">
        <v>1</v>
      </c>
      <c r="AR54" s="78">
        <v>1</v>
      </c>
    </row>
    <row r="55" spans="2:44" x14ac:dyDescent="0.4">
      <c r="B55" s="41"/>
      <c r="C55" s="42"/>
      <c r="D55" s="43"/>
      <c r="E55" s="43"/>
      <c r="F55" s="43"/>
      <c r="G55" s="43"/>
      <c r="H55" s="43"/>
      <c r="I55" s="44"/>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13</vt:i4>
      </vt:variant>
    </vt:vector>
  </HeadingPairs>
  <TitlesOfParts>
    <vt:vector size="24" baseType="lpstr">
      <vt:lpstr>入力表</vt:lpstr>
      <vt:lpstr>推計結果</vt:lpstr>
      <vt:lpstr>フロー図</vt:lpstr>
      <vt:lpstr>推計表</vt:lpstr>
      <vt:lpstr>項目説明</vt:lpstr>
      <vt:lpstr>産業部門（簡易）</vt:lpstr>
      <vt:lpstr>産業部門（詳細）</vt:lpstr>
      <vt:lpstr>取引基本表</vt:lpstr>
      <vt:lpstr>投入係数表</vt:lpstr>
      <vt:lpstr>投入係数表（固定マト）</vt:lpstr>
      <vt:lpstr>逆行列係数</vt:lpstr>
      <vt:lpstr>フロー図!Print_Area</vt:lpstr>
      <vt:lpstr>項目説明!Print_Area</vt:lpstr>
      <vt:lpstr>'産業部門（簡易）'!Print_Area</vt:lpstr>
      <vt:lpstr>'産業部門（詳細）'!Print_Area</vt:lpstr>
      <vt:lpstr>推計結果!Print_Area</vt:lpstr>
      <vt:lpstr>推計表!Print_Area</vt:lpstr>
      <vt:lpstr>'投入係数表（固定マト）'!Print_Area</vt:lpstr>
      <vt:lpstr>入力表!Print_Area</vt:lpstr>
      <vt:lpstr>項目説明!Print_Titles</vt:lpstr>
      <vt:lpstr>'産業部門（簡易）'!Print_Titles</vt:lpstr>
      <vt:lpstr>'産業部門（詳細）'!Print_Titles</vt:lpstr>
      <vt:lpstr>推計表!Print_Titles</vt:lpstr>
      <vt:lpstr>'投入係数表（固定マト）'!Print_Titles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ioas_user</dc:creator>
  <cp:lastModifiedBy>ioas_user</cp:lastModifiedBy>
  <cp:lastPrinted>2021-03-19T08:15:26Z</cp:lastPrinted>
  <dcterms:created xsi:type="dcterms:W3CDTF">2021-01-05T06:31:31Z</dcterms:created>
  <dcterms:modified xsi:type="dcterms:W3CDTF">2024-10-29T05:09:10Z</dcterms:modified>
</cp:coreProperties>
</file>