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'別紙様式3-2（４・５月）'!$A$1:$AD$32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'別紙様式3-3（６月以降分）'!$A$1:$AC$29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rPr>
          <t>社会保険労務士事務所等の担当者の
氏名・連絡先を記入しても構いません。</t>
        </r>
      </text>
    </comment>
    <comment ref="Y51" authorId="1">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rgb="FF000000"/>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作成者</author>
    <author>塚原 遊尋(tsukahara-yuujin.xt6)</author>
    <author>鶴巻 明梨(tsurumaki-akari.2p2)</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AK189" authorId="2">
      <text>
        <r>
          <rPr>
            <sz val="9"/>
            <color indexed="81"/>
            <rFont val="MS P ゴシック"/>
          </rPr>
          <t>R6.11修正</t>
        </r>
      </text>
    </comment>
    <comment ref="AK190" authorId="2">
      <text>
        <r>
          <rPr>
            <sz val="9"/>
            <color indexed="81"/>
            <rFont val="MS P ゴシック"/>
          </rPr>
          <t>R6.11修正</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鶴巻 明梨(tsurumaki-akari.2p2)</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 ref="N6" authorId="3">
      <text>
        <r>
          <rPr>
            <sz val="9"/>
            <color indexed="81"/>
            <rFont val="MS P ゴシック"/>
          </rPr>
          <t>R6.11修正</t>
        </r>
      </text>
    </comment>
  </commentList>
</comments>
</file>

<file path=xl/comments4.xml><?xml version="1.0" encoding="utf-8"?>
<comments xmlns="http://schemas.openxmlformats.org/spreadsheetml/2006/main">
  <authors>
    <author>塚原 遊尋(tsukahara-yuujin.xt6)</author>
    <author>鶴巻 明梨(tsurumaki-akari.2p2)</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 ref="R14" authorId="1">
      <text>
        <r>
          <rPr>
            <sz val="9"/>
            <color indexed="81"/>
            <rFont val="MS P ゴシック"/>
          </rPr>
          <t>R6.11修正</t>
        </r>
      </text>
    </comment>
    <comment ref="Y14" authorId="1">
      <text>
        <r>
          <rPr>
            <sz val="9"/>
            <color indexed="81"/>
            <rFont val="MS P ゴシック"/>
          </rPr>
          <t>R6.11修正</t>
        </r>
      </text>
    </comment>
    <comment ref="V14" authorId="1">
      <text>
        <r>
          <rPr>
            <sz val="9"/>
            <color indexed="81"/>
            <rFont val="MS P ゴシック"/>
          </rPr>
          <t>R6.11修正</t>
        </r>
      </text>
    </comment>
    <comment ref="AC14" authorId="1">
      <text>
        <r>
          <rPr>
            <sz val="9"/>
            <color indexed="81"/>
            <rFont val="MS P ゴシック"/>
          </rPr>
          <t>R6.11修正</t>
        </r>
      </text>
    </comment>
  </commentList>
</comments>
</file>

<file path=xl/sharedStrings.xml><?xml version="1.0" encoding="utf-8"?>
<sst xmlns="http://schemas.openxmlformats.org/spreadsheetml/2006/main" xmlns:r="http://schemas.openxmlformats.org/officeDocument/2006/relationships" count="2282" uniqueCount="2282">
  <si>
    <t>瑞浪市</t>
  </si>
  <si>
    <t>フリガナ</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</si>
  <si>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</si>
  <si>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サービス名</t>
    <rPh sb="4" eb="5">
      <t>メイ</t>
    </rPh>
    <phoneticPr fontId="31"/>
  </si>
  <si>
    <t>〒</t>
  </si>
  <si>
    <t>２　基本情報</t>
    <rPh sb="2" eb="4">
      <t>キホン</t>
    </rPh>
    <rPh sb="4" eb="6">
      <t>ジョウホウ</t>
    </rPh>
    <phoneticPr fontId="31"/>
  </si>
  <si>
    <t>（介護予防）短期入所療養介護（医療院）</t>
  </si>
  <si>
    <t>時津町</t>
  </si>
  <si>
    <t>その他の職種について、賃金改善額の2/3以上が、ベースアップ等に充てられていること</t>
  </si>
  <si>
    <t>池田町</t>
  </si>
  <si>
    <t>1</t>
  </si>
  <si>
    <t>愛別町</t>
  </si>
  <si>
    <t>書類作成担当者</t>
    <rPh sb="0" eb="2">
      <t>ショルイ</t>
    </rPh>
    <rPh sb="2" eb="4">
      <t>サクセイ</t>
    </rPh>
    <rPh sb="4" eb="7">
      <t>タントウシャ</t>
    </rPh>
    <phoneticPr fontId="31"/>
  </si>
  <si>
    <t>処遇加算Ⅱ特定加算Ⅰベア加算なしから新加算Ⅲ</t>
  </si>
  <si>
    <t>睦沢町</t>
  </si>
  <si>
    <t>双葉町</t>
  </si>
  <si>
    <t>魚津市</t>
  </si>
  <si>
    <t>（１）</t>
  </si>
  <si>
    <t>御浜町</t>
  </si>
  <si>
    <t>月</t>
    <rPh sb="0" eb="1">
      <t>ゲツ</t>
    </rPh>
    <phoneticPr fontId="31"/>
  </si>
  <si>
    <t>尾張旭市</t>
  </si>
  <si>
    <t>通所介護</t>
  </si>
  <si>
    <t>八郎潟町</t>
  </si>
  <si>
    <t>壮瞥町</t>
  </si>
  <si>
    <t>清瀬市</t>
  </si>
  <si>
    <t>白糠町</t>
  </si>
  <si>
    <t>年</t>
    <rPh sb="0" eb="1">
      <t>ネン</t>
    </rPh>
    <phoneticPr fontId="31"/>
  </si>
  <si>
    <t>置戸町</t>
  </si>
  <si>
    <t>ひたちなか市</t>
  </si>
  <si>
    <t>長門市</t>
  </si>
  <si>
    <t>事業所の所在地</t>
    <rPh sb="0" eb="3">
      <t>ジギョウショ</t>
    </rPh>
    <rPh sb="4" eb="7">
      <t>ショザイチ</t>
    </rPh>
    <phoneticPr fontId="31"/>
  </si>
  <si>
    <t>）</t>
  </si>
  <si>
    <t>行橋市</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</si>
  <si>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</si>
  <si>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円</t>
    <rPh sb="0" eb="1">
      <t>エン</t>
    </rPh>
    <phoneticPr fontId="31"/>
  </si>
  <si>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</si>
  <si>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</si>
  <si>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河内長野市</t>
  </si>
  <si>
    <t>弟子屈町</t>
  </si>
  <si>
    <t>法人名</t>
    <rPh sb="0" eb="2">
      <t>ホウジン</t>
    </rPh>
    <rPh sb="2" eb="3">
      <t>メイ</t>
    </rPh>
    <phoneticPr fontId="31"/>
  </si>
  <si>
    <t>ロ</t>
  </si>
  <si>
    <t>日</t>
    <rPh sb="0" eb="1">
      <t>ニチ</t>
    </rPh>
    <phoneticPr fontId="31"/>
  </si>
  <si>
    <t>新潟県</t>
  </si>
  <si>
    <t>新居浜市</t>
  </si>
  <si>
    <t>本宮市</t>
  </si>
  <si>
    <t>訪問介護</t>
  </si>
  <si>
    <t>職員の事情等の状況に応じた勤務シフトや短時間正規職員制度の導入、職員の希望に即した非正規職員から正規職員への転換の制度等の整備</t>
  </si>
  <si>
    <t>栗原市</t>
  </si>
  <si>
    <t>別紙様式３－１</t>
    <rPh sb="0" eb="2">
      <t>ベッシ</t>
    </rPh>
    <rPh sb="2" eb="4">
      <t>ヨウシキ</t>
    </rPh>
    <phoneticPr fontId="31"/>
  </si>
  <si>
    <t>夜間対応型訪問介護</t>
  </si>
  <si>
    <t>地域密着型通所介護</t>
  </si>
  <si>
    <t>大和町</t>
  </si>
  <si>
    <t>三島市</t>
  </si>
  <si>
    <t>高原町</t>
  </si>
  <si>
    <t>群馬県</t>
  </si>
  <si>
    <t>事業所の所在地（市区町村）</t>
    <rPh sb="0" eb="3">
      <t>ジギョウショ</t>
    </rPh>
    <rPh sb="4" eb="7">
      <t>ショザイチ</t>
    </rPh>
    <rPh sb="8" eb="12">
      <t>シクチョウソン</t>
    </rPh>
    <phoneticPr fontId="31"/>
  </si>
  <si>
    <t>サービス区分</t>
  </si>
  <si>
    <t>由良町</t>
  </si>
  <si>
    <t>和寒町</t>
  </si>
  <si>
    <t>法人代表者</t>
    <rPh sb="0" eb="2">
      <t>ホウジン</t>
    </rPh>
    <rPh sb="2" eb="5">
      <t>ダイヒョウシャ</t>
    </rPh>
    <phoneticPr fontId="31"/>
  </si>
  <si>
    <t>地域密着型特定施設入居者生活介護</t>
  </si>
  <si>
    <t>東洋町</t>
  </si>
  <si>
    <t>処遇加算Ⅰ特定加算Ⅱベア加算から新加算Ⅲ</t>
  </si>
  <si>
    <t>大崎市</t>
  </si>
  <si>
    <t>廿日市市</t>
  </si>
  <si>
    <t>明和町</t>
  </si>
  <si>
    <t>砥部町</t>
  </si>
  <si>
    <t>日立市</t>
  </si>
  <si>
    <t>多賀城市</t>
  </si>
  <si>
    <t>古賀市</t>
  </si>
  <si>
    <t>西川町</t>
  </si>
  <si>
    <t>広陵町</t>
  </si>
  <si>
    <t>地域密着型介護老人福祉施設</t>
  </si>
  <si>
    <t>葛巻町</t>
  </si>
  <si>
    <t>青梅市</t>
  </si>
  <si>
    <t>電話番号</t>
    <rPh sb="0" eb="2">
      <t>デンワ</t>
    </rPh>
    <rPh sb="2" eb="4">
      <t>バンゴウ</t>
    </rPh>
    <phoneticPr fontId="31"/>
  </si>
  <si>
    <t>令和</t>
    <rPh sb="0" eb="2">
      <t>レイワ</t>
    </rPh>
    <phoneticPr fontId="31"/>
  </si>
  <si>
    <t>羅臼町</t>
  </si>
  <si>
    <t>いわき市</t>
  </si>
  <si>
    <t>職名</t>
    <rPh sb="0" eb="2">
      <t>ショクメイ</t>
    </rPh>
    <phoneticPr fontId="31"/>
  </si>
  <si>
    <t>安芸高田市</t>
  </si>
  <si>
    <t>－</t>
  </si>
  <si>
    <t>E-mail</t>
  </si>
  <si>
    <t>①</t>
  </si>
  <si>
    <t>大口町</t>
  </si>
  <si>
    <t>②</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</si>
  <si>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</si>
  <si>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t>
  </si>
  <si>
    <t>葛城市</t>
  </si>
  <si>
    <t>※</t>
  </si>
  <si>
    <t>九戸村</t>
  </si>
  <si>
    <t>姫路市</t>
  </si>
  <si>
    <t>処遇加算Ⅲ特定加算Ⅱベア加算から新加算Ⅲ</t>
  </si>
  <si>
    <t>市区町村</t>
    <rPh sb="0" eb="2">
      <t>シク</t>
    </rPh>
    <rPh sb="2" eb="4">
      <t>チョウソン</t>
    </rPh>
    <phoneticPr fontId="31"/>
  </si>
  <si>
    <t>当別町</t>
  </si>
  <si>
    <t>　旧ベースアップ等加算の加算額［円］</t>
    <rPh sb="1" eb="2">
      <t>キュウ</t>
    </rPh>
    <rPh sb="12" eb="15">
      <t>カサンガク</t>
    </rPh>
    <rPh sb="16" eb="17">
      <t>エン</t>
    </rPh>
    <phoneticPr fontId="31"/>
  </si>
  <si>
    <t>志賀町</t>
  </si>
  <si>
    <t>四街道市</t>
  </si>
  <si>
    <t>宮崎県</t>
  </si>
  <si>
    <t>佐世保市</t>
  </si>
  <si>
    <t>提出先</t>
    <rPh sb="0" eb="2">
      <t>テイシュツ</t>
    </rPh>
    <rPh sb="2" eb="3">
      <t>サキ</t>
    </rPh>
    <phoneticPr fontId="31"/>
  </si>
  <si>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</si>
  <si>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東松島市</t>
  </si>
  <si>
    <t>おおい町</t>
  </si>
  <si>
    <t>北広島市</t>
  </si>
  <si>
    <t>法人所在地</t>
    <rPh sb="0" eb="2">
      <t>ホウジン</t>
    </rPh>
    <rPh sb="2" eb="5">
      <t>ショザイチ</t>
    </rPh>
    <phoneticPr fontId="31"/>
  </si>
  <si>
    <t>研修の受講やキャリア段位制度と人事考課との連動</t>
  </si>
  <si>
    <t>連絡先</t>
    <rPh sb="0" eb="3">
      <t>レンラクサキ</t>
    </rPh>
    <phoneticPr fontId="31"/>
  </si>
  <si>
    <t>上川町</t>
  </si>
  <si>
    <t>南伊豆町</t>
  </si>
  <si>
    <t>新加算Ⅴ（７）</t>
    <rPh sb="0" eb="3">
      <t>シンカサン</t>
    </rPh>
    <phoneticPr fontId="72"/>
  </si>
  <si>
    <t>津幡町</t>
  </si>
  <si>
    <t>↓隠し列</t>
    <rPh sb="1" eb="2">
      <t>カク</t>
    </rPh>
    <rPh sb="3" eb="4">
      <t>レツ</t>
    </rPh>
    <phoneticPr fontId="31"/>
  </si>
  <si>
    <t>名称</t>
    <rPh sb="0" eb="2">
      <t>メイショウ</t>
    </rPh>
    <phoneticPr fontId="31"/>
  </si>
  <si>
    <t>酒田市</t>
  </si>
  <si>
    <t>東御市</t>
  </si>
  <si>
    <t>〒結合</t>
    <rPh sb="1" eb="3">
      <t>ケツゴウ</t>
    </rPh>
    <phoneticPr fontId="31"/>
  </si>
  <si>
    <t>高齢者の活躍（居室やフロア等の掃除、食事の配膳・下膳などのほか、経理や労務、広報なども含めた介護業務以外の業務の提供）等による役割分担の明確化</t>
  </si>
  <si>
    <t>日高町</t>
  </si>
  <si>
    <t>中央区</t>
  </si>
  <si>
    <t>海津市</t>
  </si>
  <si>
    <t>法人住所</t>
    <rPh sb="0" eb="2">
      <t>ホウジン</t>
    </rPh>
    <rPh sb="2" eb="4">
      <t>ジュウショ</t>
    </rPh>
    <phoneticPr fontId="31"/>
  </si>
  <si>
    <t>匝瑳市</t>
  </si>
  <si>
    <t>住所１（番地・住居番号まで）</t>
    <rPh sb="0" eb="2">
      <t>ジュウショ</t>
    </rPh>
    <rPh sb="4" eb="6">
      <t>バンチ</t>
    </rPh>
    <rPh sb="7" eb="9">
      <t>ジュウキョ</t>
    </rPh>
    <rPh sb="9" eb="11">
      <t>バンゴウ</t>
    </rPh>
    <phoneticPr fontId="31"/>
  </si>
  <si>
    <t>舟橋村</t>
  </si>
  <si>
    <t>住所２（建物名等）</t>
    <rPh sb="0" eb="2">
      <t>ジュウショ</t>
    </rPh>
    <rPh sb="4" eb="6">
      <t>タテモノ</t>
    </rPh>
    <rPh sb="6" eb="7">
      <t>メイ</t>
    </rPh>
    <rPh sb="7" eb="8">
      <t>トウ</t>
    </rPh>
    <phoneticPr fontId="31"/>
  </si>
  <si>
    <t>小豆島町</t>
  </si>
  <si>
    <t>東川町</t>
  </si>
  <si>
    <t>真岡市</t>
  </si>
  <si>
    <t>京極町</t>
  </si>
  <si>
    <t>本別町</t>
  </si>
  <si>
    <t>氏名</t>
    <rPh sb="0" eb="2">
      <t>シメイ</t>
    </rPh>
    <phoneticPr fontId="31"/>
  </si>
  <si>
    <t>尾道市</t>
  </si>
  <si>
    <t>粟島浦村</t>
  </si>
  <si>
    <t>大島町</t>
  </si>
  <si>
    <t>草津市</t>
  </si>
  <si>
    <t>御蔵島村</t>
  </si>
  <si>
    <t>書類作成
担当者</t>
    <rPh sb="0" eb="2">
      <t>ショルイ</t>
    </rPh>
    <rPh sb="2" eb="4">
      <t>サクセイ</t>
    </rPh>
    <rPh sb="5" eb="8">
      <t>タントウシャ</t>
    </rPh>
    <phoneticPr fontId="31"/>
  </si>
  <si>
    <t>安平町</t>
  </si>
  <si>
    <t>田舎館村</t>
  </si>
  <si>
    <t>宮崎市</t>
  </si>
  <si>
    <t>川崎市</t>
  </si>
  <si>
    <t>古河市</t>
  </si>
  <si>
    <t>通し番号</t>
    <rPh sb="0" eb="1">
      <t>トオ</t>
    </rPh>
    <rPh sb="2" eb="4">
      <t>バンゴウ</t>
    </rPh>
    <phoneticPr fontId="31"/>
  </si>
  <si>
    <t>太子町</t>
  </si>
  <si>
    <t>杉並区</t>
  </si>
  <si>
    <t>由仁町</t>
  </si>
  <si>
    <t>介護保険事業所番号</t>
    <rPh sb="0" eb="2">
      <t>カイゴ</t>
    </rPh>
    <rPh sb="2" eb="4">
      <t>ホケン</t>
    </rPh>
    <rPh sb="4" eb="6">
      <t>ジギョウ</t>
    </rPh>
    <rPh sb="6" eb="7">
      <t>ショ</t>
    </rPh>
    <rPh sb="7" eb="9">
      <t>バンゴウ</t>
    </rPh>
    <phoneticPr fontId="31"/>
  </si>
  <si>
    <t>都道府県</t>
    <rPh sb="0" eb="4">
      <t>トドウフケン</t>
    </rPh>
    <phoneticPr fontId="31"/>
  </si>
  <si>
    <t>富津市</t>
  </si>
  <si>
    <t>皆野町</t>
  </si>
  <si>
    <t>南風原町</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</si>
  <si>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</si>
  <si>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</si>
  <si>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</si>
  <si>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</si>
  <si>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</si>
  <si>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</si>
  <si>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事業所名</t>
    <rPh sb="0" eb="2">
      <t>ジギョウ</t>
    </rPh>
    <rPh sb="2" eb="3">
      <t>ショ</t>
    </rPh>
    <rPh sb="3" eb="4">
      <t>ナ</t>
    </rPh>
    <phoneticPr fontId="31"/>
  </si>
  <si>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</si>
  <si>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飯田市</t>
  </si>
  <si>
    <t>伊達市</t>
  </si>
  <si>
    <r>
      <t xml:space="preserve">令和６年度の賃金改善額
</t>
    </r>
    <r>
      <rPr>
        <b/>
        <sz val="9"/>
        <color auto="1"/>
        <rFont val="ＭＳ Ｐゴシック"/>
      </rPr>
      <t>（②の額以上となること）</t>
    </r>
    <rPh sb="6" eb="8">
      <t>チンギン</t>
    </rPh>
    <phoneticPr fontId="31"/>
  </si>
  <si>
    <t>北区</t>
  </si>
  <si>
    <t>１　提出先に関する情報</t>
    <rPh sb="2" eb="4">
      <t>テイシュツ</t>
    </rPh>
    <rPh sb="4" eb="5">
      <t>サキ</t>
    </rPh>
    <rPh sb="6" eb="7">
      <t>カン</t>
    </rPh>
    <rPh sb="9" eb="11">
      <t>ジョウホウ</t>
    </rPh>
    <phoneticPr fontId="31"/>
  </si>
  <si>
    <t>西郷村</t>
  </si>
  <si>
    <t>熱海市</t>
  </si>
  <si>
    <t>井川町</t>
  </si>
  <si>
    <t>山武市</t>
  </si>
  <si>
    <t>処遇加算Ⅰ特定加算Ⅱベア加算なしから新加算Ⅲ</t>
  </si>
  <si>
    <t>指定権者</t>
    <rPh sb="0" eb="2">
      <t>シテイ</t>
    </rPh>
    <rPh sb="2" eb="4">
      <t>ケンシャ</t>
    </rPh>
    <phoneticPr fontId="31"/>
  </si>
  <si>
    <t>北見市</t>
  </si>
  <si>
    <t>業務や福利厚生制度、メンタルヘルス等の職員相談窓口の設置等相談体制の充実</t>
  </si>
  <si>
    <t>処遇加算Ⅱ特定加算なしベア加算なしから新加算Ⅴ（11）</t>
  </si>
  <si>
    <t>　</t>
  </si>
  <si>
    <t>新庄村</t>
  </si>
  <si>
    <t>上位者・担当者等によるキャリア面談など、キャリアアップ等に関する定期的な相談の機会の確保</t>
  </si>
  <si>
    <t>内容</t>
    <rPh sb="0" eb="2">
      <t>ナイヨウ</t>
    </rPh>
    <phoneticPr fontId="31"/>
  </si>
  <si>
    <t>事故・トラブルへの対応マニュアル等の作成等の体制の整備</t>
  </si>
  <si>
    <t>東伊豆町</t>
  </si>
  <si>
    <t>入職促進に向けた取組</t>
  </si>
  <si>
    <t>西都市</t>
  </si>
  <si>
    <t>法人や事業所の経営理念やケア方針・人材育成方針、その実現のための施策・仕組みなどの明確化</t>
  </si>
  <si>
    <t>事業者の共同による採用・人事ローテーション・研修のための制度構築</t>
  </si>
  <si>
    <t>忠岡町</t>
  </si>
  <si>
    <t>七飯町</t>
  </si>
  <si>
    <t>登別市</t>
  </si>
  <si>
    <t>他産業からの転職者、主婦層、中高年齢者等、経験者・有資格者等にこだわらない幅広い採用の仕組みの構築</t>
    <rPh sb="43" eb="45">
      <t>シク</t>
    </rPh>
    <rPh sb="47" eb="49">
      <t>コウチク</t>
    </rPh>
    <phoneticPr fontId="31"/>
  </si>
  <si>
    <t>赤平市</t>
  </si>
  <si>
    <t>（参考）令和５年度</t>
    <rPh sb="1" eb="3">
      <t>サンコウ</t>
    </rPh>
    <rPh sb="4" eb="6">
      <t>レイワ</t>
    </rPh>
    <rPh sb="7" eb="9">
      <t>ネンド</t>
    </rPh>
    <phoneticPr fontId="31"/>
  </si>
  <si>
    <t>職業体験の受入れや地域行事への参加や主催等による職業魅力度向上の取組の実施</t>
    <rPh sb="35" eb="37">
      <t>ジッシ</t>
    </rPh>
    <phoneticPr fontId="31"/>
  </si>
  <si>
    <t>資質の向上やキャリアアップに向けた支援</t>
  </si>
  <si>
    <t>沼田市</t>
  </si>
  <si>
    <t>奥尻町</t>
  </si>
  <si>
    <t>阿見町</t>
  </si>
  <si>
    <t>宜野湾市</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</si>
  <si>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</si>
  <si>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1"/>
  </si>
  <si>
    <t>エルダー・メンター（仕事やメンタル面のサポート等をする担当者）制度等導入</t>
  </si>
  <si>
    <t>椎葉村</t>
  </si>
  <si>
    <t>中山町</t>
  </si>
  <si>
    <t>両立支援・多様な働き方の推進</t>
  </si>
  <si>
    <t>三田市</t>
  </si>
  <si>
    <t>大熊町</t>
  </si>
  <si>
    <t>有給休暇が取得しやすい環境の整備</t>
  </si>
  <si>
    <t>三沢市</t>
  </si>
  <si>
    <t>腰痛を含む心身の健康管理</t>
  </si>
  <si>
    <t>新加算Ⅴ（10）</t>
    <rPh sb="0" eb="3">
      <t>シンカサン</t>
    </rPh>
    <phoneticPr fontId="72"/>
  </si>
  <si>
    <t>白川町</t>
  </si>
  <si>
    <t>上野原市</t>
  </si>
  <si>
    <t>常陸大宮市</t>
  </si>
  <si>
    <t>北大東村</t>
  </si>
  <si>
    <t>小平市</t>
  </si>
  <si>
    <t>羽後町</t>
  </si>
  <si>
    <t>近江八幡市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</si>
  <si>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</si>
  <si>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</si>
  <si>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吉備中央町</t>
  </si>
  <si>
    <t>上野村</t>
  </si>
  <si>
    <t>介護職員の身体の負担軽減のための介護技術の修得支援、介護ロボットやリフト等の介護機器等導入及び研修等による腰痛対策の実施</t>
  </si>
  <si>
    <t>宮津市</t>
  </si>
  <si>
    <t>雇用管理改善のための管理者に対する研修等の実施</t>
  </si>
  <si>
    <t>山ノ内町</t>
  </si>
  <si>
    <t>岡崎市</t>
  </si>
  <si>
    <t>三条市</t>
  </si>
  <si>
    <t>生産性向上のための業務改善の取組</t>
  </si>
  <si>
    <t>大衡村</t>
  </si>
  <si>
    <t>今金町</t>
  </si>
  <si>
    <t>岩沼市</t>
  </si>
  <si>
    <t>多良木町</t>
  </si>
  <si>
    <t>タブレット端末やインカム等のＩＣＴ活用や見守り機器等の介護ロボットやセンサー等の導入による業務量の縮減</t>
  </si>
  <si>
    <t>葉山町</t>
  </si>
  <si>
    <t>５S活動（業務管理の手法の１つ。整理・整頓・清掃・清潔・躾の頭文字をとったもの）等の実践による職場環境の整備</t>
  </si>
  <si>
    <t>勝浦町</t>
  </si>
  <si>
    <t>処遇加算Ⅰ</t>
    <rPh sb="0" eb="2">
      <t>ショグウ</t>
    </rPh>
    <rPh sb="2" eb="4">
      <t>カサン</t>
    </rPh>
    <phoneticPr fontId="31"/>
  </si>
  <si>
    <t>業務手順書の作成や、記録・報告様式の工夫等による情報共有や作業負担の軽減</t>
  </si>
  <si>
    <t>新十津川町</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</si>
  <si>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</si>
  <si>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</si>
  <si>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やりがい・働きがいの醸成</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</si>
  <si>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</si>
  <si>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</si>
  <si>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</si>
  <si>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</si>
  <si>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</si>
  <si>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</si>
  <si>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</si>
  <si>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ミーティング等による職場内コミュニケーションの円滑化による個々の介護職員の気づきを踏まえた勤務環境やケア内容の改善</t>
  </si>
  <si>
    <t>市原市</t>
  </si>
  <si>
    <t>勝山市</t>
  </si>
  <si>
    <t>喜多方市</t>
  </si>
  <si>
    <t>糸満市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</si>
  <si>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</si>
  <si>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</si>
  <si>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</si>
  <si>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室蘭市</t>
  </si>
  <si>
    <t>南大東村</t>
  </si>
  <si>
    <t>垂水市</t>
  </si>
  <si>
    <t>利用者本位のケア方針など介護保険や法人の理念等を定期的に学ぶ機会の提供</t>
  </si>
  <si>
    <t>大仙市</t>
  </si>
  <si>
    <t>鶴居村</t>
  </si>
  <si>
    <t>取手市</t>
  </si>
  <si>
    <t>糸島市</t>
  </si>
  <si>
    <t>ケアの好事例や、利用者やその家族からの謝意等の情報を共有する機会の提供</t>
  </si>
  <si>
    <t>西原町</t>
  </si>
  <si>
    <t>区分</t>
    <rPh sb="0" eb="2">
      <t>クブン</t>
    </rPh>
    <phoneticPr fontId="31"/>
  </si>
  <si>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</si>
  <si>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</si>
  <si>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</si>
  <si>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</si>
  <si>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</si>
  <si>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</si>
  <si>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深谷市</t>
  </si>
  <si>
    <t>加算提出先</t>
    <rPh sb="0" eb="2">
      <t>カサン</t>
    </rPh>
    <rPh sb="2" eb="4">
      <t>テイシュツ</t>
    </rPh>
    <rPh sb="4" eb="5">
      <t>サキ</t>
    </rPh>
    <phoneticPr fontId="31"/>
  </si>
  <si>
    <t>％</t>
  </si>
  <si>
    <t>浦河町</t>
  </si>
  <si>
    <t>豊後大野市</t>
  </si>
  <si>
    <t>新加算Ⅱ</t>
    <rPh sb="0" eb="3">
      <t>シンカサン</t>
    </rPh>
    <phoneticPr fontId="72"/>
  </si>
  <si>
    <t>キャリアパス要件Ⅲ（昇給の仕組みの整備等）を満たすこと。</t>
    <rPh sb="22" eb="23">
      <t>ミ</t>
    </rPh>
    <phoneticPr fontId="31"/>
  </si>
  <si>
    <t>逗子市</t>
  </si>
  <si>
    <t>久米南町</t>
  </si>
  <si>
    <t>上郡町</t>
  </si>
  <si>
    <t>片品村</t>
  </si>
  <si>
    <t>介護職員とその他の職種のそれぞれについて、賃金改善の見込額の３分の２以上を、ベースアップ等（基本給又は決まって毎月支払われる手当の引上げ）に充てられる計画になっていること</t>
  </si>
  <si>
    <t>旭川市</t>
  </si>
  <si>
    <t>【記入上の注意】</t>
    <rPh sb="1" eb="3">
      <t>キニュウ</t>
    </rPh>
    <rPh sb="3" eb="4">
      <t>ジョウ</t>
    </rPh>
    <rPh sb="5" eb="7">
      <t>チュウイ</t>
    </rPh>
    <phoneticPr fontId="31"/>
  </si>
  <si>
    <t>青木村</t>
  </si>
  <si>
    <t>石巻市</t>
  </si>
  <si>
    <t>・</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</si>
  <si>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</si>
  <si>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</si>
  <si>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</si>
  <si>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</si>
  <si>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</si>
  <si>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</si>
  <si>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</si>
  <si>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</si>
  <si>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</si>
  <si>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1"/>
  </si>
  <si>
    <t>金山町</t>
  </si>
  <si>
    <t>中央市</t>
  </si>
  <si>
    <t>事業所の所在地</t>
  </si>
  <si>
    <t>介護医療院</t>
  </si>
  <si>
    <t>小樽市</t>
  </si>
  <si>
    <t>大多喜町</t>
  </si>
  <si>
    <t>かすみがうら市</t>
  </si>
  <si>
    <t>滝上町</t>
  </si>
  <si>
    <t>おいらせ町</t>
  </si>
  <si>
    <t>王寺町</t>
  </si>
  <si>
    <t>介護職員</t>
    <rPh sb="0" eb="2">
      <t>カイゴ</t>
    </rPh>
    <rPh sb="2" eb="4">
      <t>ショクイン</t>
    </rPh>
    <phoneticPr fontId="31"/>
  </si>
  <si>
    <t>代表者</t>
    <rPh sb="0" eb="3">
      <t>ダイヒョウシャ</t>
    </rPh>
    <phoneticPr fontId="31"/>
  </si>
  <si>
    <t>新加算Ⅴ（６）</t>
    <rPh sb="0" eb="3">
      <t>シンカサン</t>
    </rPh>
    <phoneticPr fontId="72"/>
  </si>
  <si>
    <t>西桂町</t>
  </si>
  <si>
    <t>西条市</t>
  </si>
  <si>
    <t>延岡市</t>
  </si>
  <si>
    <t>←</t>
  </si>
  <si>
    <t>（１）加算額以上の賃金改善について（全体）</t>
    <rPh sb="3" eb="6">
      <t>カサンガク</t>
    </rPh>
    <rPh sb="6" eb="8">
      <t>イジョウ</t>
    </rPh>
    <rPh sb="9" eb="11">
      <t>チンギン</t>
    </rPh>
    <rPh sb="11" eb="13">
      <t>カイゼン</t>
    </rPh>
    <rPh sb="18" eb="20">
      <t>ゼンタイ</t>
    </rPh>
    <phoneticPr fontId="31"/>
  </si>
  <si>
    <t>（介護予防）短期入所生活介護</t>
  </si>
  <si>
    <t>野辺地町</t>
  </si>
  <si>
    <t>上峰町</t>
  </si>
  <si>
    <t>渋川市</t>
  </si>
  <si>
    <t>通所型サービス（総合事業）</t>
  </si>
  <si>
    <t>（介護予防）小規模多機能型居宅介護</t>
  </si>
  <si>
    <t>宇佐市</t>
  </si>
  <si>
    <t>（確認用）</t>
    <rPh sb="1" eb="4">
      <t>カクニンヨウ</t>
    </rPh>
    <phoneticPr fontId="31"/>
  </si>
  <si>
    <t>○</t>
  </si>
  <si>
    <t>提出前のチェックリスト</t>
    <rPh sb="0" eb="2">
      <t>テイシュツ</t>
    </rPh>
    <rPh sb="2" eb="3">
      <t>マエ</t>
    </rPh>
    <phoneticPr fontId="31"/>
  </si>
  <si>
    <t>女川町</t>
  </si>
  <si>
    <t>柴田町</t>
  </si>
  <si>
    <t>東村</t>
  </si>
  <si>
    <t>（２）</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</si>
  <si>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</si>
  <si>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</si>
  <si>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</si>
  <si>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</si>
  <si>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国東市</t>
  </si>
  <si>
    <t>介護職員等処遇改善加算</t>
    <rPh sb="0" eb="9">
      <t>カイゴショクイントウショグウカイゼン</t>
    </rPh>
    <rPh sb="9" eb="11">
      <t xml:space="preserve">カサン </t>
    </rPh>
    <phoneticPr fontId="31"/>
  </si>
  <si>
    <t>令和６年度の加算の影響を除いた賃金額</t>
  </si>
  <si>
    <t>（ア）令和６年度の賃金の総額</t>
    <rPh sb="3" eb="5">
      <t xml:space="preserve">レイワ </t>
    </rPh>
    <rPh sb="6" eb="8">
      <t>ホンネンド</t>
    </rPh>
    <rPh sb="9" eb="11">
      <t>チンギン</t>
    </rPh>
    <rPh sb="12" eb="14">
      <t>ソウガク</t>
    </rPh>
    <phoneticPr fontId="31"/>
  </si>
  <si>
    <t>西宮市</t>
  </si>
  <si>
    <t>館山市</t>
  </si>
  <si>
    <t>村山市</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</si>
  <si>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</si>
  <si>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洞爺湖町</t>
  </si>
  <si>
    <t>新発田市</t>
  </si>
  <si>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</si>
  <si>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</si>
  <si>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</si>
  <si>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</si>
  <si>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刈羽村</t>
  </si>
  <si>
    <t>寿都町</t>
  </si>
  <si>
    <t>大山町</t>
  </si>
  <si>
    <t>むつ市</t>
  </si>
  <si>
    <t>介護職員等処遇改善加算</t>
    <rPh sb="0" eb="5">
      <t>カイゴショクイントウ</t>
    </rPh>
    <rPh sb="5" eb="11">
      <t>ショグウカイゼンカサン</t>
    </rPh>
    <phoneticPr fontId="31"/>
  </si>
  <si>
    <t>小川町</t>
  </si>
  <si>
    <t>岩内町</t>
  </si>
  <si>
    <t>松前町</t>
  </si>
  <si>
    <t>前橋市</t>
  </si>
  <si>
    <t>栃木県</t>
  </si>
  <si>
    <t>香南市</t>
  </si>
  <si>
    <t>サービス提供体制強化加算等の算定状況に応じた加算率</t>
    <rPh sb="14" eb="16">
      <t>サンテイ</t>
    </rPh>
    <phoneticPr fontId="31"/>
  </si>
  <si>
    <t>小清水町</t>
  </si>
  <si>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</si>
  <si>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</si>
  <si>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</si>
  <si>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</si>
  <si>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</si>
  <si>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</si>
  <si>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天塩町</t>
  </si>
  <si>
    <t>処遇加算Ⅱ</t>
    <rPh sb="2" eb="4">
      <t>カサン</t>
    </rPh>
    <phoneticPr fontId="31"/>
  </si>
  <si>
    <t>美瑛町</t>
  </si>
  <si>
    <t>都留市</t>
  </si>
  <si>
    <t>江差町</t>
  </si>
  <si>
    <t>処遇加算Ⅲ</t>
    <rPh sb="2" eb="4">
      <t>カサン</t>
    </rPh>
    <phoneticPr fontId="31"/>
  </si>
  <si>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</si>
  <si>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</si>
  <si>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</si>
  <si>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</si>
  <si>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特定加算Ⅰ</t>
    <rPh sb="0" eb="2">
      <t>トクテイ</t>
    </rPh>
    <rPh sb="2" eb="4">
      <t>カサン</t>
    </rPh>
    <phoneticPr fontId="31"/>
  </si>
  <si>
    <t>（介護予防）認知症対応型通所介護</t>
  </si>
  <si>
    <t>岩泉町</t>
  </si>
  <si>
    <t>伊江村</t>
  </si>
  <si>
    <t>上勝町</t>
  </si>
  <si>
    <t>中富良野町</t>
  </si>
  <si>
    <t>特定加算Ⅱ</t>
    <rPh sb="0" eb="2">
      <t>トクテイ</t>
    </rPh>
    <rPh sb="2" eb="4">
      <t>カサン</t>
    </rPh>
    <phoneticPr fontId="31"/>
  </si>
  <si>
    <t>市川三郷町</t>
  </si>
  <si>
    <t>大野市</t>
  </si>
  <si>
    <t>内灘町</t>
  </si>
  <si>
    <t>太宰府市</t>
  </si>
  <si>
    <t>特定加算なし</t>
    <rPh sb="0" eb="2">
      <t>トクテイ</t>
    </rPh>
    <rPh sb="2" eb="4">
      <t>カサン</t>
    </rPh>
    <phoneticPr fontId="31"/>
  </si>
  <si>
    <t>つがる市</t>
  </si>
  <si>
    <t>ベア加算</t>
    <rPh sb="2" eb="4">
      <t>カサン</t>
    </rPh>
    <phoneticPr fontId="31"/>
  </si>
  <si>
    <t>富士見町</t>
  </si>
  <si>
    <t>ベア加算なし</t>
    <rPh sb="2" eb="4">
      <t>カサン</t>
    </rPh>
    <phoneticPr fontId="31"/>
  </si>
  <si>
    <t>新加算Ⅰ</t>
    <rPh sb="0" eb="3">
      <t>シンカサン</t>
    </rPh>
    <phoneticPr fontId="72"/>
  </si>
  <si>
    <t>与那原町</t>
  </si>
  <si>
    <t>板橋区</t>
  </si>
  <si>
    <t>豊根村</t>
  </si>
  <si>
    <t>新加算Ⅲ</t>
    <rPh sb="0" eb="3">
      <t>シンカサン</t>
    </rPh>
    <phoneticPr fontId="72"/>
  </si>
  <si>
    <t>天栄村</t>
  </si>
  <si>
    <t>猿払村</t>
  </si>
  <si>
    <t>神河町</t>
  </si>
  <si>
    <t>新加算Ⅳ</t>
    <rPh sb="0" eb="3">
      <t>シンカサン</t>
    </rPh>
    <phoneticPr fontId="72"/>
  </si>
  <si>
    <t>京都府</t>
  </si>
  <si>
    <t>新加算Ⅴ（１）</t>
    <rPh sb="0" eb="3">
      <t>シンカサン</t>
    </rPh>
    <phoneticPr fontId="72"/>
  </si>
  <si>
    <t>新加算Ⅴ（２）</t>
    <rPh sb="0" eb="3">
      <t>シンカサン</t>
    </rPh>
    <phoneticPr fontId="72"/>
  </si>
  <si>
    <t>菊池市</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</si>
  <si>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</si>
  <si>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</si>
  <si>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新加算Ⅴ（３）</t>
    <rPh sb="0" eb="3">
      <t>シンカサン</t>
    </rPh>
    <phoneticPr fontId="72"/>
  </si>
  <si>
    <t>笠置町</t>
  </si>
  <si>
    <t>新加算Ⅴ（４）</t>
    <rPh sb="0" eb="3">
      <t>シンカサン</t>
    </rPh>
    <phoneticPr fontId="72"/>
  </si>
  <si>
    <t>その他（</t>
    <rPh sb="2" eb="3">
      <t>タ</t>
    </rPh>
    <phoneticPr fontId="31"/>
  </si>
  <si>
    <t>北相木村</t>
  </si>
  <si>
    <t>新加算Ⅴ（５）</t>
    <rPh sb="0" eb="3">
      <t>シンカサン</t>
    </rPh>
    <phoneticPr fontId="72"/>
  </si>
  <si>
    <t>新加算Ⅴ（８）</t>
    <rPh sb="0" eb="3">
      <t>シンカサン</t>
    </rPh>
    <phoneticPr fontId="72"/>
  </si>
  <si>
    <t>足寄町</t>
  </si>
  <si>
    <t>小布施町</t>
  </si>
  <si>
    <t>徳島市</t>
  </si>
  <si>
    <t>新加算Ⅴ（９）</t>
    <rPh sb="0" eb="3">
      <t>シンカサン</t>
    </rPh>
    <phoneticPr fontId="72"/>
  </si>
  <si>
    <t>甲州市</t>
  </si>
  <si>
    <t>佐呂間町</t>
  </si>
  <si>
    <t>聖籠町</t>
  </si>
  <si>
    <t>浦臼町</t>
  </si>
  <si>
    <t>新加算Ⅴ（11）</t>
    <rPh sb="0" eb="3">
      <t>シンカサン</t>
    </rPh>
    <phoneticPr fontId="72"/>
  </si>
  <si>
    <t>新加算Ⅴ（12）</t>
    <rPh sb="0" eb="3">
      <t>シンカサン</t>
    </rPh>
    <phoneticPr fontId="72"/>
  </si>
  <si>
    <t>神崎町</t>
  </si>
  <si>
    <t>基山町</t>
  </si>
  <si>
    <t>新加算Ⅴ（13）</t>
    <rPh sb="0" eb="3">
      <t>シンカサン</t>
    </rPh>
    <phoneticPr fontId="72"/>
  </si>
  <si>
    <t>白子町</t>
  </si>
  <si>
    <t>新加算Ⅴ（14）</t>
    <rPh sb="0" eb="3">
      <t>シンカサン</t>
    </rPh>
    <phoneticPr fontId="72"/>
  </si>
  <si>
    <t>津奈木町</t>
  </si>
  <si>
    <t>定期巡回･随時対応型訪問介護看護</t>
  </si>
  <si>
    <t>北島町</t>
  </si>
  <si>
    <t>我孫子市</t>
  </si>
  <si>
    <t>西目屋村</t>
  </si>
  <si>
    <t>河津町</t>
  </si>
  <si>
    <t>（介護予防）訪問入浴介護</t>
  </si>
  <si>
    <t>村田町</t>
  </si>
  <si>
    <t>（介護予防）通所リハビリテーション</t>
  </si>
  <si>
    <t>鴨川市</t>
  </si>
  <si>
    <t>さつま町</t>
  </si>
  <si>
    <t>八千代市</t>
  </si>
  <si>
    <t>（介護予防）特定施設入居者生活介護</t>
  </si>
  <si>
    <t>看護小規模多機能型居宅介護</t>
  </si>
  <si>
    <t>松川町</t>
  </si>
  <si>
    <t>（介護予防）認知症対応型共同生活介護</t>
  </si>
  <si>
    <t>新加算Ⅰ</t>
    <rPh sb="0" eb="3">
      <t>シンカサン</t>
    </rPh>
    <phoneticPr fontId="31"/>
  </si>
  <si>
    <t>士幌町</t>
  </si>
  <si>
    <t>能美市</t>
  </si>
  <si>
    <t>島牧村</t>
  </si>
  <si>
    <t>大津町</t>
  </si>
  <si>
    <t>介護老人福祉施設</t>
  </si>
  <si>
    <t>幌延町</t>
  </si>
  <si>
    <t>介護老人保健施設</t>
  </si>
  <si>
    <t>茨城県</t>
  </si>
  <si>
    <t>亘理町</t>
  </si>
  <si>
    <t>西ノ島町</t>
  </si>
  <si>
    <t>天草市</t>
  </si>
  <si>
    <t>（介護予防）短期入所療養介護（老健）</t>
  </si>
  <si>
    <t>別海町</t>
  </si>
  <si>
    <t>大崎上島町</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</si>
  <si>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</si>
  <si>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高崎市</t>
  </si>
  <si>
    <t>旧特定加算</t>
    <rPh sb="0" eb="1">
      <t>キュウ</t>
    </rPh>
    <rPh sb="1" eb="5">
      <t>トクテイカサン</t>
    </rPh>
    <phoneticPr fontId="31"/>
  </si>
  <si>
    <t>（介護予防）短期入所療養介護 （病院等（老健以外）)</t>
  </si>
  <si>
    <t>矢祭町</t>
  </si>
  <si>
    <t>丸森町</t>
  </si>
  <si>
    <t>藤沢市</t>
  </si>
  <si>
    <t>訪問型サービス（総合事業）</t>
  </si>
  <si>
    <t>令和６年度の加算額</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</si>
  <si>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</si>
  <si>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</si>
  <si>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</si>
  <si>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東員町</t>
  </si>
  <si>
    <t>戸沢村</t>
  </si>
  <si>
    <t>北海道</t>
  </si>
  <si>
    <t>東みよし町</t>
  </si>
  <si>
    <t>会津若松市</t>
  </si>
  <si>
    <t>キャリアパス要件Ⅳ　次のイとロ両方の基準を満たす。</t>
    <rPh sb="6" eb="8">
      <t>ヨウケン</t>
    </rPh>
    <rPh sb="15" eb="17">
      <t>リョウホウ</t>
    </rPh>
    <rPh sb="18" eb="20">
      <t>キジュン</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</si>
  <si>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</si>
  <si>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</si>
  <si>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</si>
  <si>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</si>
  <si>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</si>
  <si>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</si>
  <si>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</si>
  <si>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</si>
  <si>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湯河原町</t>
  </si>
  <si>
    <t>本部町</t>
  </si>
  <si>
    <t>妙高市</t>
  </si>
  <si>
    <t>【令和６年４月・５月に新規にベースアップ等加算を算定する場合】</t>
    <rPh sb="20" eb="21">
      <t>トウ</t>
    </rPh>
    <rPh sb="21" eb="23">
      <t>カサン</t>
    </rPh>
    <rPh sb="24" eb="26">
      <t>サンテイ</t>
    </rPh>
    <phoneticPr fontId="31"/>
  </si>
  <si>
    <t>出水市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</si>
  <si>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</si>
  <si>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令和６年４・５月の加算の総額［円］</t>
    <rPh sb="0" eb="2">
      <t>レイワ</t>
    </rPh>
    <rPh sb="3" eb="4">
      <t>ネン</t>
    </rPh>
    <rPh sb="7" eb="8">
      <t>ガツ</t>
    </rPh>
    <rPh sb="9" eb="11">
      <t>カサン</t>
    </rPh>
    <rPh sb="12" eb="14">
      <t>ソウガク</t>
    </rPh>
    <rPh sb="15" eb="16">
      <t>エン</t>
    </rPh>
    <phoneticPr fontId="31"/>
  </si>
  <si>
    <t>西之表市</t>
  </si>
  <si>
    <t>加算の総額［円］</t>
    <rPh sb="0" eb="2">
      <t>カサン</t>
    </rPh>
    <rPh sb="3" eb="5">
      <t>ソウガク</t>
    </rPh>
    <rPh sb="6" eb="7">
      <t>エン</t>
    </rPh>
    <phoneticPr fontId="31"/>
  </si>
  <si>
    <t>二戸市</t>
  </si>
  <si>
    <t>豊中市</t>
  </si>
  <si>
    <t>矢吹町</t>
  </si>
  <si>
    <t>市区町村</t>
    <rPh sb="0" eb="4">
      <t>シクチョウソン</t>
    </rPh>
    <phoneticPr fontId="31"/>
  </si>
  <si>
    <t>一宮市</t>
  </si>
  <si>
    <t>初山別村</t>
  </si>
  <si>
    <t>札幌市</t>
  </si>
  <si>
    <t>陸別町</t>
  </si>
  <si>
    <t>太良町</t>
  </si>
  <si>
    <t>海田町</t>
  </si>
  <si>
    <t>函館市</t>
  </si>
  <si>
    <t>釧路市</t>
  </si>
  <si>
    <t>八雲町</t>
  </si>
  <si>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</si>
  <si>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長岡市</t>
  </si>
  <si>
    <t>帯広市</t>
  </si>
  <si>
    <t>利尻町</t>
  </si>
  <si>
    <t>野田村</t>
  </si>
  <si>
    <t>阿南市</t>
  </si>
  <si>
    <t>上砂川町</t>
  </si>
  <si>
    <t>芳賀町</t>
  </si>
  <si>
    <t>大樹町</t>
  </si>
  <si>
    <t>鹿角市</t>
  </si>
  <si>
    <t>夕張市</t>
  </si>
  <si>
    <t>岩見沢市</t>
  </si>
  <si>
    <t>山鹿市</t>
  </si>
  <si>
    <t>上尾市</t>
  </si>
  <si>
    <t>小坂町</t>
  </si>
  <si>
    <t>（別紙様式3-2「キャリアパス要件Ⅳについて」の欄から転記）</t>
    <rPh sb="1" eb="3">
      <t>ベッシ</t>
    </rPh>
    <rPh sb="3" eb="5">
      <t>ヨウシキ</t>
    </rPh>
    <rPh sb="24" eb="25">
      <t>ラン</t>
    </rPh>
    <rPh sb="27" eb="29">
      <t>テンキ</t>
    </rPh>
    <phoneticPr fontId="31"/>
  </si>
  <si>
    <t>網走市</t>
  </si>
  <si>
    <t>柏市</t>
  </si>
  <si>
    <t>留萌市</t>
  </si>
  <si>
    <t>鹿児島市</t>
  </si>
  <si>
    <t>苫小牧市</t>
  </si>
  <si>
    <t>府中市</t>
  </si>
  <si>
    <t>宮代町</t>
  </si>
  <si>
    <t>豊田市</t>
  </si>
  <si>
    <t>大空町</t>
  </si>
  <si>
    <t>稚内市</t>
  </si>
  <si>
    <t>美唄市</t>
  </si>
  <si>
    <t>まんのう町</t>
  </si>
  <si>
    <t>処遇加算Ⅲ特定加算Ⅰベア加算なしから新加算Ⅰ</t>
  </si>
  <si>
    <t>箱根町</t>
  </si>
  <si>
    <t>蓬田村</t>
  </si>
  <si>
    <t>大分県</t>
  </si>
  <si>
    <t>芦別市</t>
  </si>
  <si>
    <t>文京区</t>
  </si>
  <si>
    <t>毛呂山町</t>
  </si>
  <si>
    <t>御殿場市</t>
  </si>
  <si>
    <t>江別市</t>
  </si>
  <si>
    <t>紋別市</t>
  </si>
  <si>
    <t>士別市</t>
  </si>
  <si>
    <t>鎌倉市</t>
  </si>
  <si>
    <t>佐久市</t>
  </si>
  <si>
    <t>名寄市</t>
  </si>
  <si>
    <t>三笠市</t>
  </si>
  <si>
    <t>中島村</t>
  </si>
  <si>
    <t>奈良県</t>
  </si>
  <si>
    <t>根室市</t>
  </si>
  <si>
    <t>平内町</t>
  </si>
  <si>
    <t>比布町</t>
  </si>
  <si>
    <t>千歳市</t>
  </si>
  <si>
    <t>朝来市</t>
  </si>
  <si>
    <t>処遇加算Ⅰ特定加算Ⅰベア加算から新加算Ⅰ</t>
  </si>
  <si>
    <t>滑川市</t>
  </si>
  <si>
    <t>滝川市</t>
  </si>
  <si>
    <t>砂川市</t>
  </si>
  <si>
    <t>処遇加算Ⅲ特定加算なしベア加算</t>
  </si>
  <si>
    <t>鯖江市</t>
  </si>
  <si>
    <t>泰阜村</t>
  </si>
  <si>
    <t>下北山村</t>
  </si>
  <si>
    <t>大町町</t>
  </si>
  <si>
    <t>鮫川村</t>
  </si>
  <si>
    <t>上田市</t>
  </si>
  <si>
    <t>泊村</t>
    <rPh sb="0" eb="2">
      <t>トマリムラ</t>
    </rPh>
    <phoneticPr fontId="21"/>
  </si>
  <si>
    <t>歌志内市</t>
  </si>
  <si>
    <t>深川市</t>
  </si>
  <si>
    <t>雄武町</t>
  </si>
  <si>
    <t>阿智村</t>
  </si>
  <si>
    <t>越前町</t>
  </si>
  <si>
    <t>恵庭市</t>
  </si>
  <si>
    <t>三芳町</t>
  </si>
  <si>
    <t>粕屋町</t>
  </si>
  <si>
    <t>石狩市</t>
  </si>
  <si>
    <t>新篠津村</t>
  </si>
  <si>
    <t>厚真町</t>
  </si>
  <si>
    <t>桜井市</t>
  </si>
  <si>
    <t>福島町</t>
  </si>
  <si>
    <t>大桑村</t>
  </si>
  <si>
    <t>知内町</t>
  </si>
  <si>
    <t>木古内町</t>
  </si>
  <si>
    <t>東海村</t>
  </si>
  <si>
    <t>酒々井町</t>
  </si>
  <si>
    <t>鹿部町</t>
  </si>
  <si>
    <t>春日部市</t>
  </si>
  <si>
    <t>森町</t>
  </si>
  <si>
    <t>秋田県</t>
  </si>
  <si>
    <t>阿賀町</t>
  </si>
  <si>
    <t>会津美里町</t>
  </si>
  <si>
    <t>今別町</t>
  </si>
  <si>
    <t>鳴門市</t>
  </si>
  <si>
    <t>洋野町</t>
  </si>
  <si>
    <t>長万部町</t>
  </si>
  <si>
    <t>上ノ国町</t>
  </si>
  <si>
    <t>厚沢部町</t>
  </si>
  <si>
    <t>河内町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</si>
  <si>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</si>
  <si>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t>乙部町</t>
  </si>
  <si>
    <t>恩納村</t>
  </si>
  <si>
    <t>男鹿市</t>
  </si>
  <si>
    <t>小美玉市</t>
  </si>
  <si>
    <t>せたな町</t>
  </si>
  <si>
    <t>三郷町</t>
  </si>
  <si>
    <t>東浦町</t>
  </si>
  <si>
    <t>処遇加算Ⅱ特定加算Ⅱベア加算なしから新加算Ⅱ</t>
  </si>
  <si>
    <t>板倉町</t>
  </si>
  <si>
    <t>新庄市</t>
  </si>
  <si>
    <t>塩尻市</t>
  </si>
  <si>
    <t>泉崎村</t>
  </si>
  <si>
    <t>黒松内町</t>
  </si>
  <si>
    <t>蘭越町</t>
  </si>
  <si>
    <t>柏崎市</t>
  </si>
  <si>
    <t>幸手市</t>
  </si>
  <si>
    <t>ニセコ町</t>
  </si>
  <si>
    <t>真狩村</t>
  </si>
  <si>
    <t>野々市市</t>
  </si>
  <si>
    <t>留寿都村</t>
  </si>
  <si>
    <t>佐川町</t>
  </si>
  <si>
    <t>大垣市</t>
  </si>
  <si>
    <t>喜茂別町</t>
  </si>
  <si>
    <t>倶知安町</t>
  </si>
  <si>
    <t>五戸町</t>
  </si>
  <si>
    <t>長井市</t>
  </si>
  <si>
    <t>土庄町</t>
  </si>
  <si>
    <t>えびの市</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</si>
  <si>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</si>
  <si>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伊奈町</t>
  </si>
  <si>
    <t>共和町</t>
  </si>
  <si>
    <t>【新加算Ⅴ⑺・Ⅴ⑼・Ⅴ⑽・Ⅴ⑿～⒁、旧処遇Ⅲ】</t>
    <rPh sb="19" eb="21">
      <t>ショグウ</t>
    </rPh>
    <phoneticPr fontId="31"/>
  </si>
  <si>
    <t>泊村</t>
  </si>
  <si>
    <t>函南町</t>
  </si>
  <si>
    <t>剣淵町</t>
  </si>
  <si>
    <t>神恵内村</t>
  </si>
  <si>
    <t>積丹町</t>
  </si>
  <si>
    <t>古平町</t>
  </si>
  <si>
    <t>中川町</t>
  </si>
  <si>
    <t>大阪市</t>
  </si>
  <si>
    <t>台東区</t>
  </si>
  <si>
    <t>余市町</t>
  </si>
  <si>
    <t>(ウ)令和５年度の旧特定加算の総額</t>
    <rPh sb="3" eb="5">
      <t xml:space="preserve">レイワ </t>
    </rPh>
    <rPh sb="9" eb="10">
      <t>キュウ</t>
    </rPh>
    <phoneticPr fontId="31"/>
  </si>
  <si>
    <t>八幡平市</t>
  </si>
  <si>
    <t>伊勢市</t>
  </si>
  <si>
    <t>(カ)令和５年度の各介護サービス事業者等の
     独自の賃金改善額</t>
    <rPh sb="3" eb="5">
      <t xml:space="preserve">レイワ </t>
    </rPh>
    <phoneticPr fontId="31"/>
  </si>
  <si>
    <t>赤井川村</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</si>
  <si>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</si>
  <si>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</si>
  <si>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</si>
  <si>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</si>
  <si>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</si>
  <si>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</si>
  <si>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</si>
  <si>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</si>
  <si>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</si>
  <si>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</si>
  <si>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</si>
  <si>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</si>
  <si>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</si>
  <si>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</si>
  <si>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</si>
  <si>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東串良町</t>
  </si>
  <si>
    <t>小田原市</t>
  </si>
  <si>
    <t>妹背牛町</t>
  </si>
  <si>
    <t>伊予市</t>
  </si>
  <si>
    <t>大鰐町</t>
  </si>
  <si>
    <t>秩父別町</t>
  </si>
  <si>
    <t>雨竜町</t>
  </si>
  <si>
    <t>北竜町</t>
  </si>
  <si>
    <t>東海市</t>
  </si>
  <si>
    <t>大田市</t>
  </si>
  <si>
    <t>沼田町</t>
  </si>
  <si>
    <t>軽米町</t>
  </si>
  <si>
    <t>喜界町</t>
  </si>
  <si>
    <t>鷹栖町</t>
  </si>
  <si>
    <t>下條村</t>
  </si>
  <si>
    <t>鶴田町</t>
  </si>
  <si>
    <t>鉾田市</t>
  </si>
  <si>
    <t>西尾市</t>
  </si>
  <si>
    <t>矢掛町</t>
  </si>
  <si>
    <t>吹田市</t>
  </si>
  <si>
    <t>東神楽町</t>
  </si>
  <si>
    <t>当麻町</t>
  </si>
  <si>
    <t>飯南町</t>
  </si>
  <si>
    <t>様似町</t>
  </si>
  <si>
    <t>香美市</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</si>
  <si>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</si>
  <si>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処遇加算なし特定加算なしベア加算なしから新加算Ⅴ（３）</t>
  </si>
  <si>
    <t>上富良野町</t>
  </si>
  <si>
    <t>住田町</t>
  </si>
  <si>
    <t>南富良野町</t>
  </si>
  <si>
    <t>占冠村</t>
  </si>
  <si>
    <t>東庄町</t>
  </si>
  <si>
    <t>介護保険
事業所番号</t>
    <rPh sb="0" eb="2">
      <t>カイゴ</t>
    </rPh>
    <rPh sb="2" eb="4">
      <t>ホケン</t>
    </rPh>
    <rPh sb="5" eb="8">
      <t>ジギョウショ</t>
    </rPh>
    <rPh sb="8" eb="10">
      <t>バンゴウ</t>
    </rPh>
    <phoneticPr fontId="31"/>
  </si>
  <si>
    <t>下川町</t>
  </si>
  <si>
    <t>長崎市</t>
  </si>
  <si>
    <t>立川市</t>
  </si>
  <si>
    <t>美深町</t>
  </si>
  <si>
    <t>甘楽町</t>
  </si>
  <si>
    <t>八峰町</t>
  </si>
  <si>
    <t>音威子府村</t>
  </si>
  <si>
    <t>明石市</t>
  </si>
  <si>
    <t>浜頓別町</t>
  </si>
  <si>
    <t>東村山市</t>
  </si>
  <si>
    <t>幌加内町</t>
  </si>
  <si>
    <t>佐々町</t>
  </si>
  <si>
    <t>増毛町</t>
  </si>
  <si>
    <t>小平町</t>
  </si>
  <si>
    <t>佐伯市</t>
  </si>
  <si>
    <t>苫前町</t>
  </si>
  <si>
    <t>ハ</t>
  </si>
  <si>
    <t>羽幌町</t>
  </si>
  <si>
    <t>中頓別町</t>
  </si>
  <si>
    <t>中標津町</t>
  </si>
  <si>
    <t>山元町</t>
  </si>
  <si>
    <t>王滝村</t>
  </si>
  <si>
    <t>高浜町</t>
  </si>
  <si>
    <t>枝幸町</t>
  </si>
  <si>
    <t>美幌町</t>
  </si>
  <si>
    <t>上山市</t>
  </si>
  <si>
    <t>豊富町</t>
  </si>
  <si>
    <t>富加町</t>
  </si>
  <si>
    <t>礼文町</t>
  </si>
  <si>
    <t>美郷町</t>
  </si>
  <si>
    <t>利尻富士町</t>
  </si>
  <si>
    <t>実施した場合、ベースアップ率</t>
    <rPh sb="0" eb="2">
      <t>ジッシ</t>
    </rPh>
    <rPh sb="4" eb="6">
      <t>バアイ</t>
    </rPh>
    <rPh sb="13" eb="14">
      <t>リツ</t>
    </rPh>
    <phoneticPr fontId="31"/>
  </si>
  <si>
    <t>甲府市</t>
  </si>
  <si>
    <t>北塩原村</t>
  </si>
  <si>
    <t>釜石市</t>
  </si>
  <si>
    <t>津別町</t>
  </si>
  <si>
    <t>富士見市</t>
  </si>
  <si>
    <t>斜里町</t>
  </si>
  <si>
    <t>蓮田市</t>
  </si>
  <si>
    <t>処遇加算Ⅲ特定加算Ⅰベア加算から新加算Ⅰ</t>
  </si>
  <si>
    <t>越谷市</t>
  </si>
  <si>
    <t>清里町</t>
  </si>
  <si>
    <t>新加算Ⅳ</t>
    <rPh sb="0" eb="3">
      <t>シンカサン</t>
    </rPh>
    <phoneticPr fontId="31"/>
  </si>
  <si>
    <t>訓子府町</t>
  </si>
  <si>
    <t>尾花沢市</t>
  </si>
  <si>
    <t>豊浦町</t>
  </si>
  <si>
    <t>遠軽町</t>
  </si>
  <si>
    <t>処遇加算Ⅱ特定加算Ⅰベア加算から新加算Ⅴ（２）</t>
  </si>
  <si>
    <t>湧別町</t>
  </si>
  <si>
    <t>興部町</t>
  </si>
  <si>
    <t>坂井市</t>
  </si>
  <si>
    <t>西興部村</t>
  </si>
  <si>
    <t>愛媛県</t>
  </si>
  <si>
    <t>町田市</t>
  </si>
  <si>
    <t xml:space="preserve">1 </t>
  </si>
  <si>
    <t>むかわ町</t>
  </si>
  <si>
    <t>早川町</t>
  </si>
  <si>
    <t>平取町</t>
  </si>
  <si>
    <t>燕市</t>
  </si>
  <si>
    <t>新冠町</t>
  </si>
  <si>
    <t>中土佐町</t>
  </si>
  <si>
    <t>五木村</t>
  </si>
  <si>
    <t>えりも町</t>
  </si>
  <si>
    <t>六戸町</t>
  </si>
  <si>
    <t>鹿追町</t>
  </si>
  <si>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</si>
  <si>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</si>
  <si>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</si>
  <si>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</si>
  <si>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処遇加算Ⅲ特定加算Ⅰベア加算から新加算Ⅴ（７）</t>
  </si>
  <si>
    <t>斑鳩町</t>
  </si>
  <si>
    <t>音更町</t>
  </si>
  <si>
    <t>横手市</t>
  </si>
  <si>
    <t>上士幌町</t>
  </si>
  <si>
    <t>新得町</t>
  </si>
  <si>
    <t>茅ヶ崎市</t>
  </si>
  <si>
    <t>京丹波町</t>
  </si>
  <si>
    <t>清水町</t>
  </si>
  <si>
    <t>伊豆市</t>
  </si>
  <si>
    <t>芽室町</t>
  </si>
  <si>
    <t>蟹江町</t>
  </si>
  <si>
    <t>中札内村</t>
  </si>
  <si>
    <t>京都市</t>
  </si>
  <si>
    <t>吉岡町</t>
  </si>
  <si>
    <t>広尾町</t>
  </si>
  <si>
    <t>幕別町</t>
  </si>
  <si>
    <t>豊頃町</t>
  </si>
  <si>
    <t>茂木町</t>
  </si>
  <si>
    <t>浦幌町</t>
  </si>
  <si>
    <t>厚岸町</t>
  </si>
  <si>
    <t>湯沢市</t>
  </si>
  <si>
    <t>浜中町</t>
  </si>
  <si>
    <t>滝沢市</t>
    <rPh sb="2" eb="3">
      <t>シ</t>
    </rPh>
    <phoneticPr fontId="21"/>
  </si>
  <si>
    <t>茨城町</t>
  </si>
  <si>
    <t>標茶町</t>
  </si>
  <si>
    <t>標津町</t>
  </si>
  <si>
    <t>浪江町</t>
  </si>
  <si>
    <t>川越町</t>
  </si>
  <si>
    <t>神川町</t>
  </si>
  <si>
    <t>色丹村</t>
    <rPh sb="0" eb="3">
      <t>シコタンムラ</t>
    </rPh>
    <phoneticPr fontId="21"/>
  </si>
  <si>
    <t>奥州市</t>
  </si>
  <si>
    <t>処遇加算Ⅰ特定加算なしベア加算から新加算Ⅳ</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</si>
  <si>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</si>
  <si>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</si>
  <si>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</si>
  <si>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</si>
  <si>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</si>
  <si>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</si>
  <si>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</si>
  <si>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</si>
  <si>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</si>
  <si>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</si>
  <si>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</si>
  <si>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</si>
  <si>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</si>
  <si>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</si>
  <si>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</si>
  <si>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</si>
  <si>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藤崎町</t>
  </si>
  <si>
    <t>富士市</t>
  </si>
  <si>
    <t>青森県</t>
  </si>
  <si>
    <t>大東市</t>
  </si>
  <si>
    <t>青森市</t>
  </si>
  <si>
    <t>早島町</t>
  </si>
  <si>
    <t>珠洲市</t>
  </si>
  <si>
    <t>三川町</t>
  </si>
  <si>
    <t>黒石市</t>
  </si>
  <si>
    <t>登米市</t>
  </si>
  <si>
    <t>弘前市</t>
  </si>
  <si>
    <t>平川市</t>
  </si>
  <si>
    <t>八戸市</t>
  </si>
  <si>
    <t>香取市</t>
  </si>
  <si>
    <t>普代村</t>
  </si>
  <si>
    <t>五所川原市</t>
  </si>
  <si>
    <t>十和田市</t>
  </si>
  <si>
    <t>新温泉町</t>
  </si>
  <si>
    <t>盛岡市</t>
  </si>
  <si>
    <t>吉富町</t>
  </si>
  <si>
    <t>尼崎市</t>
  </si>
  <si>
    <t>千代田町</t>
  </si>
  <si>
    <t>外ヶ浜町</t>
  </si>
  <si>
    <t>南小国町</t>
  </si>
  <si>
    <t>平戸市</t>
  </si>
  <si>
    <t>鰺ヶ沢町</t>
  </si>
  <si>
    <t>深浦町</t>
  </si>
  <si>
    <t>田子町</t>
  </si>
  <si>
    <t>宮古市</t>
  </si>
  <si>
    <t>浦安市</t>
  </si>
  <si>
    <t>新郷村</t>
  </si>
  <si>
    <t>竹田市</t>
  </si>
  <si>
    <t>板柳町</t>
  </si>
  <si>
    <t>中泊町</t>
  </si>
  <si>
    <t>能登町</t>
  </si>
  <si>
    <t>岩手町</t>
  </si>
  <si>
    <t>職場環境等要件</t>
  </si>
  <si>
    <t>七戸町</t>
  </si>
  <si>
    <t>飛島村</t>
  </si>
  <si>
    <t>横浜町</t>
  </si>
  <si>
    <t>見附市</t>
  </si>
  <si>
    <t>南相馬市</t>
  </si>
  <si>
    <t>東北町</t>
  </si>
  <si>
    <t>六ヶ所村</t>
  </si>
  <si>
    <t>本庄市</t>
  </si>
  <si>
    <t>大間町</t>
  </si>
  <si>
    <t>十日町市</t>
  </si>
  <si>
    <t>佐井村</t>
  </si>
  <si>
    <t>三戸町</t>
  </si>
  <si>
    <t>南部町</t>
  </si>
  <si>
    <t>処遇加算Ⅲ特定加算なしベア加算なしから新加算Ⅱ</t>
  </si>
  <si>
    <t>処遇加算Ⅰ特定加算Ⅰベア加算なし</t>
  </si>
  <si>
    <t>河北町</t>
  </si>
  <si>
    <t>階上町</t>
  </si>
  <si>
    <t>桑折町</t>
  </si>
  <si>
    <t>立山町</t>
  </si>
  <si>
    <t>岩手県</t>
  </si>
  <si>
    <t>大船渡市</t>
  </si>
  <si>
    <t>花巻市</t>
  </si>
  <si>
    <t>北上市</t>
  </si>
  <si>
    <t>塩竈市</t>
  </si>
  <si>
    <t>久慈市</t>
  </si>
  <si>
    <t>鳥羽市</t>
  </si>
  <si>
    <t>実施していない</t>
    <rPh sb="0" eb="2">
      <t>ジッシ</t>
    </rPh>
    <phoneticPr fontId="31"/>
  </si>
  <si>
    <t>上三川町</t>
  </si>
  <si>
    <t>一関市</t>
  </si>
  <si>
    <t>陸前高田市</t>
  </si>
  <si>
    <t>西予市</t>
  </si>
  <si>
    <t>大阪狭山市</t>
  </si>
  <si>
    <t>雫石町</t>
  </si>
  <si>
    <t>山梨市</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</si>
  <si>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</si>
  <si>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</si>
  <si>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</si>
  <si>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</si>
  <si>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東秩父村</t>
  </si>
  <si>
    <t>矢巾町</t>
  </si>
  <si>
    <t>三春町</t>
  </si>
  <si>
    <t>西和賀町</t>
  </si>
  <si>
    <t>上小阿仁村</t>
  </si>
  <si>
    <t>東温市</t>
  </si>
  <si>
    <t>名古屋市</t>
  </si>
  <si>
    <t>阿武町</t>
  </si>
  <si>
    <t>瑞穂市</t>
  </si>
  <si>
    <t>金ケ崎町</t>
  </si>
  <si>
    <t>岡谷市</t>
  </si>
  <si>
    <t>平泉町</t>
  </si>
  <si>
    <t>東成瀬村</t>
  </si>
  <si>
    <t>那珂川市</t>
    <rPh sb="0" eb="3">
      <t>ナカガワ</t>
    </rPh>
    <rPh sb="3" eb="4">
      <t>シ</t>
    </rPh>
    <phoneticPr fontId="21"/>
  </si>
  <si>
    <t>四條畷市</t>
  </si>
  <si>
    <t>富岡町</t>
  </si>
  <si>
    <t>大槌町</t>
  </si>
  <si>
    <t>山田町</t>
  </si>
  <si>
    <t>大潟村</t>
  </si>
  <si>
    <t>朝日村</t>
  </si>
  <si>
    <t>嬬恋村</t>
  </si>
  <si>
    <t>大郷町</t>
  </si>
  <si>
    <t>豊橋市</t>
  </si>
  <si>
    <t>上島町</t>
  </si>
  <si>
    <t>三鷹市</t>
  </si>
  <si>
    <t>田野畑村</t>
  </si>
  <si>
    <t>菰野町</t>
  </si>
  <si>
    <t>一戸町</t>
  </si>
  <si>
    <t>大町市</t>
  </si>
  <si>
    <t>宮城県</t>
  </si>
  <si>
    <t>御宿町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</si>
  <si>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</si>
  <si>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</si>
  <si>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</si>
  <si>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玉城町</t>
  </si>
  <si>
    <t>気仙沼市</t>
  </si>
  <si>
    <t>岬町</t>
  </si>
  <si>
    <t>名取市</t>
  </si>
  <si>
    <t>処遇加算なし特定加算なしベア加算なしから新加算Ⅴ（10）</t>
  </si>
  <si>
    <t>渋谷区</t>
  </si>
  <si>
    <t>角田市</t>
  </si>
  <si>
    <t>東松山市</t>
  </si>
  <si>
    <t>富谷市</t>
    <rPh sb="2" eb="3">
      <t>シ</t>
    </rPh>
    <phoneticPr fontId="21"/>
  </si>
  <si>
    <t>涌谷町</t>
  </si>
  <si>
    <t>湯沢町</t>
  </si>
  <si>
    <t>蔵王町</t>
  </si>
  <si>
    <t>鞍手町</t>
  </si>
  <si>
    <t>七ヶ宿町</t>
  </si>
  <si>
    <t>桐生市</t>
  </si>
  <si>
    <t>飯舘村</t>
  </si>
  <si>
    <t>長浜市</t>
  </si>
  <si>
    <t>川崎町</t>
  </si>
  <si>
    <t>松島町</t>
  </si>
  <si>
    <t>ⅰ）旧ベースアップ等加算による賃金改善の見込額</t>
    <rPh sb="2" eb="3">
      <t>キュウ</t>
    </rPh>
    <rPh sb="9" eb="10">
      <t>トウ</t>
    </rPh>
    <rPh sb="10" eb="12">
      <t>カサン</t>
    </rPh>
    <phoneticPr fontId="31"/>
  </si>
  <si>
    <t>南牧村</t>
  </si>
  <si>
    <t>七ヶ浜町</t>
  </si>
  <si>
    <t>すさみ町</t>
  </si>
  <si>
    <t>梼原町</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</si>
  <si>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</si>
  <si>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福井県</t>
  </si>
  <si>
    <t>色麻町</t>
  </si>
  <si>
    <t>湯梨浜町</t>
  </si>
  <si>
    <t>加美町</t>
  </si>
  <si>
    <t>南アルプス市</t>
  </si>
  <si>
    <t>美里町</t>
  </si>
  <si>
    <t>杵築市</t>
  </si>
  <si>
    <t>いの町</t>
  </si>
  <si>
    <t>津南町</t>
  </si>
  <si>
    <t>草加市</t>
  </si>
  <si>
    <t>南三陸町</t>
  </si>
  <si>
    <t>処遇加算Ⅲ特定加算Ⅰベア加算なしから新加算Ⅲ</t>
  </si>
  <si>
    <t>真室川町</t>
  </si>
  <si>
    <t>四万十市</t>
  </si>
  <si>
    <t>秋田市</t>
  </si>
  <si>
    <t>奥出雲町</t>
  </si>
  <si>
    <t>南魚沼市</t>
  </si>
  <si>
    <t>能代市</t>
  </si>
  <si>
    <t>神奈川県</t>
  </si>
  <si>
    <t>仁淀川町</t>
  </si>
  <si>
    <t>大館市</t>
  </si>
  <si>
    <t>瀬戸市</t>
  </si>
  <si>
    <t>潟上市</t>
  </si>
  <si>
    <t>高鍋町</t>
  </si>
  <si>
    <t>北秋田市</t>
  </si>
  <si>
    <t>広野町</t>
  </si>
  <si>
    <t>にかほ市</t>
  </si>
  <si>
    <t>仙北市</t>
  </si>
  <si>
    <t>藤里町</t>
  </si>
  <si>
    <t>阿蘇市</t>
  </si>
  <si>
    <t>三種町</t>
  </si>
  <si>
    <t>大和高田市</t>
  </si>
  <si>
    <t>五城目町</t>
  </si>
  <si>
    <t>山形県</t>
  </si>
  <si>
    <t>天理市</t>
  </si>
  <si>
    <t>山形市</t>
  </si>
  <si>
    <t>新座市</t>
  </si>
  <si>
    <t>米沢市</t>
  </si>
  <si>
    <t>旭市</t>
  </si>
  <si>
    <t>貝塚市</t>
  </si>
  <si>
    <t>鶴岡市</t>
  </si>
  <si>
    <t>北名古屋市</t>
  </si>
  <si>
    <t>寒河江市</t>
  </si>
  <si>
    <t>土佐清水市</t>
  </si>
  <si>
    <t>天童市</t>
  </si>
  <si>
    <t>滑川町</t>
  </si>
  <si>
    <t>東根市</t>
  </si>
  <si>
    <t>山辺町</t>
  </si>
  <si>
    <t>ⅱ）旧ベースアップ等加算による賃金改善の見込額</t>
    <rPh sb="2" eb="3">
      <t>キュウ</t>
    </rPh>
    <rPh sb="9" eb="10">
      <t>トウ</t>
    </rPh>
    <rPh sb="10" eb="12">
      <t>カサン</t>
    </rPh>
    <phoneticPr fontId="31"/>
  </si>
  <si>
    <t>朝日町</t>
  </si>
  <si>
    <t>氷川町</t>
  </si>
  <si>
    <t>大石田町</t>
  </si>
  <si>
    <t>塙町</t>
  </si>
  <si>
    <t>最上町</t>
  </si>
  <si>
    <t>舟形町</t>
  </si>
  <si>
    <t>井原市</t>
  </si>
  <si>
    <t>処遇加算Ⅲ特定加算Ⅱベア加算</t>
  </si>
  <si>
    <t>大蔵村</t>
  </si>
  <si>
    <t>江戸川区</t>
  </si>
  <si>
    <t>海老名市</t>
  </si>
  <si>
    <t>鮭川村</t>
  </si>
  <si>
    <t>高畠町</t>
  </si>
  <si>
    <t>月額賃金改善要件Ⅱ</t>
  </si>
  <si>
    <t>伊根町</t>
  </si>
  <si>
    <t>山口県</t>
  </si>
  <si>
    <t>韮崎市</t>
  </si>
  <si>
    <t>館林市</t>
  </si>
  <si>
    <t>川西町</t>
  </si>
  <si>
    <t>小国町</t>
  </si>
  <si>
    <t>市川市</t>
  </si>
  <si>
    <t>白鷹町</t>
  </si>
  <si>
    <t>飯豊町</t>
  </si>
  <si>
    <t>田尻町</t>
  </si>
  <si>
    <t>庄内町</t>
  </si>
  <si>
    <t>遊佐町</t>
  </si>
  <si>
    <t>空欄が表示される項目は、記入が不要であるため対応する必要はない。</t>
  </si>
  <si>
    <t>福島県</t>
  </si>
  <si>
    <t>福島市</t>
  </si>
  <si>
    <t>中種子町</t>
  </si>
  <si>
    <t>郡山市</t>
  </si>
  <si>
    <t>美浦村</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</si>
  <si>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</si>
  <si>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</si>
  <si>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稲敷市</t>
  </si>
  <si>
    <t>白河市</t>
  </si>
  <si>
    <t>雲仙市</t>
  </si>
  <si>
    <t>須賀川市</t>
  </si>
  <si>
    <t>日進市</t>
  </si>
  <si>
    <t>長野市</t>
  </si>
  <si>
    <t>長野県</t>
  </si>
  <si>
    <t>相馬市</t>
  </si>
  <si>
    <t>苅田町</t>
  </si>
  <si>
    <t>新潟市</t>
  </si>
  <si>
    <t>二本松市</t>
  </si>
  <si>
    <t>井手町</t>
  </si>
  <si>
    <t>利島村</t>
  </si>
  <si>
    <t>南国市</t>
  </si>
  <si>
    <t>福知山市</t>
  </si>
  <si>
    <t>田村市</t>
  </si>
  <si>
    <t>小笠原村</t>
  </si>
  <si>
    <t>川俣町</t>
  </si>
  <si>
    <t>江東区</t>
  </si>
  <si>
    <t>玉村町</t>
  </si>
  <si>
    <t>大玉村</t>
  </si>
  <si>
    <t>処遇加算なし特定加算なしベア加算なしから新加算Ⅴ（５）</t>
  </si>
  <si>
    <t>鏡石町</t>
  </si>
  <si>
    <t>岩出市</t>
  </si>
  <si>
    <t>下郷町</t>
  </si>
  <si>
    <t>檜枝岐村</t>
  </si>
  <si>
    <t>只見町</t>
  </si>
  <si>
    <t>算定した加算の合計</t>
    <rPh sb="0" eb="2">
      <t>サンテイ</t>
    </rPh>
    <rPh sb="4" eb="6">
      <t>カサン</t>
    </rPh>
    <rPh sb="7" eb="9">
      <t>ゴウケイ</t>
    </rPh>
    <phoneticPr fontId="31"/>
  </si>
  <si>
    <t>南会津町</t>
  </si>
  <si>
    <t>今治市</t>
  </si>
  <si>
    <t>西会津町</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</si>
  <si>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</si>
  <si>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</si>
  <si>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猪苗代町</t>
  </si>
  <si>
    <t>あさぎり町</t>
  </si>
  <si>
    <t>須坂市</t>
  </si>
  <si>
    <t>摂津市</t>
  </si>
  <si>
    <t>吉川市</t>
  </si>
  <si>
    <t>木祖村</t>
  </si>
  <si>
    <t>会津坂下町</t>
  </si>
  <si>
    <t>湯川村</t>
  </si>
  <si>
    <t>常滑市</t>
  </si>
  <si>
    <t>柳津町</t>
  </si>
  <si>
    <t>三島町</t>
  </si>
  <si>
    <t>棚倉町</t>
  </si>
  <si>
    <t>玉川村</t>
  </si>
  <si>
    <t>浅川町</t>
  </si>
  <si>
    <t>田原本町</t>
  </si>
  <si>
    <t>成田市</t>
  </si>
  <si>
    <t>古殿町</t>
  </si>
  <si>
    <t>小野町</t>
  </si>
  <si>
    <t>小牧市</t>
  </si>
  <si>
    <t>長南町</t>
  </si>
  <si>
    <t>楢葉町</t>
  </si>
  <si>
    <t>さくら市</t>
  </si>
  <si>
    <t>大分市</t>
  </si>
  <si>
    <t>処遇加算Ⅱ特定加算Ⅰベア加算から新加算Ⅳ</t>
  </si>
  <si>
    <t>川内村</t>
  </si>
  <si>
    <t>葛尾村</t>
  </si>
  <si>
    <t>新地町</t>
  </si>
  <si>
    <t>守山市</t>
  </si>
  <si>
    <t>豊前市</t>
  </si>
  <si>
    <t>土浦市</t>
  </si>
  <si>
    <t>石岡市</t>
  </si>
  <si>
    <t>結城市</t>
  </si>
  <si>
    <t>龍ケ崎市</t>
  </si>
  <si>
    <t>下妻市</t>
  </si>
  <si>
    <t>千葉県</t>
  </si>
  <si>
    <t>常総市</t>
  </si>
  <si>
    <t>あま市</t>
  </si>
  <si>
    <t>常陸太田市</t>
  </si>
  <si>
    <t>高萩市</t>
  </si>
  <si>
    <t>与那国町</t>
  </si>
  <si>
    <t>介護職員について、賃金改善額の2/3以上が、ベースアップ等に充てられていること</t>
  </si>
  <si>
    <t>処遇加算Ⅰ特定加算Ⅱベア加算から新加算Ⅱ</t>
  </si>
  <si>
    <t>安中市</t>
  </si>
  <si>
    <t>高岡市</t>
  </si>
  <si>
    <t>北茨城市</t>
  </si>
  <si>
    <t>白石町</t>
  </si>
  <si>
    <t>水上村</t>
  </si>
  <si>
    <t>薩摩川内市</t>
  </si>
  <si>
    <t>笠間市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</si>
  <si>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</si>
  <si>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</si>
  <si>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</si>
  <si>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</si>
  <si>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</si>
  <si>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</si>
  <si>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</si>
  <si>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</si>
  <si>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</si>
  <si>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</si>
  <si>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</si>
  <si>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</si>
  <si>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</si>
  <si>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</si>
  <si>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</si>
  <si>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</si>
  <si>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</si>
  <si>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</si>
  <si>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</si>
  <si>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</si>
  <si>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</si>
  <si>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</si>
  <si>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</si>
  <si>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(イ)令和５年度の旧処遇改善加算の総額</t>
    <rPh sb="3" eb="5">
      <t xml:space="preserve">レイワ </t>
    </rPh>
    <rPh sb="9" eb="10">
      <t>キュウ</t>
    </rPh>
    <phoneticPr fontId="31"/>
  </si>
  <si>
    <t>桶川市</t>
  </si>
  <si>
    <t>榛東村</t>
  </si>
  <si>
    <t>福智町</t>
  </si>
  <si>
    <t>城里町</t>
  </si>
  <si>
    <t>大子町</t>
  </si>
  <si>
    <t>清川村</t>
  </si>
  <si>
    <t>八千代町</t>
  </si>
  <si>
    <t>具体的な仕組みの内容（該当するもの全てにチェック（✔）すること。）</t>
  </si>
  <si>
    <t>五霞町</t>
  </si>
  <si>
    <t>境町</t>
  </si>
  <si>
    <t>瑞穂町</t>
  </si>
  <si>
    <t>利根町</t>
  </si>
  <si>
    <t>宇都宮市</t>
  </si>
  <si>
    <t>飯綱町</t>
  </si>
  <si>
    <t>松田町</t>
  </si>
  <si>
    <t>足利市</t>
  </si>
  <si>
    <t>泉大津市</t>
  </si>
  <si>
    <t>氷見市</t>
  </si>
  <si>
    <t>✓</t>
  </si>
  <si>
    <t>佐野市</t>
  </si>
  <si>
    <t>壬生町</t>
  </si>
  <si>
    <t>処遇加算Ⅱ特定加算Ⅱベア加算から新加算Ⅱ</t>
  </si>
  <si>
    <t>鹿沼市</t>
  </si>
  <si>
    <t>佐倉市</t>
  </si>
  <si>
    <t>日光市</t>
  </si>
  <si>
    <t>根羽村</t>
  </si>
  <si>
    <t>みなかみ町</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</si>
  <si>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</si>
  <si>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</si>
  <si>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</si>
  <si>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</si>
  <si>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</si>
  <si>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</si>
  <si>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</si>
  <si>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</si>
  <si>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</si>
  <si>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</si>
  <si>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</si>
  <si>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</si>
  <si>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</si>
  <si>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</si>
  <si>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</si>
  <si>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</si>
  <si>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</si>
  <si>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</si>
  <si>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</si>
  <si>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</si>
  <si>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</si>
  <si>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</si>
  <si>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</si>
  <si>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</si>
  <si>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</si>
  <si>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</si>
  <si>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</si>
  <si>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</si>
  <si>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藤岡市</t>
  </si>
  <si>
    <t>２　実績報告について</t>
    <rPh sb="2" eb="4">
      <t>ジッセキ</t>
    </rPh>
    <rPh sb="4" eb="6">
      <t>ホウコク</t>
    </rPh>
    <phoneticPr fontId="31"/>
  </si>
  <si>
    <t>行田市</t>
  </si>
  <si>
    <t>みどり市</t>
  </si>
  <si>
    <t>熊野市</t>
  </si>
  <si>
    <t>宇治田原町</t>
  </si>
  <si>
    <t>四国中央市</t>
  </si>
  <si>
    <t>下仁田町</t>
  </si>
  <si>
    <t>中之条町</t>
  </si>
  <si>
    <t>加古川市</t>
  </si>
  <si>
    <t>長野原町</t>
  </si>
  <si>
    <t>五島市</t>
  </si>
  <si>
    <t>北谷町</t>
  </si>
  <si>
    <t>処遇加算Ⅱ特定加算Ⅰベア加算なしから新加算Ⅴ（５）</t>
  </si>
  <si>
    <t>野田市</t>
  </si>
  <si>
    <t>草津町</t>
  </si>
  <si>
    <t>京丹後市</t>
  </si>
  <si>
    <t>高山村</t>
  </si>
  <si>
    <t>東吾妻町</t>
  </si>
  <si>
    <t>「月額平均８万円の処遇改善又は改善後の賃金が年額440万円以上となる者」を設定できない場合その理由</t>
  </si>
  <si>
    <t>入善町</t>
  </si>
  <si>
    <t>防府市</t>
  </si>
  <si>
    <t>川場村</t>
  </si>
  <si>
    <t>四日市市</t>
  </si>
  <si>
    <t>大泉町</t>
  </si>
  <si>
    <t>安芸太田町</t>
  </si>
  <si>
    <t>鋸南町</t>
  </si>
  <si>
    <t>宇美町</t>
  </si>
  <si>
    <t>邑楽町</t>
  </si>
  <si>
    <t>宇土市</t>
  </si>
  <si>
    <t>埼玉県</t>
  </si>
  <si>
    <t>高砂市</t>
  </si>
  <si>
    <t>萩市</t>
  </si>
  <si>
    <t>処遇加算Ⅱ特定加算なしベア加算なしから新加算Ⅲ</t>
  </si>
  <si>
    <t>さいたま市</t>
  </si>
  <si>
    <t>川越市</t>
  </si>
  <si>
    <t>南九州市</t>
  </si>
  <si>
    <t>永平寺町</t>
  </si>
  <si>
    <t>大阪府</t>
  </si>
  <si>
    <t>熊谷市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</si>
  <si>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</si>
  <si>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</si>
  <si>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</si>
  <si>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</si>
  <si>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</si>
  <si>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</si>
  <si>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</si>
  <si>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</si>
  <si>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</si>
  <si>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</si>
  <si>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</si>
  <si>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</si>
  <si>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</si>
  <si>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</si>
  <si>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</si>
  <si>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</si>
  <si>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</si>
  <si>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令和６年度に増加した加算額
（令和５年度の加算率と
比較）</t>
  </si>
  <si>
    <t>東大阪市</t>
  </si>
  <si>
    <t>朝霞市</t>
  </si>
  <si>
    <t>和光市</t>
  </si>
  <si>
    <t>加西市</t>
  </si>
  <si>
    <t>久喜市</t>
  </si>
  <si>
    <t>伊那市</t>
  </si>
  <si>
    <t>北本市</t>
  </si>
  <si>
    <t>弥彦村</t>
  </si>
  <si>
    <t>みよし市</t>
  </si>
  <si>
    <t>八潮市</t>
  </si>
  <si>
    <t>三郷市</t>
  </si>
  <si>
    <t>坂戸市</t>
  </si>
  <si>
    <t>日高市</t>
  </si>
  <si>
    <t>白岡市</t>
    <rPh sb="0" eb="2">
      <t>シラオカ</t>
    </rPh>
    <rPh sb="2" eb="3">
      <t>シ</t>
    </rPh>
    <phoneticPr fontId="21"/>
  </si>
  <si>
    <t>筑北村</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</si>
  <si>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</si>
  <si>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</si>
  <si>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</si>
  <si>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</si>
  <si>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</si>
  <si>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</si>
  <si>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</si>
  <si>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</si>
  <si>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</si>
  <si>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</si>
  <si>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</si>
  <si>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</si>
  <si>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</si>
  <si>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</si>
  <si>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</si>
  <si>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</si>
  <si>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</si>
  <si>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</si>
  <si>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</si>
  <si>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船橋市</t>
  </si>
  <si>
    <t>木更津市</t>
  </si>
  <si>
    <t>半田市</t>
  </si>
  <si>
    <t>松戸市</t>
  </si>
  <si>
    <t>徳之島町</t>
  </si>
  <si>
    <t>茂原市</t>
  </si>
  <si>
    <t>東金市</t>
  </si>
  <si>
    <t>座間味村</t>
  </si>
  <si>
    <t>習志野市</t>
  </si>
  <si>
    <t>勝浦市</t>
  </si>
  <si>
    <t>流山市</t>
  </si>
  <si>
    <t>鎌ケ谷市</t>
  </si>
  <si>
    <t>君津市</t>
  </si>
  <si>
    <t>松本市</t>
  </si>
  <si>
    <t>美祢市</t>
  </si>
  <si>
    <t>八街市</t>
  </si>
  <si>
    <t>処遇加算Ⅰ特定加算なしベア加算なしから新加算Ⅲ</t>
  </si>
  <si>
    <t>印西市</t>
  </si>
  <si>
    <t>山梨県</t>
  </si>
  <si>
    <t>知多市</t>
  </si>
  <si>
    <t>白井市</t>
  </si>
  <si>
    <t>富里市</t>
  </si>
  <si>
    <t>豊丘村</t>
  </si>
  <si>
    <t>南房総市</t>
  </si>
  <si>
    <t>いすみ市</t>
  </si>
  <si>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</si>
  <si>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</si>
  <si>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</si>
  <si>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</si>
  <si>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</si>
  <si>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</si>
  <si>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</si>
  <si>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</si>
  <si>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</si>
  <si>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横芝光町</t>
  </si>
  <si>
    <t>長生村</t>
  </si>
  <si>
    <t>３　介護職員等処遇改善加算の要件について</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</si>
  <si>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</si>
  <si>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</si>
  <si>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東京都</t>
  </si>
  <si>
    <t>五條市</t>
  </si>
  <si>
    <t>安八町</t>
  </si>
  <si>
    <t>千代田区</t>
  </si>
  <si>
    <t>港区</t>
  </si>
  <si>
    <t>那智勝浦町</t>
  </si>
  <si>
    <t>富士吉田市</t>
  </si>
  <si>
    <t>新宿区</t>
  </si>
  <si>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</si>
  <si>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墨田区</t>
  </si>
  <si>
    <t>品川区</t>
  </si>
  <si>
    <t>目黒区</t>
  </si>
  <si>
    <t>処遇加算Ⅰ特定加算Ⅰベア加算なしから新加算Ⅰ</t>
  </si>
  <si>
    <t>阿南町</t>
  </si>
  <si>
    <t>宜野座村</t>
  </si>
  <si>
    <t>大田区</t>
  </si>
  <si>
    <t>世田谷区</t>
  </si>
  <si>
    <t>中野区</t>
  </si>
  <si>
    <t>豊島区</t>
  </si>
  <si>
    <t>荒川区</t>
  </si>
  <si>
    <t>練馬区</t>
  </si>
  <si>
    <t>福山市</t>
  </si>
  <si>
    <t>嘉島町</t>
  </si>
  <si>
    <t>葛飾区</t>
  </si>
  <si>
    <t>若狭町</t>
  </si>
  <si>
    <t>高知市</t>
  </si>
  <si>
    <t>八王子市</t>
  </si>
  <si>
    <t>武蔵野市</t>
  </si>
  <si>
    <t>調布市</t>
  </si>
  <si>
    <t>小金井市</t>
  </si>
  <si>
    <t>高島市</t>
  </si>
  <si>
    <t>勝央町</t>
  </si>
  <si>
    <t>日野市</t>
  </si>
  <si>
    <t>新加算Ⅰ・Ⅱの算定を届け出た事業所数
（短期入所・予防・総合事業での重複除く）</t>
    <rPh sb="7" eb="9">
      <t>サンテイ</t>
    </rPh>
    <phoneticPr fontId="31"/>
  </si>
  <si>
    <t>！チェックボックスにチェック（✔）が入っていません。</t>
  </si>
  <si>
    <t>国分寺市</t>
  </si>
  <si>
    <t>小海町</t>
  </si>
  <si>
    <t>三豊市</t>
  </si>
  <si>
    <t>国立市</t>
  </si>
  <si>
    <t>福生市</t>
  </si>
  <si>
    <t>三好市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</si>
  <si>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</si>
  <si>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黒部市</t>
  </si>
  <si>
    <t>東大和市</t>
  </si>
  <si>
    <t>東久留米市</t>
  </si>
  <si>
    <t>武蔵村山市</t>
  </si>
  <si>
    <t>多摩市</t>
  </si>
  <si>
    <t>福井市</t>
  </si>
  <si>
    <t>平群町</t>
  </si>
  <si>
    <t>周防大島町</t>
  </si>
  <si>
    <t>稲城市</t>
  </si>
  <si>
    <t>羽村市</t>
  </si>
  <si>
    <t>あきる野市</t>
  </si>
  <si>
    <t>有田町</t>
  </si>
  <si>
    <t>嘉麻市</t>
  </si>
  <si>
    <t>日の出町</t>
  </si>
  <si>
    <t>檜原村</t>
  </si>
  <si>
    <t>奥多摩町</t>
  </si>
  <si>
    <t>神津島村</t>
  </si>
  <si>
    <t>津市</t>
  </si>
  <si>
    <t>野迫川村</t>
  </si>
  <si>
    <t>伊勢原市</t>
  </si>
  <si>
    <t>三宅村</t>
  </si>
  <si>
    <t>　旧特定加算の加算額［円］</t>
    <rPh sb="1" eb="2">
      <t>キュウ</t>
    </rPh>
    <rPh sb="2" eb="4">
      <t>トクテイ</t>
    </rPh>
    <rPh sb="4" eb="6">
      <t>カサン</t>
    </rPh>
    <rPh sb="7" eb="10">
      <t>カサンガク</t>
    </rPh>
    <rPh sb="11" eb="12">
      <t>エン</t>
    </rPh>
    <phoneticPr fontId="31"/>
  </si>
  <si>
    <t>八丈町</t>
  </si>
  <si>
    <t>青ヶ島村</t>
  </si>
  <si>
    <t>綾瀬市</t>
  </si>
  <si>
    <t>相模原市</t>
  </si>
  <si>
    <t>横須賀市</t>
  </si>
  <si>
    <t>富田林市</t>
  </si>
  <si>
    <t>木城町</t>
  </si>
  <si>
    <t>川南町</t>
  </si>
  <si>
    <t>平塚市</t>
  </si>
  <si>
    <t>三浦市</t>
  </si>
  <si>
    <t>山江村</t>
  </si>
  <si>
    <t>秦野市</t>
  </si>
  <si>
    <t>厚木市</t>
  </si>
  <si>
    <t>大和市</t>
  </si>
  <si>
    <t>処遇加算Ⅰ特定加算Ⅱベア加算なしから新加算Ⅰ</t>
  </si>
  <si>
    <t>南足柄市</t>
  </si>
  <si>
    <t>大鹿村</t>
  </si>
  <si>
    <t>大磯町</t>
  </si>
  <si>
    <t>中井町</t>
  </si>
  <si>
    <t>大井町</t>
  </si>
  <si>
    <t>山北町</t>
  </si>
  <si>
    <t>開成町</t>
  </si>
  <si>
    <t>真鶴町</t>
  </si>
  <si>
    <t>愛川町</t>
  </si>
  <si>
    <t>小千谷市</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</si>
  <si>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</si>
  <si>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</si>
  <si>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道志村</t>
  </si>
  <si>
    <t>糸魚川市</t>
  </si>
  <si>
    <t>松茂町</t>
  </si>
  <si>
    <t>五泉市</t>
  </si>
  <si>
    <t>加賀市</t>
  </si>
  <si>
    <t>上越市</t>
  </si>
  <si>
    <t>阿賀野市</t>
  </si>
  <si>
    <t>魚沼市</t>
  </si>
  <si>
    <t>胎内市</t>
  </si>
  <si>
    <t>富山県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</si>
  <si>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</si>
  <si>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</si>
  <si>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</si>
  <si>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</si>
  <si>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徳島県</t>
  </si>
  <si>
    <t>処遇加算Ⅰ特定加算Ⅰベア加算なしから新加算Ⅴ（１）</t>
  </si>
  <si>
    <t>関川村</t>
  </si>
  <si>
    <t>富山市</t>
  </si>
  <si>
    <t>砺波市</t>
  </si>
  <si>
    <t>小松市</t>
  </si>
  <si>
    <t>南砺市</t>
  </si>
  <si>
    <t>忍野村</t>
  </si>
  <si>
    <t>光市</t>
  </si>
  <si>
    <t>射水市</t>
  </si>
  <si>
    <t>土佐市</t>
  </si>
  <si>
    <t>上市町</t>
  </si>
  <si>
    <t>石川県</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</si>
  <si>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</si>
  <si>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</si>
  <si>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</si>
  <si>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</si>
  <si>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</si>
  <si>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</si>
  <si>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</si>
  <si>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</si>
  <si>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</si>
  <si>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</si>
  <si>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</si>
  <si>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</si>
  <si>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</si>
  <si>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</si>
  <si>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</si>
  <si>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</si>
  <si>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</si>
  <si>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</si>
  <si>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</si>
  <si>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⑦</t>
  </si>
  <si>
    <t>笛吹市</t>
  </si>
  <si>
    <t>富士川町</t>
  </si>
  <si>
    <t>南丹市</t>
  </si>
  <si>
    <t>福岡県</t>
    <rPh sb="0" eb="3">
      <t>フクオカケン</t>
    </rPh>
    <phoneticPr fontId="21"/>
  </si>
  <si>
    <t>富士河口湖町</t>
  </si>
  <si>
    <t>小菅村</t>
  </si>
  <si>
    <t>丹波山村</t>
  </si>
  <si>
    <t>諏訪市</t>
  </si>
  <si>
    <t>添田町</t>
  </si>
  <si>
    <t>小諸市</t>
  </si>
  <si>
    <t>小竹町</t>
  </si>
  <si>
    <t>日向市</t>
  </si>
  <si>
    <t>駒ヶ根市</t>
  </si>
  <si>
    <t>佐久穂町</t>
  </si>
  <si>
    <t>柳井市</t>
  </si>
  <si>
    <t>飯山市</t>
  </si>
  <si>
    <t>茅野市</t>
  </si>
  <si>
    <t>千曲市</t>
  </si>
  <si>
    <t>川上村</t>
  </si>
  <si>
    <t>篠栗町</t>
  </si>
  <si>
    <t>南相木村</t>
  </si>
  <si>
    <t>洲本市</t>
  </si>
  <si>
    <t>軽井沢町</t>
  </si>
  <si>
    <t>（４）キャリアパス要件Ⅲ　</t>
    <rPh sb="9" eb="11">
      <t>ヨウケン</t>
    </rPh>
    <phoneticPr fontId="31"/>
  </si>
  <si>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</si>
  <si>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</si>
  <si>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</si>
  <si>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</si>
  <si>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</si>
  <si>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</si>
  <si>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</si>
  <si>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</si>
  <si>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</si>
  <si>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</si>
  <si>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</si>
  <si>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</si>
  <si>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</si>
  <si>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</si>
  <si>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</si>
  <si>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</si>
  <si>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</si>
  <si>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</si>
  <si>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</si>
  <si>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高森町</t>
  </si>
  <si>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</si>
  <si>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芦屋市</t>
  </si>
  <si>
    <t>赤磐市</t>
  </si>
  <si>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</si>
  <si>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平谷村</t>
  </si>
  <si>
    <t>売木村</t>
  </si>
  <si>
    <t>岐阜県</t>
  </si>
  <si>
    <t>天龍村</t>
  </si>
  <si>
    <t>処遇加算Ⅱ特定加算なしベア加算から新加算Ⅳ</t>
  </si>
  <si>
    <t>喬木村</t>
  </si>
  <si>
    <t>上松町</t>
  </si>
  <si>
    <t>与論町</t>
  </si>
  <si>
    <t>麻績村</t>
  </si>
  <si>
    <t>山形村</t>
  </si>
  <si>
    <t>松川村</t>
  </si>
  <si>
    <t>白馬村</t>
  </si>
  <si>
    <t>小谷村</t>
  </si>
  <si>
    <t>坂城町</t>
  </si>
  <si>
    <t>木島平村</t>
  </si>
  <si>
    <t>豊明市</t>
  </si>
  <si>
    <t>　うち、新規に増加する旧ベースアップ等加算相当の加算額［円］
　（別紙様式3-1 ３⑴に転記）</t>
    <rPh sb="7" eb="9">
      <t>ゾウカ</t>
    </rPh>
    <rPh sb="21" eb="23">
      <t>ソウトウ</t>
    </rPh>
    <rPh sb="24" eb="26">
      <t>カサン</t>
    </rPh>
    <phoneticPr fontId="31"/>
  </si>
  <si>
    <t>串間市</t>
  </si>
  <si>
    <t>野沢温泉村</t>
  </si>
  <si>
    <t>小川村</t>
  </si>
  <si>
    <t>栄村</t>
  </si>
  <si>
    <t>岐阜市</t>
  </si>
  <si>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</si>
  <si>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</si>
  <si>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</si>
  <si>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</si>
  <si>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</si>
  <si>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</si>
  <si>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</si>
  <si>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</si>
  <si>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</si>
  <si>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</si>
  <si>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</si>
  <si>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</si>
  <si>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</si>
  <si>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</si>
  <si>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</si>
  <si>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</si>
  <si>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</si>
  <si>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</si>
  <si>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</si>
  <si>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</si>
  <si>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</si>
  <si>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</si>
  <si>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大和郡山市</t>
  </si>
  <si>
    <t>大川市</t>
  </si>
  <si>
    <t>下呂市</t>
  </si>
  <si>
    <t>福岡市</t>
  </si>
  <si>
    <t>養老町</t>
  </si>
  <si>
    <t>キャリアパス要件Ⅱ（研修の実施等）　</t>
    <rPh sb="10" eb="12">
      <t>ケンシュウ</t>
    </rPh>
    <rPh sb="13" eb="15">
      <t>ジッシ</t>
    </rPh>
    <phoneticPr fontId="31"/>
  </si>
  <si>
    <t>関ケ原町</t>
  </si>
  <si>
    <t>神戸町</t>
  </si>
  <si>
    <t>輪之内町</t>
  </si>
  <si>
    <t>揖斐川町</t>
  </si>
  <si>
    <t>和泉市</t>
  </si>
  <si>
    <t>大野町</t>
  </si>
  <si>
    <t>北方町</t>
  </si>
  <si>
    <t>坂祝町</t>
  </si>
  <si>
    <t>川辺町</t>
  </si>
  <si>
    <t>東白川村</t>
  </si>
  <si>
    <t>御嵩町</t>
  </si>
  <si>
    <t>白川村</t>
  </si>
  <si>
    <t>静岡県</t>
  </si>
  <si>
    <t>静岡市</t>
  </si>
  <si>
    <t>浜松市</t>
  </si>
  <si>
    <t>キャリアパス要件Ⅲ</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</si>
  <si>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</si>
  <si>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</si>
  <si>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</si>
  <si>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</si>
  <si>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</si>
  <si>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</si>
  <si>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</si>
  <si>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</si>
  <si>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</si>
  <si>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</si>
  <si>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</si>
  <si>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</si>
  <si>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</si>
  <si>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</si>
  <si>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</si>
  <si>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</si>
  <si>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</si>
  <si>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熊本県</t>
  </si>
  <si>
    <t>牧之原市</t>
  </si>
  <si>
    <t>松崎町</t>
  </si>
  <si>
    <t>西伊豆町</t>
  </si>
  <si>
    <t>③</t>
  </si>
  <si>
    <t>長泉町</t>
  </si>
  <si>
    <t>小山町</t>
  </si>
  <si>
    <t>川根本町</t>
  </si>
  <si>
    <t>愛知県</t>
  </si>
  <si>
    <t>豊川市</t>
  </si>
  <si>
    <t>津島市</t>
  </si>
  <si>
    <t>碧南市</t>
  </si>
  <si>
    <t>渡嘉敷村</t>
  </si>
  <si>
    <t>（６）職場環境等要件</t>
  </si>
  <si>
    <t>かつらぎ町</t>
  </si>
  <si>
    <t>安城市</t>
  </si>
  <si>
    <t>蒲郡市</t>
  </si>
  <si>
    <t>犬山市</t>
  </si>
  <si>
    <t>江南市</t>
  </si>
  <si>
    <t>田布施町</t>
  </si>
  <si>
    <t>宿毛市</t>
  </si>
  <si>
    <t>新城市</t>
  </si>
  <si>
    <t>大府市</t>
  </si>
  <si>
    <t>知立市</t>
  </si>
  <si>
    <t>岩倉市</t>
  </si>
  <si>
    <t>田原市</t>
  </si>
  <si>
    <t>愛西市</t>
  </si>
  <si>
    <t>　新加算の加算額［円］</t>
    <rPh sb="1" eb="4">
      <t xml:space="preserve">シンカサン </t>
    </rPh>
    <rPh sb="5" eb="8">
      <t>カサンガク</t>
    </rPh>
    <rPh sb="9" eb="10">
      <t>エン</t>
    </rPh>
    <phoneticPr fontId="31"/>
  </si>
  <si>
    <t>清須市</t>
  </si>
  <si>
    <t>佐用町</t>
  </si>
  <si>
    <t>弥富市</t>
  </si>
  <si>
    <t>みやき町</t>
  </si>
  <si>
    <t>長久手市</t>
  </si>
  <si>
    <t>豊山町</t>
  </si>
  <si>
    <t>扶桑町</t>
  </si>
  <si>
    <t>阿久比町</t>
  </si>
  <si>
    <t>武豊町</t>
  </si>
  <si>
    <t>幸田町</t>
  </si>
  <si>
    <t>設楽町</t>
  </si>
  <si>
    <t>三重県</t>
  </si>
  <si>
    <t>松阪市</t>
  </si>
  <si>
    <t>桑名市</t>
  </si>
  <si>
    <t>鈴鹿市</t>
  </si>
  <si>
    <t>尾鷲市</t>
  </si>
  <si>
    <t>（５）キャリアパス要件Ⅳ（改善後の賃金要件）　</t>
    <rPh sb="9" eb="11">
      <t>ヨウケン</t>
    </rPh>
    <phoneticPr fontId="31"/>
  </si>
  <si>
    <t>亀山市</t>
  </si>
  <si>
    <t>いなべ市</t>
  </si>
  <si>
    <t>志摩市</t>
  </si>
  <si>
    <t>久留米市</t>
  </si>
  <si>
    <t>西海市</t>
  </si>
  <si>
    <t>伊賀市</t>
  </si>
  <si>
    <t>木曽岬町</t>
  </si>
  <si>
    <t>多気町</t>
  </si>
  <si>
    <t>旧特定加算（令和６年４・５月）</t>
    <rPh sb="0" eb="1">
      <t>キュウ</t>
    </rPh>
    <rPh sb="1" eb="3">
      <t>トクテイ</t>
    </rPh>
    <rPh sb="3" eb="5">
      <t>カサン</t>
    </rPh>
    <rPh sb="6" eb="8">
      <t>レイワ</t>
    </rPh>
    <rPh sb="9" eb="10">
      <t>ネン</t>
    </rPh>
    <rPh sb="13" eb="14">
      <t>ガツ</t>
    </rPh>
    <phoneticPr fontId="31"/>
  </si>
  <si>
    <t>大台町</t>
  </si>
  <si>
    <t>大竹市</t>
  </si>
  <si>
    <t>大紀町</t>
  </si>
  <si>
    <t>南伊勢町</t>
  </si>
  <si>
    <t>紀北町</t>
  </si>
  <si>
    <t>紀宝町</t>
  </si>
  <si>
    <t>滋賀県</t>
  </si>
  <si>
    <t>球磨村</t>
  </si>
  <si>
    <t>大津市</t>
  </si>
  <si>
    <t>彦根市</t>
  </si>
  <si>
    <t>野洲市</t>
  </si>
  <si>
    <t>土佐町</t>
  </si>
  <si>
    <t>湖南市</t>
  </si>
  <si>
    <t>室戸市</t>
  </si>
  <si>
    <t>東近江市</t>
  </si>
  <si>
    <t>米原市</t>
  </si>
  <si>
    <t>南関町</t>
  </si>
  <si>
    <t>日野町</t>
  </si>
  <si>
    <t>愛荘町</t>
  </si>
  <si>
    <t>豊郷町</t>
  </si>
  <si>
    <t>甲良町</t>
  </si>
  <si>
    <t>多賀町</t>
  </si>
  <si>
    <t>舞鶴市</t>
  </si>
  <si>
    <t>綾部市</t>
  </si>
  <si>
    <t>宇治市</t>
  </si>
  <si>
    <t>城陽市</t>
  </si>
  <si>
    <t>向日市</t>
  </si>
  <si>
    <t>⑥</t>
  </si>
  <si>
    <t>長岡京市</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</si>
  <si>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</si>
  <si>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</si>
  <si>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</si>
  <si>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</si>
  <si>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</si>
  <si>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</si>
  <si>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</si>
  <si>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</si>
  <si>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</si>
  <si>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</si>
  <si>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</si>
  <si>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</si>
  <si>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</si>
  <si>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</si>
  <si>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</si>
  <si>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</si>
  <si>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</si>
  <si>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</si>
  <si>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</si>
  <si>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</si>
  <si>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</si>
  <si>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</si>
  <si>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</si>
  <si>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松原市</t>
  </si>
  <si>
    <t>粟国村</t>
  </si>
  <si>
    <t>箕面市</t>
  </si>
  <si>
    <t>羽曳野市</t>
  </si>
  <si>
    <t>門真市</t>
  </si>
  <si>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</si>
  <si>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</si>
  <si>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</si>
  <si>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</si>
  <si>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</si>
  <si>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</si>
  <si>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</si>
  <si>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</si>
  <si>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</si>
  <si>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</si>
  <si>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</si>
  <si>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</si>
  <si>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</si>
  <si>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</si>
  <si>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</si>
  <si>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</si>
  <si>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豊岡市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</si>
  <si>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</si>
  <si>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赤穂市</t>
  </si>
  <si>
    <t>（５）</t>
  </si>
  <si>
    <t>江津市</t>
  </si>
  <si>
    <t>宝塚市</t>
  </si>
  <si>
    <t>川西市</t>
  </si>
  <si>
    <t>香芝市</t>
  </si>
  <si>
    <t>小野市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</si>
  <si>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</si>
  <si>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</si>
  <si>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</si>
  <si>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</si>
  <si>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</si>
  <si>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</si>
  <si>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</si>
  <si>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</si>
  <si>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</si>
  <si>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加東市</t>
  </si>
  <si>
    <t>新富町</t>
  </si>
  <si>
    <t>たつの市</t>
  </si>
  <si>
    <t>キャリアパス要件Ⅰ・Ⅱ</t>
  </si>
  <si>
    <t>多良間村</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</si>
  <si>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</si>
  <si>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</si>
  <si>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</si>
  <si>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</si>
  <si>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</si>
  <si>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</si>
  <si>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</si>
  <si>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</si>
  <si>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</si>
  <si>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</si>
  <si>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</si>
  <si>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</si>
  <si>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</si>
  <si>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</si>
  <si>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</si>
  <si>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</si>
  <si>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</si>
  <si>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</si>
  <si>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</si>
  <si>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</si>
  <si>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</si>
  <si>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</si>
  <si>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</si>
  <si>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黒滝村</t>
  </si>
  <si>
    <t>天川村</t>
  </si>
  <si>
    <t>下関市</t>
  </si>
  <si>
    <t>十津川村</t>
  </si>
  <si>
    <t>上北山村</t>
  </si>
  <si>
    <t>東吉野村</t>
  </si>
  <si>
    <t>和歌山県</t>
  </si>
  <si>
    <t>和歌山市</t>
  </si>
  <si>
    <t>有田市</t>
  </si>
  <si>
    <t>キャリアパス要件Ⅰ（任用要件・賃金体系の整備等）　</t>
    <rPh sb="10" eb="12">
      <t>ニンヨウ</t>
    </rPh>
    <rPh sb="12" eb="14">
      <t>ヨウケン</t>
    </rPh>
    <phoneticPr fontId="31"/>
  </si>
  <si>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</si>
  <si>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</si>
  <si>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</si>
  <si>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</si>
  <si>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</si>
  <si>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</si>
  <si>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</si>
  <si>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</si>
  <si>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</si>
  <si>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</si>
  <si>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</si>
  <si>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</si>
  <si>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</si>
  <si>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</si>
  <si>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</si>
  <si>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</si>
  <si>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鳥取県</t>
  </si>
  <si>
    <t>屋久島町</t>
  </si>
  <si>
    <t>鳥取市</t>
  </si>
  <si>
    <t>八女市</t>
  </si>
  <si>
    <t>天城町</t>
  </si>
  <si>
    <t>米子市</t>
  </si>
  <si>
    <t>諫早市</t>
  </si>
  <si>
    <t>倉吉市</t>
  </si>
  <si>
    <t>境港市</t>
  </si>
  <si>
    <t>南阿蘇村</t>
  </si>
  <si>
    <t>岩美町</t>
  </si>
  <si>
    <t>若桜町</t>
  </si>
  <si>
    <t>智頭町</t>
  </si>
  <si>
    <t>八頭町</t>
  </si>
  <si>
    <t>三朝町</t>
  </si>
  <si>
    <t>北栄町</t>
  </si>
  <si>
    <t>日吉津村</t>
  </si>
  <si>
    <t>伯耆町</t>
  </si>
  <si>
    <t>日南町</t>
  </si>
  <si>
    <t>笠岡市</t>
  </si>
  <si>
    <t>江府町</t>
  </si>
  <si>
    <t>島根県</t>
  </si>
  <si>
    <t>松江市</t>
  </si>
  <si>
    <t>綾町</t>
  </si>
  <si>
    <t>出雲市</t>
  </si>
  <si>
    <t>益田市</t>
  </si>
  <si>
    <t>安来市</t>
  </si>
  <si>
    <t>川本町</t>
  </si>
  <si>
    <t>邑南町</t>
  </si>
  <si>
    <t>吉賀町</t>
  </si>
  <si>
    <t>益城町</t>
  </si>
  <si>
    <t>本山町</t>
  </si>
  <si>
    <t>海士町</t>
  </si>
  <si>
    <t>知夫村</t>
  </si>
  <si>
    <t>隠岐の島町</t>
  </si>
  <si>
    <t>岡山県</t>
  </si>
  <si>
    <t>香川県</t>
  </si>
  <si>
    <t>岡山市</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</si>
  <si>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</si>
  <si>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</si>
  <si>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</si>
  <si>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</si>
  <si>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</si>
  <si>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</si>
  <si>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</si>
  <si>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</si>
  <si>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</si>
  <si>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</si>
  <si>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</si>
  <si>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</si>
  <si>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</si>
  <si>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</si>
  <si>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</si>
  <si>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</si>
  <si>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</si>
  <si>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鏡野町</t>
  </si>
  <si>
    <t>奈義町</t>
  </si>
  <si>
    <t>西粟倉村</t>
  </si>
  <si>
    <t>美咲町</t>
  </si>
  <si>
    <t>多度津町</t>
  </si>
  <si>
    <t>広島県</t>
  </si>
  <si>
    <t>宮若市</t>
  </si>
  <si>
    <t>広島市</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</si>
  <si>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</si>
  <si>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</si>
  <si>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呉市</t>
  </si>
  <si>
    <t>山陽小野田市</t>
  </si>
  <si>
    <t>桂川町</t>
  </si>
  <si>
    <t>竹原市</t>
  </si>
  <si>
    <t>庄原市</t>
  </si>
  <si>
    <t>東広島市</t>
  </si>
  <si>
    <t>江田島市</t>
  </si>
  <si>
    <t>熊野町</t>
  </si>
  <si>
    <t>長与町</t>
  </si>
  <si>
    <t>坂町</t>
  </si>
  <si>
    <t>北広島町</t>
  </si>
  <si>
    <t>長崎県</t>
  </si>
  <si>
    <t>世羅町</t>
  </si>
  <si>
    <t>神石高原町</t>
  </si>
  <si>
    <t>宇部市</t>
  </si>
  <si>
    <t>山口市</t>
  </si>
  <si>
    <t>大宜味村</t>
  </si>
  <si>
    <t>下松市</t>
  </si>
  <si>
    <t>岩国市</t>
  </si>
  <si>
    <t>上関町</t>
  </si>
  <si>
    <t xml:space="preserve"> 旧特定加算</t>
    <rPh sb="1" eb="2">
      <t>キュウ</t>
    </rPh>
    <rPh sb="2" eb="4">
      <t>トクテイ</t>
    </rPh>
    <rPh sb="4" eb="6">
      <t>カサン</t>
    </rPh>
    <phoneticPr fontId="31"/>
  </si>
  <si>
    <t>平生町</t>
  </si>
  <si>
    <t>阿波市</t>
  </si>
  <si>
    <t>美馬市</t>
  </si>
  <si>
    <t>佐那河内村</t>
  </si>
  <si>
    <t>神山町</t>
  </si>
  <si>
    <t>那賀町</t>
  </si>
  <si>
    <t>牟岐町</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</si>
  <si>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</si>
  <si>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</si>
  <si>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藍住町</t>
  </si>
  <si>
    <t>上板町</t>
  </si>
  <si>
    <t>肝付町</t>
  </si>
  <si>
    <t>高松市</t>
  </si>
  <si>
    <t>丸亀市</t>
  </si>
  <si>
    <t>坂出市</t>
  </si>
  <si>
    <t>国富町</t>
  </si>
  <si>
    <t>善通寺市</t>
  </si>
  <si>
    <t>観音寺市</t>
  </si>
  <si>
    <t>さぬき市</t>
  </si>
  <si>
    <t>三木町</t>
  </si>
  <si>
    <t>直島町</t>
  </si>
  <si>
    <t>南島原市</t>
  </si>
  <si>
    <t>経験に応じて昇給する仕組み
※「勤続年数」や「経験年数」などに応じて昇給する仕組みを指す。</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</si>
  <si>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</si>
  <si>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</si>
  <si>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</si>
  <si>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</si>
  <si>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</si>
  <si>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</si>
  <si>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</si>
  <si>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</si>
  <si>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</si>
  <si>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</si>
  <si>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</si>
  <si>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</si>
  <si>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</si>
  <si>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</si>
  <si>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</si>
  <si>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</si>
  <si>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</si>
  <si>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</si>
  <si>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西米良村</t>
  </si>
  <si>
    <t>須崎市</t>
  </si>
  <si>
    <t>奈半利町</t>
  </si>
  <si>
    <t>田野町</t>
  </si>
  <si>
    <t>処遇加算Ⅲ特定加算なしベア加算なしから新加算Ⅰ</t>
  </si>
  <si>
    <t>安田町</t>
  </si>
  <si>
    <t>馬路村</t>
  </si>
  <si>
    <t>芸西村</t>
  </si>
  <si>
    <t>大豊町</t>
  </si>
  <si>
    <t>越知町</t>
  </si>
  <si>
    <t>日高村</t>
  </si>
  <si>
    <t>津野町</t>
  </si>
  <si>
    <t>四万十町</t>
  </si>
  <si>
    <t>大月町</t>
  </si>
  <si>
    <t>三原村</t>
  </si>
  <si>
    <t>黒潮町</t>
  </si>
  <si>
    <t>福岡県</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</si>
  <si>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</si>
  <si>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</si>
  <si>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</si>
  <si>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</si>
  <si>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</si>
  <si>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</si>
  <si>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</si>
  <si>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</si>
  <si>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</si>
  <si>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</si>
  <si>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</si>
  <si>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</si>
  <si>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</si>
  <si>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</si>
  <si>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</si>
  <si>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須恵町</t>
  </si>
  <si>
    <t>新宮町</t>
  </si>
  <si>
    <t>芦屋町</t>
  </si>
  <si>
    <t>新加算Ⅲ</t>
    <rPh sb="0" eb="3">
      <t>シンカサン</t>
    </rPh>
    <phoneticPr fontId="31"/>
  </si>
  <si>
    <t>岡垣町</t>
  </si>
  <si>
    <t>処遇加算Ⅲ特定加算なしベア加算なしから新加算Ⅳ</t>
  </si>
  <si>
    <t>筑前町</t>
  </si>
  <si>
    <t>東峰村</t>
  </si>
  <si>
    <t>大刀洗町</t>
  </si>
  <si>
    <t>大木町</t>
  </si>
  <si>
    <t>香春町</t>
  </si>
  <si>
    <t>その他の職員</t>
    <rPh sb="2" eb="3">
      <t>タ</t>
    </rPh>
    <rPh sb="4" eb="6">
      <t>ショクイン</t>
    </rPh>
    <phoneticPr fontId="31"/>
  </si>
  <si>
    <t>糸田町</t>
  </si>
  <si>
    <t>大任町</t>
  </si>
  <si>
    <t>赤村</t>
  </si>
  <si>
    <t>那覇市</t>
  </si>
  <si>
    <t>みやこ町</t>
  </si>
  <si>
    <t>上毛町</t>
  </si>
  <si>
    <t>門川町</t>
  </si>
  <si>
    <t>人吉市</t>
  </si>
  <si>
    <t>⑧</t>
  </si>
  <si>
    <t>築上町</t>
  </si>
  <si>
    <t>佐賀県</t>
  </si>
  <si>
    <t>唐津市</t>
  </si>
  <si>
    <t>鳥栖市</t>
  </si>
  <si>
    <t>多久市</t>
  </si>
  <si>
    <t>処遇加算Ⅱ特定加算Ⅰベア加算なしから新加算Ⅰ</t>
  </si>
  <si>
    <t>伊万里市</t>
  </si>
  <si>
    <t>鹿島市</t>
  </si>
  <si>
    <t>小城市</t>
  </si>
  <si>
    <t>嬉野市</t>
  </si>
  <si>
    <t>玄海町</t>
  </si>
  <si>
    <t>和水町</t>
  </si>
  <si>
    <t>江北町</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</si>
  <si>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</si>
  <si>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大村市</t>
  </si>
  <si>
    <t>松浦市</t>
  </si>
  <si>
    <t>実施した</t>
    <rPh sb="0" eb="2">
      <t>ジッシ</t>
    </rPh>
    <phoneticPr fontId="31"/>
  </si>
  <si>
    <t>対馬市</t>
  </si>
  <si>
    <t>東彼杵町</t>
  </si>
  <si>
    <t>川棚町</t>
  </si>
  <si>
    <t>波佐見町</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</si>
  <si>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</si>
  <si>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小値賀町</t>
  </si>
  <si>
    <t>豊見城市</t>
  </si>
  <si>
    <t>熊本市</t>
  </si>
  <si>
    <t>八代市</t>
  </si>
  <si>
    <t>荒尾市</t>
  </si>
  <si>
    <t>水俣市</t>
  </si>
  <si>
    <t>玉名市</t>
  </si>
  <si>
    <t>宇城市</t>
  </si>
  <si>
    <t>合志市</t>
  </si>
  <si>
    <t>玉東町</t>
  </si>
  <si>
    <t>菊陽町</t>
  </si>
  <si>
    <t>産山村</t>
  </si>
  <si>
    <t>西原村</t>
  </si>
  <si>
    <t>御船町</t>
  </si>
  <si>
    <t>芦北町</t>
  </si>
  <si>
    <t>湯前町</t>
  </si>
  <si>
    <t>相良村</t>
  </si>
  <si>
    <t>嘉手納町</t>
  </si>
  <si>
    <t>苓北町</t>
  </si>
  <si>
    <t>別府市</t>
  </si>
  <si>
    <t>中津市</t>
  </si>
  <si>
    <t>日田市</t>
  </si>
  <si>
    <t>処遇加算Ⅰ特定加算なしベア加算なしから新加算Ⅳ</t>
  </si>
  <si>
    <t>臼杵市</t>
  </si>
  <si>
    <t>加算以外の部分で賃金水準を下げないことを誓約している</t>
    <rPh sb="20" eb="22">
      <t>セイヤク</t>
    </rPh>
    <phoneticPr fontId="31"/>
  </si>
  <si>
    <t>国頭村</t>
  </si>
  <si>
    <t>豊後高田市</t>
  </si>
  <si>
    <t>由布市</t>
  </si>
  <si>
    <t>姫島村</t>
  </si>
  <si>
    <t>日出町</t>
  </si>
  <si>
    <t>九重町</t>
  </si>
  <si>
    <t>都城市</t>
  </si>
  <si>
    <t>日南市</t>
  </si>
  <si>
    <t>小林市</t>
  </si>
  <si>
    <t>三股町</t>
  </si>
  <si>
    <t>都農町</t>
  </si>
  <si>
    <t>諸塚村</t>
  </si>
  <si>
    <t>高千穂町</t>
  </si>
  <si>
    <t>日之影町</t>
  </si>
  <si>
    <t>五ヶ瀬町</t>
  </si>
  <si>
    <t>鹿児島県</t>
  </si>
  <si>
    <t>鹿屋市</t>
  </si>
  <si>
    <t>旧ベースアップ等加算相当の2/3以上の新規の月額賃金改善を行っていること</t>
    <rPh sb="29" eb="30">
      <t>オコナ</t>
    </rPh>
    <phoneticPr fontId="31"/>
  </si>
  <si>
    <t>阿久根市</t>
  </si>
  <si>
    <t>姶良市</t>
  </si>
  <si>
    <t>指宿市</t>
  </si>
  <si>
    <t>日置市</t>
  </si>
  <si>
    <t>曽於市</t>
  </si>
  <si>
    <t>霧島市</t>
  </si>
  <si>
    <t>処遇加算Ⅲ特定加算なしベア加算から新加算Ⅳ</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</si>
  <si>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</si>
  <si>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</si>
  <si>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</si>
  <si>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</si>
  <si>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</si>
  <si>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</si>
  <si>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</si>
  <si>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</si>
  <si>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</si>
  <si>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</si>
  <si>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</si>
  <si>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</si>
  <si>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</si>
  <si>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</si>
  <si>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</si>
  <si>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</si>
  <si>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</si>
  <si>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</si>
  <si>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沖縄県</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</si>
  <si>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</si>
  <si>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</si>
  <si>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</si>
  <si>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</si>
  <si>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</si>
  <si>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</si>
  <si>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</si>
  <si>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</si>
  <si>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</si>
  <si>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</si>
  <si>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</si>
  <si>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</si>
  <si>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</si>
  <si>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</si>
  <si>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事業所の所在地（都道府県）</t>
    <rPh sb="8" eb="12">
      <t>トドウフケン</t>
    </rPh>
    <phoneticPr fontId="31"/>
  </si>
  <si>
    <t>【新加算Ⅰ～Ⅳ・Ⅴ⑴～⑹・Ⅴ⑻・Ⅴ⑾、旧処遇Ⅰ・Ⅱ】</t>
    <rPh sb="19" eb="20">
      <t>キュウ</t>
    </rPh>
    <rPh sb="20" eb="22">
      <t>ショグウ</t>
    </rPh>
    <phoneticPr fontId="31"/>
  </si>
  <si>
    <t>次のイからハまでのすべての基準を満たす。</t>
    <rPh sb="13" eb="15">
      <t>キジュン</t>
    </rPh>
    <phoneticPr fontId="31"/>
  </si>
  <si>
    <t>イ</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</si>
  <si>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</si>
  <si>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次のイとロの両方の基準を満たす。</t>
    <rPh sb="6" eb="8">
      <t>リョウホウ</t>
    </rPh>
    <rPh sb="9" eb="11">
      <t>キジュン</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</si>
  <si>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</si>
  <si>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</si>
  <si>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</si>
  <si>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キャリアパス要件Ⅲ（昇給の仕組みの整備等）</t>
    <rPh sb="6" eb="8">
      <t>ヨウケン</t>
    </rPh>
    <rPh sb="10" eb="12">
      <t>ショウキュウ</t>
    </rPh>
    <rPh sb="13" eb="15">
      <t>シク</t>
    </rPh>
    <rPh sb="17" eb="19">
      <t>セイビ</t>
    </rPh>
    <rPh sb="19" eb="20">
      <t>トウ</t>
    </rPh>
    <phoneticPr fontId="31"/>
  </si>
  <si>
    <t>介護職員について、経験若しくは資格等に応じて昇給する仕組み又は一定の基準に基づき定期に昇給を判定する仕組みを設けている。</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</si>
  <si>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</si>
  <si>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</si>
  <si>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実施していない場合、やむを得ない事情</t>
    <rPh sb="0" eb="2">
      <t>ジッシ</t>
    </rPh>
    <rPh sb="7" eb="9">
      <t>バアイ</t>
    </rPh>
    <rPh sb="13" eb="14">
      <t>エ</t>
    </rPh>
    <rPh sb="16" eb="18">
      <t>ジジョウ</t>
    </rPh>
    <phoneticPr fontId="31"/>
  </si>
  <si>
    <t>ベースアップの実施</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</si>
  <si>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</si>
  <si>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</si>
  <si>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　旧処遇改善加算の加算額［円］</t>
    <rPh sb="1" eb="2">
      <t>キュウ</t>
    </rPh>
    <rPh sb="2" eb="4">
      <t>ショグウ</t>
    </rPh>
    <rPh sb="4" eb="8">
      <t>カイゼンカサン</t>
    </rPh>
    <phoneticPr fontId="31"/>
  </si>
  <si>
    <t>表３</t>
    <rPh sb="0" eb="1">
      <t>ヒョウ</t>
    </rPh>
    <phoneticPr fontId="31"/>
  </si>
  <si>
    <t>旧ベースアップ等加算の加算率との比</t>
    <rPh sb="0" eb="1">
      <t>キュウ</t>
    </rPh>
    <rPh sb="7" eb="8">
      <t>トウ</t>
    </rPh>
    <rPh sb="8" eb="10">
      <t>カサン</t>
    </rPh>
    <rPh sb="16" eb="17">
      <t>ヒ</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</si>
  <si>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</si>
  <si>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令和６年度の算定期間①</t>
    <rPh sb="0" eb="2">
      <t>レイワ</t>
    </rPh>
    <rPh sb="3" eb="5">
      <t>ネンド</t>
    </rPh>
    <rPh sb="6" eb="8">
      <t>サンテイ</t>
    </rPh>
    <rPh sb="8" eb="10">
      <t>キカン</t>
    </rPh>
    <phoneticPr fontId="31"/>
  </si>
  <si>
    <t>賃金改善額が月額平均８万円以上又は改善後の賃金が年額440万円以上となる者の数</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</si>
  <si>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</si>
  <si>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旧特定加算Ⅰ・Ⅱの要件（４・５月）</t>
    <rPh sb="0" eb="1">
      <t>キュウ</t>
    </rPh>
    <rPh sb="1" eb="3">
      <t>トクテイ</t>
    </rPh>
    <rPh sb="3" eb="5">
      <t>カサン</t>
    </rPh>
    <rPh sb="9" eb="11">
      <t>ヨウケン</t>
    </rPh>
    <rPh sb="15" eb="16">
      <t>ガツ</t>
    </rPh>
    <phoneticPr fontId="31"/>
  </si>
  <si>
    <t>⇒上記のいずれかまたは全てに「×」が付いた場合、この欄に記入すること</t>
    <rPh sb="1" eb="3">
      <t>ジョウキ</t>
    </rPh>
    <rPh sb="11" eb="12">
      <t>スベ</t>
    </rPh>
    <phoneticPr fontId="31"/>
  </si>
  <si>
    <t>キャリアパス要件Ⅳについて</t>
    <rPh sb="6" eb="8">
      <t>ヨウケン</t>
    </rPh>
    <phoneticPr fontId="31"/>
  </si>
  <si>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</si>
  <si>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以下の項目に「×」がないか、提出前に確認すること。「×」がある場合、当該項目の記載を修正すること。</t>
  </si>
  <si>
    <t>１　基本情報</t>
    <rPh sb="2" eb="4">
      <t>キホン</t>
    </rPh>
    <rPh sb="4" eb="6">
      <t>ジョウホウ</t>
    </rPh>
    <phoneticPr fontId="31"/>
  </si>
  <si>
    <t>加算額以上の賃金改善を行っている</t>
    <rPh sb="0" eb="2">
      <t>カサン</t>
    </rPh>
    <rPh sb="2" eb="3">
      <t>ガク</t>
    </rPh>
    <rPh sb="3" eb="5">
      <t>イジョウ</t>
    </rPh>
    <rPh sb="6" eb="8">
      <t>チンギン</t>
    </rPh>
    <rPh sb="8" eb="10">
      <t>カイゼン</t>
    </rPh>
    <rPh sb="11" eb="12">
      <t>オコナ</t>
    </rPh>
    <phoneticPr fontId="31"/>
  </si>
  <si>
    <t>月額賃金改善要件Ⅲ</t>
  </si>
  <si>
    <t>（４）</t>
  </si>
  <si>
    <t>処遇加算なし特定加算なしベア加算なしから新加算Ⅴ（６）</t>
  </si>
  <si>
    <t>キャリアパス要件Ⅳ</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</si>
  <si>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</si>
  <si>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</si>
  <si>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</si>
  <si>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t>【新加算Ⅰ～Ⅲ、Ⅴ⑴・⑶・⑻、旧処遇Ⅰ】</t>
  </si>
  <si>
    <t>【新加算Ⅰ・Ⅱ、Ⅴ⑴～⑺・⑼・⑽・⑿、旧特定Ⅰ・Ⅱ】</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</si>
  <si>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</si>
  <si>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</si>
  <si>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（３）</t>
  </si>
  <si>
    <t>（６）</t>
  </si>
  <si>
    <t>新加算Ⅱ</t>
    <rPh sb="0" eb="3">
      <t>シンカサン</t>
    </rPh>
    <phoneticPr fontId="31"/>
  </si>
  <si>
    <t>―</t>
  </si>
  <si>
    <t>表４</t>
    <rPh sb="0" eb="1">
      <t>ヒョウ</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</si>
  <si>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</si>
  <si>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</si>
  <si>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</si>
  <si>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t>うち、新規に算定する旧ベースアップ等加算の加算額［円］
（別紙様式3-1 ３⑵に転記）</t>
    <rPh sb="21" eb="23">
      <t>カサン</t>
    </rPh>
    <rPh sb="29" eb="31">
      <t>ベッシ</t>
    </rPh>
    <rPh sb="31" eb="33">
      <t>ヨウシキ</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</si>
  <si>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</si>
  <si>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</si>
  <si>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r>
      <t>【新加算Ⅰ・Ⅱ、Ⅴ⑴～⑺・⑼・⑽・⑿及び旧特定Ⅰ・Ⅱを算定</t>
    </r>
    <r>
      <rPr>
        <u/>
        <sz val="8"/>
        <color theme="1"/>
        <rFont val="ＭＳ Ｐゴシック"/>
      </rPr>
      <t>しない</t>
    </r>
    <r>
      <rPr>
        <sz val="8"/>
        <color theme="1"/>
        <rFont val="ＭＳ Ｐゴシック"/>
      </rPr>
      <t>】</t>
    </r>
  </si>
  <si>
    <r>
      <t>【新加算Ⅰ・Ⅱ、Ⅴ⑴～⑺・⑼・⑽・⑿又は旧特定Ⅰ・Ⅱを算定</t>
    </r>
    <r>
      <rPr>
        <u/>
        <sz val="8"/>
        <color theme="1"/>
        <rFont val="ＭＳ Ｐゴシック"/>
      </rPr>
      <t>する</t>
    </r>
    <r>
      <rPr>
        <sz val="8"/>
        <color theme="1"/>
        <rFont val="ＭＳ Ｐゴシック"/>
      </rPr>
      <t>】</t>
    </r>
  </si>
  <si>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</si>
  <si>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算定した加算区分</t>
    <rPh sb="0" eb="2">
      <t>サンテイ</t>
    </rPh>
    <rPh sb="4" eb="6">
      <t>カサン</t>
    </rPh>
    <rPh sb="6" eb="8">
      <t>クブン</t>
    </rPh>
    <phoneticPr fontId="31"/>
  </si>
  <si>
    <t>月額賃金要件Ⅲ</t>
    <rPh sb="0" eb="2">
      <t>ゲツガク</t>
    </rPh>
    <rPh sb="2" eb="4">
      <t>チンギン</t>
    </rPh>
    <rPh sb="4" eb="6">
      <t>ヨウケン</t>
    </rPh>
    <phoneticPr fontId="31"/>
  </si>
  <si>
    <t>月額賃金要件Ⅱ</t>
  </si>
  <si>
    <t>新規に増加する旧ベースアップ等加算相当の新加算の見込額［円］</t>
    <rPh sb="0" eb="2">
      <t>シンキ</t>
    </rPh>
    <rPh sb="28" eb="29">
      <t>エン</t>
    </rPh>
    <phoneticPr fontId="31"/>
  </si>
  <si>
    <t>新加算（令和６年度の算定期間①）</t>
    <rPh sb="0" eb="3">
      <t>シンカサン</t>
    </rPh>
    <rPh sb="4" eb="6">
      <t>レイワ</t>
    </rPh>
    <rPh sb="7" eb="8">
      <t>ネン</t>
    </rPh>
    <rPh sb="8" eb="9">
      <t>ド</t>
    </rPh>
    <rPh sb="10" eb="12">
      <t>サンテイ</t>
    </rPh>
    <rPh sb="12" eb="14">
      <t>キカン</t>
    </rPh>
    <phoneticPr fontId="31"/>
  </si>
  <si>
    <t>新加算（令和６年度の算定期間①）</t>
    <rPh sb="0" eb="3">
      <t>シンカサン</t>
    </rPh>
    <rPh sb="4" eb="6">
      <t>レイワ</t>
    </rPh>
    <rPh sb="7" eb="9">
      <t>ネンド</t>
    </rPh>
    <rPh sb="10" eb="12">
      <t>サンテイ</t>
    </rPh>
    <rPh sb="12" eb="14">
      <t>キカン</t>
    </rPh>
    <phoneticPr fontId="31"/>
  </si>
  <si>
    <t>旧特定加算Ⅰ・Ⅱの算定を届け出た事業所数
（短期入所・予防・総合事業での重複除く）</t>
    <rPh sb="0" eb="1">
      <t>キュウ</t>
    </rPh>
    <rPh sb="1" eb="3">
      <t>トクテイ</t>
    </rPh>
    <rPh sb="9" eb="11">
      <t>サンテイ</t>
    </rPh>
    <phoneticPr fontId="31"/>
  </si>
  <si>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</si>
  <si>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</si>
  <si>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</si>
  <si>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</si>
  <si>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</si>
  <si>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</si>
  <si>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キャリアパス要件等の適合状況に応じた加算率</t>
    <rPh sb="6" eb="9">
      <t>ヨウケントウ</t>
    </rPh>
    <rPh sb="10" eb="12">
      <t>テキゴウ</t>
    </rPh>
    <rPh sb="12" eb="14">
      <t>ジョウキョウ</t>
    </rPh>
    <rPh sb="15" eb="16">
      <t>オウ</t>
    </rPh>
    <rPh sb="18" eb="21">
      <t>カサンリツ</t>
    </rPh>
    <phoneticPr fontId="31"/>
  </si>
  <si>
    <t>処遇加算なし</t>
    <rPh sb="0" eb="2">
      <t>ショグウ</t>
    </rPh>
    <rPh sb="2" eb="4">
      <t>カサン</t>
    </rPh>
    <phoneticPr fontId="72"/>
  </si>
  <si>
    <t>処遇加算Ⅰ特定加算Ⅰベア加算</t>
  </si>
  <si>
    <t>処遇加算Ⅰ特定加算Ⅱベア加算</t>
  </si>
  <si>
    <t>処遇加算Ⅰ特定加算なしベア加算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</si>
  <si>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</si>
  <si>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</si>
  <si>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</si>
  <si>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</si>
  <si>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</si>
  <si>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</si>
  <si>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</si>
  <si>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処遇加算Ⅲ特定加算Ⅰベア加算なし</t>
  </si>
  <si>
    <t>処遇加算Ⅱ特定加算なしベア加算なし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</si>
  <si>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</si>
  <si>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</si>
  <si>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31"/>
  </si>
  <si>
    <t>令和６年４・５月の算定状況</t>
  </si>
  <si>
    <t>令和５年度の算定状況</t>
  </si>
  <si>
    <r>
      <t xml:space="preserve">令和６年度に増加した加算額
</t>
    </r>
    <r>
      <rPr>
        <sz val="10"/>
        <color theme="1"/>
        <rFont val="ＭＳ Ｐゴシック"/>
      </rPr>
      <t xml:space="preserve">
（令和５年度の区分と比較）</t>
    </r>
    <rPh sb="22" eb="24">
      <t>クブン</t>
    </rPh>
    <phoneticPr fontId="31"/>
  </si>
  <si>
    <t>令和５年度から令和６年４・５月への移行パターン</t>
    <rPh sb="0" eb="2">
      <t>レイワ</t>
    </rPh>
    <rPh sb="3" eb="5">
      <t>ネンド</t>
    </rPh>
    <rPh sb="7" eb="9">
      <t>レイワ</t>
    </rPh>
    <rPh sb="10" eb="11">
      <t>ネン</t>
    </rPh>
    <rPh sb="14" eb="15">
      <t>ガツ</t>
    </rPh>
    <rPh sb="17" eb="19">
      <t>イコウ</t>
    </rPh>
    <phoneticPr fontId="31"/>
  </si>
  <si>
    <t>旧処遇改善加算</t>
    <rPh sb="0" eb="1">
      <t>キュウ</t>
    </rPh>
    <rPh sb="1" eb="3">
      <t>ショグウ</t>
    </rPh>
    <rPh sb="3" eb="7">
      <t>カイゼンカサン</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</si>
  <si>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</si>
  <si>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</si>
  <si>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</si>
  <si>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</si>
  <si>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</si>
  <si>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</si>
  <si>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処遇加算Ⅰ特定加算Ⅰベア加算なしから新加算Ⅱ</t>
  </si>
  <si>
    <t>処遇加算Ⅰ特定加算Ⅰベア加算なしから新加算Ⅲ</t>
  </si>
  <si>
    <t>処遇加算Ⅰ特定加算Ⅰベア加算なしから新加算Ⅳ</t>
  </si>
  <si>
    <t>処遇加算Ⅰ特定加算Ⅱベア加算から新加算Ⅰ</t>
  </si>
  <si>
    <t>処遇加算Ⅰ特定加算Ⅱベア加算から新加算Ⅳ</t>
  </si>
  <si>
    <t>処遇加算Ⅰ特定加算Ⅱベア加算なしから新加算Ⅱ</t>
  </si>
  <si>
    <t>処遇加算Ⅰ特定加算Ⅱベア加算なしから新加算Ⅳ</t>
  </si>
  <si>
    <t>処遇加算Ⅰ特定加算Ⅱベア加算なしから新加算Ⅴ（３）</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</si>
  <si>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</si>
  <si>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</si>
  <si>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</si>
  <si>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</si>
  <si>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</si>
  <si>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</si>
  <si>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</si>
  <si>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</si>
  <si>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</si>
  <si>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</si>
  <si>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</si>
  <si>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</si>
  <si>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</si>
  <si>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</si>
  <si>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</si>
  <si>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</si>
  <si>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</si>
  <si>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</si>
  <si>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</si>
  <si>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</si>
  <si>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</si>
  <si>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</si>
  <si>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</si>
  <si>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</si>
  <si>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</si>
  <si>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</si>
  <si>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</si>
  <si>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</si>
  <si>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</si>
  <si>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</si>
  <si>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</si>
  <si>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</si>
  <si>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</si>
  <si>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</si>
  <si>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</si>
  <si>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</si>
  <si>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</si>
  <si>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</si>
  <si>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</si>
  <si>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</si>
  <si>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</si>
  <si>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</si>
  <si>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</si>
  <si>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</si>
  <si>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</si>
  <si>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</si>
  <si>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</si>
  <si>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</si>
  <si>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</si>
  <si>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</si>
  <si>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</si>
  <si>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</si>
  <si>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</si>
  <si>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</si>
  <si>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⑤</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</si>
  <si>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</si>
  <si>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</si>
  <si>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キャリアパス要件Ⅳの必要数チェック
（併設の場合０）</t>
    <rPh sb="6" eb="8">
      <t>ヨウケン</t>
    </rPh>
    <phoneticPr fontId="31"/>
  </si>
  <si>
    <t>キャリアパス要件Ⅳの必要数チェック
（併設の場合０）</t>
  </si>
  <si>
    <t>キャリアパス
要件Ⅳ</t>
    <rPh sb="7" eb="9">
      <t>ヨウケン</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</si>
  <si>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</si>
  <si>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</si>
  <si>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　令和６年度に増加した加算額［円］
　（令和６年度改定での加算率の引上げ及び新加算への移行によるもの）</t>
  </si>
  <si>
    <t>ⅰ）</t>
  </si>
  <si>
    <t>ア</t>
  </si>
  <si>
    <t>うち、令和５年度と比較して令和６年度に増加した加算額</t>
    <rPh sb="23" eb="25">
      <t>カサン</t>
    </rPh>
    <phoneticPr fontId="31"/>
  </si>
  <si>
    <t>うち、令和７年度の賃金改善に充てるために繰り越す部分の額</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</si>
  <si>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</si>
  <si>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（別紙様式3-3「キャリアパス要件Ⅳについて」の欄から転記）</t>
    <rPh sb="1" eb="3">
      <t>ベッシ</t>
    </rPh>
    <rPh sb="3" eb="5">
      <t>ヨウシキ</t>
    </rPh>
    <rPh sb="24" eb="25">
      <t>ラン</t>
    </rPh>
    <rPh sb="27" eb="29">
      <t>テンキ</t>
    </rPh>
    <phoneticPr fontId="31"/>
  </si>
  <si>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</si>
  <si>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</si>
  <si>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令和６年度に増加した加算額
（令和５年度の加算率と比較）</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</si>
  <si>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</si>
  <si>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</si>
  <si>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</si>
  <si>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新たな賃金改善額の合計（g + h）</t>
    <rPh sb="0" eb="1">
      <t>アラ</t>
    </rPh>
    <rPh sb="3" eb="5">
      <t>チンギン</t>
    </rPh>
    <rPh sb="5" eb="7">
      <t>カイゼン</t>
    </rPh>
    <rPh sb="7" eb="8">
      <t>ガク</t>
    </rPh>
    <rPh sb="9" eb="11">
      <t>ゴウケイ</t>
    </rPh>
    <phoneticPr fontId="31"/>
  </si>
  <si>
    <t>令和６年度に賃金改善が必要な額（a - c）</t>
    <rPh sb="0" eb="2">
      <t>レイワ</t>
    </rPh>
    <rPh sb="3" eb="5">
      <t>ネンド</t>
    </rPh>
    <rPh sb="6" eb="8">
      <t>チンギン</t>
    </rPh>
    <rPh sb="8" eb="10">
      <t>カイゼン</t>
    </rPh>
    <rPh sb="11" eb="13">
      <t>ヒツヨウ</t>
    </rPh>
    <rPh sb="14" eb="15">
      <t>ガク</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</si>
  <si>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</si>
  <si>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判定・指定権者用</t>
    <rPh sb="0" eb="2">
      <t>ハンテイ</t>
    </rPh>
    <rPh sb="3" eb="7">
      <t>シテイケンジャ</t>
    </rPh>
    <rPh sb="7" eb="8">
      <t>ヨウ</t>
    </rPh>
    <phoneticPr fontId="31"/>
  </si>
  <si>
    <t>！この区分（４項目）から1つ以上の取組が選択されていません。</t>
    <rPh sb="3" eb="5">
      <t>クブン</t>
    </rPh>
    <rPh sb="7" eb="9">
      <t>コウモク</t>
    </rPh>
    <phoneticPr fontId="31"/>
  </si>
  <si>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</si>
  <si>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</si>
  <si>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新加算Ⅰ・Ⅱ・Ⅴ⑴～⑺・⑼・⑽・⑿の算定を届け出た事業所数（短期入所・予防・総合事業での重複除く）</t>
    <rPh sb="18" eb="20">
      <t>サンテイ</t>
    </rPh>
    <phoneticPr fontId="31"/>
  </si>
  <si>
    <t>（イ）令和６年度の賃金改善額（再掲）</t>
    <rPh sb="3" eb="5">
      <t>レイワ</t>
    </rPh>
    <rPh sb="6" eb="8">
      <t>ネンド</t>
    </rPh>
    <rPh sb="9" eb="11">
      <t>チンギン</t>
    </rPh>
    <rPh sb="11" eb="13">
      <t>カイゼン</t>
    </rPh>
    <rPh sb="13" eb="14">
      <t>ガク</t>
    </rPh>
    <rPh sb="15" eb="17">
      <t>サイケイ</t>
    </rPh>
    <phoneticPr fontId="31"/>
  </si>
  <si>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</si>
  <si>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</si>
  <si>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</si>
  <si>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！⑦令和６年度の新たな賃金改善額 (i = g + h) が ④令和６年度に増加する加算額 (f) を下回っています。</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</si>
  <si>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</si>
  <si>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</si>
  <si>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</si>
  <si>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！「その他」にチェック（✔）した場合は、具体的な内容を記載してください。</t>
    <rPh sb="4" eb="5">
      <t>タ</t>
    </rPh>
    <rPh sb="16" eb="18">
      <t>バアイ</t>
    </rPh>
    <rPh sb="20" eb="22">
      <t>グタイ</t>
    </rPh>
    <phoneticPr fontId="31"/>
  </si>
  <si>
    <t>！キャリアパス要件Ⅳの欄に「×」があるのに、左のチェックボックスにチェック（✔）が入っていません。</t>
    <rPh sb="7" eb="9">
      <t>ヨウケン</t>
    </rPh>
    <rPh sb="11" eb="12">
      <t>ラン</t>
    </rPh>
    <rPh sb="22" eb="23">
      <t>ヒダリ</t>
    </rPh>
    <phoneticPr fontId="31"/>
  </si>
  <si>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</si>
  <si>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</si>
  <si>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！記入が必要な箇所が埋まっていません。</t>
    <rPh sb="1" eb="3">
      <t>キニュウ</t>
    </rPh>
    <rPh sb="4" eb="6">
      <t>ヒツヨウ</t>
    </rPh>
    <rPh sb="7" eb="9">
      <t>カショ</t>
    </rPh>
    <rPh sb="10" eb="11">
      <t>ウ</t>
    </rPh>
    <phoneticPr fontId="31"/>
  </si>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</sst>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sz val="11"/>
      <color theme="1" tint="0.25"/>
      <name val="ＭＳ Ｐゴシック"/>
      <family val="3"/>
    </font>
    <font>
      <b/>
      <sz val="11"/>
      <color rgb="FFFF0000"/>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u/>
      <sz val="11"/>
      <color theme="10"/>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theme="1" tint="0.5"/>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91">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8" xfId="0" applyNumberFormat="1" applyFont="1" applyFill="1" applyBorder="1" applyAlignment="1" applyProtection="1">
      <alignment horizontal="center" vertical="center"/>
      <protection locked="0"/>
    </xf>
    <xf numFmtId="49"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7"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44" xfId="0" applyFont="1" applyFill="1" applyBorder="1" applyProtection="1">
      <alignment vertical="center"/>
      <protection locked="0"/>
    </xf>
    <xf numFmtId="0" fontId="11" fillId="0" borderId="24"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45" xfId="0" applyFont="1" applyFill="1" applyBorder="1" applyProtection="1">
      <alignment vertical="center"/>
      <protection locked="0"/>
    </xf>
    <xf numFmtId="0" fontId="11" fillId="24" borderId="46" xfId="0" applyFont="1" applyFill="1" applyBorder="1" applyAlignment="1" applyProtection="1">
      <alignment horizontal="center" vertical="center"/>
      <protection locked="0"/>
    </xf>
    <xf numFmtId="0" fontId="11" fillId="0" borderId="47" xfId="0" applyFont="1" applyBorder="1" applyProtection="1">
      <alignment vertical="center"/>
    </xf>
    <xf numFmtId="0" fontId="11" fillId="0" borderId="48" xfId="0" applyFont="1" applyBorder="1" applyProtection="1">
      <alignment vertical="center"/>
    </xf>
    <xf numFmtId="0" fontId="11" fillId="24" borderId="28" xfId="0" applyFont="1" applyFill="1" applyBorder="1" applyProtection="1">
      <alignment vertical="center"/>
      <protection locked="0"/>
    </xf>
    <xf numFmtId="0" fontId="11" fillId="24" borderId="49" xfId="0" applyFont="1" applyFill="1" applyBorder="1" applyProtection="1">
      <alignment vertical="center"/>
      <protection locked="0"/>
    </xf>
    <xf numFmtId="0" fontId="11" fillId="24" borderId="43"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1" xfId="0" applyFont="1" applyFill="1" applyBorder="1" applyProtection="1">
      <alignmen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24" borderId="56"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57"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1" xfId="0" applyFont="1" applyBorder="1" applyAlignment="1" applyProtection="1">
      <alignment horizontal="center" vertical="center"/>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176" fontId="11" fillId="0" borderId="0" xfId="0" applyNumberFormat="1" applyFont="1" applyProtection="1">
      <alignment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2" fillId="0" borderId="0" xfId="0" applyFont="1" applyProtection="1">
      <alignment vertical="center"/>
    </xf>
    <xf numFmtId="0" fontId="25" fillId="0" borderId="0" xfId="0" applyFont="1" applyProtection="1">
      <alignment vertical="center"/>
    </xf>
    <xf numFmtId="0" fontId="12" fillId="0" borderId="0" xfId="0" applyFont="1" applyProtection="1">
      <alignment vertical="center"/>
    </xf>
    <xf numFmtId="0" fontId="32" fillId="0" borderId="0" xfId="0" applyFont="1" applyAlignment="1" applyProtection="1">
      <alignment vertical="top"/>
    </xf>
    <xf numFmtId="0" fontId="33" fillId="0" borderId="0" xfId="0" applyFont="1" applyProtection="1">
      <alignment vertical="center"/>
    </xf>
    <xf numFmtId="0" fontId="0" fillId="25" borderId="0" xfId="0" applyFont="1" applyFill="1" applyProtection="1">
      <alignment vertical="center"/>
    </xf>
    <xf numFmtId="0" fontId="32" fillId="25" borderId="0" xfId="0" applyFont="1" applyFill="1" applyProtection="1">
      <alignment vertical="center"/>
    </xf>
    <xf numFmtId="0" fontId="25" fillId="25" borderId="0" xfId="0" applyFont="1" applyFill="1" applyProtection="1">
      <alignment vertical="center"/>
    </xf>
    <xf numFmtId="0" fontId="12" fillId="25" borderId="0" xfId="0" applyFont="1" applyFill="1" applyProtection="1">
      <alignment vertical="center"/>
    </xf>
    <xf numFmtId="0" fontId="32" fillId="25" borderId="0" xfId="0" applyFont="1" applyFill="1" applyAlignment="1" applyProtection="1">
      <alignment vertical="top"/>
    </xf>
    <xf numFmtId="0" fontId="33" fillId="25" borderId="0" xfId="0" applyFont="1" applyFill="1" applyProtection="1">
      <alignment vertical="center"/>
    </xf>
    <xf numFmtId="0" fontId="11" fillId="25" borderId="0" xfId="0" applyFont="1" applyFill="1" applyProtection="1">
      <alignment vertical="center"/>
    </xf>
    <xf numFmtId="0" fontId="34" fillId="25" borderId="0" xfId="0" applyFont="1" applyFill="1" applyAlignment="1" applyProtection="1">
      <alignment horizontal="center" vertical="center"/>
    </xf>
    <xf numFmtId="0" fontId="27" fillId="25" borderId="0" xfId="0" applyFont="1" applyFill="1" applyProtection="1">
      <alignment vertical="center"/>
    </xf>
    <xf numFmtId="0" fontId="35" fillId="25" borderId="50" xfId="0" applyFont="1" applyFill="1" applyBorder="1" applyAlignment="1" applyProtection="1">
      <alignment horizontal="center" vertical="center"/>
    </xf>
    <xf numFmtId="0" fontId="35" fillId="25" borderId="15" xfId="0" applyFont="1" applyFill="1" applyBorder="1" applyAlignment="1" applyProtection="1">
      <alignment horizontal="center" vertical="center"/>
    </xf>
    <xf numFmtId="0" fontId="35" fillId="25" borderId="50" xfId="0" applyFont="1" applyFill="1" applyBorder="1" applyAlignment="1" applyProtection="1">
      <alignment horizontal="center" vertical="center" wrapText="1"/>
    </xf>
    <xf numFmtId="0" fontId="35" fillId="25" borderId="58" xfId="0" applyFont="1" applyFill="1" applyBorder="1" applyAlignment="1" applyProtection="1">
      <alignment horizontal="center" vertical="center" wrapText="1"/>
    </xf>
    <xf numFmtId="0" fontId="35" fillId="25" borderId="15" xfId="0" applyFont="1" applyFill="1" applyBorder="1" applyAlignment="1" applyProtection="1">
      <alignment horizontal="center" vertical="center" wrapText="1"/>
    </xf>
    <xf numFmtId="0" fontId="35" fillId="25" borderId="59" xfId="0" applyFont="1" applyFill="1" applyBorder="1" applyAlignment="1" applyProtection="1">
      <alignment horizontal="center" vertical="center" wrapText="1"/>
    </xf>
    <xf numFmtId="0" fontId="35"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6" fillId="25" borderId="0" xfId="0" applyFont="1" applyFill="1" applyProtection="1">
      <alignment vertical="center"/>
    </xf>
    <xf numFmtId="0" fontId="37" fillId="26" borderId="10" xfId="0" applyFont="1" applyFill="1" applyBorder="1" applyAlignment="1" applyProtection="1">
      <alignment horizontal="left" vertical="center"/>
    </xf>
    <xf numFmtId="0" fontId="38" fillId="25" borderId="50" xfId="0" applyFont="1" applyFill="1" applyBorder="1" applyAlignment="1" applyProtection="1">
      <alignment horizontal="center" vertical="center"/>
    </xf>
    <xf numFmtId="0" fontId="38" fillId="25" borderId="58" xfId="0" applyFont="1" applyFill="1" applyBorder="1" applyAlignment="1" applyProtection="1">
      <alignment horizontal="center" vertical="center"/>
    </xf>
    <xf numFmtId="0" fontId="38" fillId="25" borderId="15" xfId="0" applyFont="1" applyFill="1" applyBorder="1" applyAlignment="1" applyProtection="1">
      <alignment horizontal="center" vertical="center"/>
    </xf>
    <xf numFmtId="0" fontId="38" fillId="25" borderId="10" xfId="0" applyFont="1" applyFill="1" applyBorder="1" applyAlignment="1" applyProtection="1">
      <alignment horizontal="center" vertical="center"/>
    </xf>
    <xf numFmtId="0" fontId="39" fillId="25" borderId="0" xfId="0" applyFont="1" applyFill="1" applyProtection="1">
      <alignment vertical="center"/>
    </xf>
    <xf numFmtId="0" fontId="38" fillId="26" borderId="10" xfId="0" applyFont="1" applyFill="1" applyBorder="1" applyAlignment="1" applyProtection="1">
      <alignment horizontal="left" vertical="center"/>
    </xf>
    <xf numFmtId="0" fontId="37" fillId="25" borderId="50" xfId="0" applyFont="1" applyFill="1" applyBorder="1" applyAlignment="1" applyProtection="1">
      <alignment horizontal="center" vertical="center" wrapText="1"/>
    </xf>
    <xf numFmtId="0" fontId="37" fillId="25" borderId="15" xfId="0" applyFont="1" applyFill="1" applyBorder="1" applyAlignment="1" applyProtection="1">
      <alignment horizontal="center" vertical="center" wrapText="1"/>
    </xf>
    <xf numFmtId="0" fontId="40" fillId="25" borderId="0" xfId="0" applyFont="1" applyFill="1" applyBorder="1" applyAlignment="1" applyProtection="1">
      <alignment horizontal="left" vertical="center"/>
    </xf>
    <xf numFmtId="0" fontId="12" fillId="25" borderId="0" xfId="0" applyFont="1" applyFill="1" applyAlignment="1" applyProtection="1">
      <alignment horizontal="center" vertical="top"/>
    </xf>
    <xf numFmtId="0" fontId="37" fillId="25" borderId="0" xfId="0" applyFont="1" applyFill="1" applyProtection="1">
      <alignment vertical="center"/>
    </xf>
    <xf numFmtId="0" fontId="12" fillId="25" borderId="50" xfId="0" applyFont="1" applyFill="1" applyBorder="1" applyAlignment="1" applyProtection="1">
      <alignment horizontal="center" vertical="center"/>
    </xf>
    <xf numFmtId="0" fontId="12" fillId="25" borderId="58" xfId="0" applyFont="1" applyFill="1" applyBorder="1" applyAlignment="1" applyProtection="1">
      <alignment horizontal="center" vertical="center"/>
    </xf>
    <xf numFmtId="0" fontId="12" fillId="25" borderId="60" xfId="0" applyFont="1" applyFill="1" applyBorder="1" applyAlignment="1" applyProtection="1">
      <alignment horizontal="center" vertical="center"/>
    </xf>
    <xf numFmtId="0" fontId="12" fillId="25" borderId="61" xfId="0" applyFont="1" applyFill="1" applyBorder="1" applyAlignment="1" applyProtection="1">
      <alignment horizontal="center" vertical="center"/>
    </xf>
    <xf numFmtId="0" fontId="35" fillId="25" borderId="0" xfId="0" applyFont="1" applyFill="1" applyAlignment="1" applyProtection="1">
      <alignment horizontal="center" vertical="center"/>
    </xf>
    <xf numFmtId="0" fontId="40"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6" fillId="25" borderId="0" xfId="0" applyFont="1" applyFill="1" applyAlignment="1" applyProtection="1">
      <alignment horizontal="left" vertical="center"/>
    </xf>
    <xf numFmtId="0" fontId="0" fillId="25" borderId="0" xfId="0" applyFill="1" applyAlignment="1" applyProtection="1">
      <alignment horizontal="center" vertical="center"/>
    </xf>
    <xf numFmtId="0" fontId="37" fillId="0" borderId="10" xfId="0" applyFont="1" applyBorder="1" applyAlignment="1" applyProtection="1">
      <alignment vertical="center" wrapText="1"/>
    </xf>
    <xf numFmtId="0" fontId="37" fillId="25" borderId="0" xfId="0" applyFont="1" applyFill="1" applyAlignment="1" applyProtection="1">
      <alignment vertical="center" wrapText="1"/>
    </xf>
    <xf numFmtId="49" fontId="27" fillId="25" borderId="0" xfId="0" applyNumberFormat="1" applyFont="1" applyFill="1" applyProtection="1">
      <alignment vertical="center"/>
    </xf>
    <xf numFmtId="0" fontId="36" fillId="25" borderId="0" xfId="0" applyFont="1" applyFill="1" applyAlignment="1" applyProtection="1">
      <alignment horizontal="left" vertical="top" wrapText="1"/>
    </xf>
    <xf numFmtId="0" fontId="37" fillId="25" borderId="10" xfId="0" applyFont="1" applyFill="1" applyBorder="1" applyAlignment="1" applyProtection="1">
      <alignment horizontal="left" vertical="center" wrapText="1"/>
    </xf>
    <xf numFmtId="0" fontId="37" fillId="25" borderId="50"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0" borderId="0" xfId="0" applyFont="1" applyAlignment="1" applyProtection="1">
      <alignment horizontal="left" vertical="center"/>
    </xf>
    <xf numFmtId="0" fontId="37" fillId="25" borderId="0" xfId="0" applyFont="1" applyFill="1" applyBorder="1" applyAlignment="1" applyProtection="1">
      <alignment horizontal="left" vertical="center" wrapText="1"/>
    </xf>
    <xf numFmtId="0" fontId="36" fillId="25" borderId="0" xfId="0" applyFont="1" applyFill="1" applyAlignment="1" applyProtection="1">
      <alignment vertical="center"/>
    </xf>
    <xf numFmtId="49" fontId="41" fillId="25" borderId="0" xfId="0" applyNumberFormat="1" applyFont="1" applyFill="1" applyProtection="1">
      <alignment vertical="center"/>
    </xf>
    <xf numFmtId="49" fontId="40" fillId="25" borderId="0" xfId="0" applyNumberFormat="1" applyFont="1" applyFill="1" applyAlignment="1" applyProtection="1">
      <alignment horizontal="center" vertical="top"/>
    </xf>
    <xf numFmtId="0" fontId="42" fillId="25" borderId="0" xfId="0" applyFont="1" applyFill="1" applyProtection="1">
      <alignment vertical="center"/>
    </xf>
    <xf numFmtId="0" fontId="42" fillId="25" borderId="0" xfId="0" applyFont="1" applyFill="1" applyAlignment="1" applyProtection="1">
      <alignment horizontal="left" vertical="center" wrapText="1"/>
    </xf>
    <xf numFmtId="0" fontId="35" fillId="25" borderId="62" xfId="0" applyFont="1" applyFill="1" applyBorder="1" applyAlignment="1" applyProtection="1">
      <alignment horizontal="center" vertical="center"/>
    </xf>
    <xf numFmtId="0" fontId="42" fillId="25" borderId="62" xfId="0" applyFont="1" applyFill="1" applyBorder="1" applyProtection="1">
      <alignment vertical="center"/>
    </xf>
    <xf numFmtId="0" fontId="35" fillId="25" borderId="0" xfId="0" applyFont="1" applyFill="1" applyAlignment="1" applyProtection="1">
      <alignment horizontal="left" vertical="center"/>
    </xf>
    <xf numFmtId="0" fontId="41" fillId="25" borderId="0" xfId="0" applyFont="1" applyFill="1" applyAlignment="1" applyProtection="1">
      <alignment horizontal="left" vertical="center"/>
    </xf>
    <xf numFmtId="0" fontId="42" fillId="25" borderId="26" xfId="0" applyFont="1" applyFill="1" applyBorder="1" applyProtection="1">
      <alignment vertical="center"/>
    </xf>
    <xf numFmtId="0" fontId="35" fillId="27" borderId="47" xfId="0" applyFont="1" applyFill="1" applyBorder="1" applyAlignment="1" applyProtection="1">
      <alignment horizontal="center" vertical="center"/>
    </xf>
    <xf numFmtId="0" fontId="37" fillId="25" borderId="63" xfId="0" applyFont="1" applyFill="1" applyBorder="1" applyAlignment="1" applyProtection="1">
      <alignment horizontal="center" vertical="center"/>
    </xf>
    <xf numFmtId="0" fontId="37" fillId="25" borderId="60" xfId="0" applyFont="1" applyFill="1" applyBorder="1" applyAlignment="1" applyProtection="1">
      <alignment horizontal="center" vertical="center"/>
    </xf>
    <xf numFmtId="0" fontId="37" fillId="25" borderId="64" xfId="0" applyFont="1" applyFill="1" applyBorder="1" applyAlignment="1" applyProtection="1">
      <alignment horizontal="center" vertical="center"/>
    </xf>
    <xf numFmtId="0" fontId="37" fillId="25" borderId="65" xfId="0" applyFont="1" applyFill="1" applyBorder="1" applyAlignment="1" applyProtection="1">
      <alignment horizontal="center" vertical="center"/>
    </xf>
    <xf numFmtId="0" fontId="42" fillId="25" borderId="0" xfId="0" applyFont="1" applyFill="1" applyBorder="1" applyProtection="1">
      <alignment vertical="center"/>
    </xf>
    <xf numFmtId="0" fontId="35" fillId="0" borderId="10" xfId="0" applyFont="1" applyBorder="1" applyAlignment="1" applyProtection="1">
      <alignment horizontal="left" vertical="center"/>
    </xf>
    <xf numFmtId="0" fontId="35" fillId="0" borderId="10" xfId="0" applyFont="1" applyBorder="1" applyAlignment="1" applyProtection="1">
      <alignment horizontal="left" vertical="center" wrapText="1"/>
    </xf>
    <xf numFmtId="0" fontId="37" fillId="25" borderId="66" xfId="0" applyFont="1" applyFill="1" applyBorder="1" applyProtection="1">
      <alignment vertical="center"/>
    </xf>
    <xf numFmtId="0" fontId="37" fillId="25" borderId="67" xfId="0" applyFont="1" applyFill="1" applyBorder="1" applyProtection="1">
      <alignment vertical="center"/>
    </xf>
    <xf numFmtId="0" fontId="37" fillId="25" borderId="21" xfId="0" applyFont="1" applyFill="1" applyBorder="1" applyProtection="1">
      <alignment vertical="center"/>
    </xf>
    <xf numFmtId="0" fontId="12" fillId="25" borderId="0" xfId="0" applyFont="1" applyFill="1" applyAlignment="1" applyProtection="1">
      <alignment vertical="center"/>
    </xf>
    <xf numFmtId="49" fontId="36" fillId="25" borderId="0" xfId="0" applyNumberFormat="1" applyFont="1" applyFill="1" applyProtection="1">
      <alignment vertical="center"/>
    </xf>
    <xf numFmtId="49" fontId="40" fillId="25" borderId="0" xfId="0" applyNumberFormat="1" applyFont="1" applyFill="1" applyProtection="1">
      <alignment vertical="center"/>
    </xf>
    <xf numFmtId="49" fontId="40" fillId="0" borderId="0" xfId="0" applyNumberFormat="1" applyFont="1" applyAlignment="1" applyProtection="1">
      <alignment horizontal="center" vertical="top"/>
    </xf>
    <xf numFmtId="49" fontId="37" fillId="25" borderId="25" xfId="0" applyNumberFormat="1" applyFont="1" applyFill="1" applyBorder="1" applyAlignment="1" applyProtection="1">
      <alignment horizontal="left" vertical="center" wrapText="1"/>
    </xf>
    <xf numFmtId="49" fontId="37" fillId="26" borderId="10" xfId="0" applyNumberFormat="1" applyFont="1" applyFill="1" applyBorder="1" applyAlignment="1" applyProtection="1">
      <alignment horizontal="center" vertical="center" wrapText="1"/>
    </xf>
    <xf numFmtId="0" fontId="37" fillId="0" borderId="50" xfId="0" applyFont="1" applyBorder="1" applyAlignment="1" applyProtection="1">
      <alignment horizontal="left" vertical="center" wrapText="1"/>
    </xf>
    <xf numFmtId="0" fontId="37" fillId="0" borderId="58"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49" fontId="11" fillId="25" borderId="0" xfId="0" applyNumberFormat="1" applyFont="1" applyFill="1" applyProtection="1">
      <alignment vertical="center"/>
    </xf>
    <xf numFmtId="49" fontId="43" fillId="25" borderId="0" xfId="0" applyNumberFormat="1" applyFont="1" applyFill="1" applyAlignment="1" applyProtection="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xf>
    <xf numFmtId="49" fontId="11" fillId="25" borderId="66" xfId="0" applyNumberFormat="1" applyFont="1" applyFill="1" applyBorder="1" applyProtection="1">
      <alignment vertical="center"/>
    </xf>
    <xf numFmtId="0" fontId="44" fillId="25" borderId="67" xfId="0" applyFont="1" applyFill="1" applyBorder="1" applyAlignment="1" applyProtection="1">
      <alignment vertical="center" wrapText="1"/>
    </xf>
    <xf numFmtId="0" fontId="44" fillId="25" borderId="67"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2" fillId="26" borderId="14" xfId="0" applyFont="1" applyFill="1" applyBorder="1" applyAlignment="1" applyProtection="1">
      <alignment horizontal="center" vertical="center"/>
    </xf>
    <xf numFmtId="0" fontId="12" fillId="0" borderId="68" xfId="0" quotePrefix="1" applyFont="1" applyBorder="1" applyAlignment="1" applyProtection="1">
      <alignment horizontal="center" vertical="center"/>
    </xf>
    <xf numFmtId="0" fontId="12" fillId="0" borderId="64" xfId="0" quotePrefix="1" applyFont="1" applyBorder="1" applyAlignment="1" applyProtection="1">
      <alignment horizontal="center" vertical="center"/>
    </xf>
    <xf numFmtId="0" fontId="12" fillId="0" borderId="61" xfId="0" quotePrefix="1" applyFont="1" applyBorder="1" applyAlignment="1" applyProtection="1">
      <alignment vertical="center"/>
    </xf>
    <xf numFmtId="0" fontId="12" fillId="0" borderId="69" xfId="0" quotePrefix="1" applyFont="1" applyBorder="1" applyAlignment="1" applyProtection="1">
      <alignment vertical="center"/>
    </xf>
    <xf numFmtId="0" fontId="12" fillId="0" borderId="69" xfId="0" quotePrefix="1" applyFont="1" applyBorder="1" applyAlignment="1" applyProtection="1">
      <alignment horizontal="center" vertical="center"/>
    </xf>
    <xf numFmtId="0" fontId="40" fillId="0" borderId="70" xfId="0" quotePrefix="1" applyFont="1" applyBorder="1" applyAlignment="1" applyProtection="1">
      <alignment horizontal="center" vertical="center"/>
    </xf>
    <xf numFmtId="0" fontId="0" fillId="0" borderId="0" xfId="0" applyFill="1" applyAlignment="1" applyProtection="1">
      <alignment horizontal="center" vertical="center"/>
    </xf>
    <xf numFmtId="0" fontId="35" fillId="25" borderId="71" xfId="0" applyFont="1" applyFill="1" applyBorder="1" applyAlignment="1" applyProtection="1">
      <alignment horizontal="center" vertical="center"/>
    </xf>
    <xf numFmtId="0" fontId="35" fillId="25" borderId="25" xfId="0" applyFont="1" applyFill="1" applyBorder="1" applyAlignment="1" applyProtection="1">
      <alignment horizontal="center" vertical="center"/>
    </xf>
    <xf numFmtId="0" fontId="35" fillId="25" borderId="71" xfId="0" applyFont="1" applyFill="1" applyBorder="1" applyAlignment="1" applyProtection="1">
      <alignment horizontal="center" vertical="center" wrapText="1"/>
    </xf>
    <xf numFmtId="0" fontId="35" fillId="25" borderId="0" xfId="0" applyFont="1" applyFill="1" applyAlignment="1" applyProtection="1">
      <alignment horizontal="center" vertical="center" wrapText="1"/>
    </xf>
    <xf numFmtId="0" fontId="35" fillId="25" borderId="25" xfId="0" applyFont="1" applyFill="1" applyBorder="1" applyAlignment="1" applyProtection="1">
      <alignment horizontal="center" vertical="center" wrapText="1"/>
    </xf>
    <xf numFmtId="0" fontId="35" fillId="25" borderId="72"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40" fillId="25" borderId="0" xfId="0" applyFont="1" applyFill="1" applyProtection="1">
      <alignment vertical="center"/>
    </xf>
    <xf numFmtId="0" fontId="37" fillId="26" borderId="24" xfId="0" applyFont="1" applyFill="1" applyBorder="1" applyAlignment="1" applyProtection="1">
      <alignment horizontal="left" vertical="center"/>
    </xf>
    <xf numFmtId="0" fontId="38" fillId="25" borderId="24" xfId="0" applyFont="1" applyFill="1" applyBorder="1" applyAlignment="1" applyProtection="1">
      <alignment horizontal="left" vertical="center"/>
    </xf>
    <xf numFmtId="0" fontId="38" fillId="0" borderId="50" xfId="0" applyFont="1" applyBorder="1" applyProtection="1">
      <alignment vertical="center"/>
    </xf>
    <xf numFmtId="0" fontId="38" fillId="25" borderId="12" xfId="0" applyFont="1" applyFill="1" applyBorder="1" applyAlignment="1" applyProtection="1">
      <alignment horizontal="left" vertical="center"/>
    </xf>
    <xf numFmtId="0" fontId="38" fillId="25" borderId="24" xfId="0" applyFont="1" applyFill="1" applyBorder="1" applyAlignment="1" applyProtection="1">
      <alignment horizontal="left" vertical="center" wrapText="1"/>
    </xf>
    <xf numFmtId="0" fontId="38" fillId="26" borderId="24" xfId="0" applyFont="1" applyFill="1" applyBorder="1" applyAlignment="1" applyProtection="1">
      <alignment horizontal="left" vertical="center"/>
    </xf>
    <xf numFmtId="0" fontId="40" fillId="25" borderId="71" xfId="0" applyFont="1" applyFill="1" applyBorder="1" applyAlignment="1" applyProtection="1">
      <alignment horizontal="center" vertical="center" wrapText="1"/>
    </xf>
    <xf numFmtId="0" fontId="40" fillId="25" borderId="25" xfId="0" applyFont="1" applyFill="1" applyBorder="1" applyAlignment="1" applyProtection="1">
      <alignment horizontal="center" vertical="center" wrapText="1"/>
    </xf>
    <xf numFmtId="0" fontId="40" fillId="25" borderId="0" xfId="0" applyFont="1" applyFill="1" applyBorder="1" applyAlignment="1" applyProtection="1">
      <alignment horizontal="center" vertical="center" wrapText="1"/>
    </xf>
    <xf numFmtId="0" fontId="12" fillId="25" borderId="0" xfId="0" applyFont="1" applyFill="1" applyAlignment="1" applyProtection="1">
      <alignment horizontal="left" vertical="top" wrapText="1"/>
    </xf>
    <xf numFmtId="0" fontId="38" fillId="25" borderId="0" xfId="0" applyFont="1" applyFill="1" applyAlignment="1" applyProtection="1">
      <alignment horizontal="left" vertical="center" wrapText="1"/>
    </xf>
    <xf numFmtId="0" fontId="38" fillId="25" borderId="72" xfId="0" applyFont="1" applyFill="1" applyBorder="1" applyAlignment="1" applyProtection="1">
      <alignment horizontal="left" vertical="center"/>
    </xf>
    <xf numFmtId="0" fontId="38" fillId="25" borderId="73" xfId="0" applyFont="1" applyFill="1" applyBorder="1" applyAlignment="1" applyProtection="1">
      <alignment horizontal="left" vertical="center"/>
    </xf>
    <xf numFmtId="0" fontId="38" fillId="25" borderId="74" xfId="0" applyFont="1" applyFill="1" applyBorder="1" applyAlignment="1" applyProtection="1">
      <alignment horizontal="left" vertical="center" wrapText="1"/>
    </xf>
    <xf numFmtId="0" fontId="38" fillId="25" borderId="74" xfId="0" applyFont="1" applyFill="1" applyBorder="1" applyAlignment="1">
      <alignment horizontal="left" vertical="center" wrapText="1"/>
    </xf>
    <xf numFmtId="0" fontId="38" fillId="25" borderId="71" xfId="0" applyFont="1" applyFill="1" applyBorder="1" applyAlignment="1" applyProtection="1">
      <alignment horizontal="left" vertical="center" wrapText="1"/>
    </xf>
    <xf numFmtId="0" fontId="38" fillId="25" borderId="75" xfId="0" applyFont="1" applyFill="1" applyBorder="1" applyAlignment="1" applyProtection="1">
      <alignment horizontal="left" vertical="center"/>
    </xf>
    <xf numFmtId="0" fontId="38" fillId="25" borderId="75" xfId="0" applyFont="1" applyFill="1" applyBorder="1" applyAlignment="1" applyProtection="1">
      <alignment horizontal="left" vertical="center" wrapText="1"/>
    </xf>
    <xf numFmtId="0" fontId="38" fillId="25" borderId="76"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40" fillId="25" borderId="0" xfId="0" applyFont="1" applyFill="1" applyAlignment="1" applyProtection="1">
      <alignment horizontal="left" vertical="top" wrapText="1"/>
    </xf>
    <xf numFmtId="0" fontId="40" fillId="25" borderId="0" xfId="0" applyFont="1" applyFill="1" applyAlignment="1" applyProtection="1">
      <alignment horizontal="left" vertical="center"/>
    </xf>
    <xf numFmtId="0" fontId="37" fillId="0" borderId="24" xfId="0" applyFont="1" applyBorder="1" applyAlignment="1" applyProtection="1">
      <alignment vertical="center" wrapText="1"/>
    </xf>
    <xf numFmtId="0" fontId="35" fillId="25" borderId="24" xfId="0" applyFont="1" applyFill="1" applyBorder="1" applyAlignment="1" applyProtection="1">
      <alignment horizontal="left" vertical="center" wrapText="1"/>
    </xf>
    <xf numFmtId="0" fontId="37" fillId="25" borderId="71" xfId="0" applyFont="1" applyFill="1" applyBorder="1" applyAlignment="1" applyProtection="1">
      <alignment horizontal="left" vertical="top" wrapText="1"/>
    </xf>
    <xf numFmtId="0" fontId="37" fillId="0" borderId="10" xfId="0" applyFont="1" applyBorder="1" applyAlignment="1" applyProtection="1">
      <alignment horizontal="left" vertical="top" wrapText="1"/>
    </xf>
    <xf numFmtId="49" fontId="40" fillId="25" borderId="0" xfId="0" applyNumberFormat="1" applyFont="1" applyFill="1" applyAlignment="1" applyProtection="1">
      <alignment horizontal="center" vertical="center"/>
    </xf>
    <xf numFmtId="0" fontId="25" fillId="28" borderId="47" xfId="0" applyFont="1" applyFill="1" applyBorder="1" applyAlignment="1" applyProtection="1">
      <alignment horizontal="center" vertical="center" wrapText="1"/>
    </xf>
    <xf numFmtId="0" fontId="35" fillId="25" borderId="10" xfId="0" applyFont="1" applyFill="1" applyBorder="1" applyAlignment="1" applyProtection="1">
      <alignment horizontal="left" vertical="center"/>
    </xf>
    <xf numFmtId="0" fontId="12" fillId="26" borderId="58" xfId="0" applyFont="1" applyFill="1" applyBorder="1" applyAlignment="1" applyProtection="1">
      <alignment horizontal="center" vertical="center" textRotation="255"/>
    </xf>
    <xf numFmtId="0" fontId="12" fillId="26" borderId="50" xfId="0" applyFont="1" applyFill="1" applyBorder="1" applyAlignment="1" applyProtection="1">
      <alignment horizontal="center" vertical="center" textRotation="255" wrapText="1"/>
    </xf>
    <xf numFmtId="0" fontId="12" fillId="26" borderId="58" xfId="0" applyFont="1" applyFill="1" applyBorder="1" applyAlignment="1" applyProtection="1">
      <alignment horizontal="center" vertical="center" textRotation="255" wrapText="1"/>
    </xf>
    <xf numFmtId="0" fontId="12" fillId="26" borderId="15" xfId="0" applyFont="1" applyFill="1" applyBorder="1" applyAlignment="1" applyProtection="1">
      <alignment horizontal="center" vertical="center" textRotation="255"/>
    </xf>
    <xf numFmtId="0" fontId="46" fillId="25" borderId="0" xfId="0" applyFont="1" applyFill="1" applyAlignment="1" applyProtection="1">
      <alignment horizontal="left" vertical="center"/>
    </xf>
    <xf numFmtId="0" fontId="40" fillId="25" borderId="0" xfId="0" applyFont="1" applyFill="1" applyAlignment="1" applyProtection="1">
      <alignment horizontal="left" vertical="center" wrapText="1"/>
    </xf>
    <xf numFmtId="0" fontId="37" fillId="25" borderId="69" xfId="0" applyFont="1" applyFill="1" applyBorder="1" applyAlignment="1" applyProtection="1">
      <alignment horizontal="center" vertical="center"/>
    </xf>
    <xf numFmtId="0" fontId="37" fillId="25" borderId="61" xfId="0" applyFont="1" applyFill="1" applyBorder="1" applyAlignment="1" applyProtection="1">
      <alignment horizontal="center" vertical="center"/>
    </xf>
    <xf numFmtId="0" fontId="37" fillId="25" borderId="0" xfId="0" applyFont="1" applyFill="1" applyAlignment="1" applyProtection="1">
      <alignment horizontal="center" vertical="center"/>
    </xf>
    <xf numFmtId="0" fontId="37" fillId="0" borderId="77" xfId="0" applyFont="1" applyBorder="1" applyAlignment="1" applyProtection="1">
      <alignment horizontal="center" vertical="center"/>
    </xf>
    <xf numFmtId="0" fontId="47" fillId="25" borderId="0" xfId="0" applyFont="1" applyFill="1" applyProtection="1">
      <alignment vertical="center"/>
    </xf>
    <xf numFmtId="0" fontId="35" fillId="27" borderId="78" xfId="0" applyFont="1" applyFill="1" applyBorder="1" applyAlignment="1" applyProtection="1">
      <alignment horizontal="center" vertical="center"/>
    </xf>
    <xf numFmtId="0" fontId="37" fillId="0" borderId="79" xfId="0" applyFont="1" applyBorder="1" applyAlignment="1" applyProtection="1">
      <alignment horizontal="left" vertical="center" wrapText="1"/>
    </xf>
    <xf numFmtId="0" fontId="37" fillId="0" borderId="80" xfId="0" applyFont="1" applyBorder="1" applyAlignment="1" applyProtection="1">
      <alignment horizontal="center" vertical="center" wrapText="1"/>
    </xf>
    <xf numFmtId="0" fontId="37" fillId="0" borderId="79" xfId="0" applyFont="1" applyBorder="1" applyAlignment="1" applyProtection="1">
      <alignment horizontal="center" vertical="center" wrapText="1"/>
    </xf>
    <xf numFmtId="0" fontId="37" fillId="0" borderId="81" xfId="0" applyFont="1" applyBorder="1" applyAlignment="1" applyProtection="1">
      <alignment horizontal="center" vertical="center" wrapText="1"/>
    </xf>
    <xf numFmtId="0" fontId="37" fillId="0" borderId="82"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24" xfId="0" applyFont="1" applyBorder="1" applyAlignment="1" applyProtection="1">
      <alignment horizontal="left" vertical="center" wrapText="1"/>
    </xf>
    <xf numFmtId="0" fontId="32" fillId="25" borderId="41" xfId="0" applyFont="1" applyFill="1" applyBorder="1" applyProtection="1">
      <alignment vertical="center"/>
    </xf>
    <xf numFmtId="0" fontId="40" fillId="27" borderId="83" xfId="0" applyFont="1" applyFill="1" applyBorder="1" applyAlignment="1" applyProtection="1">
      <alignment horizontal="center" vertical="center" wrapText="1"/>
    </xf>
    <xf numFmtId="0" fontId="40" fillId="27" borderId="84" xfId="0" applyFont="1" applyFill="1" applyBorder="1" applyAlignment="1" applyProtection="1">
      <alignment horizontal="center" vertical="center" wrapText="1"/>
    </xf>
    <xf numFmtId="0" fontId="40" fillId="27" borderId="85" xfId="0" applyFont="1" applyFill="1" applyBorder="1" applyAlignment="1" applyProtection="1">
      <alignment horizontal="center" vertical="center" wrapText="1"/>
    </xf>
    <xf numFmtId="49" fontId="35" fillId="25" borderId="0" xfId="0" applyNumberFormat="1" applyFont="1" applyFill="1" applyProtection="1">
      <alignment vertical="center"/>
    </xf>
    <xf numFmtId="0" fontId="40" fillId="0" borderId="0" xfId="0" applyFont="1" applyAlignment="1" applyProtection="1">
      <alignment horizontal="left" vertical="top" wrapText="1"/>
    </xf>
    <xf numFmtId="49" fontId="37" fillId="26" borderId="24" xfId="0" applyNumberFormat="1" applyFont="1" applyFill="1" applyBorder="1" applyAlignment="1" applyProtection="1">
      <alignment horizontal="center" vertical="center" wrapText="1"/>
    </xf>
    <xf numFmtId="0" fontId="37" fillId="0" borderId="71"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25" xfId="0" applyFont="1" applyBorder="1" applyAlignment="1" applyProtection="1">
      <alignment horizontal="left" vertical="center" wrapText="1"/>
    </xf>
    <xf numFmtId="49" fontId="48" fillId="25" borderId="0" xfId="0" applyNumberFormat="1" applyFont="1" applyFill="1" applyAlignment="1" applyProtection="1">
      <alignment vertical="top"/>
    </xf>
    <xf numFmtId="0" fontId="35" fillId="25" borderId="24"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wrapText="1"/>
    </xf>
    <xf numFmtId="0" fontId="11" fillId="25" borderId="41"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9" fillId="25" borderId="0" xfId="0" applyFont="1" applyFill="1" applyProtection="1">
      <alignment vertical="center"/>
    </xf>
    <xf numFmtId="0" fontId="44" fillId="25" borderId="86" xfId="0" applyFont="1" applyFill="1" applyBorder="1" applyProtection="1">
      <alignment vertical="center"/>
    </xf>
    <xf numFmtId="0" fontId="43" fillId="25" borderId="0" xfId="0" applyFont="1" applyFill="1" applyProtection="1">
      <alignment vertical="center"/>
    </xf>
    <xf numFmtId="0" fontId="38" fillId="0" borderId="87" xfId="0" applyFont="1" applyBorder="1" applyAlignment="1" applyProtection="1">
      <alignment horizontal="left" vertical="center"/>
    </xf>
    <xf numFmtId="0" fontId="38" fillId="0" borderId="75" xfId="0" applyFont="1" applyBorder="1" applyAlignment="1" applyProtection="1">
      <alignment horizontal="left" vertical="center"/>
    </xf>
    <xf numFmtId="0" fontId="38" fillId="0" borderId="76" xfId="0" applyFont="1" applyBorder="1" applyAlignment="1" applyProtection="1">
      <alignment horizontal="left" vertical="center"/>
    </xf>
    <xf numFmtId="0" fontId="38" fillId="0" borderId="73" xfId="0" applyFont="1" applyBorder="1" applyAlignment="1" applyProtection="1">
      <alignment horizontal="left" vertical="center"/>
    </xf>
    <xf numFmtId="0" fontId="37" fillId="0" borderId="73" xfId="0" applyFont="1" applyBorder="1" applyAlignment="1" applyProtection="1">
      <alignment horizontal="left" vertical="center"/>
    </xf>
    <xf numFmtId="0" fontId="37" fillId="0" borderId="88" xfId="0" applyFont="1" applyBorder="1" applyAlignment="1" applyProtection="1">
      <alignment horizontal="left" vertical="center"/>
    </xf>
    <xf numFmtId="0" fontId="38" fillId="0" borderId="10" xfId="0" applyFont="1" applyBorder="1" applyAlignment="1" applyProtection="1">
      <alignment horizontal="center" vertical="center"/>
    </xf>
    <xf numFmtId="0" fontId="38" fillId="25" borderId="0" xfId="0" applyFont="1" applyFill="1" applyAlignment="1" applyProtection="1">
      <alignment horizontal="left" vertical="center"/>
    </xf>
    <xf numFmtId="0" fontId="38" fillId="25" borderId="71" xfId="0" applyFont="1" applyFill="1" applyBorder="1" applyAlignment="1" applyProtection="1">
      <alignment horizontal="left" vertical="center"/>
    </xf>
    <xf numFmtId="0" fontId="38" fillId="25" borderId="89" xfId="0" applyFont="1" applyFill="1" applyBorder="1" applyAlignment="1" applyProtection="1">
      <alignment horizontal="left" vertical="center"/>
    </xf>
    <xf numFmtId="0" fontId="38" fillId="25" borderId="89" xfId="0" applyFont="1" applyFill="1" applyBorder="1" applyAlignment="1" applyProtection="1">
      <alignment horizontal="left" vertical="center" wrapText="1"/>
    </xf>
    <xf numFmtId="0" fontId="38" fillId="25" borderId="77"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7" fillId="0" borderId="24" xfId="0" applyFont="1" applyBorder="1" applyAlignment="1" applyProtection="1">
      <alignment horizontal="left" vertical="top" wrapText="1"/>
    </xf>
    <xf numFmtId="0" fontId="25" fillId="28" borderId="78" xfId="0" applyFont="1" applyFill="1" applyBorder="1" applyAlignment="1" applyProtection="1">
      <alignment horizontal="center" vertical="center" wrapText="1"/>
    </xf>
    <xf numFmtId="0" fontId="35" fillId="25" borderId="24" xfId="0" applyFont="1" applyFill="1" applyBorder="1" applyAlignment="1" applyProtection="1">
      <alignment horizontal="left" vertical="center"/>
    </xf>
    <xf numFmtId="0" fontId="12" fillId="26" borderId="62" xfId="0" applyFont="1" applyFill="1" applyBorder="1" applyAlignment="1" applyProtection="1">
      <alignment horizontal="center" vertical="center" textRotation="255"/>
    </xf>
    <xf numFmtId="0" fontId="12" fillId="26" borderId="90" xfId="0" applyFont="1" applyFill="1" applyBorder="1" applyAlignment="1" applyProtection="1">
      <alignment horizontal="center" vertical="center" textRotation="255"/>
    </xf>
    <xf numFmtId="0" fontId="12" fillId="26" borderId="30" xfId="0" applyFont="1" applyFill="1" applyBorder="1" applyAlignment="1" applyProtection="1">
      <alignment horizontal="center" vertical="center" textRotation="255"/>
    </xf>
    <xf numFmtId="0" fontId="46" fillId="25" borderId="0" xfId="0" applyFont="1" applyFill="1" applyAlignment="1" applyProtection="1">
      <alignment vertical="center" wrapText="1"/>
    </xf>
    <xf numFmtId="0" fontId="37" fillId="25" borderId="71" xfId="0" applyFont="1" applyFill="1" applyBorder="1" applyProtection="1">
      <alignment vertical="center"/>
    </xf>
    <xf numFmtId="0" fontId="37" fillId="25" borderId="89" xfId="0" applyFont="1" applyFill="1" applyBorder="1" applyProtection="1">
      <alignment vertical="center"/>
    </xf>
    <xf numFmtId="0" fontId="37" fillId="25" borderId="76" xfId="0" applyFont="1" applyFill="1" applyBorder="1" applyProtection="1">
      <alignment vertical="center"/>
    </xf>
    <xf numFmtId="0" fontId="37" fillId="0" borderId="81" xfId="0" applyFont="1" applyBorder="1" applyAlignment="1" applyProtection="1">
      <alignment vertical="center" wrapText="1"/>
    </xf>
    <xf numFmtId="0" fontId="47" fillId="25" borderId="25" xfId="0" applyFont="1" applyFill="1" applyBorder="1" applyProtection="1">
      <alignment vertical="center"/>
    </xf>
    <xf numFmtId="0" fontId="35" fillId="0" borderId="71" xfId="0" applyFont="1" applyBorder="1" applyAlignment="1" applyProtection="1">
      <alignment horizontal="left" vertical="center"/>
    </xf>
    <xf numFmtId="0" fontId="37" fillId="0" borderId="91" xfId="0" applyFont="1" applyBorder="1" applyAlignment="1" applyProtection="1">
      <alignment horizontal="center" vertical="center" wrapText="1"/>
    </xf>
    <xf numFmtId="0" fontId="37" fillId="0" borderId="0" xfId="0" applyFont="1" applyAlignment="1" applyProtection="1">
      <alignment horizontal="center" vertical="center" wrapText="1"/>
    </xf>
    <xf numFmtId="0" fontId="37" fillId="0" borderId="92" xfId="0" applyFont="1" applyBorder="1" applyAlignment="1" applyProtection="1">
      <alignment horizontal="center" vertical="center" wrapText="1"/>
    </xf>
    <xf numFmtId="0" fontId="37" fillId="0" borderId="25" xfId="0" applyFont="1" applyBorder="1" applyAlignment="1" applyProtection="1">
      <alignment horizontal="left" vertical="center"/>
    </xf>
    <xf numFmtId="0" fontId="40" fillId="25" borderId="41" xfId="0" applyFont="1" applyFill="1" applyBorder="1" applyProtection="1">
      <alignment vertical="center"/>
    </xf>
    <xf numFmtId="0" fontId="40" fillId="25" borderId="0" xfId="0" applyFont="1" applyFill="1" applyBorder="1" applyProtection="1">
      <alignment vertical="center"/>
    </xf>
    <xf numFmtId="0" fontId="40" fillId="25" borderId="0" xfId="0" applyFont="1" applyFill="1" applyBorder="1" applyAlignment="1" applyProtection="1">
      <alignment vertical="center" wrapText="1"/>
    </xf>
    <xf numFmtId="0" fontId="40" fillId="25" borderId="26" xfId="0" applyFont="1" applyFill="1" applyBorder="1" applyProtection="1">
      <alignment vertical="center"/>
    </xf>
    <xf numFmtId="0" fontId="44" fillId="25" borderId="0" xfId="0" applyFont="1" applyFill="1" applyAlignment="1" applyProtection="1">
      <alignment vertical="center" wrapText="1"/>
    </xf>
    <xf numFmtId="0" fontId="11" fillId="25" borderId="86" xfId="0" applyFont="1" applyFill="1" applyBorder="1" applyProtection="1">
      <alignment vertical="center"/>
    </xf>
    <xf numFmtId="0" fontId="38" fillId="0" borderId="72" xfId="0" applyFont="1" applyBorder="1" applyAlignment="1" applyProtection="1">
      <alignment horizontal="left" vertical="center"/>
    </xf>
    <xf numFmtId="0" fontId="38" fillId="0" borderId="89" xfId="0" applyFont="1" applyBorder="1" applyAlignment="1" applyProtection="1">
      <alignment horizontal="left" vertical="center"/>
    </xf>
    <xf numFmtId="0" fontId="38" fillId="0" borderId="77" xfId="0" applyFont="1" applyBorder="1" applyAlignment="1" applyProtection="1">
      <alignment horizontal="left" vertical="center"/>
    </xf>
    <xf numFmtId="0" fontId="40" fillId="25" borderId="93" xfId="0" applyFont="1" applyFill="1" applyBorder="1" applyAlignment="1" applyProtection="1">
      <alignment horizontal="center" vertical="center" wrapText="1"/>
    </xf>
    <xf numFmtId="0" fontId="40" fillId="25" borderId="94" xfId="0" applyFont="1" applyFill="1" applyBorder="1" applyAlignment="1" applyProtection="1">
      <alignment horizontal="center" vertical="center" wrapText="1"/>
    </xf>
    <xf numFmtId="0" fontId="37" fillId="0" borderId="95" xfId="0" applyFont="1" applyBorder="1" applyAlignment="1" applyProtection="1">
      <alignment vertical="center" wrapText="1"/>
    </xf>
    <xf numFmtId="0" fontId="46" fillId="0" borderId="24" xfId="0" applyFont="1" applyBorder="1" applyAlignment="1" applyProtection="1">
      <alignment horizontal="left" vertical="center" wrapText="1"/>
    </xf>
    <xf numFmtId="0" fontId="37" fillId="25" borderId="50" xfId="0" applyFont="1" applyFill="1" applyBorder="1" applyAlignment="1" applyProtection="1">
      <alignment horizontal="left" vertical="center"/>
    </xf>
    <xf numFmtId="0" fontId="37" fillId="25" borderId="58" xfId="0" applyFont="1" applyFill="1" applyBorder="1" applyAlignment="1" applyProtection="1">
      <alignment horizontal="left" vertical="center"/>
    </xf>
    <xf numFmtId="0" fontId="0" fillId="25" borderId="58" xfId="0" applyFill="1" applyBorder="1" applyAlignment="1" applyProtection="1">
      <alignment horizontal="center" vertical="center"/>
    </xf>
    <xf numFmtId="0" fontId="0" fillId="25" borderId="61" xfId="0" applyFill="1" applyBorder="1" applyAlignment="1" applyProtection="1">
      <alignment horizontal="center" vertical="center"/>
    </xf>
    <xf numFmtId="0" fontId="37" fillId="25" borderId="25" xfId="0" applyFont="1" applyFill="1" applyBorder="1" applyAlignment="1" applyProtection="1">
      <alignment vertical="center" wrapText="1"/>
    </xf>
    <xf numFmtId="0" fontId="37" fillId="0" borderId="92" xfId="0" applyFont="1" applyBorder="1" applyAlignment="1" applyProtection="1">
      <alignment vertical="center" wrapText="1"/>
    </xf>
    <xf numFmtId="0" fontId="37" fillId="25" borderId="77" xfId="0" applyFont="1" applyFill="1" applyBorder="1" applyAlignment="1" applyProtection="1">
      <alignment vertical="center" wrapText="1"/>
    </xf>
    <xf numFmtId="0" fontId="40" fillId="25" borderId="41" xfId="0" applyFont="1" applyFill="1" applyBorder="1" applyAlignment="1" applyProtection="1">
      <alignment vertical="center" wrapText="1"/>
    </xf>
    <xf numFmtId="0" fontId="35" fillId="25" borderId="0" xfId="0" applyFont="1" applyFill="1" applyBorder="1" applyProtection="1">
      <alignment vertical="center"/>
    </xf>
    <xf numFmtId="0" fontId="37" fillId="25" borderId="0" xfId="0" applyFont="1" applyFill="1" applyBorder="1" applyAlignment="1" applyProtection="1">
      <alignment vertical="top"/>
    </xf>
    <xf numFmtId="0" fontId="37" fillId="25" borderId="26" xfId="0" applyFont="1" applyFill="1" applyBorder="1" applyAlignment="1" applyProtection="1">
      <alignment vertical="top"/>
    </xf>
    <xf numFmtId="49" fontId="37" fillId="26" borderId="29" xfId="0" applyNumberFormat="1" applyFont="1" applyFill="1" applyBorder="1" applyAlignment="1" applyProtection="1">
      <alignment horizontal="center" vertical="center" wrapText="1"/>
    </xf>
    <xf numFmtId="0" fontId="37" fillId="0" borderId="93" xfId="0" applyFont="1" applyBorder="1" applyAlignment="1" applyProtection="1">
      <alignment horizontal="left" vertical="center" wrapText="1"/>
    </xf>
    <xf numFmtId="0" fontId="37" fillId="0" borderId="96" xfId="0" applyFont="1" applyBorder="1" applyAlignment="1" applyProtection="1">
      <alignment horizontal="left" vertical="center" wrapText="1"/>
    </xf>
    <xf numFmtId="0" fontId="37" fillId="0" borderId="94" xfId="0" applyFont="1" applyBorder="1" applyAlignment="1" applyProtection="1">
      <alignment horizontal="left" vertical="center" wrapText="1"/>
    </xf>
    <xf numFmtId="0" fontId="35" fillId="25" borderId="0" xfId="0" applyFont="1" applyFill="1" applyProtection="1">
      <alignment vertical="center"/>
    </xf>
    <xf numFmtId="0" fontId="44" fillId="27" borderId="0" xfId="0" applyFont="1" applyFill="1" applyAlignment="1" applyProtection="1">
      <alignment horizontal="center" vertical="center"/>
      <protection locked="0"/>
    </xf>
    <xf numFmtId="0" fontId="38" fillId="27" borderId="18" xfId="0" applyFont="1" applyFill="1" applyBorder="1" applyAlignment="1" applyProtection="1">
      <alignment horizontal="center" vertical="center" wrapText="1"/>
    </xf>
    <xf numFmtId="0" fontId="38" fillId="27" borderId="97" xfId="0" applyFont="1" applyFill="1" applyBorder="1" applyAlignment="1" applyProtection="1">
      <alignment horizontal="center" vertical="center" wrapText="1"/>
    </xf>
    <xf numFmtId="0" fontId="38" fillId="25" borderId="0" xfId="0" applyFont="1" applyFill="1" applyBorder="1" applyAlignment="1" applyProtection="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71" xfId="0" applyFont="1" applyFill="1" applyBorder="1" applyAlignment="1" applyProtection="1">
      <alignment horizontal="left" vertical="center"/>
    </xf>
    <xf numFmtId="0" fontId="37" fillId="25" borderId="0" xfId="0" applyFont="1" applyFill="1" applyBorder="1" applyAlignment="1" applyProtection="1">
      <alignment horizontal="left" vertical="center"/>
    </xf>
    <xf numFmtId="0" fontId="40" fillId="25" borderId="80" xfId="0" applyFont="1" applyFill="1" applyBorder="1" applyAlignment="1" applyProtection="1">
      <alignment horizontal="left" vertical="center" wrapText="1"/>
    </xf>
    <xf numFmtId="0" fontId="40" fillId="25" borderId="82" xfId="0" applyFont="1" applyFill="1" applyBorder="1" applyAlignment="1" applyProtection="1">
      <alignment horizontal="left" vertical="center" wrapText="1"/>
    </xf>
    <xf numFmtId="0" fontId="37" fillId="27" borderId="26" xfId="0" applyFont="1" applyFill="1" applyBorder="1" applyAlignment="1" applyProtection="1">
      <alignment horizontal="left" vertical="center" shrinkToFit="1"/>
    </xf>
    <xf numFmtId="49" fontId="37" fillId="25" borderId="0" xfId="0" applyNumberFormat="1" applyFont="1" applyFill="1" applyAlignment="1" applyProtection="1">
      <alignment horizontal="left" vertical="center" wrapText="1"/>
    </xf>
    <xf numFmtId="49" fontId="37" fillId="26" borderId="44" xfId="0" applyNumberFormat="1" applyFont="1" applyFill="1" applyBorder="1" applyAlignment="1" applyProtection="1">
      <alignment horizontal="center" vertical="center" wrapText="1"/>
    </xf>
    <xf numFmtId="0" fontId="40" fillId="27" borderId="98" xfId="0" applyFont="1" applyFill="1" applyBorder="1" applyAlignment="1" applyProtection="1">
      <alignment horizontal="center" vertical="center" wrapText="1"/>
    </xf>
    <xf numFmtId="0" fontId="40" fillId="27" borderId="99" xfId="0" applyFont="1" applyFill="1" applyBorder="1" applyAlignment="1" applyProtection="1">
      <alignment horizontal="center" vertical="center" wrapText="1"/>
    </xf>
    <xf numFmtId="0" fontId="40" fillId="27" borderId="100" xfId="0" applyFont="1" applyFill="1" applyBorder="1" applyAlignment="1" applyProtection="1">
      <alignment horizontal="center" vertical="center" wrapText="1"/>
    </xf>
    <xf numFmtId="0" fontId="40" fillId="27" borderId="101" xfId="0" applyFont="1" applyFill="1" applyBorder="1" applyAlignment="1" applyProtection="1">
      <alignment horizontal="center" vertical="center" wrapText="1"/>
    </xf>
    <xf numFmtId="0" fontId="40" fillId="27" borderId="102" xfId="0" applyFont="1" applyFill="1" applyBorder="1" applyAlignment="1" applyProtection="1">
      <alignment horizontal="center" vertical="center" wrapText="1"/>
    </xf>
    <xf numFmtId="0" fontId="40" fillId="27" borderId="103" xfId="0" applyFont="1" applyFill="1" applyBorder="1" applyAlignment="1" applyProtection="1">
      <alignment horizontal="center" vertical="center" wrapText="1"/>
    </xf>
    <xf numFmtId="0" fontId="40" fillId="27" borderId="104" xfId="0" applyFont="1" applyFill="1" applyBorder="1" applyAlignment="1" applyProtection="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pplyProtection="1">
      <alignment horizontal="center" vertical="center" wrapText="1" shrinkToFit="1"/>
    </xf>
    <xf numFmtId="0" fontId="40" fillId="0" borderId="44" xfId="0" applyFont="1" applyBorder="1" applyAlignment="1" applyProtection="1">
      <alignment horizontal="center" vertical="center" wrapText="1" shrinkToFit="1"/>
    </xf>
    <xf numFmtId="0" fontId="40" fillId="25" borderId="0" xfId="0" applyFont="1" applyFill="1" applyBorder="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7" fillId="27" borderId="23" xfId="0" applyFont="1" applyFill="1" applyBorder="1" applyAlignment="1" applyProtection="1">
      <alignment horizontal="left" vertical="center" wrapText="1"/>
      <protection locked="0"/>
    </xf>
    <xf numFmtId="0" fontId="37" fillId="27" borderId="86" xfId="0" applyFont="1" applyFill="1" applyBorder="1" applyAlignment="1" applyProtection="1">
      <alignment horizontal="left" vertical="center" wrapText="1"/>
      <protection locked="0"/>
    </xf>
    <xf numFmtId="0" fontId="40" fillId="25" borderId="91" xfId="0" applyFont="1" applyFill="1" applyBorder="1" applyAlignment="1" applyProtection="1">
      <alignment horizontal="left" vertical="center" wrapText="1"/>
    </xf>
    <xf numFmtId="0" fontId="40" fillId="25" borderId="25" xfId="0" applyFont="1" applyFill="1" applyBorder="1" applyAlignment="1" applyProtection="1">
      <alignment horizontal="left" vertical="center" wrapText="1"/>
    </xf>
    <xf numFmtId="49" fontId="37" fillId="26" borderId="45" xfId="0" applyNumberFormat="1" applyFont="1" applyFill="1" applyBorder="1" applyAlignment="1" applyProtection="1">
      <alignment horizontal="center" vertical="center" wrapText="1"/>
    </xf>
    <xf numFmtId="0" fontId="40" fillId="25" borderId="105" xfId="0" applyFont="1" applyFill="1" applyBorder="1" applyAlignment="1" applyProtection="1">
      <alignment horizontal="left" vertical="center" wrapText="1"/>
    </xf>
    <xf numFmtId="0" fontId="40" fillId="25" borderId="89" xfId="0" applyFont="1" applyFill="1" applyBorder="1" applyAlignment="1" applyProtection="1">
      <alignment vertical="center" wrapText="1"/>
    </xf>
    <xf numFmtId="0" fontId="40" fillId="25" borderId="77" xfId="0" applyFont="1" applyFill="1" applyBorder="1" applyAlignment="1" applyProtection="1">
      <alignment vertical="center" wrapText="1"/>
    </xf>
    <xf numFmtId="0" fontId="40" fillId="25" borderId="72" xfId="0" applyFont="1" applyFill="1" applyBorder="1" applyAlignment="1" applyProtection="1">
      <alignment horizontal="left" vertical="center" wrapText="1"/>
    </xf>
    <xf numFmtId="0" fontId="40" fillId="25" borderId="77" xfId="0" applyFont="1" applyFill="1" applyBorder="1" applyAlignment="1" applyProtection="1">
      <alignment horizontal="left" vertical="center" wrapText="1"/>
    </xf>
    <xf numFmtId="0" fontId="40" fillId="25" borderId="72" xfId="0" applyFont="1" applyFill="1" applyBorder="1" applyAlignment="1" applyProtection="1">
      <alignment vertical="center" wrapText="1"/>
    </xf>
    <xf numFmtId="0" fontId="40" fillId="25" borderId="89" xfId="0" applyFont="1" applyFill="1" applyBorder="1" applyAlignment="1" applyProtection="1">
      <alignment horizontal="left" vertical="center" wrapText="1"/>
    </xf>
    <xf numFmtId="0" fontId="40" fillId="25" borderId="106" xfId="0" applyFont="1" applyFill="1" applyBorder="1" applyAlignment="1" applyProtection="1">
      <alignment horizontal="left" vertical="center" wrapText="1"/>
    </xf>
    <xf numFmtId="0" fontId="35" fillId="25" borderId="59" xfId="0" applyFont="1" applyFill="1" applyBorder="1" applyProtection="1">
      <alignment vertical="center"/>
    </xf>
    <xf numFmtId="0" fontId="35" fillId="25" borderId="65" xfId="0" applyFont="1" applyFill="1" applyBorder="1" applyAlignment="1" applyProtection="1">
      <alignment vertical="center" wrapText="1"/>
    </xf>
    <xf numFmtId="0" fontId="35" fillId="25" borderId="50" xfId="0" applyFont="1" applyFill="1" applyBorder="1" applyProtection="1">
      <alignment vertical="center"/>
    </xf>
    <xf numFmtId="0" fontId="35" fillId="25" borderId="58" xfId="0" applyFont="1" applyFill="1" applyBorder="1" applyProtection="1">
      <alignment vertical="center"/>
    </xf>
    <xf numFmtId="0" fontId="35" fillId="25" borderId="15" xfId="0" applyFont="1" applyFill="1" applyBorder="1" applyProtection="1">
      <alignment vertical="center"/>
    </xf>
    <xf numFmtId="0" fontId="35" fillId="25" borderId="12" xfId="0" applyFont="1" applyFill="1" applyBorder="1" applyAlignment="1" applyProtection="1">
      <alignment horizontal="center" vertical="center"/>
    </xf>
    <xf numFmtId="0" fontId="40" fillId="0" borderId="23" xfId="0" applyFont="1" applyBorder="1" applyAlignment="1" applyProtection="1">
      <alignment horizontal="center" vertical="center" wrapText="1" shrinkToFit="1"/>
    </xf>
    <xf numFmtId="0" fontId="40" fillId="0" borderId="45" xfId="0" applyFont="1" applyBorder="1" applyAlignment="1" applyProtection="1">
      <alignment horizontal="center" vertical="center" wrapText="1" shrinkToFit="1"/>
    </xf>
    <xf numFmtId="0" fontId="37" fillId="0" borderId="0" xfId="0" applyFont="1" applyAlignment="1" applyProtection="1">
      <alignment vertical="center" wrapText="1"/>
    </xf>
    <xf numFmtId="0" fontId="35" fillId="27" borderId="107" xfId="0" applyFont="1" applyFill="1" applyBorder="1" applyAlignment="1" applyProtection="1">
      <alignment horizontal="center" vertical="center"/>
    </xf>
    <xf numFmtId="0" fontId="35" fillId="27" borderId="108" xfId="0" applyFont="1" applyFill="1" applyBorder="1" applyAlignment="1" applyProtection="1">
      <alignment horizontal="center" vertical="center"/>
    </xf>
    <xf numFmtId="0" fontId="35" fillId="27" borderId="67" xfId="0" applyFont="1" applyFill="1" applyBorder="1" applyAlignment="1" applyProtection="1">
      <alignment horizontal="center" vertical="center"/>
    </xf>
    <xf numFmtId="0" fontId="35" fillId="27" borderId="21" xfId="0" applyFont="1" applyFill="1" applyBorder="1" applyAlignment="1" applyProtection="1">
      <alignment horizontal="center" vertical="center"/>
    </xf>
    <xf numFmtId="0" fontId="50" fillId="0" borderId="109" xfId="0" applyFont="1" applyBorder="1" applyAlignment="1" applyProtection="1">
      <alignment horizontal="center" vertical="center"/>
    </xf>
    <xf numFmtId="0" fontId="50" fillId="0" borderId="73" xfId="0" applyFont="1" applyBorder="1" applyAlignment="1" applyProtection="1">
      <alignment horizontal="center" vertical="center"/>
    </xf>
    <xf numFmtId="0" fontId="50" fillId="0" borderId="110" xfId="0" applyFont="1" applyBorder="1" applyAlignment="1" applyProtection="1">
      <alignment horizontal="center" vertical="center"/>
    </xf>
    <xf numFmtId="0" fontId="35" fillId="25" borderId="72" xfId="0" applyFont="1" applyFill="1" applyBorder="1" applyProtection="1">
      <alignment vertical="center"/>
    </xf>
    <xf numFmtId="0" fontId="35" fillId="25" borderId="77" xfId="0" applyFont="1" applyFill="1" applyBorder="1" applyAlignment="1" applyProtection="1">
      <alignment vertical="center" wrapText="1"/>
    </xf>
    <xf numFmtId="0" fontId="35" fillId="25" borderId="71" xfId="0" applyFont="1" applyFill="1" applyBorder="1" applyProtection="1">
      <alignment vertical="center"/>
    </xf>
    <xf numFmtId="0" fontId="35" fillId="25" borderId="25" xfId="0" applyFont="1" applyFill="1" applyBorder="1" applyProtection="1">
      <alignment vertical="center"/>
    </xf>
    <xf numFmtId="0" fontId="50" fillId="0" borderId="111" xfId="0" applyFont="1" applyBorder="1" applyAlignment="1" applyProtection="1">
      <alignment horizontal="center" vertical="center"/>
    </xf>
    <xf numFmtId="0" fontId="50" fillId="0" borderId="81" xfId="0" applyFont="1" applyBorder="1" applyAlignment="1" applyProtection="1">
      <alignment horizontal="center" vertical="center"/>
    </xf>
    <xf numFmtId="0" fontId="50" fillId="0" borderId="79" xfId="0" applyFont="1" applyBorder="1" applyAlignment="1" applyProtection="1">
      <alignment horizontal="center" vertical="center"/>
    </xf>
    <xf numFmtId="0" fontId="50" fillId="0" borderId="112" xfId="0" applyFont="1" applyBorder="1" applyAlignment="1" applyProtection="1">
      <alignment horizontal="center" vertical="center"/>
    </xf>
    <xf numFmtId="0" fontId="40" fillId="0" borderId="113" xfId="0" applyFont="1" applyBorder="1" applyAlignment="1" applyProtection="1">
      <alignment horizontal="left" vertical="center" wrapText="1"/>
    </xf>
    <xf numFmtId="0" fontId="40" fillId="0" borderId="75" xfId="0" applyFont="1" applyBorder="1" applyAlignment="1" applyProtection="1">
      <alignment horizontal="left" vertical="center" wrapText="1"/>
    </xf>
    <xf numFmtId="0" fontId="40" fillId="0" borderId="114" xfId="0" applyFont="1" applyBorder="1" applyAlignment="1" applyProtection="1">
      <alignment horizontal="left" vertical="center" wrapText="1"/>
    </xf>
    <xf numFmtId="0" fontId="38" fillId="0" borderId="115" xfId="0" applyFont="1" applyBorder="1" applyAlignment="1" applyProtection="1">
      <alignment horizontal="left" vertical="center"/>
    </xf>
    <xf numFmtId="0" fontId="40" fillId="0" borderId="28" xfId="0" applyFont="1" applyBorder="1" applyAlignment="1" applyProtection="1">
      <alignment horizontal="center" vertical="center" wrapText="1" shrinkToFit="1"/>
    </xf>
    <xf numFmtId="0" fontId="40" fillId="0" borderId="49" xfId="0" applyFont="1" applyBorder="1" applyAlignment="1" applyProtection="1">
      <alignment horizontal="center" vertical="center" wrapText="1" shrinkToFit="1"/>
    </xf>
    <xf numFmtId="0" fontId="46" fillId="25" borderId="0" xfId="0" applyFont="1" applyFill="1" applyAlignment="1" applyProtection="1">
      <alignment horizontal="left" vertical="center" wrapText="1"/>
    </xf>
    <xf numFmtId="0" fontId="37" fillId="0" borderId="113" xfId="0" applyFont="1" applyBorder="1" applyAlignment="1" applyProtection="1">
      <alignment horizontal="left" vertical="center" wrapText="1"/>
    </xf>
    <xf numFmtId="0" fontId="12" fillId="27" borderId="75" xfId="0" applyFont="1" applyFill="1" applyBorder="1" applyAlignment="1" applyProtection="1">
      <alignment horizontal="left" vertical="center" wrapText="1" shrinkToFit="1"/>
      <protection locked="0"/>
    </xf>
    <xf numFmtId="0" fontId="37" fillId="25" borderId="75" xfId="0" applyFont="1" applyFill="1" applyBorder="1" applyProtection="1">
      <alignment vertical="center"/>
    </xf>
    <xf numFmtId="0" fontId="40" fillId="27" borderId="114" xfId="0" applyFont="1" applyFill="1" applyBorder="1" applyAlignment="1" applyProtection="1">
      <alignment horizontal="left" vertical="center" wrapText="1" shrinkToFit="1"/>
      <protection locked="0"/>
    </xf>
    <xf numFmtId="0" fontId="40" fillId="0" borderId="105" xfId="0" applyFont="1" applyBorder="1" applyAlignment="1" applyProtection="1">
      <alignment horizontal="left" vertical="center" wrapText="1"/>
    </xf>
    <xf numFmtId="0" fontId="40" fillId="0" borderId="89" xfId="0" applyFont="1" applyBorder="1" applyAlignment="1" applyProtection="1">
      <alignment horizontal="left" vertical="center" wrapText="1"/>
    </xf>
    <xf numFmtId="0" fontId="40" fillId="0" borderId="106" xfId="0" applyFont="1" applyBorder="1" applyAlignment="1" applyProtection="1">
      <alignment horizontal="left" vertical="center" wrapText="1"/>
    </xf>
    <xf numFmtId="0" fontId="38" fillId="0" borderId="73" xfId="0" applyFont="1" applyBorder="1" applyAlignment="1" applyProtection="1">
      <alignment horizontal="left" vertical="center" wrapText="1"/>
    </xf>
    <xf numFmtId="0" fontId="37" fillId="0" borderId="73" xfId="0" applyFont="1" applyBorder="1" applyAlignment="1" applyProtection="1">
      <alignment horizontal="left" vertical="center" wrapText="1"/>
    </xf>
    <xf numFmtId="0" fontId="38" fillId="0" borderId="39" xfId="0" applyFont="1" applyBorder="1" applyAlignment="1" applyProtection="1">
      <alignment horizontal="center" vertical="center" wrapText="1"/>
    </xf>
    <xf numFmtId="0" fontId="38" fillId="0" borderId="17" xfId="0" applyFont="1" applyBorder="1" applyAlignment="1" applyProtection="1">
      <alignment horizontal="center" vertical="center" wrapText="1"/>
    </xf>
    <xf numFmtId="0" fontId="37" fillId="0" borderId="105" xfId="0" applyFont="1" applyBorder="1" applyAlignment="1" applyProtection="1">
      <alignment horizontal="left" vertical="center" wrapText="1"/>
    </xf>
    <xf numFmtId="0" fontId="12" fillId="27" borderId="89" xfId="0" applyFont="1" applyFill="1" applyBorder="1" applyAlignment="1" applyProtection="1">
      <alignment horizontal="left" vertical="center" wrapText="1" shrinkToFit="1"/>
      <protection locked="0"/>
    </xf>
    <xf numFmtId="0" fontId="51" fillId="25" borderId="89" xfId="0" applyFont="1" applyFill="1" applyBorder="1" applyAlignment="1" applyProtection="1">
      <alignment vertical="center" wrapText="1"/>
    </xf>
    <xf numFmtId="0" fontId="40" fillId="27" borderId="106" xfId="0" applyFont="1" applyFill="1" applyBorder="1" applyAlignment="1" applyProtection="1">
      <alignment horizontal="left" vertical="center" wrapText="1" shrinkToFit="1"/>
      <protection locked="0"/>
    </xf>
    <xf numFmtId="0" fontId="35"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5"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5" fillId="25" borderId="10" xfId="0" applyFont="1" applyFill="1" applyBorder="1" applyProtection="1">
      <alignment vertical="center"/>
    </xf>
    <xf numFmtId="0" fontId="35" fillId="25" borderId="24" xfId="0" applyFont="1" applyFill="1" applyBorder="1" applyProtection="1">
      <alignment vertical="center"/>
    </xf>
    <xf numFmtId="10" fontId="32" fillId="27" borderId="38"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pplyProtection="1">
      <alignment horizontal="left" vertical="center"/>
    </xf>
    <xf numFmtId="0" fontId="47" fillId="0" borderId="24" xfId="0" applyFont="1" applyBorder="1" applyAlignment="1" applyProtection="1">
      <alignment horizontal="left"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8" fillId="25" borderId="29" xfId="0" applyFont="1" applyFill="1" applyBorder="1" applyAlignment="1" applyProtection="1">
      <alignment horizontal="left" vertical="center"/>
    </xf>
    <xf numFmtId="0" fontId="38" fillId="25" borderId="29" xfId="0" applyFont="1" applyFill="1" applyBorder="1" applyAlignment="1" applyProtection="1">
      <alignment horizontal="left" vertical="center" wrapText="1"/>
    </xf>
    <xf numFmtId="0" fontId="38" fillId="25" borderId="95" xfId="0" applyFont="1" applyFill="1" applyBorder="1" applyAlignment="1" applyProtection="1">
      <alignment horizontal="left" vertical="center" wrapText="1"/>
    </xf>
    <xf numFmtId="10" fontId="32" fillId="27" borderId="42"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7" xfId="0" applyFont="1" applyFill="1" applyBorder="1" applyAlignment="1" applyProtection="1">
      <alignment horizontal="left" vertical="center"/>
    </xf>
    <xf numFmtId="0" fontId="38" fillId="25" borderId="80" xfId="0" applyFont="1" applyFill="1" applyBorder="1" applyAlignment="1" applyProtection="1">
      <alignment horizontal="left" vertical="center" wrapText="1"/>
    </xf>
    <xf numFmtId="0" fontId="38" fillId="25" borderId="80" xfId="0" applyFont="1" applyFill="1" applyBorder="1" applyAlignment="1">
      <alignment horizontal="left" vertical="center" wrapText="1"/>
    </xf>
    <xf numFmtId="0" fontId="38" fillId="25" borderId="118" xfId="0" applyFont="1" applyFill="1" applyBorder="1" applyAlignment="1" applyProtection="1">
      <alignment horizontal="left" vertical="center"/>
    </xf>
    <xf numFmtId="0" fontId="38" fillId="25" borderId="118" xfId="0" applyFont="1" applyFill="1" applyBorder="1" applyAlignment="1" applyProtection="1">
      <alignment horizontal="left" vertical="center" wrapText="1"/>
    </xf>
    <xf numFmtId="0" fontId="38" fillId="25" borderId="119" xfId="0" applyFont="1" applyFill="1" applyBorder="1" applyAlignment="1" applyProtection="1">
      <alignment horizontal="left" vertical="center" wrapText="1"/>
    </xf>
    <xf numFmtId="178" fontId="32" fillId="0" borderId="50" xfId="56" applyNumberFormat="1" applyFont="1" applyFill="1" applyBorder="1" applyAlignment="1" applyProtection="1">
      <alignment horizontal="right" vertical="center" shrinkToFit="1"/>
    </xf>
    <xf numFmtId="178" fontId="32" fillId="27" borderId="47" xfId="56" applyNumberFormat="1" applyFont="1" applyFill="1" applyBorder="1" applyAlignment="1" applyProtection="1">
      <alignment horizontal="right" vertical="center" shrinkToFit="1"/>
      <protection locked="0"/>
    </xf>
    <xf numFmtId="0" fontId="38" fillId="26" borderId="71" xfId="0" applyFont="1" applyFill="1" applyBorder="1" applyAlignment="1" applyProtection="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7" xfId="56" applyNumberFormat="1" applyFont="1" applyFill="1" applyBorder="1" applyAlignment="1" applyProtection="1">
      <alignment horizontal="right" vertical="center" shrinkToFit="1"/>
    </xf>
    <xf numFmtId="0" fontId="40" fillId="0" borderId="39" xfId="0" applyFont="1" applyBorder="1" applyAlignment="1" applyProtection="1">
      <alignment horizontal="center" vertical="center" wrapText="1" shrinkToFit="1"/>
    </xf>
    <xf numFmtId="0" fontId="40" fillId="0" borderId="17" xfId="0" applyFont="1" applyBorder="1" applyAlignment="1" applyProtection="1">
      <alignment horizontal="center" vertical="center" wrapText="1" shrinkToFit="1"/>
    </xf>
    <xf numFmtId="176" fontId="32" fillId="25" borderId="0" xfId="0" applyNumberFormat="1" applyFont="1" applyFill="1" applyAlignment="1" applyProtection="1">
      <alignment horizontal="right" vertical="center"/>
    </xf>
    <xf numFmtId="176" fontId="32" fillId="0" borderId="47" xfId="0" applyNumberFormat="1" applyFont="1" applyBorder="1" applyAlignment="1" applyProtection="1">
      <alignment horizontal="right" vertical="center" shrinkToFit="1"/>
    </xf>
    <xf numFmtId="176" fontId="32" fillId="27" borderId="47" xfId="0" applyNumberFormat="1" applyFont="1" applyFill="1" applyBorder="1" applyAlignment="1" applyProtection="1">
      <alignment horizontal="right" vertical="center" shrinkToFit="1"/>
      <protection locked="0"/>
    </xf>
    <xf numFmtId="176" fontId="32" fillId="27" borderId="16" xfId="0" applyNumberFormat="1" applyFont="1" applyFill="1" applyBorder="1" applyAlignment="1" applyProtection="1">
      <alignment horizontal="right" vertical="center" shrinkToFit="1"/>
      <protection locked="0"/>
    </xf>
    <xf numFmtId="0" fontId="35" fillId="0" borderId="90" xfId="0" applyFont="1" applyBorder="1" applyAlignment="1" applyProtection="1">
      <alignment horizontal="left" vertical="center"/>
    </xf>
    <xf numFmtId="0" fontId="35" fillId="0" borderId="29" xfId="0" applyFont="1" applyBorder="1" applyAlignment="1" applyProtection="1">
      <alignment horizontal="left" vertical="center"/>
    </xf>
    <xf numFmtId="0" fontId="35" fillId="0" borderId="29" xfId="0" applyFont="1" applyBorder="1" applyAlignment="1" applyProtection="1">
      <alignment horizontal="left" vertical="center" wrapText="1"/>
    </xf>
    <xf numFmtId="178" fontId="32" fillId="0" borderId="71" xfId="56" applyNumberFormat="1" applyFont="1" applyFill="1" applyBorder="1" applyAlignment="1" applyProtection="1">
      <alignment horizontal="right" vertical="center" shrinkToFit="1"/>
    </xf>
    <xf numFmtId="178" fontId="32" fillId="27" borderId="48" xfId="56" applyNumberFormat="1" applyFont="1" applyFill="1" applyBorder="1" applyAlignment="1" applyProtection="1">
      <alignment horizontal="right" vertical="center" shrinkToFit="1"/>
      <protection locked="0"/>
    </xf>
    <xf numFmtId="178" fontId="32" fillId="0" borderId="24" xfId="56" applyNumberFormat="1" applyFont="1" applyFill="1" applyBorder="1" applyAlignment="1" applyProtection="1">
      <alignment horizontal="right" vertical="center" shrinkToFit="1"/>
    </xf>
    <xf numFmtId="178" fontId="32" fillId="0" borderId="48" xfId="56" applyNumberFormat="1" applyFont="1" applyFill="1" applyBorder="1" applyAlignment="1" applyProtection="1">
      <alignment horizontal="right" vertical="center" shrinkToFit="1"/>
    </xf>
    <xf numFmtId="176" fontId="32" fillId="0" borderId="48" xfId="0" applyNumberFormat="1" applyFont="1" applyBorder="1" applyAlignment="1" applyProtection="1">
      <alignment horizontal="right" vertical="center" shrinkToFit="1"/>
    </xf>
    <xf numFmtId="176" fontId="32" fillId="27" borderId="48" xfId="0" applyNumberFormat="1" applyFont="1" applyFill="1" applyBorder="1" applyAlignment="1" applyProtection="1">
      <alignment horizontal="right" vertical="center" shrinkToFit="1"/>
      <protection locked="0"/>
    </xf>
    <xf numFmtId="176" fontId="32" fillId="27" borderId="22" xfId="0" applyNumberFormat="1" applyFont="1" applyFill="1" applyBorder="1" applyAlignment="1" applyProtection="1">
      <alignment horizontal="right" vertical="center" shrinkToFit="1"/>
      <protection locked="0"/>
    </xf>
    <xf numFmtId="0" fontId="40" fillId="25" borderId="120" xfId="0" applyFont="1" applyFill="1" applyBorder="1" applyAlignment="1" applyProtection="1">
      <alignment horizontal="center" vertical="center" wrapText="1"/>
    </xf>
    <xf numFmtId="0" fontId="52"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5" fillId="25" borderId="29" xfId="0" applyFont="1" applyFill="1" applyBorder="1" applyAlignment="1" applyProtection="1">
      <alignment horizontal="left" vertical="center" wrapText="1"/>
    </xf>
    <xf numFmtId="49" fontId="46" fillId="25" borderId="0" xfId="0" applyNumberFormat="1" applyFont="1" applyFill="1" applyAlignment="1" applyProtection="1">
      <alignment horizontal="center" vertical="center"/>
    </xf>
    <xf numFmtId="0" fontId="40" fillId="25" borderId="54" xfId="0" applyFont="1" applyFill="1" applyBorder="1" applyAlignment="1" applyProtection="1">
      <alignment horizontal="center" vertical="center" wrapText="1"/>
    </xf>
    <xf numFmtId="176" fontId="32" fillId="25" borderId="0" xfId="0" applyNumberFormat="1" applyFont="1" applyFill="1" applyProtection="1">
      <alignment vertical="center"/>
    </xf>
    <xf numFmtId="0" fontId="40" fillId="25" borderId="89" xfId="0" applyFont="1" applyFill="1" applyBorder="1" applyAlignment="1" applyProtection="1">
      <alignment horizontal="left" vertical="center"/>
    </xf>
    <xf numFmtId="0" fontId="53" fillId="29" borderId="121" xfId="0" applyFont="1" applyFill="1" applyBorder="1" applyAlignment="1" applyProtection="1">
      <alignment horizontal="center" vertical="center"/>
    </xf>
    <xf numFmtId="0" fontId="36" fillId="26" borderId="121" xfId="0" applyNumberFormat="1" applyFont="1" applyFill="1" applyBorder="1" applyAlignment="1" applyProtection="1">
      <alignment horizontal="left" vertical="center" wrapText="1"/>
    </xf>
    <xf numFmtId="0" fontId="36" fillId="26" borderId="121" xfId="0" applyFont="1" applyFill="1" applyBorder="1" applyAlignment="1" applyProtection="1">
      <alignment vertical="center" wrapText="1"/>
    </xf>
    <xf numFmtId="176" fontId="22" fillId="25" borderId="0" xfId="0" applyNumberFormat="1" applyFont="1" applyFill="1" applyAlignment="1" applyProtection="1">
      <alignment horizontal="right" vertical="center"/>
    </xf>
    <xf numFmtId="176" fontId="11" fillId="25" borderId="50" xfId="0" applyNumberFormat="1" applyFont="1" applyFill="1" applyBorder="1" applyProtection="1">
      <alignment vertical="center"/>
    </xf>
    <xf numFmtId="176" fontId="11" fillId="30" borderId="32" xfId="0" applyNumberFormat="1" applyFont="1" applyFill="1" applyBorder="1" applyProtection="1">
      <alignment vertical="center"/>
      <protection locked="0"/>
    </xf>
    <xf numFmtId="176" fontId="11" fillId="30" borderId="37" xfId="0" applyNumberFormat="1" applyFont="1" applyFill="1" applyBorder="1" applyProtection="1">
      <alignment vertical="center"/>
      <protection locked="0"/>
    </xf>
    <xf numFmtId="0" fontId="35" fillId="25" borderId="29" xfId="0" applyFont="1" applyFill="1" applyBorder="1" applyAlignment="1" applyProtection="1">
      <alignment horizontal="left" vertical="center"/>
    </xf>
    <xf numFmtId="0" fontId="37" fillId="25" borderId="93" xfId="0" applyFont="1" applyFill="1" applyBorder="1" applyAlignment="1" applyProtection="1">
      <alignment horizontal="left" vertical="center"/>
    </xf>
    <xf numFmtId="0" fontId="37" fillId="25" borderId="96" xfId="0" applyFont="1" applyFill="1" applyBorder="1" applyAlignment="1" applyProtection="1">
      <alignment horizontal="left" vertical="center"/>
    </xf>
    <xf numFmtId="0" fontId="40" fillId="25" borderId="122" xfId="0" applyFont="1" applyFill="1" applyBorder="1" applyAlignment="1" applyProtection="1">
      <alignment horizontal="left" vertical="center" wrapText="1"/>
    </xf>
    <xf numFmtId="0" fontId="40" fillId="25" borderId="94" xfId="0" applyFont="1" applyFill="1" applyBorder="1" applyAlignment="1" applyProtection="1">
      <alignment horizontal="left" vertical="center" wrapText="1"/>
    </xf>
    <xf numFmtId="0" fontId="46" fillId="25" borderId="0" xfId="0" applyFont="1" applyFill="1" applyProtection="1">
      <alignment vertical="center"/>
    </xf>
    <xf numFmtId="176" fontId="32" fillId="25" borderId="67" xfId="0" applyNumberFormat="1" applyFont="1" applyFill="1" applyBorder="1" applyProtection="1">
      <alignment vertical="center"/>
    </xf>
    <xf numFmtId="0" fontId="37" fillId="0" borderId="24"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pplyProtection="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6" xfId="0" applyFont="1" applyFill="1" applyBorder="1" applyAlignment="1" applyProtection="1">
      <alignment horizontal="left" vertical="center" wrapText="1" shrinkToFit="1"/>
      <protection locked="0"/>
    </xf>
    <xf numFmtId="0" fontId="40" fillId="25" borderId="0" xfId="0" applyFont="1" applyFill="1" applyBorder="1" applyAlignment="1" applyProtection="1">
      <alignment horizontal="left" vertical="top" wrapText="1" shrinkToFit="1"/>
    </xf>
    <xf numFmtId="176" fontId="11" fillId="25" borderId="71" xfId="0" applyNumberFormat="1" applyFont="1" applyFill="1" applyBorder="1" applyProtection="1">
      <alignment vertical="center"/>
    </xf>
    <xf numFmtId="176" fontId="11" fillId="30" borderId="39"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50" xfId="0" applyNumberFormat="1" applyFont="1" applyFill="1" applyBorder="1" applyProtection="1">
      <alignment vertical="center"/>
    </xf>
    <xf numFmtId="176" fontId="35" fillId="28" borderId="66"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7" xfId="0" applyNumberFormat="1" applyFont="1" applyFill="1" applyBorder="1" applyAlignment="1" applyProtection="1">
      <alignment horizontal="right" vertical="center"/>
      <protection locked="0"/>
    </xf>
    <xf numFmtId="176" fontId="35" fillId="28" borderId="21" xfId="0" applyNumberFormat="1" applyFont="1" applyFill="1" applyBorder="1" applyAlignment="1" applyProtection="1">
      <alignment horizontal="right" vertical="center"/>
      <protection locked="0"/>
    </xf>
    <xf numFmtId="0" fontId="12" fillId="25" borderId="0" xfId="0" applyFont="1" applyFill="1" applyBorder="1" applyProtection="1">
      <alignment vertical="center"/>
    </xf>
    <xf numFmtId="176" fontId="32" fillId="25" borderId="20" xfId="0" applyNumberFormat="1" applyFont="1" applyFill="1" applyBorder="1" applyProtection="1">
      <alignment vertical="center"/>
    </xf>
    <xf numFmtId="0" fontId="54" fillId="25" borderId="0" xfId="0" applyFont="1" applyFill="1" applyProtection="1">
      <alignment vertical="center"/>
    </xf>
    <xf numFmtId="178" fontId="32" fillId="0" borderId="123" xfId="56" applyNumberFormat="1" applyFont="1" applyFill="1" applyBorder="1" applyAlignment="1" applyProtection="1">
      <alignment horizontal="right" vertical="center" shrinkToFit="1"/>
    </xf>
    <xf numFmtId="178" fontId="32" fillId="27" borderId="78" xfId="56" applyNumberFormat="1" applyFont="1" applyFill="1" applyBorder="1" applyAlignment="1" applyProtection="1">
      <alignment horizontal="right" vertical="center" shrinkToFit="1"/>
      <protection locked="0"/>
    </xf>
    <xf numFmtId="178" fontId="32" fillId="0" borderId="78" xfId="56" applyNumberFormat="1" applyFont="1" applyFill="1" applyBorder="1" applyAlignment="1" applyProtection="1">
      <alignment horizontal="right" vertical="center" shrinkToFit="1"/>
    </xf>
    <xf numFmtId="0" fontId="40" fillId="27" borderId="41" xfId="0" applyFont="1" applyFill="1" applyBorder="1" applyAlignment="1" applyProtection="1">
      <alignment horizontal="left" vertical="center" wrapText="1" shrinkToFit="1"/>
      <protection locked="0"/>
    </xf>
    <xf numFmtId="0" fontId="40" fillId="27" borderId="86" xfId="0" applyFont="1" applyFill="1" applyBorder="1" applyAlignment="1" applyProtection="1">
      <alignment horizontal="left" vertical="center" wrapText="1" shrinkToFit="1"/>
      <protection locked="0"/>
    </xf>
    <xf numFmtId="176" fontId="32" fillId="0" borderId="78" xfId="0" applyNumberFormat="1" applyFont="1" applyBorder="1" applyAlignment="1" applyProtection="1">
      <alignment horizontal="right" vertical="center" shrinkToFit="1"/>
    </xf>
    <xf numFmtId="176" fontId="32" fillId="27" borderId="78" xfId="0" applyNumberFormat="1" applyFont="1" applyFill="1" applyBorder="1" applyAlignment="1" applyProtection="1">
      <alignment horizontal="right" vertical="center" shrinkToFit="1"/>
      <protection locked="0"/>
    </xf>
    <xf numFmtId="176" fontId="32" fillId="27" borderId="27" xfId="0" applyNumberFormat="1" applyFont="1" applyFill="1" applyBorder="1" applyAlignment="1" applyProtection="1">
      <alignment horizontal="right" vertical="center" shrinkToFit="1"/>
      <protection locked="0"/>
    </xf>
    <xf numFmtId="176" fontId="35" fillId="25" borderId="71" xfId="0" applyNumberFormat="1" applyFont="1" applyFill="1" applyBorder="1" applyProtection="1">
      <alignment vertical="center"/>
    </xf>
    <xf numFmtId="176" fontId="35" fillId="28" borderId="41" xfId="0" applyNumberFormat="1" applyFont="1" applyFill="1" applyBorder="1" applyAlignment="1" applyProtection="1">
      <alignment horizontal="right" vertical="center"/>
      <protection locked="0"/>
    </xf>
    <xf numFmtId="176" fontId="35" fillId="28" borderId="25" xfId="0" applyNumberFormat="1" applyFont="1" applyFill="1" applyBorder="1" applyAlignment="1" applyProtection="1">
      <alignment horizontal="right" vertical="center"/>
      <protection locked="0"/>
    </xf>
    <xf numFmtId="176" fontId="35" fillId="28" borderId="0" xfId="0" applyNumberFormat="1" applyFont="1" applyFill="1" applyBorder="1" applyAlignment="1" applyProtection="1">
      <alignment horizontal="right" vertical="center"/>
      <protection locked="0"/>
    </xf>
    <xf numFmtId="176"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pplyProtection="1">
      <alignment vertical="center"/>
    </xf>
    <xf numFmtId="176" fontId="32" fillId="25" borderId="25" xfId="0" applyNumberFormat="1" applyFont="1" applyFill="1" applyBorder="1" applyProtection="1">
      <alignment vertical="center"/>
    </xf>
    <xf numFmtId="0" fontId="37" fillId="25" borderId="0" xfId="0" applyFont="1" applyFill="1" applyAlignment="1" applyProtection="1">
      <alignment horizontal="right" vertical="center"/>
    </xf>
    <xf numFmtId="0" fontId="37" fillId="26" borderId="29" xfId="0" applyFont="1" applyFill="1" applyBorder="1" applyAlignment="1" applyProtection="1">
      <alignment horizontal="left" vertical="center"/>
    </xf>
    <xf numFmtId="0" fontId="38" fillId="0" borderId="124" xfId="0" applyFont="1" applyBorder="1" applyProtection="1">
      <alignment vertical="center"/>
    </xf>
    <xf numFmtId="0" fontId="38" fillId="0" borderId="125" xfId="0" applyFont="1" applyBorder="1" applyProtection="1">
      <alignment vertical="center"/>
    </xf>
    <xf numFmtId="0" fontId="38" fillId="0" borderId="29" xfId="0" applyFont="1" applyBorder="1" applyProtection="1">
      <alignment vertical="center"/>
    </xf>
    <xf numFmtId="0" fontId="38" fillId="0" borderId="33" xfId="0" applyFont="1" applyBorder="1" applyProtection="1">
      <alignment vertical="center"/>
    </xf>
    <xf numFmtId="0" fontId="38" fillId="26" borderId="29" xfId="0" applyFont="1" applyFill="1" applyBorder="1" applyAlignment="1" applyProtection="1">
      <alignment horizontal="left" vertical="center"/>
    </xf>
    <xf numFmtId="176" fontId="38" fillId="0" borderId="90" xfId="0" applyNumberFormat="1" applyFont="1" applyBorder="1" applyProtection="1">
      <alignment vertical="center"/>
    </xf>
    <xf numFmtId="176" fontId="38" fillId="0" borderId="90" xfId="0" applyNumberFormat="1" applyFont="1" applyBorder="1">
      <alignment vertical="center"/>
    </xf>
    <xf numFmtId="176" fontId="38" fillId="0" borderId="29" xfId="0" applyNumberFormat="1" applyFont="1" applyBorder="1" applyProtection="1">
      <alignment vertical="center"/>
    </xf>
    <xf numFmtId="0" fontId="0" fillId="25" borderId="58" xfId="0" applyFill="1" applyBorder="1" applyProtection="1">
      <alignment vertical="center"/>
    </xf>
    <xf numFmtId="176" fontId="11" fillId="30" borderId="52" xfId="0" applyNumberFormat="1" applyFont="1" applyFill="1" applyBorder="1" applyProtection="1">
      <alignment vertical="center"/>
      <protection locked="0"/>
    </xf>
    <xf numFmtId="176" fontId="11" fillId="30" borderId="56" xfId="0" applyNumberFormat="1" applyFont="1" applyFill="1" applyBorder="1" applyProtection="1">
      <alignment vertical="center"/>
      <protection locked="0"/>
    </xf>
    <xf numFmtId="0" fontId="53" fillId="29" borderId="126" xfId="0" applyFont="1" applyFill="1" applyBorder="1" applyAlignment="1" applyProtection="1">
      <alignment horizontal="center" vertical="center"/>
    </xf>
    <xf numFmtId="0" fontId="53" fillId="29" borderId="127" xfId="0" applyFont="1" applyFill="1" applyBorder="1" applyAlignment="1" applyProtection="1">
      <alignment horizontal="center" vertical="center"/>
    </xf>
    <xf numFmtId="0" fontId="53" fillId="26" borderId="126" xfId="0" applyFont="1" applyFill="1" applyBorder="1" applyAlignment="1" applyProtection="1">
      <alignment horizontal="center" vertical="center"/>
    </xf>
    <xf numFmtId="0" fontId="53" fillId="26" borderId="127" xfId="0" applyFont="1" applyFill="1" applyBorder="1" applyAlignment="1" applyProtection="1">
      <alignment horizontal="center" vertical="center"/>
    </xf>
    <xf numFmtId="0" fontId="53" fillId="29" borderId="128" xfId="0" applyFont="1" applyFill="1" applyBorder="1" applyAlignment="1" applyProtection="1">
      <alignment horizontal="center" vertical="center"/>
    </xf>
    <xf numFmtId="0" fontId="37" fillId="25" borderId="125" xfId="0" applyFont="1" applyFill="1" applyBorder="1" applyProtection="1">
      <alignment vertical="center"/>
    </xf>
    <xf numFmtId="0" fontId="37" fillId="25" borderId="90" xfId="0" applyFont="1" applyFill="1" applyBorder="1" applyProtection="1">
      <alignment vertical="center"/>
    </xf>
    <xf numFmtId="0" fontId="37" fillId="25" borderId="129" xfId="0" applyFont="1" applyFill="1" applyBorder="1" applyProtection="1">
      <alignment vertical="center"/>
    </xf>
    <xf numFmtId="176" fontId="35" fillId="28" borderId="130" xfId="0" applyNumberFormat="1" applyFont="1" applyFill="1" applyBorder="1" applyAlignment="1" applyProtection="1">
      <alignment horizontal="right" vertical="center"/>
      <protection locked="0"/>
    </xf>
    <xf numFmtId="176" fontId="35" fillId="28" borderId="94" xfId="0" applyNumberFormat="1" applyFont="1" applyFill="1" applyBorder="1" applyAlignment="1" applyProtection="1">
      <alignment horizontal="right" vertical="center"/>
      <protection locked="0"/>
    </xf>
    <xf numFmtId="176" fontId="35" fillId="28" borderId="96" xfId="0" applyNumberFormat="1" applyFont="1" applyFill="1" applyBorder="1" applyAlignment="1" applyProtection="1">
      <alignment horizontal="right" vertical="center"/>
      <protection locked="0"/>
    </xf>
    <xf numFmtId="176" fontId="35" fillId="28" borderId="131"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8" fillId="25" borderId="0" xfId="0" applyNumberFormat="1" applyFont="1" applyFill="1" applyBorder="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0" fontId="46" fillId="0" borderId="29" xfId="0" applyFont="1" applyBorder="1" applyAlignment="1" applyProtection="1">
      <alignment horizontal="left" vertical="center" wrapText="1"/>
    </xf>
    <xf numFmtId="0" fontId="37" fillId="25" borderId="33" xfId="0" applyFont="1" applyFill="1" applyBorder="1" applyAlignment="1" applyProtection="1">
      <alignment horizontal="left" vertical="center"/>
    </xf>
    <xf numFmtId="38" fontId="40" fillId="25" borderId="0" xfId="56" applyFont="1" applyFill="1" applyBorder="1" applyAlignment="1" applyProtection="1">
      <alignment vertical="center" shrinkToFit="1"/>
    </xf>
    <xf numFmtId="176" fontId="37" fillId="25" borderId="89" xfId="0" applyNumberFormat="1" applyFont="1" applyFill="1" applyBorder="1" applyAlignment="1" applyProtection="1">
      <alignment vertical="center" wrapText="1"/>
    </xf>
    <xf numFmtId="176" fontId="37" fillId="25" borderId="0" xfId="0" applyNumberFormat="1" applyFont="1" applyFill="1" applyAlignment="1" applyProtection="1">
      <alignment vertical="center" wrapText="1"/>
    </xf>
    <xf numFmtId="176" fontId="37" fillId="25" borderId="25" xfId="0" applyNumberFormat="1" applyFont="1" applyFill="1" applyBorder="1" applyAlignment="1" applyProtection="1">
      <alignment vertical="center" wrapText="1"/>
    </xf>
    <xf numFmtId="0" fontId="50" fillId="25" borderId="96" xfId="0" applyFont="1" applyFill="1" applyBorder="1" applyAlignment="1" applyProtection="1">
      <alignment horizontal="right" vertical="center" shrinkToFit="1"/>
    </xf>
    <xf numFmtId="0" fontId="38" fillId="25" borderId="0" xfId="0" applyFont="1" applyFill="1" applyProtection="1">
      <alignment vertical="center"/>
    </xf>
    <xf numFmtId="0" fontId="0" fillId="25" borderId="0" xfId="0" applyFill="1" applyBorder="1" applyProtection="1">
      <alignment vertical="center"/>
    </xf>
    <xf numFmtId="2" fontId="35" fillId="25" borderId="47" xfId="0" applyNumberFormat="1" applyFont="1" applyFill="1" applyBorder="1" applyAlignment="1" applyProtection="1">
      <alignment horizontal="center" vertical="center" shrinkToFit="1"/>
    </xf>
    <xf numFmtId="0" fontId="56" fillId="25" borderId="0" xfId="0" applyFont="1" applyFill="1" applyBorder="1" applyProtection="1">
      <alignment vertical="center"/>
    </xf>
    <xf numFmtId="0" fontId="50" fillId="25" borderId="0" xfId="0" applyFont="1" applyFill="1" applyBorder="1" applyAlignment="1" applyProtection="1">
      <alignment horizontal="center" vertical="center" shrinkToFit="1"/>
    </xf>
    <xf numFmtId="2" fontId="35" fillId="25" borderId="48" xfId="0" applyNumberFormat="1" applyFont="1" applyFill="1" applyBorder="1" applyAlignment="1" applyProtection="1">
      <alignment horizontal="center" vertical="center" shrinkToFit="1"/>
    </xf>
    <xf numFmtId="0" fontId="50" fillId="25" borderId="0" xfId="0" applyFont="1" applyFill="1" applyBorder="1" applyAlignment="1" applyProtection="1">
      <alignment horizontal="right" vertical="center" shrinkToFit="1"/>
    </xf>
    <xf numFmtId="2" fontId="37" fillId="25" borderId="66" xfId="0" applyNumberFormat="1" applyFont="1" applyFill="1" applyBorder="1" applyAlignment="1" applyProtection="1">
      <alignment horizontal="center" vertical="center" shrinkToFit="1"/>
    </xf>
    <xf numFmtId="2" fontId="37" fillId="25" borderId="21" xfId="0" applyNumberFormat="1" applyFont="1" applyFill="1" applyBorder="1" applyAlignment="1" applyProtection="1">
      <alignment horizontal="center" vertical="center" shrinkToFit="1"/>
    </xf>
    <xf numFmtId="2" fontId="35" fillId="25" borderId="78" xfId="0" applyNumberFormat="1" applyFont="1" applyFill="1" applyBorder="1" applyAlignment="1" applyProtection="1">
      <alignment horizontal="center" vertical="center" shrinkToFit="1"/>
    </xf>
    <xf numFmtId="2" fontId="50" fillId="25" borderId="0" xfId="0" applyNumberFormat="1" applyFont="1" applyFill="1" applyBorder="1" applyAlignment="1" applyProtection="1">
      <alignment horizontal="center" vertical="center" shrinkToFit="1"/>
    </xf>
    <xf numFmtId="0" fontId="50" fillId="25" borderId="0" xfId="0" applyFont="1" applyFill="1" applyBorder="1" applyAlignment="1" applyProtection="1">
      <alignment vertical="center" shrinkToFit="1"/>
    </xf>
    <xf numFmtId="2" fontId="37" fillId="25" borderId="41" xfId="0" applyNumberFormat="1" applyFont="1" applyFill="1" applyBorder="1" applyAlignment="1" applyProtection="1">
      <alignment horizontal="center" vertical="center" shrinkToFit="1"/>
    </xf>
    <xf numFmtId="2" fontId="37" fillId="25" borderId="26" xfId="0" applyNumberFormat="1" applyFont="1" applyFill="1" applyBorder="1" applyAlignment="1" applyProtection="1">
      <alignment horizontal="center" vertical="center" shrinkToFit="1"/>
    </xf>
    <xf numFmtId="0" fontId="35" fillId="25" borderId="89" xfId="0" applyFont="1" applyFill="1" applyBorder="1" applyProtection="1">
      <alignment vertical="center"/>
    </xf>
    <xf numFmtId="0" fontId="50" fillId="25" borderId="67" xfId="0" applyFont="1" applyFill="1" applyBorder="1" applyAlignment="1" applyProtection="1">
      <alignment vertical="center" shrinkToFit="1"/>
    </xf>
    <xf numFmtId="2" fontId="50" fillId="25" borderId="0" xfId="0" applyNumberFormat="1" applyFont="1" applyFill="1" applyBorder="1" applyAlignment="1" applyProtection="1">
      <alignment vertical="center" shrinkToFit="1"/>
    </xf>
    <xf numFmtId="2" fontId="37" fillId="25" borderId="130" xfId="0" applyNumberFormat="1" applyFont="1" applyFill="1" applyBorder="1" applyAlignment="1" applyProtection="1">
      <alignment horizontal="center" vertical="center" shrinkToFit="1"/>
    </xf>
    <xf numFmtId="2" fontId="37" fillId="25" borderId="131" xfId="0" applyNumberFormat="1" applyFont="1" applyFill="1" applyBorder="1" applyAlignment="1" applyProtection="1">
      <alignment horizontal="center" vertical="center" shrinkToFit="1"/>
    </xf>
    <xf numFmtId="0" fontId="37" fillId="0" borderId="29" xfId="0" applyFont="1" applyBorder="1" applyAlignment="1" applyProtection="1">
      <alignment horizontal="left" vertical="center" wrapText="1"/>
    </xf>
    <xf numFmtId="0" fontId="57" fillId="25" borderId="0" xfId="0" applyFont="1" applyFill="1" applyProtection="1">
      <alignment vertical="center"/>
    </xf>
    <xf numFmtId="0" fontId="53" fillId="26" borderId="121" xfId="0" applyFont="1" applyFill="1" applyBorder="1" applyAlignment="1" applyProtection="1">
      <alignment horizontal="center" vertical="center"/>
    </xf>
    <xf numFmtId="0" fontId="53" fillId="25" borderId="0" xfId="0" applyFont="1" applyFill="1" applyBorder="1" applyProtection="1">
      <alignment vertical="center"/>
    </xf>
    <xf numFmtId="0" fontId="40" fillId="25" borderId="89" xfId="0" applyFont="1" applyFill="1" applyBorder="1" applyProtection="1">
      <alignment vertical="center"/>
    </xf>
    <xf numFmtId="0" fontId="40" fillId="25" borderId="25" xfId="0" applyFont="1" applyFill="1" applyBorder="1" applyProtection="1">
      <alignment vertical="center"/>
    </xf>
    <xf numFmtId="0" fontId="37" fillId="25" borderId="0" xfId="0" applyFont="1" applyFill="1" applyAlignment="1" applyProtection="1">
      <alignment horizontal="left" vertical="center"/>
    </xf>
    <xf numFmtId="0" fontId="40" fillId="25" borderId="0" xfId="0" applyFont="1" applyFill="1" applyAlignment="1" applyProtection="1">
      <alignment vertical="center" wrapText="1"/>
    </xf>
    <xf numFmtId="0" fontId="50" fillId="25" borderId="0" xfId="0" applyFont="1" applyFill="1" applyAlignment="1" applyProtection="1">
      <alignment vertical="center" textRotation="255" shrinkToFit="1"/>
    </xf>
    <xf numFmtId="0" fontId="42" fillId="26" borderId="47" xfId="0" applyFont="1" applyFill="1" applyBorder="1" applyAlignment="1" applyProtection="1">
      <alignment horizontal="center" vertical="center" wrapText="1"/>
    </xf>
    <xf numFmtId="0" fontId="35" fillId="25" borderId="0" xfId="0" applyFont="1" applyFill="1" applyBorder="1" applyAlignment="1" applyProtection="1">
      <alignment horizontal="center" vertical="center"/>
    </xf>
    <xf numFmtId="0" fontId="42" fillId="26" borderId="48" xfId="0" applyFont="1" applyFill="1" applyBorder="1" applyAlignment="1" applyProtection="1">
      <alignment horizontal="center" vertical="center" wrapText="1"/>
    </xf>
    <xf numFmtId="0" fontId="58" fillId="25" borderId="0" xfId="0" applyFont="1" applyFill="1" applyAlignment="1" applyProtection="1">
      <alignment horizontal="left"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49" fillId="25" borderId="0" xfId="0" applyFont="1" applyFill="1" applyAlignment="1" applyProtection="1">
      <alignment vertical="center"/>
    </xf>
    <xf numFmtId="0" fontId="38" fillId="0" borderId="132" xfId="0" applyFont="1" applyBorder="1" applyAlignment="1" applyProtection="1">
      <alignment horizontal="left" vertical="center"/>
    </xf>
    <xf numFmtId="0" fontId="38" fillId="0" borderId="133" xfId="0" applyFont="1" applyBorder="1" applyAlignment="1" applyProtection="1">
      <alignment horizontal="left" vertical="center"/>
    </xf>
    <xf numFmtId="0" fontId="38" fillId="0" borderId="129" xfId="0" applyFont="1" applyBorder="1" applyAlignment="1" applyProtection="1">
      <alignment horizontal="left" vertical="center"/>
    </xf>
    <xf numFmtId="0" fontId="38" fillId="0" borderId="134" xfId="0" applyFont="1" applyBorder="1" applyAlignment="1" applyProtection="1">
      <alignment horizontal="left" vertical="center"/>
    </xf>
    <xf numFmtId="0" fontId="38" fillId="0" borderId="134" xfId="0" applyFont="1" applyBorder="1" applyAlignment="1" applyProtection="1">
      <alignment horizontal="left" vertical="center" wrapText="1"/>
    </xf>
    <xf numFmtId="0" fontId="37" fillId="0" borderId="134" xfId="0" applyFont="1" applyBorder="1" applyAlignment="1" applyProtection="1">
      <alignment horizontal="left" vertical="center" wrapText="1"/>
    </xf>
    <xf numFmtId="0" fontId="37" fillId="0" borderId="135" xfId="0" applyFont="1" applyBorder="1" applyAlignment="1" applyProtection="1">
      <alignment horizontal="left" vertical="center"/>
    </xf>
    <xf numFmtId="0" fontId="35" fillId="25" borderId="132" xfId="0" applyFont="1" applyFill="1" applyBorder="1" applyProtection="1">
      <alignment vertical="center"/>
    </xf>
    <xf numFmtId="0" fontId="35" fillId="25" borderId="129" xfId="0" applyFont="1" applyFill="1" applyBorder="1" applyAlignment="1" applyProtection="1">
      <alignment vertical="center" wrapText="1"/>
    </xf>
    <xf numFmtId="0" fontId="32" fillId="25" borderId="24" xfId="0" applyFont="1" applyFill="1" applyBorder="1" applyProtection="1">
      <alignment vertical="center"/>
    </xf>
    <xf numFmtId="0" fontId="35" fillId="25" borderId="62" xfId="0" applyFont="1" applyFill="1" applyBorder="1" applyProtection="1">
      <alignment vertical="center"/>
    </xf>
    <xf numFmtId="0" fontId="35" fillId="25" borderId="30" xfId="0" applyFont="1" applyFill="1" applyBorder="1" applyProtection="1">
      <alignment vertical="center"/>
    </xf>
    <xf numFmtId="0" fontId="40" fillId="27" borderId="130" xfId="0" applyFont="1" applyFill="1" applyBorder="1" applyAlignment="1" applyProtection="1">
      <alignment horizontal="left" vertical="center" wrapText="1" shrinkToFit="1"/>
      <protection locked="0"/>
    </xf>
    <xf numFmtId="0" fontId="40" fillId="27" borderId="136" xfId="0" applyFont="1" applyFill="1" applyBorder="1" applyAlignment="1" applyProtection="1">
      <alignment horizontal="left" vertical="center" wrapText="1" shrinkToFit="1"/>
      <protection locked="0"/>
    </xf>
    <xf numFmtId="0" fontId="37" fillId="27" borderId="137" xfId="0" applyFont="1" applyFill="1" applyBorder="1" applyAlignment="1" applyProtection="1">
      <alignment horizontal="left" vertical="center" wrapText="1"/>
      <protection locked="0"/>
    </xf>
    <xf numFmtId="0" fontId="37" fillId="27" borderId="136" xfId="0" applyFont="1" applyFill="1" applyBorder="1" applyAlignment="1" applyProtection="1">
      <alignment horizontal="left" vertical="center" wrapText="1"/>
      <protection locked="0"/>
    </xf>
    <xf numFmtId="0" fontId="41" fillId="0" borderId="29" xfId="0" applyFont="1" applyBorder="1" applyAlignment="1" applyProtection="1">
      <alignment horizontal="left" vertical="center"/>
    </xf>
    <xf numFmtId="0" fontId="42" fillId="26" borderId="78" xfId="0" applyFont="1" applyFill="1" applyBorder="1" applyAlignment="1" applyProtection="1">
      <alignment horizontal="center" vertical="center" wrapText="1"/>
    </xf>
    <xf numFmtId="0" fontId="40" fillId="25" borderId="62" xfId="0" applyFont="1" applyFill="1" applyBorder="1" applyProtection="1">
      <alignment vertical="center"/>
    </xf>
    <xf numFmtId="0" fontId="40" fillId="25" borderId="133" xfId="0" applyFont="1" applyFill="1" applyBorder="1" applyProtection="1">
      <alignment vertical="center"/>
    </xf>
    <xf numFmtId="0" fontId="40" fillId="25" borderId="129" xfId="0" applyFont="1" applyFill="1" applyBorder="1" applyProtection="1">
      <alignment vertical="center"/>
    </xf>
    <xf numFmtId="0" fontId="37" fillId="0" borderId="62" xfId="0" applyFont="1" applyBorder="1" applyAlignment="1" applyProtection="1">
      <alignment vertical="center" wrapText="1"/>
    </xf>
    <xf numFmtId="0" fontId="37" fillId="0" borderId="138" xfId="0" applyFont="1" applyBorder="1" applyAlignment="1" applyProtection="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pplyProtection="1">
      <alignment horizontal="left" vertical="center"/>
    </xf>
    <xf numFmtId="0" fontId="40" fillId="27" borderId="139" xfId="0" applyFont="1" applyFill="1" applyBorder="1" applyAlignment="1" applyProtection="1">
      <alignment horizontal="left" vertical="center" wrapText="1" shrinkToFit="1"/>
      <protection locked="0"/>
    </xf>
    <xf numFmtId="0" fontId="40" fillId="25" borderId="30" xfId="0" applyFont="1" applyFill="1" applyBorder="1" applyProtection="1">
      <alignment vertical="center"/>
    </xf>
    <xf numFmtId="0" fontId="47" fillId="0" borderId="29" xfId="0" applyFont="1" applyBorder="1" applyAlignment="1" applyProtection="1">
      <alignment horizontal="left" vertical="center"/>
    </xf>
    <xf numFmtId="0" fontId="37" fillId="0" borderId="90" xfId="0" applyFont="1" applyBorder="1" applyAlignment="1" applyProtection="1">
      <alignment horizontal="left" vertical="center" wrapText="1"/>
    </xf>
    <xf numFmtId="0" fontId="40" fillId="0" borderId="138" xfId="0" applyFont="1" applyBorder="1" applyAlignment="1" applyProtection="1">
      <alignment horizontal="left" vertical="center" wrapText="1"/>
    </xf>
    <xf numFmtId="0" fontId="40" fillId="0" borderId="118" xfId="0" applyFont="1" applyBorder="1" applyAlignment="1" applyProtection="1">
      <alignment horizontal="left" vertical="center" wrapText="1"/>
    </xf>
    <xf numFmtId="0" fontId="40" fillId="0" borderId="139" xfId="0" applyFont="1" applyBorder="1" applyAlignment="1" applyProtection="1">
      <alignment horizontal="left" vertical="center" wrapText="1"/>
    </xf>
    <xf numFmtId="0" fontId="37" fillId="0" borderId="30" xfId="0" applyFont="1" applyBorder="1" applyAlignment="1" applyProtection="1">
      <alignment horizontal="left" vertical="center"/>
    </xf>
    <xf numFmtId="0" fontId="35" fillId="25" borderId="130" xfId="0" applyFont="1" applyFill="1" applyBorder="1" applyAlignment="1" applyProtection="1">
      <alignment horizontal="center" vertical="center"/>
    </xf>
    <xf numFmtId="0" fontId="35" fillId="25" borderId="96" xfId="0" applyFont="1" applyFill="1" applyBorder="1" applyAlignment="1" applyProtection="1">
      <alignment horizontal="center" vertical="center"/>
    </xf>
    <xf numFmtId="0" fontId="37" fillId="25" borderId="131" xfId="0" applyFont="1" applyFill="1" applyBorder="1" applyProtection="1">
      <alignment vertical="center"/>
    </xf>
    <xf numFmtId="0" fontId="53" fillId="29" borderId="121" xfId="0" applyFont="1" applyFill="1" applyBorder="1" applyAlignment="1" applyProtection="1">
      <alignment horizontal="left" vertical="center"/>
    </xf>
    <xf numFmtId="0" fontId="40" fillId="25" borderId="138" xfId="0" applyFont="1" applyFill="1" applyBorder="1" applyAlignment="1" applyProtection="1">
      <alignment horizontal="left" vertical="center" wrapText="1"/>
    </xf>
    <xf numFmtId="0" fontId="40" fillId="25" borderId="118" xfId="0" applyFont="1" applyFill="1" applyBorder="1" applyAlignment="1" applyProtection="1">
      <alignment vertical="center" wrapText="1"/>
    </xf>
    <xf numFmtId="0" fontId="40" fillId="25" borderId="122" xfId="0" applyFont="1" applyFill="1" applyBorder="1" applyAlignment="1" applyProtection="1">
      <alignment vertical="center" wrapText="1"/>
    </xf>
    <xf numFmtId="0" fontId="40" fillId="25" borderId="117" xfId="0" applyFont="1" applyFill="1" applyBorder="1" applyAlignment="1" applyProtection="1">
      <alignment horizontal="left" vertical="center" wrapText="1"/>
    </xf>
    <xf numFmtId="0" fontId="40" fillId="25" borderId="140" xfId="0" applyFont="1" applyFill="1" applyBorder="1" applyAlignment="1" applyProtection="1">
      <alignment vertical="center" wrapText="1"/>
    </xf>
    <xf numFmtId="0" fontId="40" fillId="25" borderId="119" xfId="0" applyFont="1" applyFill="1" applyBorder="1" applyAlignment="1" applyProtection="1">
      <alignment horizontal="left" vertical="center" wrapText="1"/>
    </xf>
    <xf numFmtId="0" fontId="40" fillId="25" borderId="118" xfId="0" applyFont="1" applyFill="1" applyBorder="1" applyAlignment="1" applyProtection="1">
      <alignment horizontal="left" vertical="center" wrapText="1"/>
    </xf>
    <xf numFmtId="0" fontId="40" fillId="25" borderId="140" xfId="0" applyFont="1" applyFill="1" applyBorder="1" applyAlignment="1" applyProtection="1">
      <alignment horizontal="left" vertical="center" wrapText="1"/>
    </xf>
    <xf numFmtId="0" fontId="40" fillId="25" borderId="96" xfId="0" applyFont="1" applyFill="1" applyBorder="1" applyAlignment="1" applyProtection="1">
      <alignment vertical="center" wrapText="1"/>
    </xf>
    <xf numFmtId="0" fontId="40" fillId="25" borderId="119" xfId="0" applyFont="1" applyFill="1" applyBorder="1" applyAlignment="1" applyProtection="1">
      <alignment vertical="center" wrapText="1"/>
    </xf>
    <xf numFmtId="0" fontId="40" fillId="25" borderId="131" xfId="0" applyFont="1" applyFill="1" applyBorder="1" applyAlignment="1" applyProtection="1">
      <alignment vertical="center" wrapText="1"/>
    </xf>
    <xf numFmtId="0" fontId="35" fillId="25" borderId="29" xfId="0" applyFont="1" applyFill="1" applyBorder="1" applyAlignment="1" applyProtection="1">
      <alignment horizontal="left" vertical="top" wrapText="1"/>
      <protection locked="0"/>
    </xf>
    <xf numFmtId="0" fontId="11" fillId="25" borderId="130" xfId="0" applyFont="1" applyFill="1" applyBorder="1" applyProtection="1">
      <alignment vertical="center"/>
    </xf>
    <xf numFmtId="0" fontId="44" fillId="25" borderId="96" xfId="0" applyFont="1" applyFill="1" applyBorder="1" applyAlignment="1" applyProtection="1">
      <alignment vertical="center" wrapText="1"/>
    </xf>
    <xf numFmtId="0" fontId="44" fillId="25" borderId="96" xfId="0" applyFont="1" applyFill="1" applyBorder="1" applyAlignment="1" applyProtection="1">
      <alignment vertical="center" shrinkToFit="1"/>
    </xf>
    <xf numFmtId="0" fontId="49" fillId="25" borderId="96" xfId="0" applyFont="1" applyFill="1" applyBorder="1" applyAlignment="1" applyProtection="1">
      <alignment vertical="center"/>
    </xf>
    <xf numFmtId="0" fontId="11" fillId="25" borderId="136" xfId="0" applyFont="1" applyFill="1" applyBorder="1" applyProtection="1">
      <alignment vertical="center"/>
    </xf>
    <xf numFmtId="0" fontId="60" fillId="29" borderId="14" xfId="0" applyFont="1" applyFill="1" applyBorder="1" applyAlignment="1" applyProtection="1">
      <alignment horizontal="center" vertical="center"/>
    </xf>
    <xf numFmtId="0" fontId="42" fillId="29" borderId="14" xfId="0" applyFont="1" applyFill="1" applyBorder="1" applyAlignment="1" applyProtection="1">
      <alignment horizontal="center" vertical="center"/>
    </xf>
    <xf numFmtId="176" fontId="38" fillId="25" borderId="0" xfId="0" applyNumberFormat="1" applyFont="1" applyFill="1" applyProtection="1">
      <alignment vertical="center"/>
    </xf>
    <xf numFmtId="0" fontId="40" fillId="25" borderId="0" xfId="0" applyFont="1" applyFill="1" applyAlignment="1" applyProtection="1">
      <alignment vertical="top" wrapText="1"/>
    </xf>
    <xf numFmtId="0" fontId="40" fillId="25" borderId="0" xfId="0" applyFont="1" applyFill="1" applyAlignment="1" applyProtection="1">
      <alignment vertical="center"/>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12" fillId="25" borderId="0" xfId="0" applyFont="1" applyFill="1" applyAlignment="1" applyProtection="1">
      <alignment horizontal="center" vertical="center"/>
    </xf>
    <xf numFmtId="0" fontId="36" fillId="25" borderId="47" xfId="0" applyFont="1" applyFill="1" applyBorder="1" applyAlignment="1" applyProtection="1">
      <alignment horizontal="left" vertical="center" wrapText="1"/>
    </xf>
    <xf numFmtId="0" fontId="53" fillId="0" borderId="47" xfId="0" applyFont="1" applyBorder="1" applyAlignment="1" applyProtection="1">
      <alignment horizontal="left" vertical="center"/>
    </xf>
    <xf numFmtId="0" fontId="53" fillId="0" borderId="66" xfId="0" applyFont="1" applyBorder="1" applyAlignment="1" applyProtection="1">
      <alignment horizontal="left" vertical="center" wrapText="1"/>
    </xf>
    <xf numFmtId="0" fontId="53" fillId="0" borderId="47" xfId="0" applyFont="1" applyBorder="1" applyAlignment="1" applyProtection="1">
      <alignment horizontal="left" vertical="center" wrapText="1"/>
    </xf>
    <xf numFmtId="0" fontId="61" fillId="0" borderId="141" xfId="0" applyFont="1" applyFill="1" applyBorder="1" applyAlignment="1" applyProtection="1">
      <alignment horizontal="center" vertical="center"/>
      <protection locked="0"/>
    </xf>
    <xf numFmtId="176" fontId="38" fillId="0" borderId="0" xfId="0" applyNumberFormat="1" applyFont="1" applyProtection="1">
      <alignment vertical="center"/>
    </xf>
    <xf numFmtId="0" fontId="53" fillId="25" borderId="66" xfId="0" applyFont="1" applyFill="1" applyBorder="1" applyAlignment="1" applyProtection="1">
      <alignment horizontal="left" vertical="center" wrapText="1"/>
    </xf>
    <xf numFmtId="0" fontId="53" fillId="25" borderId="67" xfId="0" applyFont="1" applyFill="1" applyBorder="1" applyAlignment="1" applyProtection="1">
      <alignment horizontal="left" vertical="center" wrapText="1"/>
    </xf>
    <xf numFmtId="0" fontId="53" fillId="25" borderId="21" xfId="0" applyFont="1" applyFill="1" applyBorder="1" applyAlignment="1" applyProtection="1">
      <alignment horizontal="left" vertical="center" wrapText="1"/>
    </xf>
    <xf numFmtId="0" fontId="36" fillId="0" borderId="66"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7" fillId="0" borderId="0" xfId="0" applyFont="1" applyFill="1" applyAlignment="1" applyProtection="1">
      <alignment horizontal="left" vertical="center"/>
    </xf>
    <xf numFmtId="0" fontId="53" fillId="0" borderId="21"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141" xfId="0" applyFont="1" applyFill="1" applyBorder="1" applyAlignment="1" applyProtection="1">
      <alignment horizontal="center" vertical="center"/>
    </xf>
    <xf numFmtId="0" fontId="38" fillId="0" borderId="0" xfId="0" applyFont="1" applyFill="1" applyAlignment="1" applyProtection="1">
      <alignment vertical="center" wrapText="1"/>
    </xf>
    <xf numFmtId="0" fontId="62" fillId="0" borderId="141" xfId="0" applyFont="1" applyFill="1" applyBorder="1" applyAlignment="1" applyProtection="1">
      <alignment horizontal="center" vertical="center"/>
    </xf>
    <xf numFmtId="0" fontId="63" fillId="0" borderId="0" xfId="0" applyFont="1" applyFill="1" applyProtection="1">
      <alignment vertical="center"/>
    </xf>
    <xf numFmtId="0" fontId="64" fillId="0" borderId="141" xfId="0" applyFont="1" applyBorder="1" applyAlignment="1" applyProtection="1">
      <alignment horizontal="left" vertical="center"/>
    </xf>
    <xf numFmtId="0" fontId="64" fillId="0" borderId="141" xfId="0" applyFont="1" applyBorder="1" applyAlignment="1" applyProtection="1">
      <alignment horizontal="center" vertical="center"/>
      <protection locked="0"/>
    </xf>
    <xf numFmtId="0" fontId="48" fillId="0" borderId="0" xfId="0" applyFont="1" applyProtection="1">
      <alignment vertical="center"/>
    </xf>
    <xf numFmtId="0" fontId="53" fillId="0" borderId="0" xfId="0" applyFont="1" applyAlignment="1" applyProtection="1">
      <alignment horizontal="center" vertical="center"/>
    </xf>
    <xf numFmtId="0" fontId="36" fillId="25" borderId="48" xfId="0" applyFont="1" applyFill="1" applyBorder="1" applyAlignment="1" applyProtection="1">
      <alignment horizontal="left" vertical="center" wrapText="1"/>
    </xf>
    <xf numFmtId="0" fontId="53" fillId="0" borderId="48" xfId="0" applyFont="1" applyBorder="1" applyAlignment="1" applyProtection="1">
      <alignment horizontal="left" vertical="center"/>
    </xf>
    <xf numFmtId="0" fontId="53" fillId="0" borderId="41" xfId="0" applyFont="1" applyBorder="1" applyAlignment="1" applyProtection="1">
      <alignment horizontal="left" vertical="center" wrapText="1"/>
    </xf>
    <xf numFmtId="0" fontId="53" fillId="0" borderId="48" xfId="0" applyFont="1" applyBorder="1" applyAlignment="1" applyProtection="1">
      <alignment horizontal="left" vertical="center" wrapText="1"/>
    </xf>
    <xf numFmtId="0" fontId="53" fillId="25" borderId="41" xfId="0" applyFont="1" applyFill="1" applyBorder="1" applyAlignment="1" applyProtection="1">
      <alignment horizontal="left" vertical="center" wrapText="1"/>
    </xf>
    <xf numFmtId="0" fontId="53" fillId="25" borderId="0" xfId="0" applyFont="1" applyFill="1" applyAlignment="1" applyProtection="1">
      <alignment horizontal="left" vertical="center" wrapText="1"/>
    </xf>
    <xf numFmtId="0" fontId="53" fillId="25" borderId="86" xfId="0" applyFont="1" applyFill="1" applyBorder="1" applyAlignment="1" applyProtection="1">
      <alignment horizontal="left" vertical="center" wrapText="1"/>
    </xf>
    <xf numFmtId="0" fontId="40" fillId="0" borderId="0" xfId="0" applyFont="1" applyFill="1" applyAlignment="1" applyProtection="1">
      <alignment horizontal="left" vertical="center" wrapText="1"/>
    </xf>
    <xf numFmtId="0" fontId="36" fillId="0" borderId="41" xfId="0" applyFont="1" applyFill="1" applyBorder="1" applyAlignment="1" applyProtection="1">
      <alignment horizontal="left" vertical="center" wrapText="1"/>
    </xf>
    <xf numFmtId="0" fontId="36" fillId="0" borderId="26" xfId="0" applyFont="1" applyFill="1" applyBorder="1" applyAlignment="1" applyProtection="1">
      <alignment horizontal="left" vertical="center" wrapText="1"/>
    </xf>
    <xf numFmtId="0" fontId="53" fillId="0" borderId="26" xfId="0" applyFont="1" applyFill="1" applyBorder="1" applyAlignment="1" applyProtection="1">
      <alignment horizontal="left" vertical="center" wrapText="1"/>
    </xf>
    <xf numFmtId="0" fontId="0" fillId="0" borderId="142" xfId="0" applyFill="1" applyBorder="1" applyProtection="1">
      <alignment vertical="center"/>
    </xf>
    <xf numFmtId="179" fontId="12" fillId="0" borderId="0" xfId="0" applyNumberFormat="1" applyFont="1" applyFill="1" applyProtection="1">
      <alignment vertical="center"/>
    </xf>
    <xf numFmtId="0" fontId="60" fillId="0" borderId="47" xfId="0" applyFont="1" applyBorder="1" applyAlignment="1" applyProtection="1">
      <alignment horizontal="left" vertical="center" wrapText="1"/>
    </xf>
    <xf numFmtId="0" fontId="53" fillId="0" borderId="0" xfId="0" applyFont="1" applyFill="1" applyProtection="1">
      <alignment vertical="center"/>
    </xf>
    <xf numFmtId="0" fontId="24" fillId="0" borderId="0" xfId="0" applyFont="1" applyFill="1" applyAlignment="1" applyProtection="1">
      <alignment horizontal="left" vertical="top" wrapText="1"/>
    </xf>
    <xf numFmtId="0" fontId="60" fillId="0" borderId="48" xfId="0" applyFont="1" applyBorder="1" applyAlignment="1" applyProtection="1">
      <alignment horizontal="left" vertical="center" wrapText="1"/>
    </xf>
    <xf numFmtId="180" fontId="12" fillId="0" borderId="0" xfId="0" applyNumberFormat="1" applyFont="1" applyFill="1" applyProtection="1">
      <alignment vertical="center"/>
    </xf>
    <xf numFmtId="0" fontId="57" fillId="0" borderId="0" xfId="0" applyFont="1" applyFill="1" applyProtection="1">
      <alignment vertical="center"/>
    </xf>
    <xf numFmtId="0" fontId="65" fillId="0" borderId="0" xfId="0" applyFont="1" applyProtection="1">
      <alignment vertical="center"/>
    </xf>
    <xf numFmtId="0" fontId="66" fillId="0" borderId="0" xfId="0" applyFont="1" applyFill="1" applyProtection="1">
      <alignment vertical="center"/>
    </xf>
    <xf numFmtId="0" fontId="53" fillId="25" borderId="26" xfId="0" applyFont="1" applyFill="1" applyBorder="1" applyAlignment="1" applyProtection="1">
      <alignment horizontal="left" vertical="center" wrapText="1"/>
    </xf>
    <xf numFmtId="0" fontId="36" fillId="25" borderId="78" xfId="0" applyFont="1" applyFill="1" applyBorder="1" applyAlignment="1" applyProtection="1">
      <alignment horizontal="left" vertical="center" wrapText="1"/>
    </xf>
    <xf numFmtId="0" fontId="53" fillId="0" borderId="78" xfId="0" applyFont="1" applyBorder="1" applyAlignment="1" applyProtection="1">
      <alignment horizontal="left" vertical="center"/>
    </xf>
    <xf numFmtId="0" fontId="53" fillId="0" borderId="130" xfId="0" applyFont="1" applyBorder="1" applyAlignment="1" applyProtection="1">
      <alignment horizontal="left" vertical="center" wrapText="1"/>
    </xf>
    <xf numFmtId="0" fontId="53" fillId="0" borderId="78" xfId="0" applyFont="1" applyBorder="1" applyAlignment="1" applyProtection="1">
      <alignment horizontal="left" vertical="center" wrapText="1"/>
    </xf>
    <xf numFmtId="0" fontId="53" fillId="25" borderId="130" xfId="0" applyFont="1" applyFill="1" applyBorder="1" applyAlignment="1" applyProtection="1">
      <alignment horizontal="left" vertical="center" wrapText="1"/>
    </xf>
    <xf numFmtId="0" fontId="53" fillId="25" borderId="96" xfId="0" applyFont="1" applyFill="1" applyBorder="1" applyAlignment="1" applyProtection="1">
      <alignment horizontal="left" vertical="center" wrapText="1"/>
    </xf>
    <xf numFmtId="0" fontId="53" fillId="25" borderId="136" xfId="0" applyFont="1" applyFill="1" applyBorder="1" applyAlignment="1" applyProtection="1">
      <alignment horizontal="left" vertical="center" wrapText="1"/>
    </xf>
    <xf numFmtId="0" fontId="36" fillId="0" borderId="130" xfId="0" applyFont="1" applyFill="1" applyBorder="1" applyAlignment="1" applyProtection="1">
      <alignment horizontal="left" vertical="center" wrapText="1"/>
    </xf>
    <xf numFmtId="0" fontId="36" fillId="0" borderId="131" xfId="0" applyFont="1" applyFill="1" applyBorder="1" applyAlignment="1" applyProtection="1">
      <alignment horizontal="left" vertical="center" wrapText="1"/>
    </xf>
    <xf numFmtId="0" fontId="53" fillId="0" borderId="131" xfId="0" applyFont="1" applyFill="1" applyBorder="1" applyAlignment="1" applyProtection="1">
      <alignment horizontal="left" vertical="center" wrapText="1"/>
    </xf>
    <xf numFmtId="0" fontId="60" fillId="0" borderId="78" xfId="0" applyFont="1" applyBorder="1" applyAlignment="1" applyProtection="1">
      <alignment horizontal="left" vertical="center" wrapText="1"/>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Alignment="1" applyProtection="1">
      <alignment horizontal="center" vertical="center"/>
    </xf>
    <xf numFmtId="0" fontId="40" fillId="25" borderId="143" xfId="0" applyFont="1" applyFill="1" applyBorder="1" applyAlignment="1" applyProtection="1">
      <alignment horizontal="center" vertical="center" wrapText="1"/>
    </xf>
    <xf numFmtId="0" fontId="40" fillId="25" borderId="144" xfId="0" applyFont="1" applyFill="1" applyBorder="1" applyAlignment="1" applyProtection="1">
      <alignment horizontal="center" vertical="center" wrapText="1"/>
    </xf>
    <xf numFmtId="0" fontId="40" fillId="25" borderId="145" xfId="0" applyFont="1" applyFill="1" applyBorder="1" applyAlignment="1" applyProtection="1">
      <alignment horizontal="center" vertical="center" wrapText="1"/>
    </xf>
    <xf numFmtId="0" fontId="35" fillId="0" borderId="144" xfId="0" applyFont="1" applyBorder="1" applyAlignment="1" applyProtection="1">
      <alignment horizontal="center" vertical="center"/>
    </xf>
    <xf numFmtId="181" fontId="35" fillId="0" borderId="33" xfId="0" applyNumberFormat="1" applyFont="1" applyBorder="1" applyAlignment="1" applyProtection="1">
      <alignment horizontal="center" vertical="center"/>
    </xf>
    <xf numFmtId="0" fontId="69" fillId="25" borderId="0" xfId="0" applyFont="1" applyFill="1" applyProtection="1">
      <alignment vertical="center"/>
    </xf>
    <xf numFmtId="0" fontId="11" fillId="25" borderId="14" xfId="0" applyFont="1" applyFill="1" applyBorder="1" applyAlignment="1" applyProtection="1">
      <alignment horizontal="left" vertical="center"/>
    </xf>
    <xf numFmtId="0" fontId="11" fillId="25" borderId="11" xfId="0" applyFont="1" applyFill="1" applyBorder="1" applyAlignment="1" applyProtection="1">
      <alignment horizontal="left" vertical="center" wrapText="1"/>
    </xf>
    <xf numFmtId="0" fontId="11" fillId="25" borderId="15" xfId="0" applyFont="1" applyFill="1" applyBorder="1" applyAlignment="1" applyProtection="1">
      <alignment horizontal="center" vertical="center" wrapText="1"/>
    </xf>
    <xf numFmtId="0" fontId="11" fillId="25" borderId="10" xfId="0" applyFont="1" applyFill="1" applyBorder="1" applyAlignment="1" applyProtection="1">
      <alignment horizontal="left" vertical="center" wrapText="1"/>
    </xf>
    <xf numFmtId="0" fontId="37" fillId="25" borderId="0" xfId="0" applyFont="1" applyFill="1" applyAlignment="1" applyProtection="1">
      <alignment horizontal="left" vertical="center" wrapText="1"/>
    </xf>
    <xf numFmtId="0" fontId="32" fillId="25" borderId="26" xfId="0" applyFont="1" applyFill="1" applyBorder="1" applyAlignment="1" applyProtection="1">
      <alignment horizontal="left" vertical="top" wrapText="1"/>
    </xf>
    <xf numFmtId="0" fontId="11" fillId="25" borderId="38" xfId="0" applyFont="1" applyFill="1" applyBorder="1" applyAlignment="1" applyProtection="1">
      <alignment horizontal="center" vertical="center" wrapText="1"/>
    </xf>
    <xf numFmtId="0" fontId="11" fillId="25" borderId="58" xfId="0" applyFont="1" applyFill="1" applyBorder="1" applyAlignment="1" applyProtection="1">
      <alignment horizontal="center" vertical="center" wrapText="1"/>
    </xf>
    <xf numFmtId="0" fontId="11" fillId="25" borderId="116" xfId="0" applyFont="1" applyFill="1" applyBorder="1" applyAlignment="1" applyProtection="1">
      <alignment horizontal="center" vertical="center" wrapText="1"/>
    </xf>
    <xf numFmtId="0" fontId="35" fillId="0" borderId="15" xfId="0" applyFont="1" applyBorder="1" applyAlignment="1" applyProtection="1">
      <alignment horizontal="center" vertical="center"/>
    </xf>
    <xf numFmtId="0" fontId="35" fillId="0" borderId="10" xfId="0" applyFont="1" applyBorder="1" applyAlignment="1" applyProtection="1">
      <alignment horizontal="center" vertical="center"/>
    </xf>
    <xf numFmtId="0" fontId="11" fillId="25" borderId="30" xfId="0" applyFont="1" applyFill="1" applyBorder="1" applyAlignment="1" applyProtection="1">
      <alignment horizontal="center" vertical="center" wrapText="1"/>
    </xf>
    <xf numFmtId="0" fontId="11" fillId="25" borderId="24" xfId="0" applyFont="1" applyFill="1" applyBorder="1" applyAlignment="1" applyProtection="1">
      <alignment horizontal="left" vertical="center" wrapText="1"/>
    </xf>
    <xf numFmtId="0" fontId="11" fillId="25" borderId="41" xfId="0" applyFont="1" applyFill="1" applyBorder="1" applyAlignment="1" applyProtection="1">
      <alignment horizontal="center" vertical="center" wrapText="1"/>
    </xf>
    <xf numFmtId="0" fontId="11" fillId="25" borderId="0" xfId="0" applyFont="1" applyFill="1" applyBorder="1" applyAlignment="1" applyProtection="1">
      <alignment horizontal="center" vertical="center" wrapText="1"/>
    </xf>
    <xf numFmtId="0" fontId="11" fillId="25" borderId="26" xfId="0" applyFont="1" applyFill="1" applyBorder="1" applyAlignment="1" applyProtection="1">
      <alignment horizontal="center" vertical="center" wrapText="1"/>
    </xf>
    <xf numFmtId="0" fontId="35" fillId="0" borderId="25" xfId="0" applyFont="1" applyBorder="1" applyAlignment="1" applyProtection="1">
      <alignment horizontal="center" vertical="center"/>
    </xf>
    <xf numFmtId="0" fontId="35" fillId="0" borderId="24" xfId="0" applyFont="1" applyBorder="1" applyAlignment="1" applyProtection="1">
      <alignment horizontal="center" vertical="center"/>
    </xf>
    <xf numFmtId="0" fontId="22" fillId="25" borderId="0" xfId="0" applyFont="1" applyFill="1" applyProtection="1">
      <alignment vertical="center"/>
    </xf>
    <xf numFmtId="0" fontId="11" fillId="25" borderId="14"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7" xfId="0" applyFont="1" applyFill="1" applyBorder="1" applyAlignment="1" applyProtection="1">
      <alignment horizontal="left" vertical="center"/>
    </xf>
    <xf numFmtId="0" fontId="22" fillId="25" borderId="48" xfId="0" applyFont="1" applyFill="1" applyBorder="1" applyAlignment="1" applyProtection="1">
      <alignment horizontal="left" vertical="center"/>
    </xf>
    <xf numFmtId="0" fontId="11" fillId="25" borderId="42" xfId="0" applyFont="1" applyFill="1" applyBorder="1" applyAlignment="1" applyProtection="1">
      <alignment horizontal="center" vertical="center" wrapText="1"/>
    </xf>
    <xf numFmtId="0" fontId="11" fillId="25" borderId="62" xfId="0" applyFont="1" applyFill="1" applyBorder="1" applyAlignment="1" applyProtection="1">
      <alignment horizontal="center" vertical="center" wrapText="1"/>
    </xf>
    <xf numFmtId="0" fontId="11" fillId="25" borderId="31" xfId="0" applyFont="1" applyFill="1" applyBorder="1" applyAlignment="1" applyProtection="1">
      <alignment horizontal="center" vertical="center" wrapText="1"/>
    </xf>
    <xf numFmtId="0" fontId="35" fillId="0" borderId="30" xfId="0" applyFont="1" applyBorder="1" applyAlignment="1" applyProtection="1">
      <alignment horizontal="center" vertical="center"/>
    </xf>
    <xf numFmtId="0" fontId="35" fillId="0" borderId="29" xfId="0" applyFont="1" applyBorder="1" applyAlignment="1" applyProtection="1">
      <alignment horizontal="center" vertical="center"/>
    </xf>
    <xf numFmtId="0" fontId="11" fillId="25" borderId="57" xfId="0" applyFont="1" applyFill="1" applyBorder="1" applyAlignment="1" applyProtection="1">
      <alignment horizontal="center" vertical="center" wrapText="1"/>
    </xf>
    <xf numFmtId="0" fontId="11" fillId="25" borderId="13" xfId="0" applyFont="1" applyFill="1" applyBorder="1" applyAlignment="1" applyProtection="1">
      <alignment horizontal="center" vertical="center" wrapText="1"/>
    </xf>
    <xf numFmtId="0" fontId="11" fillId="25" borderId="51" xfId="0" applyFont="1" applyFill="1" applyBorder="1" applyAlignment="1" applyProtection="1">
      <alignment horizontal="center" vertical="center" wrapText="1"/>
    </xf>
    <xf numFmtId="0" fontId="35" fillId="25" borderId="13" xfId="0" applyFont="1" applyFill="1" applyBorder="1" applyAlignment="1" applyProtection="1">
      <alignment vertical="center" wrapText="1"/>
    </xf>
    <xf numFmtId="0" fontId="35" fillId="25" borderId="11" xfId="0" applyFont="1" applyFill="1" applyBorder="1" applyAlignment="1" applyProtection="1">
      <alignment vertical="center" wrapText="1"/>
    </xf>
    <xf numFmtId="0" fontId="35" fillId="25" borderId="14" xfId="0" applyFont="1" applyFill="1" applyBorder="1" applyAlignment="1" applyProtection="1">
      <alignment vertical="center" wrapText="1"/>
    </xf>
    <xf numFmtId="0" fontId="11" fillId="0" borderId="38"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25" borderId="17" xfId="0" applyFont="1" applyFill="1" applyBorder="1" applyAlignment="1" applyProtection="1">
      <alignment horizontal="center" vertical="center"/>
    </xf>
    <xf numFmtId="0" fontId="35" fillId="25" borderId="12" xfId="0" applyFont="1" applyFill="1" applyBorder="1" applyAlignment="1" applyProtection="1">
      <alignment vertical="center" wrapText="1"/>
    </xf>
    <xf numFmtId="0" fontId="11" fillId="0" borderId="42"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30" xfId="0" applyFont="1" applyBorder="1" applyAlignment="1" applyProtection="1">
      <alignment horizontal="center" vertical="center"/>
    </xf>
    <xf numFmtId="0" fontId="22" fillId="25" borderId="78" xfId="0" applyFont="1" applyFill="1" applyBorder="1" applyAlignment="1" applyProtection="1">
      <alignment horizontal="left" vertical="center"/>
    </xf>
    <xf numFmtId="0" fontId="11" fillId="25" borderId="10" xfId="0" applyFont="1" applyFill="1" applyBorder="1" applyAlignment="1" applyProtection="1">
      <alignment horizontal="left" vertical="center"/>
    </xf>
    <xf numFmtId="0" fontId="11" fillId="25" borderId="95" xfId="0" applyFont="1" applyFill="1" applyBorder="1" applyAlignment="1" applyProtection="1">
      <alignment horizontal="left" vertical="center" wrapText="1"/>
    </xf>
    <xf numFmtId="0" fontId="11" fillId="25" borderId="57" xfId="0" applyFont="1" applyFill="1" applyBorder="1" applyAlignment="1" applyProtection="1">
      <alignment horizontal="center" vertical="center"/>
    </xf>
    <xf numFmtId="0" fontId="11" fillId="25" borderId="13" xfId="0" applyFont="1" applyFill="1" applyBorder="1" applyAlignment="1" applyProtection="1">
      <alignment horizontal="center" vertical="center"/>
    </xf>
    <xf numFmtId="0" fontId="11" fillId="25" borderId="51" xfId="0" applyFont="1" applyFill="1" applyBorder="1" applyAlignment="1" applyProtection="1">
      <alignment horizontal="center" vertical="center"/>
    </xf>
    <xf numFmtId="0" fontId="35" fillId="25" borderId="13" xfId="0" applyFont="1" applyFill="1" applyBorder="1" applyAlignment="1" applyProtection="1">
      <alignment vertical="center" wrapText="1" shrinkToFit="1"/>
    </xf>
    <xf numFmtId="0" fontId="35" fillId="25" borderId="11" xfId="0" applyFont="1" applyFill="1" applyBorder="1" applyAlignment="1" applyProtection="1">
      <alignment vertical="center" wrapText="1" shrinkToFit="1"/>
    </xf>
    <xf numFmtId="0" fontId="35" fillId="25" borderId="14" xfId="0" applyFont="1" applyFill="1" applyBorder="1" applyAlignment="1" applyProtection="1">
      <alignment vertical="center" wrapText="1" shrinkToFit="1"/>
    </xf>
    <xf numFmtId="176" fontId="11" fillId="25" borderId="146" xfId="0" applyNumberFormat="1" applyFont="1" applyFill="1" applyBorder="1" applyAlignment="1" applyProtection="1">
      <alignment vertical="center" shrinkToFit="1"/>
    </xf>
    <xf numFmtId="176" fontId="11" fillId="0" borderId="147" xfId="0" applyNumberFormat="1" applyFont="1" applyFill="1" applyBorder="1" applyAlignment="1" applyProtection="1">
      <alignment vertical="center" shrinkToFit="1"/>
    </xf>
    <xf numFmtId="176" fontId="11" fillId="25" borderId="147" xfId="0" applyNumberFormat="1" applyFont="1" applyFill="1" applyBorder="1" applyAlignment="1" applyProtection="1">
      <alignment vertical="center" shrinkToFit="1"/>
    </xf>
    <xf numFmtId="176" fontId="11" fillId="25" borderId="148" xfId="0" applyNumberFormat="1" applyFont="1" applyFill="1" applyBorder="1" applyAlignment="1" applyProtection="1">
      <alignment vertical="center" shrinkToFit="1"/>
    </xf>
    <xf numFmtId="176" fontId="11" fillId="25" borderId="149" xfId="0" applyNumberFormat="1" applyFont="1" applyFill="1" applyBorder="1" applyAlignment="1" applyProtection="1">
      <alignment vertical="center" shrinkToFit="1"/>
    </xf>
    <xf numFmtId="176" fontId="37" fillId="25" borderId="0" xfId="0" applyNumberFormat="1" applyFont="1" applyFill="1" applyAlignment="1" applyProtection="1">
      <alignment vertical="center" shrinkToFit="1"/>
    </xf>
    <xf numFmtId="0" fontId="11" fillId="25" borderId="150" xfId="0" applyFont="1" applyFill="1" applyBorder="1" applyAlignment="1" applyProtection="1">
      <alignment horizontal="center" vertical="center"/>
    </xf>
    <xf numFmtId="0" fontId="11" fillId="25" borderId="120" xfId="0" applyFont="1" applyFill="1" applyBorder="1" applyAlignment="1" applyProtection="1">
      <alignment horizontal="center" vertical="center"/>
    </xf>
    <xf numFmtId="0" fontId="11" fillId="25" borderId="151" xfId="0" applyFont="1" applyFill="1" applyBorder="1" applyAlignment="1" applyProtection="1">
      <alignment horizontal="center" vertical="center"/>
    </xf>
    <xf numFmtId="0" fontId="35" fillId="25" borderId="58" xfId="0" applyFont="1" applyFill="1" applyBorder="1" applyAlignment="1" applyProtection="1">
      <alignment vertical="center" wrapText="1" shrinkToFit="1"/>
    </xf>
    <xf numFmtId="0" fontId="35" fillId="25" borderId="50" xfId="0" applyFont="1" applyFill="1" applyBorder="1" applyAlignment="1" applyProtection="1">
      <alignment vertical="center" wrapText="1" shrinkToFit="1"/>
    </xf>
    <xf numFmtId="0" fontId="35" fillId="25" borderId="10" xfId="0" applyFont="1" applyFill="1" applyBorder="1" applyAlignment="1" applyProtection="1">
      <alignment vertical="center" wrapText="1" shrinkToFit="1"/>
    </xf>
    <xf numFmtId="0" fontId="35" fillId="25" borderId="55" xfId="0" applyFont="1" applyFill="1" applyBorder="1" applyAlignment="1" applyProtection="1">
      <alignment vertical="center" wrapText="1" shrinkToFit="1"/>
    </xf>
    <xf numFmtId="0" fontId="38" fillId="25" borderId="29" xfId="0" applyFont="1" applyFill="1" applyBorder="1" applyProtection="1">
      <alignment vertical="center"/>
    </xf>
    <xf numFmtId="0" fontId="22" fillId="25" borderId="47" xfId="0" applyFont="1" applyFill="1" applyBorder="1" applyAlignment="1" applyProtection="1">
      <alignment horizontal="center" vertical="center"/>
    </xf>
    <xf numFmtId="0" fontId="11" fillId="25" borderId="144" xfId="0" applyFont="1" applyFill="1" applyBorder="1" applyAlignment="1" applyProtection="1">
      <alignment horizontal="center" vertical="center" wrapText="1"/>
    </xf>
    <xf numFmtId="0" fontId="11" fillId="25" borderId="145" xfId="0" applyFont="1" applyFill="1" applyBorder="1" applyAlignment="1" applyProtection="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8" xfId="0" applyFont="1" applyFill="1" applyBorder="1" applyAlignment="1" applyProtection="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8" xfId="0" applyFont="1" applyFill="1" applyBorder="1" applyAlignment="1" applyProtection="1">
      <alignment horizontal="center" vertical="center"/>
    </xf>
    <xf numFmtId="0" fontId="11" fillId="25" borderId="120" xfId="0" applyFont="1" applyFill="1" applyBorder="1" applyAlignment="1" applyProtection="1">
      <alignment horizontal="center" vertical="center" wrapText="1"/>
    </xf>
    <xf numFmtId="0" fontId="11" fillId="25" borderId="151" xfId="0" applyFont="1" applyFill="1" applyBorder="1" applyAlignment="1" applyProtection="1">
      <alignment horizontal="center" vertical="center" wrapText="1"/>
    </xf>
    <xf numFmtId="176" fontId="42" fillId="28" borderId="55" xfId="0" applyNumberFormat="1" applyFont="1" applyFill="1" applyBorder="1" applyAlignment="1" applyProtection="1">
      <alignment horizontal="center" vertical="center" shrinkToFit="1"/>
      <protection locked="0"/>
    </xf>
    <xf numFmtId="0" fontId="38" fillId="25" borderId="14" xfId="0" applyFont="1" applyFill="1" applyBorder="1" applyAlignment="1" applyProtection="1">
      <alignment horizontal="left" vertical="center" wrapText="1"/>
    </xf>
    <xf numFmtId="0" fontId="25" fillId="0" borderId="16" xfId="0" applyFont="1" applyBorder="1" applyAlignment="1" applyProtection="1">
      <alignment horizontal="center" vertical="center"/>
    </xf>
    <xf numFmtId="0" fontId="22" fillId="0" borderId="20" xfId="0" applyFont="1" applyFill="1" applyBorder="1" applyAlignment="1" applyProtection="1">
      <alignment horizontal="center" vertical="center"/>
    </xf>
    <xf numFmtId="0" fontId="11" fillId="25" borderId="35" xfId="0" applyFont="1" applyFill="1" applyBorder="1" applyAlignment="1" applyProtection="1">
      <alignment horizontal="center" vertical="center" wrapText="1"/>
    </xf>
    <xf numFmtId="0" fontId="42" fillId="31" borderId="144"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pplyProtection="1">
      <alignment horizontal="center" vertical="center"/>
    </xf>
    <xf numFmtId="0" fontId="22" fillId="0" borderId="25" xfId="0" applyFont="1" applyFill="1" applyBorder="1" applyAlignment="1" applyProtection="1">
      <alignment horizontal="center" vertical="center"/>
    </xf>
    <xf numFmtId="0" fontId="11" fillId="25" borderId="11" xfId="0" applyFont="1" applyFill="1" applyBorder="1" applyAlignment="1" applyProtection="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0" fontId="11" fillId="0" borderId="50" xfId="0" applyFont="1" applyFill="1" applyBorder="1" applyAlignment="1" applyProtection="1">
      <alignment horizontal="center" vertical="center" wrapText="1"/>
    </xf>
    <xf numFmtId="0" fontId="11" fillId="0" borderId="116" xfId="0" applyFont="1" applyFill="1" applyBorder="1" applyAlignment="1" applyProtection="1">
      <alignment horizontal="center" vertical="center" wrapText="1"/>
    </xf>
    <xf numFmtId="176" fontId="11" fillId="0" borderId="10" xfId="0" applyNumberFormat="1" applyFont="1" applyFill="1" applyBorder="1" applyAlignment="1" applyProtection="1">
      <alignment horizontal="right" vertical="center" shrinkToFit="1"/>
    </xf>
    <xf numFmtId="176" fontId="11" fillId="0" borderId="55" xfId="0" applyNumberFormat="1" applyFont="1" applyFill="1" applyBorder="1" applyAlignment="1" applyProtection="1">
      <alignment horizontal="right" vertical="center" shrinkToFit="1"/>
    </xf>
    <xf numFmtId="0" fontId="38" fillId="25" borderId="10" xfId="0" applyFont="1" applyFill="1" applyBorder="1" applyAlignment="1" applyProtection="1">
      <alignment horizontal="left" vertical="center" wrapText="1"/>
    </xf>
    <xf numFmtId="0" fontId="22" fillId="0" borderId="18" xfId="0" applyFont="1" applyFill="1" applyBorder="1" applyAlignment="1" applyProtection="1">
      <alignment horizontal="center" vertical="center"/>
    </xf>
    <xf numFmtId="0" fontId="42" fillId="32" borderId="143"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182" fontId="25" fillId="25" borderId="146" xfId="0" applyNumberFormat="1" applyFont="1" applyFill="1" applyBorder="1" applyAlignment="1" applyProtection="1">
      <alignment horizontal="right" vertical="center"/>
    </xf>
    <xf numFmtId="182" fontId="25" fillId="25" borderId="149" xfId="0" applyNumberFormat="1" applyFont="1" applyFill="1" applyBorder="1" applyAlignment="1" applyProtection="1">
      <alignment horizontal="right" vertical="center"/>
    </xf>
    <xf numFmtId="0" fontId="22" fillId="0" borderId="23" xfId="0" applyFont="1" applyFill="1" applyBorder="1" applyAlignment="1" applyProtection="1">
      <alignment horizontal="center" vertical="center"/>
    </xf>
    <xf numFmtId="176" fontId="11" fillId="32" borderId="57"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0" fontId="23" fillId="26" borderId="126" xfId="0" applyNumberFormat="1" applyFont="1" applyFill="1" applyBorder="1" applyAlignment="1" applyProtection="1">
      <alignment horizontal="center" vertical="center"/>
    </xf>
    <xf numFmtId="0" fontId="23" fillId="26" borderId="127" xfId="0" applyNumberFormat="1" applyFont="1" applyFill="1" applyBorder="1" applyAlignment="1" applyProtection="1">
      <alignment horizontal="center" vertical="center"/>
    </xf>
    <xf numFmtId="0" fontId="0" fillId="0" borderId="11" xfId="0" applyFont="1" applyBorder="1" applyAlignment="1" applyProtection="1">
      <alignment horizontal="center" vertical="center" wrapText="1"/>
    </xf>
    <xf numFmtId="0" fontId="35" fillId="25" borderId="17" xfId="0" applyFont="1" applyFill="1" applyBorder="1" applyAlignment="1" applyProtection="1">
      <alignment horizontal="center" vertical="center" wrapText="1"/>
    </xf>
    <xf numFmtId="0" fontId="0" fillId="25" borderId="67" xfId="0" applyFont="1" applyFill="1" applyBorder="1" applyAlignment="1" applyProtection="1">
      <alignment horizontal="left" vertical="top" wrapText="1"/>
    </xf>
    <xf numFmtId="179" fontId="11" fillId="0" borderId="43" xfId="0" applyNumberFormat="1" applyFont="1" applyFill="1" applyBorder="1" applyAlignment="1" applyProtection="1">
      <alignment horizontal="right" vertical="center" shrinkToFit="1"/>
    </xf>
    <xf numFmtId="179" fontId="11" fillId="0" borderId="10" xfId="0" applyNumberFormat="1" applyFont="1" applyFill="1" applyBorder="1" applyAlignment="1" applyProtection="1">
      <alignment horizontal="right" vertical="center" shrinkToFit="1"/>
    </xf>
    <xf numFmtId="179" fontId="11" fillId="0" borderId="14"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top" wrapText="1"/>
    </xf>
    <xf numFmtId="0" fontId="35" fillId="25" borderId="0" xfId="0" applyFont="1" applyFill="1" applyAlignment="1" applyProtection="1">
      <alignment vertical="center" wrapText="1"/>
    </xf>
    <xf numFmtId="0" fontId="22" fillId="0" borderId="137" xfId="0" applyFont="1" applyFill="1" applyBorder="1" applyAlignment="1" applyProtection="1">
      <alignment horizontal="center" vertical="center"/>
    </xf>
    <xf numFmtId="0" fontId="11" fillId="0" borderId="93" xfId="0" applyFont="1" applyFill="1" applyBorder="1" applyAlignment="1" applyProtection="1">
      <alignment horizontal="center" vertical="center" wrapText="1"/>
    </xf>
    <xf numFmtId="0" fontId="11" fillId="0" borderId="131" xfId="0" applyFont="1" applyFill="1" applyBorder="1" applyAlignment="1" applyProtection="1">
      <alignment horizontal="center" vertical="center" wrapText="1"/>
    </xf>
    <xf numFmtId="179" fontId="11" fillId="0" borderId="137" xfId="0" applyNumberFormat="1" applyFont="1" applyFill="1" applyBorder="1" applyAlignment="1" applyProtection="1">
      <alignment horizontal="right" vertical="center" shrinkToFit="1"/>
    </xf>
    <xf numFmtId="179" fontId="11" fillId="0" borderId="95" xfId="0" applyNumberFormat="1" applyFont="1" applyFill="1" applyBorder="1" applyAlignment="1" applyProtection="1">
      <alignment horizontal="right" vertical="center" shrinkToFit="1"/>
    </xf>
    <xf numFmtId="179" fontId="11" fillId="0" borderId="55" xfId="0" applyNumberFormat="1" applyFont="1" applyFill="1" applyBorder="1" applyAlignment="1" applyProtection="1">
      <alignment horizontal="right" vertical="center" shrinkToFit="1"/>
    </xf>
    <xf numFmtId="0" fontId="22" fillId="0" borderId="18" xfId="0" applyFont="1" applyFill="1" applyBorder="1" applyAlignment="1" applyProtection="1">
      <alignment horizontal="center" vertical="center" wrapText="1"/>
    </xf>
    <xf numFmtId="176" fontId="42" fillId="28" borderId="71" xfId="0" applyNumberFormat="1" applyFont="1" applyFill="1" applyBorder="1" applyAlignment="1" applyProtection="1">
      <alignment horizontal="center" vertical="center" shrinkToFit="1"/>
      <protection locked="0"/>
    </xf>
    <xf numFmtId="176" fontId="42" fillId="28" borderId="24"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176" fontId="11" fillId="28" borderId="58" xfId="0" applyNumberFormat="1" applyFont="1" applyFill="1" applyBorder="1" applyAlignment="1" applyProtection="1">
      <alignment horizontal="right" vertical="center" shrinkToFit="1"/>
      <protection locked="0"/>
    </xf>
    <xf numFmtId="176" fontId="11" fillId="28" borderId="50"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25" fillId="0" borderId="27" xfId="0" applyFont="1" applyBorder="1" applyAlignment="1" applyProtection="1">
      <alignment horizontal="center" vertical="center"/>
    </xf>
    <xf numFmtId="0" fontId="22" fillId="0" borderId="137" xfId="0" applyFont="1" applyFill="1" applyBorder="1" applyAlignment="1" applyProtection="1">
      <alignment horizontal="center" vertical="center" wrapText="1"/>
    </xf>
    <xf numFmtId="0" fontId="11" fillId="25" borderId="53" xfId="0" applyFont="1" applyFill="1" applyBorder="1" applyAlignment="1" applyProtection="1">
      <alignment horizontal="center" vertical="center" wrapText="1"/>
    </xf>
    <xf numFmtId="176" fontId="11" fillId="0" borderId="120" xfId="0" applyNumberFormat="1" applyFont="1" applyFill="1" applyBorder="1" applyAlignment="1" applyProtection="1">
      <alignment horizontal="center" vertical="center" shrinkToFit="1"/>
      <protection locked="0"/>
    </xf>
    <xf numFmtId="176" fontId="11" fillId="0" borderId="55" xfId="0" applyNumberFormat="1" applyFont="1" applyFill="1" applyBorder="1" applyAlignment="1" applyProtection="1">
      <alignment horizontal="center" vertical="center" shrinkToFit="1"/>
      <protection locked="0"/>
    </xf>
    <xf numFmtId="0" fontId="64" fillId="0" borderId="152" xfId="0" applyFont="1" applyBorder="1" applyAlignment="1" applyProtection="1">
      <alignment horizontal="center" vertical="center" wrapText="1"/>
    </xf>
    <xf numFmtId="0" fontId="61" fillId="0" borderId="152" xfId="0" applyFont="1" applyBorder="1" applyProtection="1">
      <alignment vertical="center"/>
    </xf>
    <xf numFmtId="0" fontId="64" fillId="0" borderId="141" xfId="0" applyFont="1" applyFill="1" applyBorder="1" applyAlignment="1" applyProtection="1">
      <alignment horizontal="center" vertical="center"/>
    </xf>
    <xf numFmtId="0" fontId="64" fillId="0" borderId="141" xfId="0" applyFont="1" applyBorder="1" applyAlignment="1" applyProtection="1">
      <alignment horizontal="center" vertical="center" wrapText="1"/>
    </xf>
    <xf numFmtId="0" fontId="61" fillId="0" borderId="141" xfId="0" applyFont="1" applyBorder="1" applyProtection="1">
      <alignment vertical="center"/>
    </xf>
    <xf numFmtId="0" fontId="0" fillId="0" borderId="0" xfId="0" applyAlignment="1" applyProtection="1">
      <alignment vertical="center"/>
    </xf>
    <xf numFmtId="0" fontId="28" fillId="25" borderId="0" xfId="0" applyFont="1" applyFill="1" applyAlignment="1" applyProtection="1">
      <alignment vertical="center"/>
    </xf>
    <xf numFmtId="0" fontId="11" fillId="25" borderId="0" xfId="0" applyFont="1" applyFill="1" applyAlignment="1" applyProtection="1">
      <alignment vertical="center"/>
    </xf>
    <xf numFmtId="0" fontId="22" fillId="25" borderId="0" xfId="0" applyFont="1" applyFill="1" applyAlignment="1" applyProtection="1">
      <alignment vertical="center"/>
    </xf>
    <xf numFmtId="0" fontId="0" fillId="25" borderId="0" xfId="0" applyFill="1" applyAlignment="1" applyProtection="1">
      <alignment vertical="center"/>
    </xf>
    <xf numFmtId="0" fontId="40" fillId="25" borderId="143" xfId="0" applyFont="1" applyFill="1" applyBorder="1" applyAlignment="1" applyProtection="1">
      <alignment vertical="center" wrapText="1"/>
    </xf>
    <xf numFmtId="0" fontId="40" fillId="25" borderId="144" xfId="0" applyFont="1" applyFill="1" applyBorder="1" applyAlignment="1" applyProtection="1">
      <alignment vertical="center" wrapText="1"/>
    </xf>
    <xf numFmtId="0" fontId="40" fillId="25" borderId="145" xfId="0" applyFont="1" applyFill="1" applyBorder="1" applyAlignment="1" applyProtection="1">
      <alignment vertical="center" wrapText="1"/>
    </xf>
    <xf numFmtId="0" fontId="35" fillId="0" borderId="144" xfId="0" quotePrefix="1" applyFont="1" applyBorder="1" applyAlignment="1" applyProtection="1">
      <alignment horizontal="right" vertical="center"/>
    </xf>
    <xf numFmtId="181" fontId="35" fillId="0" borderId="33" xfId="0" applyNumberFormat="1" applyFont="1" applyBorder="1" applyAlignment="1" applyProtection="1">
      <alignment vertical="center"/>
    </xf>
    <xf numFmtId="0" fontId="38" fillId="25" borderId="0" xfId="0" applyFont="1" applyFill="1" applyBorder="1" applyAlignment="1" applyProtection="1">
      <alignment horizontal="left" vertical="center" wrapText="1"/>
    </xf>
    <xf numFmtId="0" fontId="38" fillId="25" borderId="26" xfId="0" applyFont="1" applyFill="1" applyBorder="1" applyAlignment="1" applyProtection="1">
      <alignment horizontal="left" vertical="center" wrapText="1"/>
    </xf>
    <xf numFmtId="0" fontId="22" fillId="25" borderId="38" xfId="0" applyFont="1" applyFill="1" applyBorder="1" applyAlignment="1" applyProtection="1">
      <alignment horizontal="center" vertical="center" wrapText="1"/>
    </xf>
    <xf numFmtId="0" fontId="22" fillId="25" borderId="58" xfId="0" applyFont="1" applyFill="1" applyBorder="1" applyAlignment="1" applyProtection="1">
      <alignment horizontal="center" vertical="center" wrapText="1"/>
    </xf>
    <xf numFmtId="0" fontId="22" fillId="25" borderId="116" xfId="0" applyFont="1" applyFill="1" applyBorder="1" applyAlignment="1" applyProtection="1">
      <alignment horizontal="center" vertical="center" wrapText="1"/>
    </xf>
    <xf numFmtId="0" fontId="22" fillId="25" borderId="41" xfId="0" applyFont="1" applyFill="1" applyBorder="1" applyAlignment="1" applyProtection="1">
      <alignment horizontal="center" vertical="center" wrapText="1"/>
    </xf>
    <xf numFmtId="0" fontId="22" fillId="25" borderId="0" xfId="0" applyFont="1" applyFill="1" applyBorder="1" applyAlignment="1" applyProtection="1">
      <alignment horizontal="center" vertical="center" wrapText="1"/>
    </xf>
    <xf numFmtId="0" fontId="22" fillId="25" borderId="26" xfId="0" applyFont="1" applyFill="1" applyBorder="1" applyAlignment="1" applyProtection="1">
      <alignment horizontal="center" vertical="center" wrapText="1"/>
    </xf>
    <xf numFmtId="0" fontId="22" fillId="25" borderId="42" xfId="0" applyFont="1" applyFill="1" applyBorder="1" applyAlignment="1" applyProtection="1">
      <alignment horizontal="center" vertical="center" wrapText="1"/>
    </xf>
    <xf numFmtId="0" fontId="22" fillId="25" borderId="62" xfId="0" applyFont="1" applyFill="1" applyBorder="1" applyAlignment="1" applyProtection="1">
      <alignment horizontal="center" vertical="center" wrapText="1"/>
    </xf>
    <xf numFmtId="0" fontId="22" fillId="25" borderId="31"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51" xfId="0" applyFont="1" applyFill="1" applyBorder="1" applyAlignment="1" applyProtection="1">
      <alignment horizontal="center" vertical="center" wrapText="1"/>
    </xf>
    <xf numFmtId="0" fontId="22" fillId="0" borderId="38" xfId="0" applyFont="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5" xfId="0" applyFont="1" applyBorder="1" applyAlignment="1" applyProtection="1">
      <alignment horizontal="center" vertical="center"/>
    </xf>
    <xf numFmtId="0" fontId="35" fillId="25" borderId="17" xfId="0" applyFont="1" applyFill="1" applyBorder="1" applyAlignment="1" applyProtection="1">
      <alignment horizontal="center" vertical="center"/>
    </xf>
    <xf numFmtId="0" fontId="22" fillId="0" borderId="42" xfId="0" applyFont="1" applyBorder="1" applyAlignment="1" applyProtection="1">
      <alignment horizontal="center" vertical="center"/>
    </xf>
    <xf numFmtId="0" fontId="22" fillId="0" borderId="62" xfId="0" applyFont="1" applyBorder="1" applyAlignment="1" applyProtection="1">
      <alignment horizontal="center" vertical="center"/>
    </xf>
    <xf numFmtId="0" fontId="22" fillId="0" borderId="30" xfId="0" applyFont="1" applyBorder="1" applyAlignment="1" applyProtection="1">
      <alignment horizontal="center" vertical="center"/>
    </xf>
    <xf numFmtId="0" fontId="11" fillId="25" borderId="55" xfId="0" applyFont="1" applyFill="1" applyBorder="1" applyAlignment="1" applyProtection="1">
      <alignment horizontal="left" vertical="center" wrapText="1"/>
    </xf>
    <xf numFmtId="0" fontId="22" fillId="25" borderId="57"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51" xfId="0" applyFont="1" applyFill="1" applyBorder="1" applyAlignment="1" applyProtection="1">
      <alignment horizontal="center" vertical="center"/>
    </xf>
    <xf numFmtId="176" fontId="11" fillId="25" borderId="127" xfId="0" applyNumberFormat="1" applyFont="1" applyFill="1" applyBorder="1" applyAlignment="1" applyProtection="1">
      <alignment vertical="center" shrinkToFit="1"/>
    </xf>
    <xf numFmtId="0" fontId="22" fillId="25" borderId="150" xfId="0" applyFont="1" applyFill="1" applyBorder="1" applyAlignment="1" applyProtection="1">
      <alignment horizontal="center" vertical="center"/>
    </xf>
    <xf numFmtId="0" fontId="22" fillId="25" borderId="120" xfId="0" applyFont="1" applyFill="1" applyBorder="1" applyAlignment="1" applyProtection="1">
      <alignment horizontal="center" vertical="center"/>
    </xf>
    <xf numFmtId="0" fontId="22" fillId="25" borderId="151" xfId="0" applyFont="1" applyFill="1" applyBorder="1" applyAlignment="1" applyProtection="1">
      <alignment horizontal="center" vertical="center"/>
    </xf>
    <xf numFmtId="0" fontId="22" fillId="0" borderId="47" xfId="0" applyFont="1" applyFill="1" applyBorder="1" applyAlignment="1" applyProtection="1">
      <alignment horizontal="center" vertical="center" wrapText="1"/>
    </xf>
    <xf numFmtId="0" fontId="25" fillId="0" borderId="18" xfId="0" applyFont="1" applyBorder="1" applyAlignment="1" applyProtection="1">
      <alignment horizontal="center" vertical="center"/>
    </xf>
    <xf numFmtId="0" fontId="22" fillId="25" borderId="35" xfId="0" applyFont="1" applyFill="1" applyBorder="1" applyAlignment="1" applyProtection="1">
      <alignment horizontal="center" vertical="center" wrapText="1"/>
    </xf>
    <xf numFmtId="0" fontId="22" fillId="25" borderId="145" xfId="0" applyFont="1" applyFill="1" applyBorder="1" applyAlignment="1" applyProtection="1">
      <alignment horizontal="center" vertical="center" wrapText="1"/>
    </xf>
    <xf numFmtId="176" fontId="42" fillId="30" borderId="67" xfId="0" applyNumberFormat="1" applyFont="1" applyFill="1" applyBorder="1" applyAlignment="1" applyProtection="1">
      <alignment horizontal="center" vertical="center" shrinkToFit="1"/>
      <protection locked="0"/>
    </xf>
    <xf numFmtId="176" fontId="42" fillId="30" borderId="153"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7" xfId="0" applyNumberFormat="1" applyFont="1" applyFill="1" applyBorder="1" applyAlignment="1" applyProtection="1">
      <alignment horizontal="center" vertical="center" shrinkToFit="1"/>
      <protection locked="0"/>
    </xf>
    <xf numFmtId="0" fontId="22" fillId="0" borderId="48" xfId="0" applyFont="1" applyFill="1" applyBorder="1" applyAlignment="1" applyProtection="1">
      <alignment horizontal="center" vertical="center" wrapText="1"/>
    </xf>
    <xf numFmtId="0" fontId="25" fillId="0" borderId="23" xfId="0" applyFont="1" applyBorder="1" applyAlignment="1" applyProtection="1">
      <alignment horizontal="center" vertical="center"/>
    </xf>
    <xf numFmtId="0" fontId="22" fillId="25" borderId="50" xfId="0" applyFont="1" applyFill="1" applyBorder="1" applyAlignment="1" applyProtection="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176" fontId="35" fillId="30" borderId="44" xfId="0" applyNumberFormat="1" applyFont="1" applyFill="1" applyBorder="1" applyAlignment="1" applyProtection="1">
      <alignment horizontal="right" vertical="center" shrinkToFit="1"/>
      <protection locked="0"/>
    </xf>
    <xf numFmtId="0" fontId="22" fillId="25" borderId="90" xfId="0" applyFont="1" applyFill="1" applyBorder="1" applyAlignment="1" applyProtection="1">
      <alignment horizontal="center" vertical="center" wrapText="1"/>
    </xf>
    <xf numFmtId="176" fontId="35" fillId="30" borderId="30" xfId="0" applyNumberFormat="1" applyFont="1" applyFill="1" applyBorder="1" applyAlignment="1" applyProtection="1">
      <alignment horizontal="right" vertical="center" shrinkToFit="1"/>
      <protection locked="0"/>
    </xf>
    <xf numFmtId="176" fontId="35" fillId="30" borderId="29" xfId="0" applyNumberFormat="1" applyFont="1" applyFill="1" applyBorder="1" applyAlignment="1" applyProtection="1">
      <alignment horizontal="right" vertical="center" shrinkToFit="1"/>
      <protection locked="0"/>
    </xf>
    <xf numFmtId="176" fontId="35" fillId="30" borderId="49" xfId="0" applyNumberFormat="1" applyFont="1" applyFill="1" applyBorder="1" applyAlignment="1" applyProtection="1">
      <alignment horizontal="right" vertical="center" shrinkToFit="1"/>
      <protection locked="0"/>
    </xf>
    <xf numFmtId="0" fontId="38" fillId="25" borderId="11" xfId="0" applyFont="1" applyFill="1" applyBorder="1" applyAlignment="1" applyProtection="1">
      <alignment horizontal="left" vertical="center" wrapText="1"/>
    </xf>
    <xf numFmtId="0" fontId="38" fillId="25" borderId="12" xfId="0" applyFont="1" applyFill="1" applyBorder="1" applyAlignment="1" applyProtection="1">
      <alignment horizontal="left" vertical="center" wrapText="1"/>
    </xf>
    <xf numFmtId="0" fontId="25" fillId="0" borderId="11"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176" fontId="35" fillId="0" borderId="12" xfId="0" applyNumberFormat="1" applyFont="1" applyFill="1" applyBorder="1" applyAlignment="1" applyProtection="1">
      <alignment horizontal="right" vertical="center" shrinkToFit="1"/>
    </xf>
    <xf numFmtId="176" fontId="35" fillId="0" borderId="14" xfId="0" applyNumberFormat="1" applyFont="1" applyFill="1" applyBorder="1" applyAlignment="1" applyProtection="1">
      <alignment horizontal="right" vertical="center" shrinkToFit="1"/>
    </xf>
    <xf numFmtId="176" fontId="35" fillId="0" borderId="17" xfId="0" applyNumberFormat="1" applyFont="1" applyFill="1" applyBorder="1" applyAlignment="1" applyProtection="1">
      <alignment horizontal="right" vertical="center" shrinkToFit="1"/>
    </xf>
    <xf numFmtId="176" fontId="35" fillId="0" borderId="58" xfId="0" applyNumberFormat="1" applyFont="1" applyFill="1" applyBorder="1" applyAlignment="1" applyProtection="1">
      <alignment horizontal="center" vertical="center" shrinkToFit="1"/>
      <protection locked="0"/>
    </xf>
    <xf numFmtId="176" fontId="35" fillId="0" borderId="14" xfId="0" applyNumberFormat="1" applyFont="1" applyFill="1" applyBorder="1" applyAlignment="1" applyProtection="1">
      <alignment horizontal="center" vertical="center" shrinkToFit="1"/>
      <protection locked="0"/>
    </xf>
    <xf numFmtId="176" fontId="35" fillId="0" borderId="17" xfId="0" applyNumberFormat="1" applyFont="1" applyFill="1" applyBorder="1" applyAlignment="1" applyProtection="1">
      <alignment horizontal="center" vertical="center" shrinkToFit="1"/>
      <protection locked="0"/>
    </xf>
    <xf numFmtId="0" fontId="67" fillId="25" borderId="0" xfId="0" applyFont="1" applyFill="1" applyProtection="1">
      <alignment vertical="center"/>
    </xf>
    <xf numFmtId="0" fontId="25" fillId="0" borderId="10" xfId="0" applyFont="1" applyBorder="1" applyAlignment="1" applyProtection="1">
      <alignment horizontal="center" vertical="center" wrapText="1"/>
    </xf>
    <xf numFmtId="0" fontId="37" fillId="25" borderId="44" xfId="0" applyFont="1" applyFill="1" applyBorder="1" applyAlignment="1" applyProtection="1">
      <alignment horizontal="center" vertical="center" wrapText="1"/>
    </xf>
    <xf numFmtId="176" fontId="35" fillId="30" borderId="116" xfId="0" applyNumberFormat="1" applyFont="1" applyFill="1" applyBorder="1" applyAlignment="1" applyProtection="1">
      <alignment horizontal="right" vertical="center" shrinkToFit="1"/>
      <protection locked="0"/>
    </xf>
    <xf numFmtId="0" fontId="25" fillId="0" borderId="28" xfId="0" applyFont="1" applyBorder="1" applyAlignment="1" applyProtection="1">
      <alignment horizontal="center" vertical="center"/>
    </xf>
    <xf numFmtId="0" fontId="25" fillId="0" borderId="29" xfId="0" applyFont="1" applyBorder="1" applyAlignment="1" applyProtection="1">
      <alignment horizontal="center" vertical="center" wrapText="1"/>
    </xf>
    <xf numFmtId="0" fontId="37" fillId="25" borderId="49" xfId="0" applyFont="1" applyFill="1" applyBorder="1" applyAlignment="1" applyProtection="1">
      <alignment horizontal="center" vertical="center" wrapText="1"/>
    </xf>
    <xf numFmtId="176" fontId="35" fillId="30" borderId="31" xfId="0" applyNumberFormat="1" applyFont="1" applyFill="1" applyBorder="1" applyAlignment="1" applyProtection="1">
      <alignment horizontal="right" vertical="center" shrinkToFit="1"/>
      <protection locked="0"/>
    </xf>
    <xf numFmtId="0" fontId="25" fillId="0" borderId="150" xfId="0" applyFont="1" applyFill="1" applyBorder="1" applyAlignment="1" applyProtection="1">
      <alignment horizontal="center" vertical="center" wrapText="1"/>
    </xf>
    <xf numFmtId="0" fontId="25" fillId="0" borderId="120" xfId="0" applyFont="1" applyFill="1" applyBorder="1" applyAlignment="1" applyProtection="1">
      <alignment horizontal="center" vertical="center" wrapText="1"/>
    </xf>
    <xf numFmtId="0" fontId="25" fillId="0" borderId="151" xfId="0" applyFont="1" applyFill="1" applyBorder="1" applyAlignment="1" applyProtection="1">
      <alignment horizontal="center" vertical="center" wrapText="1"/>
    </xf>
    <xf numFmtId="176" fontId="35" fillId="30" borderId="54" xfId="0" applyNumberFormat="1" applyFont="1" applyFill="1" applyBorder="1" applyAlignment="1" applyProtection="1">
      <alignment horizontal="right" vertical="center" shrinkToFit="1"/>
    </xf>
    <xf numFmtId="176" fontId="35" fillId="30" borderId="55" xfId="0" applyNumberFormat="1" applyFont="1" applyFill="1" applyBorder="1" applyAlignment="1" applyProtection="1">
      <alignment horizontal="right" vertical="center" shrinkToFit="1"/>
    </xf>
    <xf numFmtId="176" fontId="35" fillId="30" borderId="56" xfId="0" applyNumberFormat="1" applyFont="1" applyFill="1" applyBorder="1" applyAlignment="1" applyProtection="1">
      <alignment horizontal="right" vertical="center" shrinkToFit="1"/>
    </xf>
    <xf numFmtId="0" fontId="35" fillId="25" borderId="0" xfId="0" applyFont="1" applyFill="1" applyAlignment="1" applyProtection="1">
      <alignment horizontal="left" vertical="center" wrapText="1"/>
    </xf>
    <xf numFmtId="0" fontId="0" fillId="0" borderId="18" xfId="0" applyFont="1" applyBorder="1" applyAlignment="1" applyProtection="1">
      <alignment horizontal="center" vertical="center"/>
    </xf>
    <xf numFmtId="176" fontId="42" fillId="30" borderId="144" xfId="0" applyNumberFormat="1" applyFont="1" applyFill="1" applyBorder="1" applyAlignment="1" applyProtection="1">
      <alignment horizontal="center" vertical="center" shrinkToFit="1"/>
      <protection locked="0"/>
    </xf>
    <xf numFmtId="176" fontId="42" fillId="30" borderId="35" xfId="0" applyNumberFormat="1" applyFont="1" applyFill="1" applyBorder="1" applyAlignment="1" applyProtection="1">
      <alignment horizontal="center" vertical="center" shrinkToFit="1"/>
      <protection locked="0"/>
    </xf>
    <xf numFmtId="176" fontId="42" fillId="30" borderId="33" xfId="0" applyNumberFormat="1" applyFont="1" applyFill="1" applyBorder="1" applyAlignment="1" applyProtection="1">
      <alignment horizontal="center" vertical="center" shrinkToFit="1"/>
      <protection locked="0"/>
    </xf>
    <xf numFmtId="0" fontId="0" fillId="0" borderId="23" xfId="0" applyFont="1" applyBorder="1" applyAlignment="1" applyProtection="1">
      <alignment horizontal="center" vertical="center"/>
    </xf>
    <xf numFmtId="0" fontId="22" fillId="25" borderId="11" xfId="0" applyFont="1" applyFill="1" applyBorder="1" applyAlignment="1" applyProtection="1">
      <alignment horizontal="center" vertical="center" wrapText="1"/>
    </xf>
    <xf numFmtId="182" fontId="25" fillId="25" borderId="154" xfId="0" applyNumberFormat="1" applyFont="1" applyFill="1" applyBorder="1" applyAlignment="1" applyProtection="1">
      <alignment horizontal="right" vertical="center"/>
    </xf>
    <xf numFmtId="0" fontId="0" fillId="0" borderId="50"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0" fontId="28" fillId="25" borderId="10" xfId="0" applyFont="1" applyFill="1" applyBorder="1" applyAlignment="1" applyProtection="1">
      <alignment horizontal="center" vertical="center"/>
    </xf>
    <xf numFmtId="0" fontId="0" fillId="0" borderId="90"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0" fontId="28" fillId="25" borderId="29" xfId="0" applyFont="1" applyFill="1" applyBorder="1" applyAlignment="1" applyProtection="1">
      <alignment horizontal="center" vertical="center"/>
    </xf>
    <xf numFmtId="0" fontId="0" fillId="25" borderId="67" xfId="0" applyFont="1" applyFill="1" applyBorder="1" applyAlignment="1" applyProtection="1">
      <alignment horizontal="left" vertical="center" wrapText="1"/>
    </xf>
    <xf numFmtId="0" fontId="25" fillId="25" borderId="67" xfId="0" applyFont="1" applyFill="1" applyBorder="1" applyAlignment="1" applyProtection="1">
      <alignment horizontal="left" vertical="center" wrapText="1"/>
    </xf>
    <xf numFmtId="0" fontId="0" fillId="25" borderId="0" xfId="0" applyFont="1" applyFill="1" applyBorder="1" applyAlignment="1" applyProtection="1">
      <alignment horizontal="left" vertical="center" wrapText="1"/>
    </xf>
    <xf numFmtId="0" fontId="25" fillId="25" borderId="0" xfId="0" applyFont="1" applyFill="1" applyBorder="1" applyAlignment="1" applyProtection="1">
      <alignment horizontal="left" vertical="center" wrapText="1"/>
    </xf>
    <xf numFmtId="0" fontId="0" fillId="0" borderId="28" xfId="0" applyFont="1" applyBorder="1" applyAlignment="1" applyProtection="1">
      <alignment horizontal="center" vertical="center"/>
    </xf>
    <xf numFmtId="0" fontId="0" fillId="0" borderId="10" xfId="0" applyFont="1" applyBorder="1" applyAlignment="1" applyProtection="1">
      <alignment horizontal="center" vertical="center" wrapText="1"/>
    </xf>
    <xf numFmtId="0" fontId="22" fillId="0" borderId="78" xfId="0" applyFont="1" applyFill="1" applyBorder="1" applyAlignment="1" applyProtection="1">
      <alignment horizontal="center" vertical="center" wrapText="1"/>
    </xf>
    <xf numFmtId="176" fontId="35" fillId="0" borderId="54" xfId="0" applyNumberFormat="1" applyFont="1" applyFill="1" applyBorder="1" applyAlignment="1" applyProtection="1">
      <alignment horizontal="right" vertical="center" shrinkToFit="1"/>
    </xf>
    <xf numFmtId="176" fontId="35" fillId="0" borderId="55" xfId="0" applyNumberFormat="1" applyFont="1" applyFill="1" applyBorder="1" applyAlignment="1" applyProtection="1">
      <alignment horizontal="right" vertical="center" shrinkToFit="1"/>
    </xf>
    <xf numFmtId="176" fontId="35" fillId="0" borderId="56" xfId="0" applyNumberFormat="1" applyFont="1" applyFill="1" applyBorder="1" applyAlignment="1" applyProtection="1">
      <alignment horizontal="right" vertical="center" shrinkToFit="1"/>
    </xf>
    <xf numFmtId="0" fontId="61" fillId="0" borderId="155" xfId="0" applyFont="1" applyBorder="1" applyProtection="1">
      <alignment vertical="center"/>
    </xf>
    <xf numFmtId="0" fontId="61" fillId="0" borderId="141" xfId="0" applyFont="1" applyBorder="1" applyAlignment="1" applyProtection="1">
      <alignment horizontal="left" vertical="center" wrapText="1"/>
    </xf>
    <xf numFmtId="0" fontId="0" fillId="0" borderId="0" xfId="0" applyFont="1">
      <alignment vertical="center"/>
    </xf>
    <xf numFmtId="0" fontId="32" fillId="0" borderId="0" xfId="0" applyFont="1">
      <alignment vertical="center"/>
    </xf>
    <xf numFmtId="0" fontId="38" fillId="0" borderId="66" xfId="0" applyFont="1" applyBorder="1" applyAlignment="1">
      <alignment horizontal="center" vertical="center" wrapText="1"/>
    </xf>
    <xf numFmtId="0" fontId="38" fillId="0" borderId="67"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7" xfId="0" applyFont="1" applyBorder="1" applyAlignment="1">
      <alignment horizontal="left" vertical="center" wrapText="1"/>
    </xf>
    <xf numFmtId="0" fontId="32" fillId="0" borderId="18" xfId="0" applyFont="1" applyBorder="1" applyAlignment="1">
      <alignment horizontal="left" vertical="center" wrapText="1"/>
    </xf>
    <xf numFmtId="0" fontId="38" fillId="0" borderId="18" xfId="0" applyFont="1" applyBorder="1" applyAlignment="1">
      <alignment horizontal="center" vertical="center"/>
    </xf>
    <xf numFmtId="0" fontId="38" fillId="0" borderId="97"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23" xfId="0" applyFont="1" applyBorder="1" applyAlignment="1">
      <alignment horizontal="center" vertical="center"/>
    </xf>
    <xf numFmtId="0" fontId="38" fillId="0" borderId="45"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9" xfId="55" applyNumberFormat="1" applyFont="1" applyBorder="1" applyAlignment="1">
      <alignment vertical="center" wrapText="1"/>
    </xf>
    <xf numFmtId="183" fontId="32" fillId="0" borderId="28" xfId="55" applyNumberFormat="1" applyFont="1" applyBorder="1" applyAlignment="1">
      <alignment vertical="center" wrapText="1"/>
    </xf>
    <xf numFmtId="0" fontId="38" fillId="0" borderId="137" xfId="0" applyFont="1" applyBorder="1" applyAlignment="1">
      <alignment horizontal="center" vertical="center"/>
    </xf>
    <xf numFmtId="0" fontId="38" fillId="0" borderId="156" xfId="0" applyFont="1" applyBorder="1" applyAlignment="1">
      <alignment horizontal="center" vertical="center" wrapText="1"/>
    </xf>
    <xf numFmtId="0" fontId="38" fillId="0" borderId="157" xfId="0" applyFont="1" applyBorder="1" applyAlignment="1">
      <alignment horizontal="center" vertical="center" wrapText="1"/>
    </xf>
    <xf numFmtId="183" fontId="32" fillId="0" borderId="54" xfId="55" applyNumberFormat="1" applyFont="1" applyBorder="1" applyAlignment="1">
      <alignment vertical="center" wrapText="1"/>
    </xf>
    <xf numFmtId="183" fontId="32" fillId="0" borderId="55" xfId="55" applyNumberFormat="1" applyFont="1" applyBorder="1" applyAlignment="1">
      <alignment vertical="center" wrapText="1"/>
    </xf>
    <xf numFmtId="183" fontId="32" fillId="0" borderId="53"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6" xfId="55" applyNumberFormat="1" applyFont="1" applyBorder="1" applyAlignment="1">
      <alignment vertical="center" wrapText="1"/>
    </xf>
    <xf numFmtId="0" fontId="38" fillId="0" borderId="18"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23" xfId="0" applyFont="1" applyBorder="1" applyAlignment="1">
      <alignment horizontal="center" vertical="center" wrapText="1"/>
    </xf>
    <xf numFmtId="0" fontId="38" fillId="0" borderId="158"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50" xfId="55" applyNumberFormat="1" applyFont="1" applyBorder="1" applyAlignment="1">
      <alignment vertical="center" wrapText="1"/>
    </xf>
    <xf numFmtId="183" fontId="32" fillId="0" borderId="43" xfId="55" applyNumberFormat="1" applyFont="1" applyBorder="1" applyAlignment="1">
      <alignment vertical="center" wrapText="1"/>
    </xf>
    <xf numFmtId="183" fontId="32" fillId="0" borderId="44" xfId="55" applyNumberFormat="1" applyFont="1" applyBorder="1" applyAlignment="1">
      <alignment vertical="center" wrapText="1"/>
    </xf>
    <xf numFmtId="0" fontId="38" fillId="0" borderId="137"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7"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3" xfId="55" applyNumberFormat="1" applyFont="1" applyBorder="1" applyAlignment="1">
      <alignment vertical="center" wrapText="1"/>
    </xf>
    <xf numFmtId="183" fontId="32" fillId="0" borderId="18" xfId="55" applyNumberFormat="1" applyFont="1" applyBorder="1" applyAlignment="1">
      <alignment vertical="center" wrapText="1"/>
    </xf>
    <xf numFmtId="183" fontId="32" fillId="0" borderId="97" xfId="55" applyNumberFormat="1" applyFont="1" applyBorder="1" applyAlignment="1">
      <alignment vertical="center" wrapText="1"/>
    </xf>
    <xf numFmtId="0" fontId="38" fillId="0" borderId="130" xfId="0" applyFont="1" applyBorder="1" applyAlignment="1">
      <alignment horizontal="center" vertical="center" wrapText="1"/>
    </xf>
    <xf numFmtId="0" fontId="38" fillId="0" borderId="136" xfId="0" applyFont="1" applyBorder="1" applyAlignment="1">
      <alignment horizontal="center" vertical="center" wrapText="1"/>
    </xf>
    <xf numFmtId="183" fontId="32" fillId="0" borderId="120" xfId="55" applyNumberFormat="1" applyFont="1" applyBorder="1" applyAlignment="1">
      <alignment vertical="center" wrapText="1"/>
    </xf>
    <xf numFmtId="0" fontId="38" fillId="0" borderId="28" xfId="0" applyFont="1" applyBorder="1" applyAlignment="1">
      <alignment horizontal="center" vertical="center" wrapText="1"/>
    </xf>
    <xf numFmtId="0" fontId="38" fillId="0" borderId="90" xfId="0" applyFont="1" applyBorder="1" applyAlignment="1">
      <alignment horizontal="center" vertical="center" wrapText="1"/>
    </xf>
    <xf numFmtId="183" fontId="38" fillId="0" borderId="28"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9"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39" xfId="0" applyFont="1" applyBorder="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183" fontId="38" fillId="0" borderId="52"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6"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0" fontId="70" fillId="0" borderId="0" xfId="0" applyFont="1">
      <alignment vertical="center"/>
    </xf>
    <xf numFmtId="0" fontId="70" fillId="0" borderId="66" xfId="35" applyFont="1" applyBorder="1" applyAlignment="1">
      <alignment horizontal="center" vertical="center" wrapText="1"/>
    </xf>
    <xf numFmtId="0" fontId="70" fillId="0" borderId="67"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2" xfId="35" applyFont="1" applyBorder="1" applyAlignment="1">
      <alignment horizontal="center" vertical="center" wrapText="1"/>
    </xf>
    <xf numFmtId="0" fontId="70" fillId="0" borderId="55" xfId="35" applyFont="1" applyBorder="1" applyAlignment="1">
      <alignment horizontal="center" vertical="center" wrapText="1"/>
    </xf>
    <xf numFmtId="0" fontId="70" fillId="0" borderId="56" xfId="35" applyFont="1" applyBorder="1" applyAlignment="1">
      <alignment horizontal="center" vertical="center" wrapText="1"/>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183" fontId="71" fillId="25" borderId="56" xfId="35" quotePrefix="1" applyNumberFormat="1" applyFont="1" applyFill="1" applyBorder="1">
      <alignment vertical="center"/>
    </xf>
    <xf numFmtId="0" fontId="32" fillId="0" borderId="0" xfId="0" applyFont="1" applyAlignment="1">
      <alignment vertical="center" wrapText="1"/>
    </xf>
    <xf numFmtId="0" fontId="0" fillId="0" borderId="146" xfId="0" applyFont="1" applyBorder="1" applyAlignment="1">
      <alignment horizontal="center" vertical="center"/>
    </xf>
    <xf numFmtId="0" fontId="0" fillId="0" borderId="149" xfId="0" applyFont="1" applyBorder="1" applyAlignment="1">
      <alignment horizontal="center" vertical="center"/>
    </xf>
    <xf numFmtId="0" fontId="32" fillId="0" borderId="146" xfId="0" applyFont="1" applyBorder="1">
      <alignment vertical="center"/>
    </xf>
    <xf numFmtId="0" fontId="32" fillId="0" borderId="147" xfId="0" applyFont="1" applyBorder="1">
      <alignment vertical="center"/>
    </xf>
    <xf numFmtId="0" fontId="0" fillId="0" borderId="149" xfId="0" applyFont="1" applyBorder="1">
      <alignment vertical="center"/>
    </xf>
    <xf numFmtId="0" fontId="32" fillId="0" borderId="121" xfId="0" applyFont="1" applyBorder="1">
      <alignment vertical="center"/>
    </xf>
    <xf numFmtId="0" fontId="32" fillId="0" borderId="154" xfId="0" applyFont="1" applyBorder="1">
      <alignment vertical="center"/>
    </xf>
    <xf numFmtId="0" fontId="32" fillId="0" borderId="149" xfId="0" applyFont="1" applyBorder="1">
      <alignment vertical="center"/>
    </xf>
    <xf numFmtId="0" fontId="32" fillId="0" borderId="78" xfId="0" applyFont="1" applyBorder="1">
      <alignment vertical="center"/>
    </xf>
    <xf numFmtId="0" fontId="32" fillId="0" borderId="137" xfId="0" applyFont="1" applyBorder="1">
      <alignment vertical="center"/>
    </xf>
    <xf numFmtId="0" fontId="32" fillId="0" borderId="95" xfId="0" applyFont="1" applyBorder="1">
      <alignment vertical="center"/>
    </xf>
    <xf numFmtId="0" fontId="32" fillId="0" borderId="156"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Fill="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customXml" Target="../customXml/item1.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2485370" y="693420"/>
          <a:ext cx="492379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503680"/>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393700" y="3978275"/>
          <a:ext cx="706501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93700" y="3978275"/>
          <a:ext cx="201485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84755" y="4174490"/>
          <a:ext cx="461835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197485</xdr:colOff>
      <xdr:row>8</xdr:row>
      <xdr:rowOff>22225</xdr:rowOff>
    </xdr:to>
    <xdr:sp macro="" textlink="">
      <xdr:nvSpPr>
        <xdr:cNvPr id="28" name="吹き出し: 円形 27"/>
        <xdr:cNvSpPr/>
      </xdr:nvSpPr>
      <xdr:spPr>
        <a:xfrm>
          <a:off x="2956560" y="1567180"/>
          <a:ext cx="67119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3021965" y="1560195"/>
          <a:ext cx="6508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1543050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9812020" y="76200"/>
          <a:ext cx="199517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1050925" y="36174680"/>
              <a:ext cx="18351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1050925" y="39574470"/>
              <a:ext cx="18351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1050925" y="37869495"/>
              <a:ext cx="18351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124</xdr:row>
          <xdr:rowOff>323850</xdr:rowOff>
        </xdr:from>
        <xdr:to xmlns:xdr="http://schemas.openxmlformats.org/drawingml/2006/spreadsheetDrawing">
          <xdr:col>2</xdr:col>
          <xdr:colOff>30480</xdr:colOff>
          <xdr:row>127</xdr:row>
          <xdr:rowOff>29845</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31089600"/>
              <a:ext cx="52070" cy="382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1050925" y="37698045"/>
              <a:ext cx="18351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80670" y="303974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1050925" y="37698045"/>
              <a:ext cx="18351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44475" y="17243425"/>
          <a:ext cx="45720" cy="307911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1050925" y="22056090"/>
              <a:ext cx="18351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1050925" y="24637365"/>
              <a:ext cx="18351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848360" y="27580590"/>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38125" y="2129726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4758035" y="269240"/>
          <a:ext cx="7548880"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253490" y="27123390"/>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253490" y="27123390"/>
              <a:ext cx="183515"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3070225" y="3387725"/>
          <a:ext cx="38925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3070225" y="36766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3070225" y="40220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3070225" y="433641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3070225" y="4627245"/>
          <a:ext cx="38925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3070225" y="534479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3070225" y="62191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3070225" y="57975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184150</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3085465" y="6511290"/>
          <a:ext cx="38989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3086735" y="8383270"/>
          <a:ext cx="39624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3086735" y="8610600"/>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3086735" y="8894445"/>
          <a:ext cx="39624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3086735" y="9528810"/>
          <a:ext cx="39624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3086735" y="9847580"/>
          <a:ext cx="39624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3086735" y="10083800"/>
          <a:ext cx="39560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3086735" y="10324465"/>
          <a:ext cx="39624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3086735" y="10563860"/>
          <a:ext cx="39624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3086735" y="11233150"/>
          <a:ext cx="39624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3096895" y="10885170"/>
          <a:ext cx="39560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198120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421255" y="20520660"/>
              <a:ext cx="29464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87</xdr:row>
          <xdr:rowOff>198120</xdr:rowOff>
        </xdr:from>
        <xdr:to xmlns:xdr="http://schemas.openxmlformats.org/drawingml/2006/spreadsheetDrawing">
          <xdr:col>3</xdr:col>
          <xdr:colOff>182880</xdr:colOff>
          <xdr:row>89</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21444585"/>
              <a:ext cx="28638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94</xdr:row>
          <xdr:rowOff>22860</xdr:rowOff>
        </xdr:from>
        <xdr:to xmlns:xdr="http://schemas.openxmlformats.org/drawingml/2006/spreadsheetDrawing">
          <xdr:col>3</xdr:col>
          <xdr:colOff>182880</xdr:colOff>
          <xdr:row>94</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22583775"/>
              <a:ext cx="30162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96</xdr:row>
          <xdr:rowOff>273685</xdr:rowOff>
        </xdr:from>
        <xdr:to xmlns:xdr="http://schemas.openxmlformats.org/drawingml/2006/spreadsheetDrawing">
          <xdr:col>8</xdr:col>
          <xdr:colOff>76200</xdr:colOff>
          <xdr:row>97</xdr:row>
          <xdr:rowOff>160020</xdr:rowOff>
        </xdr:to>
        <xdr:sp textlink="">
          <xdr:nvSpPr>
            <xdr:cNvPr id="15615" name="チェック 255" hidden="1">
              <a:extLst>
                <a:ext uri="{63B3BB69-23CF-44E3-9099-C40C66FF867C}">
                  <a14:compatExt spid="_x0000_s15615"/>
                </a:ext>
              </a:extLst>
            </xdr:cNvPr>
            <xdr:cNvSpPr>
              <a:spLocks noRot="1" noChangeShapeType="1"/>
            </xdr:cNvSpPr>
          </xdr:nvSpPr>
          <xdr:spPr>
            <a:xfrm>
              <a:off x="1405890" y="23501350"/>
              <a:ext cx="27368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99</xdr:row>
          <xdr:rowOff>0</xdr:rowOff>
        </xdr:from>
        <xdr:to xmlns:xdr="http://schemas.openxmlformats.org/drawingml/2006/spreadsheetDrawing">
          <xdr:col>8</xdr:col>
          <xdr:colOff>76200</xdr:colOff>
          <xdr:row>99</xdr:row>
          <xdr:rowOff>236855</xdr:rowOff>
        </xdr:to>
        <xdr:sp textlink="">
          <xdr:nvSpPr>
            <xdr:cNvPr id="15616" name="チェック 256" hidden="1">
              <a:extLst>
                <a:ext uri="{63B3BB69-23CF-44E3-9099-C40C66FF867C}">
                  <a14:compatExt spid="_x0000_s15616"/>
                </a:ext>
              </a:extLst>
            </xdr:cNvPr>
            <xdr:cNvSpPr>
              <a:spLocks noRot="1" noChangeShapeType="1"/>
            </xdr:cNvSpPr>
          </xdr:nvSpPr>
          <xdr:spPr>
            <a:xfrm>
              <a:off x="1405890" y="24218265"/>
              <a:ext cx="2736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83820</xdr:colOff>
          <xdr:row>102</xdr:row>
          <xdr:rowOff>22225</xdr:rowOff>
        </xdr:from>
        <xdr:to xmlns:xdr="http://schemas.openxmlformats.org/drawingml/2006/spreadsheetDrawing">
          <xdr:col>14</xdr:col>
          <xdr:colOff>0</xdr:colOff>
          <xdr:row>103</xdr:row>
          <xdr:rowOff>30480</xdr:rowOff>
        </xdr:to>
        <xdr:sp textlink="">
          <xdr:nvSpPr>
            <xdr:cNvPr id="15617" name="チェック 257" hidden="1">
              <a:extLst>
                <a:ext uri="{63B3BB69-23CF-44E3-9099-C40C66FF867C}">
                  <a14:compatExt spid="_x0000_s15617"/>
                </a:ext>
              </a:extLst>
            </xdr:cNvPr>
            <xdr:cNvSpPr>
              <a:spLocks noRot="1" noChangeShapeType="1"/>
            </xdr:cNvSpPr>
          </xdr:nvSpPr>
          <xdr:spPr>
            <a:xfrm>
              <a:off x="2428875" y="25012015"/>
              <a:ext cx="28702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106680</xdr:colOff>
          <xdr:row>105</xdr:row>
          <xdr:rowOff>190500</xdr:rowOff>
        </xdr:from>
        <xdr:to xmlns:xdr="http://schemas.openxmlformats.org/drawingml/2006/spreadsheetDrawing">
          <xdr:col>2</xdr:col>
          <xdr:colOff>175260</xdr:colOff>
          <xdr:row>107</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92100" y="25713690"/>
              <a:ext cx="2882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108</xdr:row>
          <xdr:rowOff>60325</xdr:rowOff>
        </xdr:from>
        <xdr:to xmlns:xdr="http://schemas.openxmlformats.org/drawingml/2006/spreadsheetDrawing">
          <xdr:col>7</xdr:col>
          <xdr:colOff>76200</xdr:colOff>
          <xdr:row>108</xdr:row>
          <xdr:rowOff>297180</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6364565"/>
              <a:ext cx="29083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109</xdr:row>
          <xdr:rowOff>136525</xdr:rowOff>
        </xdr:from>
        <xdr:to xmlns:xdr="http://schemas.openxmlformats.org/drawingml/2006/spreadsheetDrawing">
          <xdr:col>7</xdr:col>
          <xdr:colOff>76200</xdr:colOff>
          <xdr:row>109</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6783665"/>
              <a:ext cx="28321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110</xdr:row>
          <xdr:rowOff>121920</xdr:rowOff>
        </xdr:from>
        <xdr:to xmlns:xdr="http://schemas.openxmlformats.org/drawingml/2006/spreadsheetDrawing">
          <xdr:col>7</xdr:col>
          <xdr:colOff>60960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7245310"/>
              <a:ext cx="2679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121</xdr:row>
          <xdr:rowOff>213360</xdr:rowOff>
        </xdr:from>
        <xdr:to xmlns:xdr="http://schemas.openxmlformats.org/drawingml/2006/spreadsheetDrawing">
          <xdr:col>3</xdr:col>
          <xdr:colOff>60960</xdr:colOff>
          <xdr:row>123</xdr:row>
          <xdr:rowOff>30480</xdr:rowOff>
        </xdr:to>
        <xdr:sp textlink="">
          <xdr:nvSpPr>
            <xdr:cNvPr id="15622" name="チェック 262" hidden="1">
              <a:extLst>
                <a:ext uri="{63B3BB69-23CF-44E3-9099-C40C66FF867C}">
                  <a14:compatExt spid="_x0000_s15622"/>
                </a:ext>
              </a:extLst>
            </xdr:cNvPr>
            <xdr:cNvSpPr>
              <a:spLocks noRot="1" noChangeShapeType="1"/>
            </xdr:cNvSpPr>
          </xdr:nvSpPr>
          <xdr:spPr>
            <a:xfrm>
              <a:off x="398780" y="30331410"/>
              <a:ext cx="26987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122</xdr:row>
          <xdr:rowOff>190500</xdr:rowOff>
        </xdr:from>
        <xdr:to xmlns:xdr="http://schemas.openxmlformats.org/drawingml/2006/spreadsheetDrawing">
          <xdr:col>3</xdr:col>
          <xdr:colOff>60960</xdr:colOff>
          <xdr:row>124</xdr:row>
          <xdr:rowOff>30480</xdr:rowOff>
        </xdr:to>
        <xdr:sp textlink="">
          <xdr:nvSpPr>
            <xdr:cNvPr id="15623" name="チェック 263" hidden="1">
              <a:extLst>
                <a:ext uri="{63B3BB69-23CF-44E3-9099-C40C66FF867C}">
                  <a14:compatExt spid="_x0000_s15623"/>
                </a:ext>
              </a:extLst>
            </xdr:cNvPr>
            <xdr:cNvSpPr>
              <a:spLocks noRot="1" noChangeShapeType="1"/>
            </xdr:cNvSpPr>
          </xdr:nvSpPr>
          <xdr:spPr>
            <a:xfrm>
              <a:off x="398780" y="30537150"/>
              <a:ext cx="26987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124</xdr:row>
          <xdr:rowOff>45720</xdr:rowOff>
        </xdr:from>
        <xdr:to xmlns:xdr="http://schemas.openxmlformats.org/drawingml/2006/spreadsheetDrawing">
          <xdr:col>3</xdr:col>
          <xdr:colOff>60960</xdr:colOff>
          <xdr:row>124</xdr:row>
          <xdr:rowOff>297180</xdr:rowOff>
        </xdr:to>
        <xdr:sp textlink="">
          <xdr:nvSpPr>
            <xdr:cNvPr id="15624" name="チェック 264" hidden="1">
              <a:extLst>
                <a:ext uri="{63B3BB69-23CF-44E3-9099-C40C66FF867C}">
                  <a14:compatExt spid="_x0000_s15624"/>
                </a:ext>
              </a:extLst>
            </xdr:cNvPr>
            <xdr:cNvSpPr>
              <a:spLocks noRot="1" noChangeShapeType="1"/>
            </xdr:cNvSpPr>
          </xdr:nvSpPr>
          <xdr:spPr>
            <a:xfrm>
              <a:off x="398780" y="30811470"/>
              <a:ext cx="2698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124</xdr:row>
          <xdr:rowOff>323850</xdr:rowOff>
        </xdr:from>
        <xdr:to xmlns:xdr="http://schemas.openxmlformats.org/drawingml/2006/spreadsheetDrawing">
          <xdr:col>3</xdr:col>
          <xdr:colOff>68580</xdr:colOff>
          <xdr:row>125</xdr:row>
          <xdr:rowOff>221615</xdr:rowOff>
        </xdr:to>
        <xdr:sp textlink="">
          <xdr:nvSpPr>
            <xdr:cNvPr id="15625" name="チェック 265" hidden="1">
              <a:extLst>
                <a:ext uri="{63B3BB69-23CF-44E3-9099-C40C66FF867C}">
                  <a14:compatExt spid="_x0000_s15625"/>
                </a:ext>
              </a:extLst>
            </xdr:cNvPr>
            <xdr:cNvSpPr>
              <a:spLocks noRot="1" noChangeShapeType="1"/>
            </xdr:cNvSpPr>
          </xdr:nvSpPr>
          <xdr:spPr>
            <a:xfrm>
              <a:off x="398780" y="31089600"/>
              <a:ext cx="27749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1050925" y="37698045"/>
              <a:ext cx="18351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134</xdr:row>
          <xdr:rowOff>160020</xdr:rowOff>
        </xdr:from>
        <xdr:to xmlns:xdr="http://schemas.openxmlformats.org/drawingml/2006/spreadsheetDrawing">
          <xdr:col>6</xdr:col>
          <xdr:colOff>0</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1000760" y="33171765"/>
              <a:ext cx="21463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135</xdr:row>
          <xdr:rowOff>159385</xdr:rowOff>
        </xdr:from>
        <xdr:to xmlns:xdr="http://schemas.openxmlformats.org/drawingml/2006/spreadsheetDrawing">
          <xdr:col>6</xdr:col>
          <xdr:colOff>0</xdr:colOff>
          <xdr:row>137</xdr:row>
          <xdr:rowOff>30480</xdr:rowOff>
        </xdr:to>
        <xdr:sp textlink="">
          <xdr:nvSpPr>
            <xdr:cNvPr id="15627" name="チェック 267" hidden="1">
              <a:extLst>
                <a:ext uri="{63B3BB69-23CF-44E3-9099-C40C66FF867C}">
                  <a14:compatExt spid="_x0000_s15627"/>
                </a:ext>
              </a:extLst>
            </xdr:cNvPr>
            <xdr:cNvSpPr>
              <a:spLocks noRot="1" noChangeShapeType="1"/>
            </xdr:cNvSpPr>
          </xdr:nvSpPr>
          <xdr:spPr>
            <a:xfrm>
              <a:off x="1000760" y="33361630"/>
              <a:ext cx="21463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136</xdr:row>
          <xdr:rowOff>152400</xdr:rowOff>
        </xdr:from>
        <xdr:to xmlns:xdr="http://schemas.openxmlformats.org/drawingml/2006/spreadsheetDrawing">
          <xdr:col>6</xdr:col>
          <xdr:colOff>0</xdr:colOff>
          <xdr:row>138</xdr:row>
          <xdr:rowOff>30480</xdr:rowOff>
        </xdr:to>
        <xdr:sp textlink="">
          <xdr:nvSpPr>
            <xdr:cNvPr id="15628" name="チェック 268" hidden="1">
              <a:extLst>
                <a:ext uri="{63B3BB69-23CF-44E3-9099-C40C66FF867C}">
                  <a14:compatExt spid="_x0000_s15628"/>
                </a:ext>
              </a:extLst>
            </xdr:cNvPr>
            <xdr:cNvSpPr>
              <a:spLocks noRot="1" noChangeShapeType="1"/>
            </xdr:cNvSpPr>
          </xdr:nvSpPr>
          <xdr:spPr>
            <a:xfrm>
              <a:off x="1000760" y="3353562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137</xdr:row>
          <xdr:rowOff>152400</xdr:rowOff>
        </xdr:from>
        <xdr:to xmlns:xdr="http://schemas.openxmlformats.org/drawingml/2006/spreadsheetDrawing">
          <xdr:col>6</xdr:col>
          <xdr:colOff>0</xdr:colOff>
          <xdr:row>139</xdr:row>
          <xdr:rowOff>31115</xdr:rowOff>
        </xdr:to>
        <xdr:sp textlink="">
          <xdr:nvSpPr>
            <xdr:cNvPr id="15629" name="チェック 269" hidden="1">
              <a:extLst>
                <a:ext uri="{63B3BB69-23CF-44E3-9099-C40C66FF867C}">
                  <a14:compatExt spid="_x0000_s15629"/>
                </a:ext>
              </a:extLst>
            </xdr:cNvPr>
            <xdr:cNvSpPr>
              <a:spLocks noRot="1" noChangeShapeType="1"/>
            </xdr:cNvSpPr>
          </xdr:nvSpPr>
          <xdr:spPr>
            <a:xfrm>
              <a:off x="1000760" y="33707070"/>
              <a:ext cx="21463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38100</xdr:rowOff>
        </xdr:from>
        <xdr:to xmlns:xdr="http://schemas.openxmlformats.org/drawingml/2006/spreadsheetDrawing">
          <xdr:col>6</xdr:col>
          <xdr:colOff>0</xdr:colOff>
          <xdr:row>139</xdr:row>
          <xdr:rowOff>236855</xdr:rowOff>
        </xdr:to>
        <xdr:sp textlink="">
          <xdr:nvSpPr>
            <xdr:cNvPr id="15630" name="チェック 270" hidden="1">
              <a:extLst>
                <a:ext uri="{63B3BB69-23CF-44E3-9099-C40C66FF867C}">
                  <a14:compatExt spid="_x0000_s15630"/>
                </a:ext>
              </a:extLst>
            </xdr:cNvPr>
            <xdr:cNvSpPr>
              <a:spLocks noRot="1" noChangeShapeType="1"/>
            </xdr:cNvSpPr>
          </xdr:nvSpPr>
          <xdr:spPr>
            <a:xfrm>
              <a:off x="1000760" y="33935670"/>
              <a:ext cx="21463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297180</xdr:rowOff>
        </xdr:from>
        <xdr:to xmlns:xdr="http://schemas.openxmlformats.org/drawingml/2006/spreadsheetDrawing">
          <xdr:col>6</xdr:col>
          <xdr:colOff>0</xdr:colOff>
          <xdr:row>141</xdr:row>
          <xdr:rowOff>30480</xdr:rowOff>
        </xdr:to>
        <xdr:sp textlink="">
          <xdr:nvSpPr>
            <xdr:cNvPr id="15631" name="チェック 271" hidden="1">
              <a:extLst>
                <a:ext uri="{63B3BB69-23CF-44E3-9099-C40C66FF867C}">
                  <a14:compatExt spid="_x0000_s15631"/>
                </a:ext>
              </a:extLst>
            </xdr:cNvPr>
            <xdr:cNvSpPr>
              <a:spLocks noRot="1" noChangeShapeType="1"/>
            </xdr:cNvSpPr>
          </xdr:nvSpPr>
          <xdr:spPr>
            <a:xfrm>
              <a:off x="1000760" y="3419475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140</xdr:row>
          <xdr:rowOff>144780</xdr:rowOff>
        </xdr:from>
        <xdr:to xmlns:xdr="http://schemas.openxmlformats.org/drawingml/2006/spreadsheetDrawing">
          <xdr:col>6</xdr:col>
          <xdr:colOff>0</xdr:colOff>
          <xdr:row>142</xdr:row>
          <xdr:rowOff>30480</xdr:rowOff>
        </xdr:to>
        <xdr:sp textlink="">
          <xdr:nvSpPr>
            <xdr:cNvPr id="15632" name="チェック 272" hidden="1">
              <a:extLst>
                <a:ext uri="{63B3BB69-23CF-44E3-9099-C40C66FF867C}">
                  <a14:compatExt spid="_x0000_s15632"/>
                </a:ext>
              </a:extLst>
            </xdr:cNvPr>
            <xdr:cNvSpPr>
              <a:spLocks noRot="1" noChangeShapeType="1"/>
            </xdr:cNvSpPr>
          </xdr:nvSpPr>
          <xdr:spPr>
            <a:xfrm>
              <a:off x="1000760" y="343566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141</xdr:row>
          <xdr:rowOff>160020</xdr:rowOff>
        </xdr:from>
        <xdr:to xmlns:xdr="http://schemas.openxmlformats.org/drawingml/2006/spreadsheetDrawing">
          <xdr:col>6</xdr:col>
          <xdr:colOff>0</xdr:colOff>
          <xdr:row>143</xdr:row>
          <xdr:rowOff>7620</xdr:rowOff>
        </xdr:to>
        <xdr:sp textlink="">
          <xdr:nvSpPr>
            <xdr:cNvPr id="15633" name="チェック 273" hidden="1">
              <a:extLst>
                <a:ext uri="{63B3BB69-23CF-44E3-9099-C40C66FF867C}">
                  <a14:compatExt spid="_x0000_s15633"/>
                </a:ext>
              </a:extLst>
            </xdr:cNvPr>
            <xdr:cNvSpPr>
              <a:spLocks noRot="1" noChangeShapeType="1"/>
            </xdr:cNvSpPr>
          </xdr:nvSpPr>
          <xdr:spPr>
            <a:xfrm>
              <a:off x="1000760" y="34543365"/>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142</xdr:row>
          <xdr:rowOff>182880</xdr:rowOff>
        </xdr:from>
        <xdr:to xmlns:xdr="http://schemas.openxmlformats.org/drawingml/2006/spreadsheetDrawing">
          <xdr:col>6</xdr:col>
          <xdr:colOff>0</xdr:colOff>
          <xdr:row>144</xdr:row>
          <xdr:rowOff>30480</xdr:rowOff>
        </xdr:to>
        <xdr:sp textlink="">
          <xdr:nvSpPr>
            <xdr:cNvPr id="15634" name="チェック 274" hidden="1">
              <a:extLst>
                <a:ext uri="{63B3BB69-23CF-44E3-9099-C40C66FF867C}">
                  <a14:compatExt spid="_x0000_s15634"/>
                </a:ext>
              </a:extLst>
            </xdr:cNvPr>
            <xdr:cNvSpPr>
              <a:spLocks noRot="1" noChangeShapeType="1"/>
            </xdr:cNvSpPr>
          </xdr:nvSpPr>
          <xdr:spPr>
            <a:xfrm>
              <a:off x="1000760" y="34737675"/>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30480</xdr:rowOff>
        </xdr:from>
        <xdr:to xmlns:xdr="http://schemas.openxmlformats.org/drawingml/2006/spreadsheetDrawing">
          <xdr:col>6</xdr:col>
          <xdr:colOff>0</xdr:colOff>
          <xdr:row>144</xdr:row>
          <xdr:rowOff>236220</xdr:rowOff>
        </xdr:to>
        <xdr:sp textlink="">
          <xdr:nvSpPr>
            <xdr:cNvPr id="15635" name="チェック 275" hidden="1">
              <a:extLst>
                <a:ext uri="{63B3BB69-23CF-44E3-9099-C40C66FF867C}">
                  <a14:compatExt spid="_x0000_s15635"/>
                </a:ext>
              </a:extLst>
            </xdr:cNvPr>
            <xdr:cNvSpPr>
              <a:spLocks noRot="1" noChangeShapeType="1"/>
            </xdr:cNvSpPr>
          </xdr:nvSpPr>
          <xdr:spPr>
            <a:xfrm>
              <a:off x="1000760" y="34956750"/>
              <a:ext cx="21463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266700</xdr:rowOff>
        </xdr:from>
        <xdr:to xmlns:xdr="http://schemas.openxmlformats.org/drawingml/2006/spreadsheetDrawing">
          <xdr:col>6</xdr:col>
          <xdr:colOff>0</xdr:colOff>
          <xdr:row>146</xdr:row>
          <xdr:rowOff>30480</xdr:rowOff>
        </xdr:to>
        <xdr:sp textlink="">
          <xdr:nvSpPr>
            <xdr:cNvPr id="15636" name="チェック 276" hidden="1">
              <a:extLst>
                <a:ext uri="{63B3BB69-23CF-44E3-9099-C40C66FF867C}">
                  <a14:compatExt spid="_x0000_s15636"/>
                </a:ext>
              </a:extLst>
            </xdr:cNvPr>
            <xdr:cNvSpPr>
              <a:spLocks noRot="1" noChangeShapeType="1"/>
            </xdr:cNvSpPr>
          </xdr:nvSpPr>
          <xdr:spPr>
            <a:xfrm>
              <a:off x="1000760" y="3519297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145</xdr:row>
          <xdr:rowOff>152400</xdr:rowOff>
        </xdr:from>
        <xdr:to xmlns:xdr="http://schemas.openxmlformats.org/drawingml/2006/spreadsheetDrawing">
          <xdr:col>6</xdr:col>
          <xdr:colOff>0</xdr:colOff>
          <xdr:row>147</xdr:row>
          <xdr:rowOff>30480</xdr:rowOff>
        </xdr:to>
        <xdr:sp textlink="">
          <xdr:nvSpPr>
            <xdr:cNvPr id="15637" name="チェック 277" hidden="1">
              <a:extLst>
                <a:ext uri="{63B3BB69-23CF-44E3-9099-C40C66FF867C}">
                  <a14:compatExt spid="_x0000_s15637"/>
                </a:ext>
              </a:extLst>
            </xdr:cNvPr>
            <xdr:cNvSpPr>
              <a:spLocks noRot="1" noChangeShapeType="1"/>
            </xdr:cNvSpPr>
          </xdr:nvSpPr>
          <xdr:spPr>
            <a:xfrm>
              <a:off x="1000760" y="3536442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30480</xdr:rowOff>
        </xdr:from>
        <xdr:to xmlns:xdr="http://schemas.openxmlformats.org/drawingml/2006/spreadsheetDrawing">
          <xdr:col>6</xdr:col>
          <xdr:colOff>0</xdr:colOff>
          <xdr:row>147</xdr:row>
          <xdr:rowOff>236220</xdr:rowOff>
        </xdr:to>
        <xdr:sp textlink="">
          <xdr:nvSpPr>
            <xdr:cNvPr id="15638" name="チェック 278" hidden="1">
              <a:extLst>
                <a:ext uri="{63B3BB69-23CF-44E3-9099-C40C66FF867C}">
                  <a14:compatExt spid="_x0000_s15638"/>
                </a:ext>
              </a:extLst>
            </xdr:cNvPr>
            <xdr:cNvSpPr>
              <a:spLocks noRot="1" noChangeShapeType="1"/>
            </xdr:cNvSpPr>
          </xdr:nvSpPr>
          <xdr:spPr>
            <a:xfrm>
              <a:off x="1000760" y="35585400"/>
              <a:ext cx="21463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259080</xdr:rowOff>
        </xdr:from>
        <xdr:to xmlns:xdr="http://schemas.openxmlformats.org/drawingml/2006/spreadsheetDrawing">
          <xdr:col>6</xdr:col>
          <xdr:colOff>0</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1000760" y="35814000"/>
              <a:ext cx="21463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148</xdr:row>
          <xdr:rowOff>160020</xdr:rowOff>
        </xdr:from>
        <xdr:to xmlns:xdr="http://schemas.openxmlformats.org/drawingml/2006/spreadsheetDrawing">
          <xdr:col>6</xdr:col>
          <xdr:colOff>0</xdr:colOff>
          <xdr:row>150</xdr:row>
          <xdr:rowOff>30480</xdr:rowOff>
        </xdr:to>
        <xdr:sp textlink="">
          <xdr:nvSpPr>
            <xdr:cNvPr id="15640" name="チェック 280" hidden="1">
              <a:extLst>
                <a:ext uri="{63B3BB69-23CF-44E3-9099-C40C66FF867C}">
                  <a14:compatExt spid="_x0000_s15640"/>
                </a:ext>
              </a:extLst>
            </xdr:cNvPr>
            <xdr:cNvSpPr>
              <a:spLocks noRot="1" noChangeShapeType="1"/>
            </xdr:cNvSpPr>
          </xdr:nvSpPr>
          <xdr:spPr>
            <a:xfrm>
              <a:off x="1000760" y="36000690"/>
              <a:ext cx="214630" cy="232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149</xdr:row>
          <xdr:rowOff>160020</xdr:rowOff>
        </xdr:from>
        <xdr:to xmlns:xdr="http://schemas.openxmlformats.org/drawingml/2006/spreadsheetDrawing">
          <xdr:col>6</xdr:col>
          <xdr:colOff>0</xdr:colOff>
          <xdr:row>151</xdr:row>
          <xdr:rowOff>7620</xdr:rowOff>
        </xdr:to>
        <xdr:sp textlink="">
          <xdr:nvSpPr>
            <xdr:cNvPr id="15641" name="チェック 281" hidden="1">
              <a:extLst>
                <a:ext uri="{63B3BB69-23CF-44E3-9099-C40C66FF867C}">
                  <a14:compatExt spid="_x0000_s15641"/>
                </a:ext>
              </a:extLst>
            </xdr:cNvPr>
            <xdr:cNvSpPr>
              <a:spLocks noRot="1" noChangeShapeType="1"/>
            </xdr:cNvSpPr>
          </xdr:nvSpPr>
          <xdr:spPr>
            <a:xfrm>
              <a:off x="1000760" y="3619119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150</xdr:row>
          <xdr:rowOff>182880</xdr:rowOff>
        </xdr:from>
        <xdr:to xmlns:xdr="http://schemas.openxmlformats.org/drawingml/2006/spreadsheetDrawing">
          <xdr:col>6</xdr:col>
          <xdr:colOff>0</xdr:colOff>
          <xdr:row>152</xdr:row>
          <xdr:rowOff>30480</xdr:rowOff>
        </xdr:to>
        <xdr:sp textlink="">
          <xdr:nvSpPr>
            <xdr:cNvPr id="15642" name="チェック 282" hidden="1">
              <a:extLst>
                <a:ext uri="{63B3BB69-23CF-44E3-9099-C40C66FF867C}">
                  <a14:compatExt spid="_x0000_s15642"/>
                </a:ext>
              </a:extLst>
            </xdr:cNvPr>
            <xdr:cNvSpPr>
              <a:spLocks noRot="1" noChangeShapeType="1"/>
            </xdr:cNvSpPr>
          </xdr:nvSpPr>
          <xdr:spPr>
            <a:xfrm>
              <a:off x="1000760" y="3638550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22860</xdr:rowOff>
        </xdr:from>
        <xdr:to xmlns:xdr="http://schemas.openxmlformats.org/drawingml/2006/spreadsheetDrawing">
          <xdr:col>6</xdr:col>
          <xdr:colOff>0</xdr:colOff>
          <xdr:row>152</xdr:row>
          <xdr:rowOff>220980</xdr:rowOff>
        </xdr:to>
        <xdr:sp textlink="">
          <xdr:nvSpPr>
            <xdr:cNvPr id="15644" name="チェック 284" hidden="1">
              <a:extLst>
                <a:ext uri="{63B3BB69-23CF-44E3-9099-C40C66FF867C}">
                  <a14:compatExt spid="_x0000_s15644"/>
                </a:ext>
              </a:extLst>
            </xdr:cNvPr>
            <xdr:cNvSpPr>
              <a:spLocks noRot="1" noChangeShapeType="1"/>
            </xdr:cNvSpPr>
          </xdr:nvSpPr>
          <xdr:spPr>
            <a:xfrm>
              <a:off x="1000760" y="36596955"/>
              <a:ext cx="21463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250825</xdr:rowOff>
        </xdr:from>
        <xdr:to xmlns:xdr="http://schemas.openxmlformats.org/drawingml/2006/spreadsheetDrawing">
          <xdr:col>6</xdr:col>
          <xdr:colOff>0</xdr:colOff>
          <xdr:row>154</xdr:row>
          <xdr:rowOff>30480</xdr:rowOff>
        </xdr:to>
        <xdr:sp textlink="">
          <xdr:nvSpPr>
            <xdr:cNvPr id="15645" name="チェック 285" hidden="1">
              <a:extLst>
                <a:ext uri="{63B3BB69-23CF-44E3-9099-C40C66FF867C}">
                  <a14:compatExt spid="_x0000_s15645"/>
                </a:ext>
              </a:extLst>
            </xdr:cNvPr>
            <xdr:cNvSpPr>
              <a:spLocks noRot="1" noChangeShapeType="1"/>
            </xdr:cNvSpPr>
          </xdr:nvSpPr>
          <xdr:spPr>
            <a:xfrm>
              <a:off x="1000760" y="36824920"/>
              <a:ext cx="21463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153</xdr:row>
          <xdr:rowOff>144780</xdr:rowOff>
        </xdr:from>
        <xdr:to xmlns:xdr="http://schemas.openxmlformats.org/drawingml/2006/spreadsheetDrawing">
          <xdr:col>6</xdr:col>
          <xdr:colOff>0</xdr:colOff>
          <xdr:row>155</xdr:row>
          <xdr:rowOff>30480</xdr:rowOff>
        </xdr:to>
        <xdr:sp textlink="">
          <xdr:nvSpPr>
            <xdr:cNvPr id="15646" name="チェック 286" hidden="1">
              <a:extLst>
                <a:ext uri="{63B3BB69-23CF-44E3-9099-C40C66FF867C}">
                  <a14:compatExt spid="_x0000_s15646"/>
                </a:ext>
              </a:extLst>
            </xdr:cNvPr>
            <xdr:cNvSpPr>
              <a:spLocks noRot="1" noChangeShapeType="1"/>
            </xdr:cNvSpPr>
          </xdr:nvSpPr>
          <xdr:spPr>
            <a:xfrm>
              <a:off x="1000760" y="369855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30480</xdr:rowOff>
        </xdr:to>
        <xdr:sp textlink="">
          <xdr:nvSpPr>
            <xdr:cNvPr id="15647" name="チェック 287" hidden="1">
              <a:extLst>
                <a:ext uri="{63B3BB69-23CF-44E3-9099-C40C66FF867C}">
                  <a14:compatExt spid="_x0000_s15647"/>
                </a:ext>
              </a:extLst>
            </xdr:cNvPr>
            <xdr:cNvSpPr>
              <a:spLocks noRot="1" noChangeShapeType="1"/>
            </xdr:cNvSpPr>
          </xdr:nvSpPr>
          <xdr:spPr>
            <a:xfrm>
              <a:off x="1000760" y="3715702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30480</xdr:rowOff>
        </xdr:to>
        <xdr:sp textlink="">
          <xdr:nvSpPr>
            <xdr:cNvPr id="15648" name="チェック 288" hidden="1">
              <a:extLst>
                <a:ext uri="{63B3BB69-23CF-44E3-9099-C40C66FF867C}">
                  <a14:compatExt spid="_x0000_s15648"/>
                </a:ext>
              </a:extLst>
            </xdr:cNvPr>
            <xdr:cNvSpPr>
              <a:spLocks noRot="1" noChangeShapeType="1"/>
            </xdr:cNvSpPr>
          </xdr:nvSpPr>
          <xdr:spPr>
            <a:xfrm>
              <a:off x="1000760" y="3715702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155</xdr:row>
          <xdr:rowOff>144780</xdr:rowOff>
        </xdr:from>
        <xdr:to xmlns:xdr="http://schemas.openxmlformats.org/drawingml/2006/spreadsheetDrawing">
          <xdr:col>6</xdr:col>
          <xdr:colOff>0</xdr:colOff>
          <xdr:row>157</xdr:row>
          <xdr:rowOff>30480</xdr:rowOff>
        </xdr:to>
        <xdr:sp textlink="">
          <xdr:nvSpPr>
            <xdr:cNvPr id="15649" name="チェック 289" hidden="1">
              <a:extLst>
                <a:ext uri="{63B3BB69-23CF-44E3-9099-C40C66FF867C}">
                  <a14:compatExt spid="_x0000_s15649"/>
                </a:ext>
              </a:extLst>
            </xdr:cNvPr>
            <xdr:cNvSpPr>
              <a:spLocks noRot="1" noChangeShapeType="1"/>
            </xdr:cNvSpPr>
          </xdr:nvSpPr>
          <xdr:spPr>
            <a:xfrm>
              <a:off x="1000760" y="373284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156</xdr:row>
          <xdr:rowOff>144780</xdr:rowOff>
        </xdr:from>
        <xdr:to xmlns:xdr="http://schemas.openxmlformats.org/drawingml/2006/spreadsheetDrawing">
          <xdr:col>6</xdr:col>
          <xdr:colOff>0</xdr:colOff>
          <xdr:row>158</xdr:row>
          <xdr:rowOff>30480</xdr:rowOff>
        </xdr:to>
        <xdr:sp textlink="">
          <xdr:nvSpPr>
            <xdr:cNvPr id="15650" name="チェック 290" hidden="1">
              <a:extLst>
                <a:ext uri="{63B3BB69-23CF-44E3-9099-C40C66FF867C}">
                  <a14:compatExt spid="_x0000_s15650"/>
                </a:ext>
              </a:extLst>
            </xdr:cNvPr>
            <xdr:cNvSpPr>
              <a:spLocks noRot="1" noChangeShapeType="1"/>
            </xdr:cNvSpPr>
          </xdr:nvSpPr>
          <xdr:spPr>
            <a:xfrm>
              <a:off x="1000760" y="3749992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157</xdr:row>
          <xdr:rowOff>144780</xdr:rowOff>
        </xdr:from>
        <xdr:to xmlns:xdr="http://schemas.openxmlformats.org/drawingml/2006/spreadsheetDrawing">
          <xdr:col>6</xdr:col>
          <xdr:colOff>0</xdr:colOff>
          <xdr:row>159</xdr:row>
          <xdr:rowOff>30480</xdr:rowOff>
        </xdr:to>
        <xdr:sp textlink="">
          <xdr:nvSpPr>
            <xdr:cNvPr id="15651" name="チェック 291" hidden="1">
              <a:extLst>
                <a:ext uri="{63B3BB69-23CF-44E3-9099-C40C66FF867C}">
                  <a14:compatExt spid="_x0000_s15651"/>
                </a:ext>
              </a:extLst>
            </xdr:cNvPr>
            <xdr:cNvSpPr>
              <a:spLocks noRot="1" noChangeShapeType="1"/>
            </xdr:cNvSpPr>
          </xdr:nvSpPr>
          <xdr:spPr>
            <a:xfrm>
              <a:off x="1000760" y="376713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66</xdr:row>
          <xdr:rowOff>7620</xdr:rowOff>
        </xdr:from>
        <xdr:to xmlns:xdr="http://schemas.openxmlformats.org/drawingml/2006/spreadsheetDrawing">
          <xdr:col>3</xdr:col>
          <xdr:colOff>175260</xdr:colOff>
          <xdr:row>66</xdr:row>
          <xdr:rowOff>259080</xdr:rowOff>
        </xdr:to>
        <xdr:sp textlink="">
          <xdr:nvSpPr>
            <xdr:cNvPr id="15654" name="チェック 294" hidden="1">
              <a:extLst>
                <a:ext uri="{63B3BB69-23CF-44E3-9099-C40C66FF867C}">
                  <a14:compatExt spid="_x0000_s15654"/>
                </a:ext>
              </a:extLst>
            </xdr:cNvPr>
            <xdr:cNvSpPr>
              <a:spLocks noRot="1" noChangeShapeType="1"/>
            </xdr:cNvSpPr>
          </xdr:nvSpPr>
          <xdr:spPr>
            <a:xfrm>
              <a:off x="488950" y="17588865"/>
              <a:ext cx="29400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221615</xdr:rowOff>
        </xdr:from>
        <xdr:to xmlns:xdr="http://schemas.openxmlformats.org/drawingml/2006/spreadsheetDrawing">
          <xdr:col>6</xdr:col>
          <xdr:colOff>83820</xdr:colOff>
          <xdr:row>29</xdr:row>
          <xdr:rowOff>8255</xdr:rowOff>
        </xdr:to>
        <xdr:sp textlink="">
          <xdr:nvSpPr>
            <xdr:cNvPr id="15655" name="チェック 295" hidden="1">
              <a:extLst>
                <a:ext uri="{63B3BB69-23CF-44E3-9099-C40C66FF867C}">
                  <a14:compatExt spid="_x0000_s15655"/>
                </a:ext>
              </a:extLst>
            </xdr:cNvPr>
            <xdr:cNvSpPr>
              <a:spLocks noRot="1" noChangeShapeType="1"/>
            </xdr:cNvSpPr>
          </xdr:nvSpPr>
          <xdr:spPr>
            <a:xfrm>
              <a:off x="1012825" y="6706235"/>
              <a:ext cx="28638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221615</xdr:rowOff>
        </xdr:from>
        <xdr:to xmlns:xdr="http://schemas.openxmlformats.org/drawingml/2006/spreadsheetDrawing">
          <xdr:col>6</xdr:col>
          <xdr:colOff>83820</xdr:colOff>
          <xdr:row>30</xdr:row>
          <xdr:rowOff>8255</xdr:rowOff>
        </xdr:to>
        <xdr:sp textlink="">
          <xdr:nvSpPr>
            <xdr:cNvPr id="15656" name="チェック 296" hidden="1">
              <a:extLst>
                <a:ext uri="{63B3BB69-23CF-44E3-9099-C40C66FF867C}">
                  <a14:compatExt spid="_x0000_s15656"/>
                </a:ext>
              </a:extLst>
            </xdr:cNvPr>
            <xdr:cNvSpPr>
              <a:spLocks noRot="1" noChangeShapeType="1"/>
            </xdr:cNvSpPr>
          </xdr:nvSpPr>
          <xdr:spPr>
            <a:xfrm>
              <a:off x="1012825" y="6934835"/>
              <a:ext cx="286385" cy="243840"/>
            </a:xfrm>
            <a:prstGeom prst="rect"/>
          </xdr:spPr>
        </xdr:sp>
        <xdr:clientData/>
      </xdr:twoCellAnchor>
    </mc:Choice>
    <mc:Fallback/>
  </mc:AlternateContent>
  <xdr:twoCellAnchor>
    <xdr:from xmlns:xdr="http://schemas.openxmlformats.org/drawingml/2006/spreadsheetDrawing">
      <xdr:col>38</xdr:col>
      <xdr:colOff>283845</xdr:colOff>
      <xdr:row>1</xdr:row>
      <xdr:rowOff>17145</xdr:rowOff>
    </xdr:from>
    <xdr:to xmlns:xdr="http://schemas.openxmlformats.org/drawingml/2006/spreadsheetDrawing">
      <xdr:col>52</xdr:col>
      <xdr:colOff>322580</xdr:colOff>
      <xdr:row>16</xdr:row>
      <xdr:rowOff>20320</xdr:rowOff>
    </xdr:to>
    <xdr:grpSp>
      <xdr:nvGrpSpPr>
        <xdr:cNvPr id="5" name="グループ化 4"/>
        <xdr:cNvGrpSpPr/>
      </xdr:nvGrpSpPr>
      <xdr:grpSpPr>
        <a:xfrm>
          <a:off x="7577455" y="264795"/>
          <a:ext cx="6786245" cy="2858770"/>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macro="" textlink="">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0" name="正方形/長方形 59"/>
            <xdr:cNvSpPr/>
          </xdr:nvSpPr>
          <xdr:spPr>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xdr:cNvSpPr/>
          </xdr:nvSpPr>
          <xdr:spPr>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38</xdr:row>
      <xdr:rowOff>56515</xdr:rowOff>
    </xdr:from>
    <xdr:to xmlns:xdr="http://schemas.openxmlformats.org/drawingml/2006/spreadsheetDrawing">
      <xdr:col>18</xdr:col>
      <xdr:colOff>25400</xdr:colOff>
      <xdr:row>38</xdr:row>
      <xdr:rowOff>243205</xdr:rowOff>
    </xdr:to>
    <xdr:sp macro="" textlink="">
      <xdr:nvSpPr>
        <xdr:cNvPr id="4" name="テキスト ボックス 3"/>
        <xdr:cNvSpPr txBox="1"/>
      </xdr:nvSpPr>
      <xdr:spPr>
        <a:xfrm>
          <a:off x="3086735" y="9131935"/>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4081105" y="840740"/>
          <a:ext cx="712279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287020</xdr:colOff>
      <xdr:row>1</xdr:row>
      <xdr:rowOff>17780</xdr:rowOff>
    </xdr:from>
    <xdr:to xmlns:xdr="http://schemas.openxmlformats.org/drawingml/2006/spreadsheetDrawing">
      <xdr:col>49</xdr:col>
      <xdr:colOff>438150</xdr:colOff>
      <xdr:row>7</xdr:row>
      <xdr:rowOff>175260</xdr:rowOff>
    </xdr:to>
    <xdr:grpSp>
      <xdr:nvGrpSpPr>
        <xdr:cNvPr id="2" name="グループ化 1"/>
        <xdr:cNvGrpSpPr/>
      </xdr:nvGrpSpPr>
      <xdr:grpSpPr>
        <a:xfrm>
          <a:off x="22334220" y="360680"/>
          <a:ext cx="11123930" cy="1824355"/>
          <a:chOff x="8542708" y="551811"/>
          <a:chExt cx="11273761" cy="2018320"/>
        </a:xfrm>
      </xdr:grpSpPr>
      <xdr:grpSp>
        <xdr:nvGrpSpPr>
          <xdr:cNvPr id="3" name="グループ化 2"/>
          <xdr:cNvGrpSpPr/>
        </xdr:nvGrpSpPr>
        <xdr:grpSpPr>
          <a:xfrm>
            <a:off x="8542708" y="551811"/>
            <a:ext cx="11273761" cy="2018320"/>
            <a:chOff x="11966033" y="408776"/>
            <a:chExt cx="10200335" cy="1317513"/>
          </a:xfrm>
        </xdr:grpSpPr>
        <xdr:sp macro="" textlink="">
          <xdr:nvSpPr>
            <xdr:cNvPr id="5" name="正方形/長方形 4"/>
            <xdr:cNvSpPr/>
          </xdr:nvSpPr>
          <xdr:spPr>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64" zoomScaleSheetLayoutView="64" workbookViewId="0">
      <selection activeCell="Z12" sqref="Z12"/>
    </sheetView>
  </sheetViews>
  <sheetFormatPr defaultColWidth="9" defaultRowHeight="20.100000000000001" customHeight="1"/>
  <cols>
    <col min="1" max="1" width="4.6640625" style="1" customWidth="1"/>
    <col min="2" max="2" width="11" style="1" customWidth="1"/>
    <col min="3" max="12" width="2.6640625" style="1" customWidth="1"/>
    <col min="13" max="17" width="2.77734375" style="1" customWidth="1"/>
    <col min="18" max="22" width="2.6640625" style="1" customWidth="1"/>
    <col min="23" max="23" width="14.109375" style="1" customWidth="1"/>
    <col min="24" max="24" width="25" style="1" customWidth="1"/>
    <col min="25" max="25" width="30.77734375" style="1"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3" t="s">
        <v>2131</v>
      </c>
      <c r="AC1" s="1" t="s">
        <v>112</v>
      </c>
    </row>
    <row r="2" spans="1:29" ht="11.25" customHeight="1">
      <c r="A2" s="4"/>
    </row>
    <row r="3" spans="1:29" s="2" customFormat="1" ht="24" customHeight="1">
      <c r="A3" s="5" t="s">
        <v>271</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332</v>
      </c>
      <c r="B4" s="6"/>
      <c r="C4" s="6"/>
      <c r="D4" s="6"/>
      <c r="E4" s="6"/>
      <c r="F4" s="6"/>
      <c r="G4" s="6"/>
      <c r="H4" s="6"/>
      <c r="I4" s="6"/>
      <c r="J4" s="6"/>
      <c r="K4" s="6"/>
      <c r="L4" s="6"/>
      <c r="M4" s="6"/>
      <c r="N4" s="6"/>
      <c r="O4" s="6"/>
      <c r="P4" s="6"/>
      <c r="Q4" s="6"/>
      <c r="R4" s="6"/>
      <c r="S4" s="6"/>
      <c r="T4" s="6"/>
      <c r="U4" s="6"/>
      <c r="V4" s="6"/>
      <c r="W4" s="6"/>
      <c r="X4" s="6"/>
      <c r="Y4" s="6"/>
      <c r="Z4" s="6"/>
      <c r="AA4" s="101"/>
    </row>
    <row r="5" spans="1:29" ht="9.75" customHeight="1">
      <c r="A5" s="2"/>
      <c r="B5" s="9"/>
      <c r="C5" s="9"/>
      <c r="D5" s="9"/>
      <c r="E5" s="9"/>
      <c r="F5" s="9"/>
      <c r="G5" s="9"/>
      <c r="H5" s="9"/>
      <c r="I5" s="9"/>
      <c r="J5" s="9"/>
      <c r="K5" s="9"/>
      <c r="L5" s="9"/>
      <c r="M5" s="9"/>
      <c r="N5" s="9"/>
      <c r="O5" s="9"/>
      <c r="P5" s="9"/>
      <c r="Q5" s="9"/>
      <c r="R5" s="9"/>
      <c r="S5" s="9"/>
      <c r="T5" s="9"/>
      <c r="U5" s="9"/>
      <c r="V5" s="9"/>
      <c r="W5" s="9"/>
      <c r="X5" s="9"/>
      <c r="Y5" s="9"/>
      <c r="Z5" s="9"/>
      <c r="AA5" s="9"/>
    </row>
    <row r="6" spans="1:29" ht="14.25" customHeight="1">
      <c r="A6" s="7" t="s">
        <v>691</v>
      </c>
      <c r="B6" s="7"/>
      <c r="C6" s="7"/>
      <c r="D6" s="7"/>
      <c r="E6" s="7"/>
      <c r="F6" s="7"/>
      <c r="G6" s="7"/>
      <c r="H6" s="7"/>
      <c r="I6" s="7"/>
      <c r="J6" s="7"/>
      <c r="K6" s="7"/>
      <c r="L6" s="7"/>
      <c r="M6" s="7"/>
      <c r="N6" s="7"/>
      <c r="O6" s="7"/>
      <c r="P6" s="7"/>
      <c r="Q6" s="7"/>
      <c r="R6" s="7"/>
      <c r="S6" s="7"/>
      <c r="T6" s="7"/>
      <c r="U6" s="7"/>
      <c r="V6" s="7"/>
      <c r="W6" s="7"/>
      <c r="X6" s="7"/>
      <c r="Y6" s="7"/>
      <c r="Z6" s="7"/>
      <c r="AA6" s="102"/>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2270</v>
      </c>
      <c r="B14" s="5"/>
      <c r="C14" s="5"/>
      <c r="D14" s="5"/>
      <c r="E14" s="5"/>
      <c r="F14" s="5"/>
      <c r="G14" s="5"/>
      <c r="H14" s="5"/>
      <c r="I14" s="5"/>
      <c r="J14" s="5"/>
      <c r="K14" s="5"/>
      <c r="L14" s="5"/>
      <c r="M14" s="5"/>
      <c r="N14" s="5"/>
      <c r="O14" s="5"/>
      <c r="P14" s="5"/>
      <c r="Q14" s="5"/>
      <c r="R14" s="5"/>
      <c r="S14" s="5"/>
      <c r="T14" s="5"/>
      <c r="U14" s="5"/>
      <c r="V14" s="5"/>
      <c r="W14" s="5"/>
      <c r="X14" s="5"/>
      <c r="Y14" s="5"/>
      <c r="Z14" s="5"/>
      <c r="AA14" s="102"/>
    </row>
    <row r="15" spans="1:29" ht="13.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2"/>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2"/>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2"/>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2"/>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2"/>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2"/>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2"/>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2"/>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2"/>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2"/>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2"/>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2"/>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2"/>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2"/>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164</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2" t="s">
        <v>2130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1" t="s">
        <v>273</v>
      </c>
      <c r="C32" s="22"/>
      <c r="D32" s="31"/>
      <c r="E32" s="31"/>
      <c r="F32" s="31"/>
      <c r="G32" s="31"/>
      <c r="H32" s="31"/>
      <c r="I32" s="31"/>
      <c r="J32" s="31"/>
      <c r="K32" s="31"/>
      <c r="L32" s="36"/>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5</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2" t="s">
        <v>266</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2" t="s">
        <v>39</v>
      </c>
      <c r="C36" s="23" t="s">
        <v>1</v>
      </c>
      <c r="D36" s="23"/>
      <c r="E36" s="23"/>
      <c r="F36" s="23"/>
      <c r="G36" s="23"/>
      <c r="H36" s="23"/>
      <c r="I36" s="23"/>
      <c r="J36" s="23"/>
      <c r="K36" s="23"/>
      <c r="L36" s="37"/>
      <c r="M36" s="42"/>
      <c r="N36" s="53"/>
      <c r="O36" s="53"/>
      <c r="P36" s="53"/>
      <c r="Q36" s="53"/>
      <c r="R36" s="53"/>
      <c r="S36" s="53"/>
      <c r="T36" s="53"/>
      <c r="U36" s="53"/>
      <c r="V36" s="53"/>
      <c r="W36" s="77"/>
      <c r="X36" s="87"/>
      <c r="Y36" s="9"/>
      <c r="Z36" s="9"/>
      <c r="AA36" s="9"/>
    </row>
    <row r="37" spans="1:29" ht="20.100000000000001" customHeight="1">
      <c r="A37" s="9"/>
      <c r="B37" s="13"/>
      <c r="C37" s="23" t="s">
        <v>113</v>
      </c>
      <c r="D37" s="23"/>
      <c r="E37" s="23"/>
      <c r="F37" s="23"/>
      <c r="G37" s="23"/>
      <c r="H37" s="23"/>
      <c r="I37" s="23"/>
      <c r="J37" s="23"/>
      <c r="K37" s="23"/>
      <c r="L37" s="37"/>
      <c r="M37" s="43"/>
      <c r="N37" s="54"/>
      <c r="O37" s="54"/>
      <c r="P37" s="54"/>
      <c r="Q37" s="54"/>
      <c r="R37" s="54"/>
      <c r="S37" s="54"/>
      <c r="T37" s="54"/>
      <c r="U37" s="56"/>
      <c r="V37" s="56"/>
      <c r="W37" s="78"/>
      <c r="X37" s="88"/>
      <c r="Y37" s="9"/>
      <c r="Z37" s="9"/>
      <c r="AA37" s="9"/>
      <c r="AC37" s="1" t="s">
        <v>116</v>
      </c>
    </row>
    <row r="38" spans="1:29" ht="20.100000000000001" customHeight="1">
      <c r="A38" s="9"/>
      <c r="B38" s="12" t="s">
        <v>121</v>
      </c>
      <c r="C38" s="23" t="s">
        <v>4</v>
      </c>
      <c r="D38" s="23"/>
      <c r="E38" s="23"/>
      <c r="F38" s="23"/>
      <c r="G38" s="23"/>
      <c r="H38" s="23"/>
      <c r="I38" s="23"/>
      <c r="J38" s="23"/>
      <c r="K38" s="23"/>
      <c r="L38" s="37"/>
      <c r="M38" s="44"/>
      <c r="N38" s="55"/>
      <c r="O38" s="55"/>
      <c r="P38" s="62" t="s">
        <v>81</v>
      </c>
      <c r="Q38" s="55"/>
      <c r="R38" s="55"/>
      <c r="S38" s="55"/>
      <c r="T38" s="72"/>
      <c r="U38" s="73"/>
      <c r="V38" s="74"/>
      <c r="W38" s="74"/>
      <c r="X38" s="74"/>
      <c r="Y38" s="9"/>
      <c r="Z38" s="9"/>
      <c r="AA38" s="9"/>
      <c r="AC38" s="1" t="str">
        <f>CONCATENATE(M38,N38,O38,P38,Q38,R38,S38,T38)</f>
        <v>－</v>
      </c>
    </row>
    <row r="39" spans="1:29" ht="20.100000000000001" customHeight="1">
      <c r="A39" s="9"/>
      <c r="B39" s="14"/>
      <c r="C39" s="23" t="s">
        <v>123</v>
      </c>
      <c r="D39" s="23"/>
      <c r="E39" s="23"/>
      <c r="F39" s="23"/>
      <c r="G39" s="23"/>
      <c r="H39" s="23"/>
      <c r="I39" s="23"/>
      <c r="J39" s="23"/>
      <c r="K39" s="23"/>
      <c r="L39" s="37"/>
      <c r="M39" s="43"/>
      <c r="N39" s="54"/>
      <c r="O39" s="54"/>
      <c r="P39" s="54"/>
      <c r="Q39" s="54"/>
      <c r="R39" s="54"/>
      <c r="S39" s="54"/>
      <c r="T39" s="54"/>
      <c r="U39" s="57"/>
      <c r="V39" s="57"/>
      <c r="W39" s="79"/>
      <c r="X39" s="89"/>
      <c r="Y39" s="9"/>
      <c r="Z39" s="9"/>
      <c r="AA39" s="9"/>
    </row>
    <row r="40" spans="1:29" ht="20.100000000000001" customHeight="1">
      <c r="A40" s="9"/>
      <c r="B40" s="13"/>
      <c r="C40" s="23" t="s">
        <v>125</v>
      </c>
      <c r="D40" s="23"/>
      <c r="E40" s="23"/>
      <c r="F40" s="23"/>
      <c r="G40" s="23"/>
      <c r="H40" s="23"/>
      <c r="I40" s="23"/>
      <c r="J40" s="23"/>
      <c r="K40" s="23"/>
      <c r="L40" s="37"/>
      <c r="M40" s="43"/>
      <c r="N40" s="54"/>
      <c r="O40" s="54"/>
      <c r="P40" s="54"/>
      <c r="Q40" s="54"/>
      <c r="R40" s="54"/>
      <c r="S40" s="54"/>
      <c r="T40" s="54"/>
      <c r="U40" s="54"/>
      <c r="V40" s="54"/>
      <c r="W40" s="80"/>
      <c r="X40" s="90"/>
      <c r="Y40" s="9"/>
      <c r="Z40" s="9"/>
      <c r="AA40" s="9"/>
    </row>
    <row r="41" spans="1:29" ht="20.100000000000001" customHeight="1">
      <c r="A41" s="9"/>
      <c r="B41" s="12" t="s">
        <v>59</v>
      </c>
      <c r="C41" s="23" t="s">
        <v>79</v>
      </c>
      <c r="D41" s="23"/>
      <c r="E41" s="23"/>
      <c r="F41" s="23"/>
      <c r="G41" s="23"/>
      <c r="H41" s="23"/>
      <c r="I41" s="23"/>
      <c r="J41" s="23"/>
      <c r="K41" s="23"/>
      <c r="L41" s="37"/>
      <c r="M41" s="43"/>
      <c r="N41" s="54"/>
      <c r="O41" s="54"/>
      <c r="P41" s="54"/>
      <c r="Q41" s="54"/>
      <c r="R41" s="54"/>
      <c r="S41" s="54"/>
      <c r="T41" s="54"/>
      <c r="U41" s="54"/>
      <c r="V41" s="54"/>
      <c r="W41" s="80"/>
      <c r="X41" s="90"/>
      <c r="Y41" s="9"/>
      <c r="Z41" s="9"/>
      <c r="AA41" s="9"/>
    </row>
    <row r="42" spans="1:29" ht="20.100000000000001" customHeight="1">
      <c r="A42" s="9"/>
      <c r="B42" s="13"/>
      <c r="C42" s="23" t="s">
        <v>131</v>
      </c>
      <c r="D42" s="23"/>
      <c r="E42" s="23"/>
      <c r="F42" s="23"/>
      <c r="G42" s="23"/>
      <c r="H42" s="23"/>
      <c r="I42" s="23"/>
      <c r="J42" s="23"/>
      <c r="K42" s="23"/>
      <c r="L42" s="37"/>
      <c r="M42" s="45"/>
      <c r="N42" s="56"/>
      <c r="O42" s="56"/>
      <c r="P42" s="56"/>
      <c r="Q42" s="56"/>
      <c r="R42" s="56"/>
      <c r="S42" s="56"/>
      <c r="T42" s="56"/>
      <c r="U42" s="56"/>
      <c r="V42" s="56"/>
      <c r="W42" s="78"/>
      <c r="X42" s="88"/>
      <c r="Y42" s="9"/>
      <c r="Z42" s="9"/>
      <c r="AA42" s="9"/>
    </row>
    <row r="43" spans="1:29" ht="20.100000000000001" customHeight="1">
      <c r="A43" s="9"/>
      <c r="B43" s="15" t="s">
        <v>137</v>
      </c>
      <c r="C43" s="23" t="s">
        <v>1</v>
      </c>
      <c r="D43" s="23"/>
      <c r="E43" s="23"/>
      <c r="F43" s="23"/>
      <c r="G43" s="23"/>
      <c r="H43" s="23"/>
      <c r="I43" s="23"/>
      <c r="J43" s="23"/>
      <c r="K43" s="23"/>
      <c r="L43" s="37"/>
      <c r="M43" s="43"/>
      <c r="N43" s="54"/>
      <c r="O43" s="54"/>
      <c r="P43" s="54"/>
      <c r="Q43" s="54"/>
      <c r="R43" s="54"/>
      <c r="S43" s="54"/>
      <c r="T43" s="54"/>
      <c r="U43" s="54"/>
      <c r="V43" s="54"/>
      <c r="W43" s="80"/>
      <c r="X43" s="90"/>
      <c r="Y43" s="9"/>
      <c r="Z43" s="9"/>
      <c r="AA43" s="9"/>
    </row>
    <row r="44" spans="1:29" ht="20.100000000000001" customHeight="1">
      <c r="A44" s="9"/>
      <c r="B44" s="16"/>
      <c r="C44" s="24" t="s">
        <v>131</v>
      </c>
      <c r="D44" s="24"/>
      <c r="E44" s="24"/>
      <c r="F44" s="24"/>
      <c r="G44" s="24"/>
      <c r="H44" s="24"/>
      <c r="I44" s="24"/>
      <c r="J44" s="24"/>
      <c r="K44" s="24"/>
      <c r="L44" s="24"/>
      <c r="M44" s="43"/>
      <c r="N44" s="54"/>
      <c r="O44" s="54"/>
      <c r="P44" s="54"/>
      <c r="Q44" s="54"/>
      <c r="R44" s="54"/>
      <c r="S44" s="54"/>
      <c r="T44" s="54"/>
      <c r="U44" s="54"/>
      <c r="V44" s="54"/>
      <c r="W44" s="80"/>
      <c r="X44" s="90"/>
      <c r="Y44" s="9"/>
      <c r="Z44" s="9"/>
      <c r="AA44" s="9"/>
    </row>
    <row r="45" spans="1:29" ht="20.100000000000001" customHeight="1">
      <c r="A45" s="9"/>
      <c r="B45" s="12" t="s">
        <v>107</v>
      </c>
      <c r="C45" s="23" t="s">
        <v>75</v>
      </c>
      <c r="D45" s="23"/>
      <c r="E45" s="23"/>
      <c r="F45" s="23"/>
      <c r="G45" s="23"/>
      <c r="H45" s="23"/>
      <c r="I45" s="23"/>
      <c r="J45" s="23"/>
      <c r="K45" s="23"/>
      <c r="L45" s="37"/>
      <c r="M45" s="46"/>
      <c r="N45" s="57"/>
      <c r="O45" s="57"/>
      <c r="P45" s="57"/>
      <c r="Q45" s="57"/>
      <c r="R45" s="57"/>
      <c r="S45" s="57"/>
      <c r="T45" s="57"/>
      <c r="U45" s="57"/>
      <c r="V45" s="57"/>
      <c r="W45" s="79"/>
      <c r="X45" s="89"/>
      <c r="Y45" s="9"/>
      <c r="Z45" s="9"/>
      <c r="AA45" s="9"/>
    </row>
    <row r="46" spans="1:29" ht="20.100000000000001" customHeight="1">
      <c r="A46" s="9"/>
      <c r="B46" s="17"/>
      <c r="C46" s="23" t="s">
        <v>82</v>
      </c>
      <c r="D46" s="23"/>
      <c r="E46" s="23"/>
      <c r="F46" s="23"/>
      <c r="G46" s="23"/>
      <c r="H46" s="23"/>
      <c r="I46" s="23"/>
      <c r="J46" s="23"/>
      <c r="K46" s="23"/>
      <c r="L46" s="37"/>
      <c r="M46" s="47"/>
      <c r="N46" s="58"/>
      <c r="O46" s="58"/>
      <c r="P46" s="58"/>
      <c r="Q46" s="58"/>
      <c r="R46" s="58"/>
      <c r="S46" s="58"/>
      <c r="T46" s="58"/>
      <c r="U46" s="58"/>
      <c r="V46" s="58"/>
      <c r="W46" s="81"/>
      <c r="X46" s="91"/>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197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2" t="s">
        <v>1857</v>
      </c>
      <c r="C49" s="9"/>
      <c r="D49" s="9"/>
      <c r="E49" s="9"/>
      <c r="F49" s="9"/>
      <c r="G49" s="9"/>
      <c r="H49" s="9"/>
      <c r="I49" s="9"/>
      <c r="J49" s="9"/>
      <c r="K49" s="9"/>
      <c r="L49" s="9"/>
      <c r="M49" s="9"/>
      <c r="N49" s="9"/>
      <c r="O49" s="9"/>
      <c r="P49" s="9"/>
      <c r="Q49" s="9"/>
      <c r="R49" s="9"/>
      <c r="S49" s="9"/>
      <c r="T49" s="9"/>
      <c r="U49" s="9"/>
      <c r="V49" s="9"/>
      <c r="W49" s="9"/>
      <c r="X49" s="92"/>
      <c r="Y49" s="9"/>
      <c r="Z49" s="9"/>
      <c r="AA49" s="9"/>
    </row>
    <row r="50" spans="1:27" ht="13.5">
      <c r="A50" s="9"/>
      <c r="B50" s="18"/>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28.5" customHeight="1">
      <c r="A51" s="9"/>
      <c r="B51" s="19" t="s">
        <v>143</v>
      </c>
      <c r="C51" s="19" t="s">
        <v>147</v>
      </c>
      <c r="D51" s="19"/>
      <c r="E51" s="19"/>
      <c r="F51" s="19"/>
      <c r="G51" s="19"/>
      <c r="H51" s="19"/>
      <c r="I51" s="19"/>
      <c r="J51" s="19"/>
      <c r="K51" s="19"/>
      <c r="L51" s="19"/>
      <c r="M51" s="19" t="s">
        <v>153</v>
      </c>
      <c r="N51" s="19"/>
      <c r="O51" s="19"/>
      <c r="P51" s="19"/>
      <c r="Q51" s="19"/>
      <c r="R51" s="21" t="s">
        <v>30</v>
      </c>
      <c r="S51" s="69"/>
      <c r="T51" s="69"/>
      <c r="U51" s="69"/>
      <c r="V51" s="69"/>
      <c r="W51" s="82"/>
      <c r="X51" s="19" t="s">
        <v>157</v>
      </c>
      <c r="Y51" s="83" t="s">
        <v>3</v>
      </c>
      <c r="Z51" s="25"/>
      <c r="AA51" s="25"/>
    </row>
    <row r="52" spans="1:27" ht="28.5" customHeight="1">
      <c r="A52" s="9"/>
      <c r="B52" s="19"/>
      <c r="C52" s="26"/>
      <c r="D52" s="26"/>
      <c r="E52" s="26"/>
      <c r="F52" s="26"/>
      <c r="G52" s="26"/>
      <c r="H52" s="26"/>
      <c r="I52" s="26"/>
      <c r="J52" s="26"/>
      <c r="K52" s="26"/>
      <c r="L52" s="26"/>
      <c r="M52" s="26"/>
      <c r="N52" s="26"/>
      <c r="O52" s="26"/>
      <c r="P52" s="26"/>
      <c r="Q52" s="26"/>
      <c r="R52" s="66" t="s">
        <v>148</v>
      </c>
      <c r="S52" s="26"/>
      <c r="T52" s="26"/>
      <c r="U52" s="26"/>
      <c r="V52" s="26"/>
      <c r="W52" s="83" t="s">
        <v>93</v>
      </c>
      <c r="X52" s="26"/>
      <c r="Y52" s="96"/>
      <c r="Z52" s="92"/>
      <c r="AA52" s="92"/>
    </row>
    <row r="53" spans="1:27" ht="33.9" customHeight="1">
      <c r="A53" s="9"/>
      <c r="B53" s="20">
        <v>1</v>
      </c>
      <c r="C53" s="27"/>
      <c r="D53" s="32"/>
      <c r="E53" s="32"/>
      <c r="F53" s="32"/>
      <c r="G53" s="32"/>
      <c r="H53" s="32"/>
      <c r="I53" s="32"/>
      <c r="J53" s="32"/>
      <c r="K53" s="32"/>
      <c r="L53" s="38"/>
      <c r="M53" s="48"/>
      <c r="N53" s="59"/>
      <c r="O53" s="59"/>
      <c r="P53" s="59"/>
      <c r="Q53" s="63"/>
      <c r="R53" s="67"/>
      <c r="S53" s="70"/>
      <c r="T53" s="70"/>
      <c r="U53" s="70"/>
      <c r="V53" s="75"/>
      <c r="W53" s="84"/>
      <c r="X53" s="93"/>
      <c r="Y53" s="97"/>
      <c r="Z53" s="100"/>
      <c r="AA53" s="103"/>
    </row>
    <row r="54" spans="1:27" ht="33.9" customHeight="1">
      <c r="A54" s="9"/>
      <c r="B54" s="21">
        <f t="shared" ref="B54:B117" si="0">B53+1</f>
        <v>2</v>
      </c>
      <c r="C54" s="28"/>
      <c r="D54" s="33"/>
      <c r="E54" s="33"/>
      <c r="F54" s="33"/>
      <c r="G54" s="33"/>
      <c r="H54" s="33"/>
      <c r="I54" s="33"/>
      <c r="J54" s="33"/>
      <c r="K54" s="33"/>
      <c r="L54" s="39"/>
      <c r="M54" s="49"/>
      <c r="N54" s="60"/>
      <c r="O54" s="60"/>
      <c r="P54" s="60"/>
      <c r="Q54" s="64"/>
      <c r="R54" s="50"/>
      <c r="S54" s="61"/>
      <c r="T54" s="61"/>
      <c r="U54" s="61"/>
      <c r="V54" s="65"/>
      <c r="W54" s="51"/>
      <c r="X54" s="94"/>
      <c r="Y54" s="98"/>
      <c r="Z54" s="100"/>
      <c r="AA54" s="103"/>
    </row>
    <row r="55" spans="1:27" ht="33.9" customHeight="1">
      <c r="A55" s="9"/>
      <c r="B55" s="21">
        <f t="shared" si="0"/>
        <v>3</v>
      </c>
      <c r="C55" s="28"/>
      <c r="D55" s="33"/>
      <c r="E55" s="33"/>
      <c r="F55" s="33"/>
      <c r="G55" s="33"/>
      <c r="H55" s="33"/>
      <c r="I55" s="33"/>
      <c r="J55" s="33"/>
      <c r="K55" s="33"/>
      <c r="L55" s="39"/>
      <c r="M55" s="50"/>
      <c r="N55" s="61"/>
      <c r="O55" s="61"/>
      <c r="P55" s="61"/>
      <c r="Q55" s="65"/>
      <c r="R55" s="50"/>
      <c r="S55" s="61"/>
      <c r="T55" s="61"/>
      <c r="U55" s="61"/>
      <c r="V55" s="65"/>
      <c r="W55" s="51"/>
      <c r="X55" s="94"/>
      <c r="Y55" s="98"/>
      <c r="Z55" s="100"/>
      <c r="AA55" s="103"/>
    </row>
    <row r="56" spans="1:27" ht="33.9" customHeight="1">
      <c r="A56" s="9"/>
      <c r="B56" s="21">
        <f t="shared" si="0"/>
        <v>4</v>
      </c>
      <c r="C56" s="28"/>
      <c r="D56" s="33"/>
      <c r="E56" s="33"/>
      <c r="F56" s="33"/>
      <c r="G56" s="33"/>
      <c r="H56" s="33"/>
      <c r="I56" s="33"/>
      <c r="J56" s="33"/>
      <c r="K56" s="33"/>
      <c r="L56" s="39"/>
      <c r="M56" s="50"/>
      <c r="N56" s="61"/>
      <c r="O56" s="61"/>
      <c r="P56" s="61"/>
      <c r="Q56" s="65"/>
      <c r="R56" s="50"/>
      <c r="S56" s="61"/>
      <c r="T56" s="61"/>
      <c r="U56" s="61"/>
      <c r="V56" s="65"/>
      <c r="W56" s="51"/>
      <c r="X56" s="94"/>
      <c r="Y56" s="98"/>
      <c r="Z56" s="100"/>
      <c r="AA56" s="103"/>
    </row>
    <row r="57" spans="1:27" ht="33.9" customHeight="1">
      <c r="A57" s="9"/>
      <c r="B57" s="21">
        <f t="shared" si="0"/>
        <v>5</v>
      </c>
      <c r="C57" s="28"/>
      <c r="D57" s="33"/>
      <c r="E57" s="33"/>
      <c r="F57" s="33"/>
      <c r="G57" s="33"/>
      <c r="H57" s="33"/>
      <c r="I57" s="33"/>
      <c r="J57" s="33"/>
      <c r="K57" s="33"/>
      <c r="L57" s="39"/>
      <c r="M57" s="50"/>
      <c r="N57" s="61"/>
      <c r="O57" s="61"/>
      <c r="P57" s="61"/>
      <c r="Q57" s="65"/>
      <c r="R57" s="50"/>
      <c r="S57" s="61"/>
      <c r="T57" s="61"/>
      <c r="U57" s="61"/>
      <c r="V57" s="65"/>
      <c r="W57" s="51"/>
      <c r="X57" s="94"/>
      <c r="Y57" s="98"/>
      <c r="Z57" s="100"/>
      <c r="AA57" s="103"/>
    </row>
    <row r="58" spans="1:27" ht="33.9" customHeight="1">
      <c r="A58" s="9"/>
      <c r="B58" s="21">
        <f t="shared" si="0"/>
        <v>6</v>
      </c>
      <c r="C58" s="28"/>
      <c r="D58" s="33"/>
      <c r="E58" s="33"/>
      <c r="F58" s="33"/>
      <c r="G58" s="33"/>
      <c r="H58" s="33"/>
      <c r="I58" s="33"/>
      <c r="J58" s="33"/>
      <c r="K58" s="33"/>
      <c r="L58" s="39"/>
      <c r="M58" s="50"/>
      <c r="N58" s="61"/>
      <c r="O58" s="61"/>
      <c r="P58" s="61"/>
      <c r="Q58" s="65"/>
      <c r="R58" s="50"/>
      <c r="S58" s="61"/>
      <c r="T58" s="61"/>
      <c r="U58" s="61"/>
      <c r="V58" s="65"/>
      <c r="W58" s="51"/>
      <c r="X58" s="94"/>
      <c r="Y58" s="98"/>
      <c r="Z58" s="100"/>
      <c r="AA58" s="103"/>
    </row>
    <row r="59" spans="1:27" ht="33.9" customHeight="1">
      <c r="A59" s="9"/>
      <c r="B59" s="21">
        <f t="shared" si="0"/>
        <v>7</v>
      </c>
      <c r="C59" s="28"/>
      <c r="D59" s="33"/>
      <c r="E59" s="33"/>
      <c r="F59" s="33"/>
      <c r="G59" s="33"/>
      <c r="H59" s="33"/>
      <c r="I59" s="33"/>
      <c r="J59" s="33"/>
      <c r="K59" s="33"/>
      <c r="L59" s="39"/>
      <c r="M59" s="50"/>
      <c r="N59" s="61"/>
      <c r="O59" s="61"/>
      <c r="P59" s="61"/>
      <c r="Q59" s="65"/>
      <c r="R59" s="50"/>
      <c r="S59" s="61"/>
      <c r="T59" s="61"/>
      <c r="U59" s="61"/>
      <c r="V59" s="65"/>
      <c r="W59" s="51"/>
      <c r="X59" s="94"/>
      <c r="Y59" s="98"/>
      <c r="Z59" s="100"/>
      <c r="AA59" s="103"/>
    </row>
    <row r="60" spans="1:27" ht="33.9" customHeight="1">
      <c r="A60" s="9"/>
      <c r="B60" s="21">
        <f t="shared" si="0"/>
        <v>8</v>
      </c>
      <c r="C60" s="29"/>
      <c r="D60" s="34"/>
      <c r="E60" s="34"/>
      <c r="F60" s="34"/>
      <c r="G60" s="34"/>
      <c r="H60" s="34"/>
      <c r="I60" s="34"/>
      <c r="J60" s="34"/>
      <c r="K60" s="34"/>
      <c r="L60" s="40"/>
      <c r="M60" s="51"/>
      <c r="N60" s="51"/>
      <c r="O60" s="51"/>
      <c r="P60" s="51"/>
      <c r="Q60" s="51"/>
      <c r="R60" s="50"/>
      <c r="S60" s="61"/>
      <c r="T60" s="61"/>
      <c r="U60" s="61"/>
      <c r="V60" s="65"/>
      <c r="W60" s="85"/>
      <c r="X60" s="94"/>
      <c r="Y60" s="98"/>
      <c r="Z60" s="100"/>
      <c r="AA60" s="103"/>
    </row>
    <row r="61" spans="1:27" ht="33.9" customHeight="1">
      <c r="A61" s="9"/>
      <c r="B61" s="21">
        <f t="shared" si="0"/>
        <v>9</v>
      </c>
      <c r="C61" s="29"/>
      <c r="D61" s="34"/>
      <c r="E61" s="34"/>
      <c r="F61" s="34"/>
      <c r="G61" s="34"/>
      <c r="H61" s="34"/>
      <c r="I61" s="34"/>
      <c r="J61" s="34"/>
      <c r="K61" s="34"/>
      <c r="L61" s="40"/>
      <c r="M61" s="51"/>
      <c r="N61" s="51"/>
      <c r="O61" s="51"/>
      <c r="P61" s="51"/>
      <c r="Q61" s="51"/>
      <c r="R61" s="50"/>
      <c r="S61" s="61"/>
      <c r="T61" s="61"/>
      <c r="U61" s="61"/>
      <c r="V61" s="65"/>
      <c r="W61" s="85"/>
      <c r="X61" s="94"/>
      <c r="Y61" s="98"/>
      <c r="Z61" s="100"/>
      <c r="AA61" s="103"/>
    </row>
    <row r="62" spans="1:27" ht="33.9" customHeight="1">
      <c r="A62" s="9"/>
      <c r="B62" s="21">
        <f t="shared" si="0"/>
        <v>10</v>
      </c>
      <c r="C62" s="29"/>
      <c r="D62" s="34"/>
      <c r="E62" s="34"/>
      <c r="F62" s="34"/>
      <c r="G62" s="34"/>
      <c r="H62" s="34"/>
      <c r="I62" s="34"/>
      <c r="J62" s="34"/>
      <c r="K62" s="34"/>
      <c r="L62" s="40"/>
      <c r="M62" s="51"/>
      <c r="N62" s="51"/>
      <c r="O62" s="51"/>
      <c r="P62" s="51"/>
      <c r="Q62" s="51"/>
      <c r="R62" s="50"/>
      <c r="S62" s="61"/>
      <c r="T62" s="61"/>
      <c r="U62" s="61"/>
      <c r="V62" s="65"/>
      <c r="W62" s="85"/>
      <c r="X62" s="94"/>
      <c r="Y62" s="98"/>
      <c r="Z62" s="100"/>
      <c r="AA62" s="103"/>
    </row>
    <row r="63" spans="1:27" ht="33.9" customHeight="1">
      <c r="A63" s="9"/>
      <c r="B63" s="21">
        <f t="shared" si="0"/>
        <v>11</v>
      </c>
      <c r="C63" s="29"/>
      <c r="D63" s="34"/>
      <c r="E63" s="34"/>
      <c r="F63" s="34"/>
      <c r="G63" s="34"/>
      <c r="H63" s="34"/>
      <c r="I63" s="34"/>
      <c r="J63" s="34"/>
      <c r="K63" s="34"/>
      <c r="L63" s="40"/>
      <c r="M63" s="51"/>
      <c r="N63" s="51"/>
      <c r="O63" s="51"/>
      <c r="P63" s="51"/>
      <c r="Q63" s="51"/>
      <c r="R63" s="50"/>
      <c r="S63" s="61"/>
      <c r="T63" s="61"/>
      <c r="U63" s="61"/>
      <c r="V63" s="65"/>
      <c r="W63" s="85"/>
      <c r="X63" s="94"/>
      <c r="Y63" s="98"/>
      <c r="Z63" s="100"/>
      <c r="AA63" s="103"/>
    </row>
    <row r="64" spans="1:27" ht="33.9" customHeight="1">
      <c r="A64" s="9"/>
      <c r="B64" s="21">
        <f t="shared" si="0"/>
        <v>12</v>
      </c>
      <c r="C64" s="29"/>
      <c r="D64" s="34"/>
      <c r="E64" s="34"/>
      <c r="F64" s="34"/>
      <c r="G64" s="34"/>
      <c r="H64" s="34"/>
      <c r="I64" s="34"/>
      <c r="J64" s="34"/>
      <c r="K64" s="34"/>
      <c r="L64" s="40"/>
      <c r="M64" s="51"/>
      <c r="N64" s="51"/>
      <c r="O64" s="51"/>
      <c r="P64" s="51"/>
      <c r="Q64" s="51"/>
      <c r="R64" s="50"/>
      <c r="S64" s="61"/>
      <c r="T64" s="61"/>
      <c r="U64" s="61"/>
      <c r="V64" s="65"/>
      <c r="W64" s="85"/>
      <c r="X64" s="94"/>
      <c r="Y64" s="98"/>
      <c r="Z64" s="100"/>
      <c r="AA64" s="103"/>
    </row>
    <row r="65" spans="1:27" ht="33.9" customHeight="1">
      <c r="A65" s="9"/>
      <c r="B65" s="21">
        <f t="shared" si="0"/>
        <v>13</v>
      </c>
      <c r="C65" s="29"/>
      <c r="D65" s="34"/>
      <c r="E65" s="34"/>
      <c r="F65" s="34"/>
      <c r="G65" s="34"/>
      <c r="H65" s="34"/>
      <c r="I65" s="34"/>
      <c r="J65" s="34"/>
      <c r="K65" s="34"/>
      <c r="L65" s="40"/>
      <c r="M65" s="51"/>
      <c r="N65" s="51"/>
      <c r="O65" s="51"/>
      <c r="P65" s="51"/>
      <c r="Q65" s="51"/>
      <c r="R65" s="50"/>
      <c r="S65" s="61"/>
      <c r="T65" s="61"/>
      <c r="U65" s="61"/>
      <c r="V65" s="65"/>
      <c r="W65" s="85"/>
      <c r="X65" s="94"/>
      <c r="Y65" s="98"/>
      <c r="Z65" s="100"/>
      <c r="AA65" s="103"/>
    </row>
    <row r="66" spans="1:27" ht="33.9" customHeight="1">
      <c r="A66" s="9"/>
      <c r="B66" s="21">
        <f t="shared" si="0"/>
        <v>14</v>
      </c>
      <c r="C66" s="29"/>
      <c r="D66" s="34"/>
      <c r="E66" s="34"/>
      <c r="F66" s="34"/>
      <c r="G66" s="34"/>
      <c r="H66" s="34"/>
      <c r="I66" s="34"/>
      <c r="J66" s="34"/>
      <c r="K66" s="34"/>
      <c r="L66" s="40"/>
      <c r="M66" s="51"/>
      <c r="N66" s="51"/>
      <c r="O66" s="51"/>
      <c r="P66" s="51"/>
      <c r="Q66" s="51"/>
      <c r="R66" s="50"/>
      <c r="S66" s="61"/>
      <c r="T66" s="61"/>
      <c r="U66" s="61"/>
      <c r="V66" s="65"/>
      <c r="W66" s="85"/>
      <c r="X66" s="94"/>
      <c r="Y66" s="98"/>
      <c r="Z66" s="100"/>
      <c r="AA66" s="103"/>
    </row>
    <row r="67" spans="1:27" ht="33.9" customHeight="1">
      <c r="A67" s="9"/>
      <c r="B67" s="21">
        <f t="shared" si="0"/>
        <v>15</v>
      </c>
      <c r="C67" s="29"/>
      <c r="D67" s="34"/>
      <c r="E67" s="34"/>
      <c r="F67" s="34"/>
      <c r="G67" s="34"/>
      <c r="H67" s="34"/>
      <c r="I67" s="34"/>
      <c r="J67" s="34"/>
      <c r="K67" s="34"/>
      <c r="L67" s="40"/>
      <c r="M67" s="51"/>
      <c r="N67" s="51"/>
      <c r="O67" s="51"/>
      <c r="P67" s="51"/>
      <c r="Q67" s="51"/>
      <c r="R67" s="50"/>
      <c r="S67" s="61"/>
      <c r="T67" s="61"/>
      <c r="U67" s="61"/>
      <c r="V67" s="65"/>
      <c r="W67" s="85"/>
      <c r="X67" s="94"/>
      <c r="Y67" s="98"/>
      <c r="Z67" s="100"/>
      <c r="AA67" s="103"/>
    </row>
    <row r="68" spans="1:27" ht="33.9" customHeight="1">
      <c r="A68" s="9"/>
      <c r="B68" s="21">
        <f t="shared" si="0"/>
        <v>16</v>
      </c>
      <c r="C68" s="29"/>
      <c r="D68" s="34"/>
      <c r="E68" s="34"/>
      <c r="F68" s="34"/>
      <c r="G68" s="34"/>
      <c r="H68" s="34"/>
      <c r="I68" s="34"/>
      <c r="J68" s="34"/>
      <c r="K68" s="34"/>
      <c r="L68" s="40"/>
      <c r="M68" s="51"/>
      <c r="N68" s="51"/>
      <c r="O68" s="51"/>
      <c r="P68" s="51"/>
      <c r="Q68" s="51"/>
      <c r="R68" s="50"/>
      <c r="S68" s="61"/>
      <c r="T68" s="61"/>
      <c r="U68" s="61"/>
      <c r="V68" s="65"/>
      <c r="W68" s="85"/>
      <c r="X68" s="94"/>
      <c r="Y68" s="98"/>
      <c r="Z68" s="100"/>
      <c r="AA68" s="103"/>
    </row>
    <row r="69" spans="1:27" ht="33.9" customHeight="1">
      <c r="A69" s="9"/>
      <c r="B69" s="21">
        <f t="shared" si="0"/>
        <v>17</v>
      </c>
      <c r="C69" s="29"/>
      <c r="D69" s="34"/>
      <c r="E69" s="34"/>
      <c r="F69" s="34"/>
      <c r="G69" s="34"/>
      <c r="H69" s="34"/>
      <c r="I69" s="34"/>
      <c r="J69" s="34"/>
      <c r="K69" s="34"/>
      <c r="L69" s="40"/>
      <c r="M69" s="51"/>
      <c r="N69" s="51"/>
      <c r="O69" s="51"/>
      <c r="P69" s="51"/>
      <c r="Q69" s="51"/>
      <c r="R69" s="50"/>
      <c r="S69" s="61"/>
      <c r="T69" s="61"/>
      <c r="U69" s="61"/>
      <c r="V69" s="65"/>
      <c r="W69" s="85"/>
      <c r="X69" s="94"/>
      <c r="Y69" s="98"/>
      <c r="Z69" s="100"/>
      <c r="AA69" s="103"/>
    </row>
    <row r="70" spans="1:27" ht="33.9" customHeight="1">
      <c r="A70" s="9"/>
      <c r="B70" s="21">
        <f t="shared" si="0"/>
        <v>18</v>
      </c>
      <c r="C70" s="29"/>
      <c r="D70" s="34"/>
      <c r="E70" s="34"/>
      <c r="F70" s="34"/>
      <c r="G70" s="34"/>
      <c r="H70" s="34"/>
      <c r="I70" s="34"/>
      <c r="J70" s="34"/>
      <c r="K70" s="34"/>
      <c r="L70" s="40"/>
      <c r="M70" s="51"/>
      <c r="N70" s="51"/>
      <c r="O70" s="51"/>
      <c r="P70" s="51"/>
      <c r="Q70" s="51"/>
      <c r="R70" s="50"/>
      <c r="S70" s="61"/>
      <c r="T70" s="61"/>
      <c r="U70" s="61"/>
      <c r="V70" s="65"/>
      <c r="W70" s="85"/>
      <c r="X70" s="94"/>
      <c r="Y70" s="98"/>
      <c r="Z70" s="100"/>
      <c r="AA70" s="103"/>
    </row>
    <row r="71" spans="1:27" ht="33.9" customHeight="1">
      <c r="A71" s="9"/>
      <c r="B71" s="21">
        <f t="shared" si="0"/>
        <v>19</v>
      </c>
      <c r="C71" s="29"/>
      <c r="D71" s="34"/>
      <c r="E71" s="34"/>
      <c r="F71" s="34"/>
      <c r="G71" s="34"/>
      <c r="H71" s="34"/>
      <c r="I71" s="34"/>
      <c r="J71" s="34"/>
      <c r="K71" s="34"/>
      <c r="L71" s="40"/>
      <c r="M71" s="51"/>
      <c r="N71" s="51"/>
      <c r="O71" s="51"/>
      <c r="P71" s="51"/>
      <c r="Q71" s="51"/>
      <c r="R71" s="50"/>
      <c r="S71" s="61"/>
      <c r="T71" s="61"/>
      <c r="U71" s="61"/>
      <c r="V71" s="65"/>
      <c r="W71" s="85"/>
      <c r="X71" s="94"/>
      <c r="Y71" s="98"/>
      <c r="Z71" s="100"/>
      <c r="AA71" s="103"/>
    </row>
    <row r="72" spans="1:27" ht="33.9" customHeight="1">
      <c r="A72" s="9"/>
      <c r="B72" s="21">
        <f t="shared" si="0"/>
        <v>20</v>
      </c>
      <c r="C72" s="29"/>
      <c r="D72" s="34"/>
      <c r="E72" s="34"/>
      <c r="F72" s="34"/>
      <c r="G72" s="34"/>
      <c r="H72" s="34"/>
      <c r="I72" s="34"/>
      <c r="J72" s="34"/>
      <c r="K72" s="34"/>
      <c r="L72" s="40"/>
      <c r="M72" s="51"/>
      <c r="N72" s="51"/>
      <c r="O72" s="51"/>
      <c r="P72" s="51"/>
      <c r="Q72" s="51"/>
      <c r="R72" s="50"/>
      <c r="S72" s="61"/>
      <c r="T72" s="61"/>
      <c r="U72" s="61"/>
      <c r="V72" s="65"/>
      <c r="W72" s="85"/>
      <c r="X72" s="94"/>
      <c r="Y72" s="98"/>
      <c r="Z72" s="100"/>
      <c r="AA72" s="103"/>
    </row>
    <row r="73" spans="1:27" ht="33.9" customHeight="1">
      <c r="A73" s="9"/>
      <c r="B73" s="21">
        <f t="shared" si="0"/>
        <v>21</v>
      </c>
      <c r="C73" s="29"/>
      <c r="D73" s="34"/>
      <c r="E73" s="34"/>
      <c r="F73" s="34"/>
      <c r="G73" s="34"/>
      <c r="H73" s="34"/>
      <c r="I73" s="34"/>
      <c r="J73" s="34"/>
      <c r="K73" s="34"/>
      <c r="L73" s="40"/>
      <c r="M73" s="51"/>
      <c r="N73" s="51"/>
      <c r="O73" s="51"/>
      <c r="P73" s="51"/>
      <c r="Q73" s="51"/>
      <c r="R73" s="50"/>
      <c r="S73" s="61"/>
      <c r="T73" s="61"/>
      <c r="U73" s="61"/>
      <c r="V73" s="65"/>
      <c r="W73" s="85"/>
      <c r="X73" s="94"/>
      <c r="Y73" s="98"/>
      <c r="Z73" s="100"/>
      <c r="AA73" s="103"/>
    </row>
    <row r="74" spans="1:27" ht="33.9" customHeight="1">
      <c r="A74" s="9"/>
      <c r="B74" s="21">
        <f t="shared" si="0"/>
        <v>22</v>
      </c>
      <c r="C74" s="29"/>
      <c r="D74" s="34"/>
      <c r="E74" s="34"/>
      <c r="F74" s="34"/>
      <c r="G74" s="34"/>
      <c r="H74" s="34"/>
      <c r="I74" s="34"/>
      <c r="J74" s="34"/>
      <c r="K74" s="34"/>
      <c r="L74" s="40"/>
      <c r="M74" s="51"/>
      <c r="N74" s="51"/>
      <c r="O74" s="51"/>
      <c r="P74" s="51"/>
      <c r="Q74" s="51"/>
      <c r="R74" s="50"/>
      <c r="S74" s="61"/>
      <c r="T74" s="61"/>
      <c r="U74" s="61"/>
      <c r="V74" s="65"/>
      <c r="W74" s="85"/>
      <c r="X74" s="94"/>
      <c r="Y74" s="98"/>
      <c r="Z74" s="100"/>
      <c r="AA74" s="103"/>
    </row>
    <row r="75" spans="1:27" ht="33.9" customHeight="1">
      <c r="A75" s="9"/>
      <c r="B75" s="21">
        <f t="shared" si="0"/>
        <v>23</v>
      </c>
      <c r="C75" s="29"/>
      <c r="D75" s="34"/>
      <c r="E75" s="34"/>
      <c r="F75" s="34"/>
      <c r="G75" s="34"/>
      <c r="H75" s="34"/>
      <c r="I75" s="34"/>
      <c r="J75" s="34"/>
      <c r="K75" s="34"/>
      <c r="L75" s="40"/>
      <c r="M75" s="51"/>
      <c r="N75" s="51"/>
      <c r="O75" s="51"/>
      <c r="P75" s="51"/>
      <c r="Q75" s="51"/>
      <c r="R75" s="50"/>
      <c r="S75" s="61"/>
      <c r="T75" s="61"/>
      <c r="U75" s="61"/>
      <c r="V75" s="65"/>
      <c r="W75" s="85"/>
      <c r="X75" s="94"/>
      <c r="Y75" s="98"/>
      <c r="Z75" s="100"/>
      <c r="AA75" s="103"/>
    </row>
    <row r="76" spans="1:27" ht="33.9" customHeight="1">
      <c r="A76" s="9"/>
      <c r="B76" s="21">
        <f t="shared" si="0"/>
        <v>24</v>
      </c>
      <c r="C76" s="29"/>
      <c r="D76" s="34"/>
      <c r="E76" s="34"/>
      <c r="F76" s="34"/>
      <c r="G76" s="34"/>
      <c r="H76" s="34"/>
      <c r="I76" s="34"/>
      <c r="J76" s="34"/>
      <c r="K76" s="34"/>
      <c r="L76" s="40"/>
      <c r="M76" s="51"/>
      <c r="N76" s="51"/>
      <c r="O76" s="51"/>
      <c r="P76" s="51"/>
      <c r="Q76" s="51"/>
      <c r="R76" s="50"/>
      <c r="S76" s="61"/>
      <c r="T76" s="61"/>
      <c r="U76" s="61"/>
      <c r="V76" s="65"/>
      <c r="W76" s="85"/>
      <c r="X76" s="94"/>
      <c r="Y76" s="98"/>
      <c r="Z76" s="100"/>
      <c r="AA76" s="103"/>
    </row>
    <row r="77" spans="1:27" ht="33.9" customHeight="1">
      <c r="A77" s="9"/>
      <c r="B77" s="21">
        <f t="shared" si="0"/>
        <v>25</v>
      </c>
      <c r="C77" s="29"/>
      <c r="D77" s="34"/>
      <c r="E77" s="34"/>
      <c r="F77" s="34"/>
      <c r="G77" s="34"/>
      <c r="H77" s="34"/>
      <c r="I77" s="34"/>
      <c r="J77" s="34"/>
      <c r="K77" s="34"/>
      <c r="L77" s="40"/>
      <c r="M77" s="51"/>
      <c r="N77" s="51"/>
      <c r="O77" s="51"/>
      <c r="P77" s="51"/>
      <c r="Q77" s="51"/>
      <c r="R77" s="50"/>
      <c r="S77" s="61"/>
      <c r="T77" s="61"/>
      <c r="U77" s="61"/>
      <c r="V77" s="65"/>
      <c r="W77" s="85"/>
      <c r="X77" s="94"/>
      <c r="Y77" s="98"/>
      <c r="Z77" s="100"/>
      <c r="AA77" s="103"/>
    </row>
    <row r="78" spans="1:27" ht="33.9" customHeight="1">
      <c r="A78" s="9"/>
      <c r="B78" s="21">
        <f t="shared" si="0"/>
        <v>26</v>
      </c>
      <c r="C78" s="29"/>
      <c r="D78" s="34"/>
      <c r="E78" s="34"/>
      <c r="F78" s="34"/>
      <c r="G78" s="34"/>
      <c r="H78" s="34"/>
      <c r="I78" s="34"/>
      <c r="J78" s="34"/>
      <c r="K78" s="34"/>
      <c r="L78" s="40"/>
      <c r="M78" s="51"/>
      <c r="N78" s="51"/>
      <c r="O78" s="51"/>
      <c r="P78" s="51"/>
      <c r="Q78" s="51"/>
      <c r="R78" s="50"/>
      <c r="S78" s="61"/>
      <c r="T78" s="61"/>
      <c r="U78" s="61"/>
      <c r="V78" s="65"/>
      <c r="W78" s="85"/>
      <c r="X78" s="94"/>
      <c r="Y78" s="98"/>
      <c r="Z78" s="100"/>
      <c r="AA78" s="103"/>
    </row>
    <row r="79" spans="1:27" ht="33.9" customHeight="1">
      <c r="A79" s="9"/>
      <c r="B79" s="21">
        <f t="shared" si="0"/>
        <v>27</v>
      </c>
      <c r="C79" s="29"/>
      <c r="D79" s="34"/>
      <c r="E79" s="34"/>
      <c r="F79" s="34"/>
      <c r="G79" s="34"/>
      <c r="H79" s="34"/>
      <c r="I79" s="34"/>
      <c r="J79" s="34"/>
      <c r="K79" s="34"/>
      <c r="L79" s="40"/>
      <c r="M79" s="51"/>
      <c r="N79" s="51"/>
      <c r="O79" s="51"/>
      <c r="P79" s="51"/>
      <c r="Q79" s="51"/>
      <c r="R79" s="50"/>
      <c r="S79" s="61"/>
      <c r="T79" s="61"/>
      <c r="U79" s="61"/>
      <c r="V79" s="65"/>
      <c r="W79" s="85"/>
      <c r="X79" s="94"/>
      <c r="Y79" s="98"/>
      <c r="Z79" s="100"/>
      <c r="AA79" s="103"/>
    </row>
    <row r="80" spans="1:27" ht="33.9" customHeight="1">
      <c r="A80" s="9"/>
      <c r="B80" s="21">
        <f t="shared" si="0"/>
        <v>28</v>
      </c>
      <c r="C80" s="29"/>
      <c r="D80" s="34"/>
      <c r="E80" s="34"/>
      <c r="F80" s="34"/>
      <c r="G80" s="34"/>
      <c r="H80" s="34"/>
      <c r="I80" s="34"/>
      <c r="J80" s="34"/>
      <c r="K80" s="34"/>
      <c r="L80" s="40"/>
      <c r="M80" s="51"/>
      <c r="N80" s="51"/>
      <c r="O80" s="51"/>
      <c r="P80" s="51"/>
      <c r="Q80" s="51"/>
      <c r="R80" s="50"/>
      <c r="S80" s="61"/>
      <c r="T80" s="61"/>
      <c r="U80" s="61"/>
      <c r="V80" s="65"/>
      <c r="W80" s="85"/>
      <c r="X80" s="94"/>
      <c r="Y80" s="98"/>
      <c r="Z80" s="100"/>
      <c r="AA80" s="103"/>
    </row>
    <row r="81" spans="1:27" ht="33.9" customHeight="1">
      <c r="A81" s="9"/>
      <c r="B81" s="21">
        <f t="shared" si="0"/>
        <v>29</v>
      </c>
      <c r="C81" s="29"/>
      <c r="D81" s="34"/>
      <c r="E81" s="34"/>
      <c r="F81" s="34"/>
      <c r="G81" s="34"/>
      <c r="H81" s="34"/>
      <c r="I81" s="34"/>
      <c r="J81" s="34"/>
      <c r="K81" s="34"/>
      <c r="L81" s="40"/>
      <c r="M81" s="51"/>
      <c r="N81" s="51"/>
      <c r="O81" s="51"/>
      <c r="P81" s="51"/>
      <c r="Q81" s="51"/>
      <c r="R81" s="50"/>
      <c r="S81" s="61"/>
      <c r="T81" s="61"/>
      <c r="U81" s="61"/>
      <c r="V81" s="65"/>
      <c r="W81" s="85"/>
      <c r="X81" s="94"/>
      <c r="Y81" s="98"/>
      <c r="Z81" s="100"/>
      <c r="AA81" s="103"/>
    </row>
    <row r="82" spans="1:27" ht="33.9" customHeight="1">
      <c r="A82" s="9"/>
      <c r="B82" s="21">
        <f t="shared" si="0"/>
        <v>30</v>
      </c>
      <c r="C82" s="29"/>
      <c r="D82" s="34"/>
      <c r="E82" s="34"/>
      <c r="F82" s="34"/>
      <c r="G82" s="34"/>
      <c r="H82" s="34"/>
      <c r="I82" s="34"/>
      <c r="J82" s="34"/>
      <c r="K82" s="34"/>
      <c r="L82" s="40"/>
      <c r="M82" s="51"/>
      <c r="N82" s="51"/>
      <c r="O82" s="51"/>
      <c r="P82" s="51"/>
      <c r="Q82" s="51"/>
      <c r="R82" s="50"/>
      <c r="S82" s="61"/>
      <c r="T82" s="61"/>
      <c r="U82" s="61"/>
      <c r="V82" s="65"/>
      <c r="W82" s="85"/>
      <c r="X82" s="94"/>
      <c r="Y82" s="98"/>
      <c r="Z82" s="100"/>
      <c r="AA82" s="103"/>
    </row>
    <row r="83" spans="1:27" ht="33.9" customHeight="1">
      <c r="A83" s="9"/>
      <c r="B83" s="21">
        <f t="shared" si="0"/>
        <v>31</v>
      </c>
      <c r="C83" s="29"/>
      <c r="D83" s="34"/>
      <c r="E83" s="34"/>
      <c r="F83" s="34"/>
      <c r="G83" s="34"/>
      <c r="H83" s="34"/>
      <c r="I83" s="34"/>
      <c r="J83" s="34"/>
      <c r="K83" s="34"/>
      <c r="L83" s="40"/>
      <c r="M83" s="51"/>
      <c r="N83" s="51"/>
      <c r="O83" s="51"/>
      <c r="P83" s="51"/>
      <c r="Q83" s="51"/>
      <c r="R83" s="50"/>
      <c r="S83" s="61"/>
      <c r="T83" s="61"/>
      <c r="U83" s="61"/>
      <c r="V83" s="65"/>
      <c r="W83" s="85"/>
      <c r="X83" s="94"/>
      <c r="Y83" s="98"/>
      <c r="Z83" s="100"/>
      <c r="AA83" s="103"/>
    </row>
    <row r="84" spans="1:27" ht="33.9" customHeight="1">
      <c r="A84" s="9"/>
      <c r="B84" s="21">
        <f t="shared" si="0"/>
        <v>32</v>
      </c>
      <c r="C84" s="29"/>
      <c r="D84" s="34"/>
      <c r="E84" s="34"/>
      <c r="F84" s="34"/>
      <c r="G84" s="34"/>
      <c r="H84" s="34"/>
      <c r="I84" s="34"/>
      <c r="J84" s="34"/>
      <c r="K84" s="34"/>
      <c r="L84" s="40"/>
      <c r="M84" s="51"/>
      <c r="N84" s="51"/>
      <c r="O84" s="51"/>
      <c r="P84" s="51"/>
      <c r="Q84" s="51"/>
      <c r="R84" s="50"/>
      <c r="S84" s="61"/>
      <c r="T84" s="61"/>
      <c r="U84" s="61"/>
      <c r="V84" s="65"/>
      <c r="W84" s="85"/>
      <c r="X84" s="94"/>
      <c r="Y84" s="98"/>
      <c r="Z84" s="100"/>
      <c r="AA84" s="103"/>
    </row>
    <row r="85" spans="1:27" ht="33.9" customHeight="1">
      <c r="A85" s="9"/>
      <c r="B85" s="21">
        <f t="shared" si="0"/>
        <v>33</v>
      </c>
      <c r="C85" s="29"/>
      <c r="D85" s="34"/>
      <c r="E85" s="34"/>
      <c r="F85" s="34"/>
      <c r="G85" s="34"/>
      <c r="H85" s="34"/>
      <c r="I85" s="34"/>
      <c r="J85" s="34"/>
      <c r="K85" s="34"/>
      <c r="L85" s="40"/>
      <c r="M85" s="51"/>
      <c r="N85" s="51"/>
      <c r="O85" s="51"/>
      <c r="P85" s="51"/>
      <c r="Q85" s="51"/>
      <c r="R85" s="50"/>
      <c r="S85" s="61"/>
      <c r="T85" s="61"/>
      <c r="U85" s="61"/>
      <c r="V85" s="65"/>
      <c r="W85" s="85"/>
      <c r="X85" s="94"/>
      <c r="Y85" s="98"/>
      <c r="Z85" s="100"/>
      <c r="AA85" s="103"/>
    </row>
    <row r="86" spans="1:27" ht="33.9" customHeight="1">
      <c r="A86" s="9"/>
      <c r="B86" s="21">
        <f t="shared" si="0"/>
        <v>34</v>
      </c>
      <c r="C86" s="29"/>
      <c r="D86" s="34"/>
      <c r="E86" s="34"/>
      <c r="F86" s="34"/>
      <c r="G86" s="34"/>
      <c r="H86" s="34"/>
      <c r="I86" s="34"/>
      <c r="J86" s="34"/>
      <c r="K86" s="34"/>
      <c r="L86" s="40"/>
      <c r="M86" s="51"/>
      <c r="N86" s="51"/>
      <c r="O86" s="51"/>
      <c r="P86" s="51"/>
      <c r="Q86" s="51"/>
      <c r="R86" s="50"/>
      <c r="S86" s="61"/>
      <c r="T86" s="61"/>
      <c r="U86" s="61"/>
      <c r="V86" s="65"/>
      <c r="W86" s="85"/>
      <c r="X86" s="94"/>
      <c r="Y86" s="98"/>
      <c r="Z86" s="100"/>
      <c r="AA86" s="103"/>
    </row>
    <row r="87" spans="1:27" ht="33.9" customHeight="1">
      <c r="A87" s="9"/>
      <c r="B87" s="21">
        <f t="shared" si="0"/>
        <v>35</v>
      </c>
      <c r="C87" s="29"/>
      <c r="D87" s="34"/>
      <c r="E87" s="34"/>
      <c r="F87" s="34"/>
      <c r="G87" s="34"/>
      <c r="H87" s="34"/>
      <c r="I87" s="34"/>
      <c r="J87" s="34"/>
      <c r="K87" s="34"/>
      <c r="L87" s="40"/>
      <c r="M87" s="51"/>
      <c r="N87" s="51"/>
      <c r="O87" s="51"/>
      <c r="P87" s="51"/>
      <c r="Q87" s="51"/>
      <c r="R87" s="50"/>
      <c r="S87" s="61"/>
      <c r="T87" s="61"/>
      <c r="U87" s="61"/>
      <c r="V87" s="65"/>
      <c r="W87" s="85"/>
      <c r="X87" s="94"/>
      <c r="Y87" s="98"/>
      <c r="Z87" s="100"/>
      <c r="AA87" s="103"/>
    </row>
    <row r="88" spans="1:27" ht="33.9" customHeight="1">
      <c r="A88" s="9"/>
      <c r="B88" s="21">
        <f t="shared" si="0"/>
        <v>36</v>
      </c>
      <c r="C88" s="29"/>
      <c r="D88" s="34"/>
      <c r="E88" s="34"/>
      <c r="F88" s="34"/>
      <c r="G88" s="34"/>
      <c r="H88" s="34"/>
      <c r="I88" s="34"/>
      <c r="J88" s="34"/>
      <c r="K88" s="34"/>
      <c r="L88" s="40"/>
      <c r="M88" s="51"/>
      <c r="N88" s="51"/>
      <c r="O88" s="51"/>
      <c r="P88" s="51"/>
      <c r="Q88" s="51"/>
      <c r="R88" s="50"/>
      <c r="S88" s="61"/>
      <c r="T88" s="61"/>
      <c r="U88" s="61"/>
      <c r="V88" s="65"/>
      <c r="W88" s="85"/>
      <c r="X88" s="94"/>
      <c r="Y88" s="98"/>
      <c r="Z88" s="100"/>
      <c r="AA88" s="103"/>
    </row>
    <row r="89" spans="1:27" ht="33.9" customHeight="1">
      <c r="A89" s="9"/>
      <c r="B89" s="21">
        <f t="shared" si="0"/>
        <v>37</v>
      </c>
      <c r="C89" s="29"/>
      <c r="D89" s="34"/>
      <c r="E89" s="34"/>
      <c r="F89" s="34"/>
      <c r="G89" s="34"/>
      <c r="H89" s="34"/>
      <c r="I89" s="34"/>
      <c r="J89" s="34"/>
      <c r="K89" s="34"/>
      <c r="L89" s="40"/>
      <c r="M89" s="51"/>
      <c r="N89" s="51"/>
      <c r="O89" s="51"/>
      <c r="P89" s="51"/>
      <c r="Q89" s="51"/>
      <c r="R89" s="50"/>
      <c r="S89" s="61"/>
      <c r="T89" s="61"/>
      <c r="U89" s="61"/>
      <c r="V89" s="65"/>
      <c r="W89" s="85"/>
      <c r="X89" s="94"/>
      <c r="Y89" s="98"/>
      <c r="Z89" s="100"/>
      <c r="AA89" s="103"/>
    </row>
    <row r="90" spans="1:27" ht="33.9" customHeight="1">
      <c r="A90" s="9"/>
      <c r="B90" s="21">
        <f t="shared" si="0"/>
        <v>38</v>
      </c>
      <c r="C90" s="29"/>
      <c r="D90" s="34"/>
      <c r="E90" s="34"/>
      <c r="F90" s="34"/>
      <c r="G90" s="34"/>
      <c r="H90" s="34"/>
      <c r="I90" s="34"/>
      <c r="J90" s="34"/>
      <c r="K90" s="34"/>
      <c r="L90" s="40"/>
      <c r="M90" s="51"/>
      <c r="N90" s="51"/>
      <c r="O90" s="51"/>
      <c r="P90" s="51"/>
      <c r="Q90" s="51"/>
      <c r="R90" s="50"/>
      <c r="S90" s="61"/>
      <c r="T90" s="61"/>
      <c r="U90" s="61"/>
      <c r="V90" s="65"/>
      <c r="W90" s="85"/>
      <c r="X90" s="94"/>
      <c r="Y90" s="98"/>
      <c r="Z90" s="100"/>
      <c r="AA90" s="103"/>
    </row>
    <row r="91" spans="1:27" ht="33.9" customHeight="1">
      <c r="A91" s="9"/>
      <c r="B91" s="21">
        <f t="shared" si="0"/>
        <v>39</v>
      </c>
      <c r="C91" s="29"/>
      <c r="D91" s="34"/>
      <c r="E91" s="34"/>
      <c r="F91" s="34"/>
      <c r="G91" s="34"/>
      <c r="H91" s="34"/>
      <c r="I91" s="34"/>
      <c r="J91" s="34"/>
      <c r="K91" s="34"/>
      <c r="L91" s="40"/>
      <c r="M91" s="51"/>
      <c r="N91" s="51"/>
      <c r="O91" s="51"/>
      <c r="P91" s="51"/>
      <c r="Q91" s="51"/>
      <c r="R91" s="50"/>
      <c r="S91" s="61"/>
      <c r="T91" s="61"/>
      <c r="U91" s="61"/>
      <c r="V91" s="65"/>
      <c r="W91" s="85"/>
      <c r="X91" s="94"/>
      <c r="Y91" s="98"/>
      <c r="Z91" s="100"/>
      <c r="AA91" s="103"/>
    </row>
    <row r="92" spans="1:27" ht="33.9" customHeight="1">
      <c r="A92" s="9"/>
      <c r="B92" s="21">
        <f t="shared" si="0"/>
        <v>40</v>
      </c>
      <c r="C92" s="29"/>
      <c r="D92" s="34"/>
      <c r="E92" s="34"/>
      <c r="F92" s="34"/>
      <c r="G92" s="34"/>
      <c r="H92" s="34"/>
      <c r="I92" s="34"/>
      <c r="J92" s="34"/>
      <c r="K92" s="34"/>
      <c r="L92" s="40"/>
      <c r="M92" s="51"/>
      <c r="N92" s="51"/>
      <c r="O92" s="51"/>
      <c r="P92" s="51"/>
      <c r="Q92" s="51"/>
      <c r="R92" s="50"/>
      <c r="S92" s="61"/>
      <c r="T92" s="61"/>
      <c r="U92" s="61"/>
      <c r="V92" s="65"/>
      <c r="W92" s="85"/>
      <c r="X92" s="94"/>
      <c r="Y92" s="98"/>
      <c r="Z92" s="100"/>
      <c r="AA92" s="103"/>
    </row>
    <row r="93" spans="1:27" ht="33.9" customHeight="1">
      <c r="A93" s="9"/>
      <c r="B93" s="21">
        <f t="shared" si="0"/>
        <v>41</v>
      </c>
      <c r="C93" s="29"/>
      <c r="D93" s="34"/>
      <c r="E93" s="34"/>
      <c r="F93" s="34"/>
      <c r="G93" s="34"/>
      <c r="H93" s="34"/>
      <c r="I93" s="34"/>
      <c r="J93" s="34"/>
      <c r="K93" s="34"/>
      <c r="L93" s="40"/>
      <c r="M93" s="51"/>
      <c r="N93" s="51"/>
      <c r="O93" s="51"/>
      <c r="P93" s="51"/>
      <c r="Q93" s="51"/>
      <c r="R93" s="50"/>
      <c r="S93" s="61"/>
      <c r="T93" s="61"/>
      <c r="U93" s="61"/>
      <c r="V93" s="65"/>
      <c r="W93" s="85"/>
      <c r="X93" s="94"/>
      <c r="Y93" s="98"/>
      <c r="Z93" s="100"/>
      <c r="AA93" s="103"/>
    </row>
    <row r="94" spans="1:27" ht="33.9" customHeight="1">
      <c r="A94" s="9"/>
      <c r="B94" s="21">
        <f t="shared" si="0"/>
        <v>42</v>
      </c>
      <c r="C94" s="29"/>
      <c r="D94" s="34"/>
      <c r="E94" s="34"/>
      <c r="F94" s="34"/>
      <c r="G94" s="34"/>
      <c r="H94" s="34"/>
      <c r="I94" s="34"/>
      <c r="J94" s="34"/>
      <c r="K94" s="34"/>
      <c r="L94" s="40"/>
      <c r="M94" s="51"/>
      <c r="N94" s="51"/>
      <c r="O94" s="51"/>
      <c r="P94" s="51"/>
      <c r="Q94" s="51"/>
      <c r="R94" s="50"/>
      <c r="S94" s="61"/>
      <c r="T94" s="61"/>
      <c r="U94" s="61"/>
      <c r="V94" s="65"/>
      <c r="W94" s="85"/>
      <c r="X94" s="94"/>
      <c r="Y94" s="98"/>
      <c r="Z94" s="100"/>
      <c r="AA94" s="103"/>
    </row>
    <row r="95" spans="1:27" ht="33.9" customHeight="1">
      <c r="A95" s="9"/>
      <c r="B95" s="21">
        <f t="shared" si="0"/>
        <v>43</v>
      </c>
      <c r="C95" s="29"/>
      <c r="D95" s="34"/>
      <c r="E95" s="34"/>
      <c r="F95" s="34"/>
      <c r="G95" s="34"/>
      <c r="H95" s="34"/>
      <c r="I95" s="34"/>
      <c r="J95" s="34"/>
      <c r="K95" s="34"/>
      <c r="L95" s="40"/>
      <c r="M95" s="51"/>
      <c r="N95" s="51"/>
      <c r="O95" s="51"/>
      <c r="P95" s="51"/>
      <c r="Q95" s="51"/>
      <c r="R95" s="50"/>
      <c r="S95" s="61"/>
      <c r="T95" s="61"/>
      <c r="U95" s="61"/>
      <c r="V95" s="65"/>
      <c r="W95" s="85"/>
      <c r="X95" s="94"/>
      <c r="Y95" s="98"/>
      <c r="Z95" s="100"/>
      <c r="AA95" s="103"/>
    </row>
    <row r="96" spans="1:27" ht="33.9" customHeight="1">
      <c r="A96" s="9"/>
      <c r="B96" s="21">
        <f t="shared" si="0"/>
        <v>44</v>
      </c>
      <c r="C96" s="29"/>
      <c r="D96" s="34"/>
      <c r="E96" s="34"/>
      <c r="F96" s="34"/>
      <c r="G96" s="34"/>
      <c r="H96" s="34"/>
      <c r="I96" s="34"/>
      <c r="J96" s="34"/>
      <c r="K96" s="34"/>
      <c r="L96" s="40"/>
      <c r="M96" s="51"/>
      <c r="N96" s="51"/>
      <c r="O96" s="51"/>
      <c r="P96" s="51"/>
      <c r="Q96" s="51"/>
      <c r="R96" s="50"/>
      <c r="S96" s="61"/>
      <c r="T96" s="61"/>
      <c r="U96" s="61"/>
      <c r="V96" s="65"/>
      <c r="W96" s="85"/>
      <c r="X96" s="94"/>
      <c r="Y96" s="98"/>
      <c r="Z96" s="100"/>
      <c r="AA96" s="103"/>
    </row>
    <row r="97" spans="1:27" ht="33.9" customHeight="1">
      <c r="A97" s="9"/>
      <c r="B97" s="21">
        <f t="shared" si="0"/>
        <v>45</v>
      </c>
      <c r="C97" s="29"/>
      <c r="D97" s="34"/>
      <c r="E97" s="34"/>
      <c r="F97" s="34"/>
      <c r="G97" s="34"/>
      <c r="H97" s="34"/>
      <c r="I97" s="34"/>
      <c r="J97" s="34"/>
      <c r="K97" s="34"/>
      <c r="L97" s="40"/>
      <c r="M97" s="51"/>
      <c r="N97" s="51"/>
      <c r="O97" s="51"/>
      <c r="P97" s="51"/>
      <c r="Q97" s="51"/>
      <c r="R97" s="50"/>
      <c r="S97" s="61"/>
      <c r="T97" s="61"/>
      <c r="U97" s="61"/>
      <c r="V97" s="65"/>
      <c r="W97" s="85"/>
      <c r="X97" s="94"/>
      <c r="Y97" s="98"/>
      <c r="Z97" s="100"/>
      <c r="AA97" s="103"/>
    </row>
    <row r="98" spans="1:27" ht="33.9" customHeight="1">
      <c r="A98" s="9"/>
      <c r="B98" s="21">
        <f t="shared" si="0"/>
        <v>46</v>
      </c>
      <c r="C98" s="29"/>
      <c r="D98" s="34"/>
      <c r="E98" s="34"/>
      <c r="F98" s="34"/>
      <c r="G98" s="34"/>
      <c r="H98" s="34"/>
      <c r="I98" s="34"/>
      <c r="J98" s="34"/>
      <c r="K98" s="34"/>
      <c r="L98" s="40"/>
      <c r="M98" s="51"/>
      <c r="N98" s="51"/>
      <c r="O98" s="51"/>
      <c r="P98" s="51"/>
      <c r="Q98" s="51"/>
      <c r="R98" s="50"/>
      <c r="S98" s="61"/>
      <c r="T98" s="61"/>
      <c r="U98" s="61"/>
      <c r="V98" s="65"/>
      <c r="W98" s="85"/>
      <c r="X98" s="94"/>
      <c r="Y98" s="98"/>
      <c r="Z98" s="100"/>
      <c r="AA98" s="103"/>
    </row>
    <row r="99" spans="1:27" ht="33.9" customHeight="1">
      <c r="A99" s="9"/>
      <c r="B99" s="21">
        <f t="shared" si="0"/>
        <v>47</v>
      </c>
      <c r="C99" s="29"/>
      <c r="D99" s="34"/>
      <c r="E99" s="34"/>
      <c r="F99" s="34"/>
      <c r="G99" s="34"/>
      <c r="H99" s="34"/>
      <c r="I99" s="34"/>
      <c r="J99" s="34"/>
      <c r="K99" s="34"/>
      <c r="L99" s="40"/>
      <c r="M99" s="51"/>
      <c r="N99" s="51"/>
      <c r="O99" s="51"/>
      <c r="P99" s="51"/>
      <c r="Q99" s="51"/>
      <c r="R99" s="50"/>
      <c r="S99" s="61"/>
      <c r="T99" s="61"/>
      <c r="U99" s="61"/>
      <c r="V99" s="65"/>
      <c r="W99" s="85"/>
      <c r="X99" s="94"/>
      <c r="Y99" s="98"/>
      <c r="Z99" s="100"/>
      <c r="AA99" s="103"/>
    </row>
    <row r="100" spans="1:27" ht="33.9" customHeight="1">
      <c r="A100" s="9"/>
      <c r="B100" s="21">
        <f t="shared" si="0"/>
        <v>48</v>
      </c>
      <c r="C100" s="29"/>
      <c r="D100" s="34"/>
      <c r="E100" s="34"/>
      <c r="F100" s="34"/>
      <c r="G100" s="34"/>
      <c r="H100" s="34"/>
      <c r="I100" s="34"/>
      <c r="J100" s="34"/>
      <c r="K100" s="34"/>
      <c r="L100" s="40"/>
      <c r="M100" s="51"/>
      <c r="N100" s="51"/>
      <c r="O100" s="51"/>
      <c r="P100" s="51"/>
      <c r="Q100" s="51"/>
      <c r="R100" s="50"/>
      <c r="S100" s="61"/>
      <c r="T100" s="61"/>
      <c r="U100" s="61"/>
      <c r="V100" s="65"/>
      <c r="W100" s="85"/>
      <c r="X100" s="94"/>
      <c r="Y100" s="98"/>
      <c r="Z100" s="100"/>
      <c r="AA100" s="103"/>
    </row>
    <row r="101" spans="1:27" ht="33.9" customHeight="1">
      <c r="A101" s="9"/>
      <c r="B101" s="21">
        <f t="shared" si="0"/>
        <v>49</v>
      </c>
      <c r="C101" s="29"/>
      <c r="D101" s="34"/>
      <c r="E101" s="34"/>
      <c r="F101" s="34"/>
      <c r="G101" s="34"/>
      <c r="H101" s="34"/>
      <c r="I101" s="34"/>
      <c r="J101" s="34"/>
      <c r="K101" s="34"/>
      <c r="L101" s="40"/>
      <c r="M101" s="51"/>
      <c r="N101" s="51"/>
      <c r="O101" s="51"/>
      <c r="P101" s="51"/>
      <c r="Q101" s="51"/>
      <c r="R101" s="50"/>
      <c r="S101" s="61"/>
      <c r="T101" s="61"/>
      <c r="U101" s="61"/>
      <c r="V101" s="65"/>
      <c r="W101" s="85"/>
      <c r="X101" s="94"/>
      <c r="Y101" s="98"/>
      <c r="Z101" s="100"/>
      <c r="AA101" s="103"/>
    </row>
    <row r="102" spans="1:27" ht="33.9" customHeight="1">
      <c r="A102" s="9"/>
      <c r="B102" s="21">
        <f t="shared" si="0"/>
        <v>50</v>
      </c>
      <c r="C102" s="29"/>
      <c r="D102" s="34"/>
      <c r="E102" s="34"/>
      <c r="F102" s="34"/>
      <c r="G102" s="34"/>
      <c r="H102" s="34"/>
      <c r="I102" s="34"/>
      <c r="J102" s="34"/>
      <c r="K102" s="34"/>
      <c r="L102" s="40"/>
      <c r="M102" s="51"/>
      <c r="N102" s="51"/>
      <c r="O102" s="51"/>
      <c r="P102" s="51"/>
      <c r="Q102" s="51"/>
      <c r="R102" s="50"/>
      <c r="S102" s="61"/>
      <c r="T102" s="61"/>
      <c r="U102" s="61"/>
      <c r="V102" s="65"/>
      <c r="W102" s="85"/>
      <c r="X102" s="94"/>
      <c r="Y102" s="98"/>
      <c r="Z102" s="100"/>
      <c r="AA102" s="103"/>
    </row>
    <row r="103" spans="1:27" ht="33.9" customHeight="1">
      <c r="A103" s="9"/>
      <c r="B103" s="21">
        <f t="shared" si="0"/>
        <v>51</v>
      </c>
      <c r="C103" s="29"/>
      <c r="D103" s="34"/>
      <c r="E103" s="34"/>
      <c r="F103" s="34"/>
      <c r="G103" s="34"/>
      <c r="H103" s="34"/>
      <c r="I103" s="34"/>
      <c r="J103" s="34"/>
      <c r="K103" s="34"/>
      <c r="L103" s="40"/>
      <c r="M103" s="51"/>
      <c r="N103" s="51"/>
      <c r="O103" s="51"/>
      <c r="P103" s="51"/>
      <c r="Q103" s="51"/>
      <c r="R103" s="50"/>
      <c r="S103" s="61"/>
      <c r="T103" s="61"/>
      <c r="U103" s="61"/>
      <c r="V103" s="65"/>
      <c r="W103" s="85"/>
      <c r="X103" s="94"/>
      <c r="Y103" s="98"/>
      <c r="Z103" s="100"/>
      <c r="AA103" s="103"/>
    </row>
    <row r="104" spans="1:27" ht="33.9" customHeight="1">
      <c r="A104" s="9"/>
      <c r="B104" s="21">
        <f t="shared" si="0"/>
        <v>52</v>
      </c>
      <c r="C104" s="29"/>
      <c r="D104" s="34"/>
      <c r="E104" s="34"/>
      <c r="F104" s="34"/>
      <c r="G104" s="34"/>
      <c r="H104" s="34"/>
      <c r="I104" s="34"/>
      <c r="J104" s="34"/>
      <c r="K104" s="34"/>
      <c r="L104" s="40"/>
      <c r="M104" s="51"/>
      <c r="N104" s="51"/>
      <c r="O104" s="51"/>
      <c r="P104" s="51"/>
      <c r="Q104" s="51"/>
      <c r="R104" s="50"/>
      <c r="S104" s="61"/>
      <c r="T104" s="61"/>
      <c r="U104" s="61"/>
      <c r="V104" s="65"/>
      <c r="W104" s="85"/>
      <c r="X104" s="94"/>
      <c r="Y104" s="98"/>
      <c r="Z104" s="100"/>
      <c r="AA104" s="103"/>
    </row>
    <row r="105" spans="1:27" ht="33.9" customHeight="1">
      <c r="A105" s="9"/>
      <c r="B105" s="21">
        <f t="shared" si="0"/>
        <v>53</v>
      </c>
      <c r="C105" s="29"/>
      <c r="D105" s="34"/>
      <c r="E105" s="34"/>
      <c r="F105" s="34"/>
      <c r="G105" s="34"/>
      <c r="H105" s="34"/>
      <c r="I105" s="34"/>
      <c r="J105" s="34"/>
      <c r="K105" s="34"/>
      <c r="L105" s="40"/>
      <c r="M105" s="51"/>
      <c r="N105" s="51"/>
      <c r="O105" s="51"/>
      <c r="P105" s="51"/>
      <c r="Q105" s="51"/>
      <c r="R105" s="50"/>
      <c r="S105" s="61"/>
      <c r="T105" s="61"/>
      <c r="U105" s="61"/>
      <c r="V105" s="65"/>
      <c r="W105" s="85"/>
      <c r="X105" s="94"/>
      <c r="Y105" s="98"/>
      <c r="Z105" s="100"/>
      <c r="AA105" s="103"/>
    </row>
    <row r="106" spans="1:27" ht="33.9" customHeight="1">
      <c r="A106" s="9"/>
      <c r="B106" s="21">
        <f t="shared" si="0"/>
        <v>54</v>
      </c>
      <c r="C106" s="29"/>
      <c r="D106" s="34"/>
      <c r="E106" s="34"/>
      <c r="F106" s="34"/>
      <c r="G106" s="34"/>
      <c r="H106" s="34"/>
      <c r="I106" s="34"/>
      <c r="J106" s="34"/>
      <c r="K106" s="34"/>
      <c r="L106" s="40"/>
      <c r="M106" s="51"/>
      <c r="N106" s="51"/>
      <c r="O106" s="51"/>
      <c r="P106" s="51"/>
      <c r="Q106" s="51"/>
      <c r="R106" s="50"/>
      <c r="S106" s="61"/>
      <c r="T106" s="61"/>
      <c r="U106" s="61"/>
      <c r="V106" s="65"/>
      <c r="W106" s="85"/>
      <c r="X106" s="94"/>
      <c r="Y106" s="98"/>
      <c r="Z106" s="100"/>
      <c r="AA106" s="103"/>
    </row>
    <row r="107" spans="1:27" ht="33.9" customHeight="1">
      <c r="A107" s="9"/>
      <c r="B107" s="21">
        <f t="shared" si="0"/>
        <v>55</v>
      </c>
      <c r="C107" s="29"/>
      <c r="D107" s="34"/>
      <c r="E107" s="34"/>
      <c r="F107" s="34"/>
      <c r="G107" s="34"/>
      <c r="H107" s="34"/>
      <c r="I107" s="34"/>
      <c r="J107" s="34"/>
      <c r="K107" s="34"/>
      <c r="L107" s="40"/>
      <c r="M107" s="51"/>
      <c r="N107" s="51"/>
      <c r="O107" s="51"/>
      <c r="P107" s="51"/>
      <c r="Q107" s="51"/>
      <c r="R107" s="50"/>
      <c r="S107" s="61"/>
      <c r="T107" s="61"/>
      <c r="U107" s="61"/>
      <c r="V107" s="65"/>
      <c r="W107" s="85"/>
      <c r="X107" s="94"/>
      <c r="Y107" s="98"/>
      <c r="Z107" s="100"/>
      <c r="AA107" s="103"/>
    </row>
    <row r="108" spans="1:27" ht="33.9" customHeight="1">
      <c r="A108" s="9"/>
      <c r="B108" s="21">
        <f t="shared" si="0"/>
        <v>56</v>
      </c>
      <c r="C108" s="29"/>
      <c r="D108" s="34"/>
      <c r="E108" s="34"/>
      <c r="F108" s="34"/>
      <c r="G108" s="34"/>
      <c r="H108" s="34"/>
      <c r="I108" s="34"/>
      <c r="J108" s="34"/>
      <c r="K108" s="34"/>
      <c r="L108" s="40"/>
      <c r="M108" s="51"/>
      <c r="N108" s="51"/>
      <c r="O108" s="51"/>
      <c r="P108" s="51"/>
      <c r="Q108" s="51"/>
      <c r="R108" s="50"/>
      <c r="S108" s="61"/>
      <c r="T108" s="61"/>
      <c r="U108" s="61"/>
      <c r="V108" s="65"/>
      <c r="W108" s="85"/>
      <c r="X108" s="94"/>
      <c r="Y108" s="98"/>
      <c r="Z108" s="100"/>
      <c r="AA108" s="103"/>
    </row>
    <row r="109" spans="1:27" ht="33.9" customHeight="1">
      <c r="A109" s="9"/>
      <c r="B109" s="21">
        <f t="shared" si="0"/>
        <v>57</v>
      </c>
      <c r="C109" s="29"/>
      <c r="D109" s="34"/>
      <c r="E109" s="34"/>
      <c r="F109" s="34"/>
      <c r="G109" s="34"/>
      <c r="H109" s="34"/>
      <c r="I109" s="34"/>
      <c r="J109" s="34"/>
      <c r="K109" s="34"/>
      <c r="L109" s="40"/>
      <c r="M109" s="51"/>
      <c r="N109" s="51"/>
      <c r="O109" s="51"/>
      <c r="P109" s="51"/>
      <c r="Q109" s="51"/>
      <c r="R109" s="50"/>
      <c r="S109" s="61"/>
      <c r="T109" s="61"/>
      <c r="U109" s="61"/>
      <c r="V109" s="65"/>
      <c r="W109" s="85"/>
      <c r="X109" s="94"/>
      <c r="Y109" s="98"/>
      <c r="Z109" s="100"/>
      <c r="AA109" s="103"/>
    </row>
    <row r="110" spans="1:27" ht="33.9" customHeight="1">
      <c r="A110" s="9"/>
      <c r="B110" s="21">
        <f t="shared" si="0"/>
        <v>58</v>
      </c>
      <c r="C110" s="29"/>
      <c r="D110" s="34"/>
      <c r="E110" s="34"/>
      <c r="F110" s="34"/>
      <c r="G110" s="34"/>
      <c r="H110" s="34"/>
      <c r="I110" s="34"/>
      <c r="J110" s="34"/>
      <c r="K110" s="34"/>
      <c r="L110" s="40"/>
      <c r="M110" s="51"/>
      <c r="N110" s="51"/>
      <c r="O110" s="51"/>
      <c r="P110" s="51"/>
      <c r="Q110" s="51"/>
      <c r="R110" s="50"/>
      <c r="S110" s="61"/>
      <c r="T110" s="61"/>
      <c r="U110" s="61"/>
      <c r="V110" s="65"/>
      <c r="W110" s="85"/>
      <c r="X110" s="94"/>
      <c r="Y110" s="98"/>
      <c r="Z110" s="100"/>
      <c r="AA110" s="103"/>
    </row>
    <row r="111" spans="1:27" ht="33.9" customHeight="1">
      <c r="A111" s="9"/>
      <c r="B111" s="21">
        <f t="shared" si="0"/>
        <v>59</v>
      </c>
      <c r="C111" s="29"/>
      <c r="D111" s="34"/>
      <c r="E111" s="34"/>
      <c r="F111" s="34"/>
      <c r="G111" s="34"/>
      <c r="H111" s="34"/>
      <c r="I111" s="34"/>
      <c r="J111" s="34"/>
      <c r="K111" s="34"/>
      <c r="L111" s="40"/>
      <c r="M111" s="51"/>
      <c r="N111" s="51"/>
      <c r="O111" s="51"/>
      <c r="P111" s="51"/>
      <c r="Q111" s="51"/>
      <c r="R111" s="50"/>
      <c r="S111" s="61"/>
      <c r="T111" s="61"/>
      <c r="U111" s="61"/>
      <c r="V111" s="65"/>
      <c r="W111" s="85"/>
      <c r="X111" s="94"/>
      <c r="Y111" s="98"/>
      <c r="Z111" s="100"/>
      <c r="AA111" s="103"/>
    </row>
    <row r="112" spans="1:27" ht="33.9" customHeight="1">
      <c r="A112" s="9"/>
      <c r="B112" s="21">
        <f t="shared" si="0"/>
        <v>60</v>
      </c>
      <c r="C112" s="29"/>
      <c r="D112" s="34"/>
      <c r="E112" s="34"/>
      <c r="F112" s="34"/>
      <c r="G112" s="34"/>
      <c r="H112" s="34"/>
      <c r="I112" s="34"/>
      <c r="J112" s="34"/>
      <c r="K112" s="34"/>
      <c r="L112" s="40"/>
      <c r="M112" s="51"/>
      <c r="N112" s="51"/>
      <c r="O112" s="51"/>
      <c r="P112" s="51"/>
      <c r="Q112" s="51"/>
      <c r="R112" s="50"/>
      <c r="S112" s="61"/>
      <c r="T112" s="61"/>
      <c r="U112" s="61"/>
      <c r="V112" s="65"/>
      <c r="W112" s="85"/>
      <c r="X112" s="94"/>
      <c r="Y112" s="98"/>
      <c r="Z112" s="100"/>
      <c r="AA112" s="103"/>
    </row>
    <row r="113" spans="1:27" ht="33.9" customHeight="1">
      <c r="A113" s="9"/>
      <c r="B113" s="21">
        <f t="shared" si="0"/>
        <v>61</v>
      </c>
      <c r="C113" s="29"/>
      <c r="D113" s="34"/>
      <c r="E113" s="34"/>
      <c r="F113" s="34"/>
      <c r="G113" s="34"/>
      <c r="H113" s="34"/>
      <c r="I113" s="34"/>
      <c r="J113" s="34"/>
      <c r="K113" s="34"/>
      <c r="L113" s="40"/>
      <c r="M113" s="51"/>
      <c r="N113" s="51"/>
      <c r="O113" s="51"/>
      <c r="P113" s="51"/>
      <c r="Q113" s="51"/>
      <c r="R113" s="50"/>
      <c r="S113" s="61"/>
      <c r="T113" s="61"/>
      <c r="U113" s="61"/>
      <c r="V113" s="65"/>
      <c r="W113" s="85"/>
      <c r="X113" s="94"/>
      <c r="Y113" s="98"/>
      <c r="Z113" s="100"/>
      <c r="AA113" s="103"/>
    </row>
    <row r="114" spans="1:27" ht="33.9" customHeight="1">
      <c r="A114" s="9"/>
      <c r="B114" s="21">
        <f t="shared" si="0"/>
        <v>62</v>
      </c>
      <c r="C114" s="29"/>
      <c r="D114" s="34"/>
      <c r="E114" s="34"/>
      <c r="F114" s="34"/>
      <c r="G114" s="34"/>
      <c r="H114" s="34"/>
      <c r="I114" s="34"/>
      <c r="J114" s="34"/>
      <c r="K114" s="34"/>
      <c r="L114" s="40"/>
      <c r="M114" s="51"/>
      <c r="N114" s="51"/>
      <c r="O114" s="51"/>
      <c r="P114" s="51"/>
      <c r="Q114" s="51"/>
      <c r="R114" s="50"/>
      <c r="S114" s="61"/>
      <c r="T114" s="61"/>
      <c r="U114" s="61"/>
      <c r="V114" s="65"/>
      <c r="W114" s="85"/>
      <c r="X114" s="94"/>
      <c r="Y114" s="98"/>
      <c r="Z114" s="100"/>
      <c r="AA114" s="103"/>
    </row>
    <row r="115" spans="1:27" ht="33.9" customHeight="1">
      <c r="A115" s="9"/>
      <c r="B115" s="21">
        <f t="shared" si="0"/>
        <v>63</v>
      </c>
      <c r="C115" s="29"/>
      <c r="D115" s="34"/>
      <c r="E115" s="34"/>
      <c r="F115" s="34"/>
      <c r="G115" s="34"/>
      <c r="H115" s="34"/>
      <c r="I115" s="34"/>
      <c r="J115" s="34"/>
      <c r="K115" s="34"/>
      <c r="L115" s="40"/>
      <c r="M115" s="51"/>
      <c r="N115" s="51"/>
      <c r="O115" s="51"/>
      <c r="P115" s="51"/>
      <c r="Q115" s="51"/>
      <c r="R115" s="50"/>
      <c r="S115" s="61"/>
      <c r="T115" s="61"/>
      <c r="U115" s="61"/>
      <c r="V115" s="65"/>
      <c r="W115" s="85"/>
      <c r="X115" s="94"/>
      <c r="Y115" s="98"/>
      <c r="Z115" s="100"/>
      <c r="AA115" s="103"/>
    </row>
    <row r="116" spans="1:27" ht="33.9" customHeight="1">
      <c r="A116" s="9"/>
      <c r="B116" s="21">
        <f t="shared" si="0"/>
        <v>64</v>
      </c>
      <c r="C116" s="29"/>
      <c r="D116" s="34"/>
      <c r="E116" s="34"/>
      <c r="F116" s="34"/>
      <c r="G116" s="34"/>
      <c r="H116" s="34"/>
      <c r="I116" s="34"/>
      <c r="J116" s="34"/>
      <c r="K116" s="34"/>
      <c r="L116" s="40"/>
      <c r="M116" s="51"/>
      <c r="N116" s="51"/>
      <c r="O116" s="51"/>
      <c r="P116" s="51"/>
      <c r="Q116" s="51"/>
      <c r="R116" s="50"/>
      <c r="S116" s="61"/>
      <c r="T116" s="61"/>
      <c r="U116" s="61"/>
      <c r="V116" s="65"/>
      <c r="W116" s="85"/>
      <c r="X116" s="94"/>
      <c r="Y116" s="98"/>
      <c r="Z116" s="100"/>
      <c r="AA116" s="103"/>
    </row>
    <row r="117" spans="1:27" ht="33.9" customHeight="1">
      <c r="A117" s="9"/>
      <c r="B117" s="21">
        <f t="shared" si="0"/>
        <v>65</v>
      </c>
      <c r="C117" s="29"/>
      <c r="D117" s="34"/>
      <c r="E117" s="34"/>
      <c r="F117" s="34"/>
      <c r="G117" s="34"/>
      <c r="H117" s="34"/>
      <c r="I117" s="34"/>
      <c r="J117" s="34"/>
      <c r="K117" s="34"/>
      <c r="L117" s="40"/>
      <c r="M117" s="51"/>
      <c r="N117" s="51"/>
      <c r="O117" s="51"/>
      <c r="P117" s="51"/>
      <c r="Q117" s="51"/>
      <c r="R117" s="50"/>
      <c r="S117" s="61"/>
      <c r="T117" s="61"/>
      <c r="U117" s="61"/>
      <c r="V117" s="65"/>
      <c r="W117" s="85"/>
      <c r="X117" s="94"/>
      <c r="Y117" s="98"/>
      <c r="Z117" s="100"/>
      <c r="AA117" s="103"/>
    </row>
    <row r="118" spans="1:27" ht="33.9" customHeight="1">
      <c r="A118" s="9"/>
      <c r="B118" s="21">
        <f t="shared" ref="B118:B152" si="1">B117+1</f>
        <v>66</v>
      </c>
      <c r="C118" s="29"/>
      <c r="D118" s="34"/>
      <c r="E118" s="34"/>
      <c r="F118" s="34"/>
      <c r="G118" s="34"/>
      <c r="H118" s="34"/>
      <c r="I118" s="34"/>
      <c r="J118" s="34"/>
      <c r="K118" s="34"/>
      <c r="L118" s="40"/>
      <c r="M118" s="51"/>
      <c r="N118" s="51"/>
      <c r="O118" s="51"/>
      <c r="P118" s="51"/>
      <c r="Q118" s="51"/>
      <c r="R118" s="50"/>
      <c r="S118" s="61"/>
      <c r="T118" s="61"/>
      <c r="U118" s="61"/>
      <c r="V118" s="65"/>
      <c r="W118" s="85"/>
      <c r="X118" s="94"/>
      <c r="Y118" s="98"/>
      <c r="Z118" s="100"/>
      <c r="AA118" s="103"/>
    </row>
    <row r="119" spans="1:27" ht="33.9" customHeight="1">
      <c r="A119" s="9"/>
      <c r="B119" s="21">
        <f t="shared" si="1"/>
        <v>67</v>
      </c>
      <c r="C119" s="29"/>
      <c r="D119" s="34"/>
      <c r="E119" s="34"/>
      <c r="F119" s="34"/>
      <c r="G119" s="34"/>
      <c r="H119" s="34"/>
      <c r="I119" s="34"/>
      <c r="J119" s="34"/>
      <c r="K119" s="34"/>
      <c r="L119" s="40"/>
      <c r="M119" s="51"/>
      <c r="N119" s="51"/>
      <c r="O119" s="51"/>
      <c r="P119" s="51"/>
      <c r="Q119" s="51"/>
      <c r="R119" s="50"/>
      <c r="S119" s="61"/>
      <c r="T119" s="61"/>
      <c r="U119" s="61"/>
      <c r="V119" s="65"/>
      <c r="W119" s="85"/>
      <c r="X119" s="94"/>
      <c r="Y119" s="98"/>
      <c r="Z119" s="100"/>
      <c r="AA119" s="103"/>
    </row>
    <row r="120" spans="1:27" ht="33.9" customHeight="1">
      <c r="A120" s="9"/>
      <c r="B120" s="21">
        <f t="shared" si="1"/>
        <v>68</v>
      </c>
      <c r="C120" s="29"/>
      <c r="D120" s="34"/>
      <c r="E120" s="34"/>
      <c r="F120" s="34"/>
      <c r="G120" s="34"/>
      <c r="H120" s="34"/>
      <c r="I120" s="34"/>
      <c r="J120" s="34"/>
      <c r="K120" s="34"/>
      <c r="L120" s="40"/>
      <c r="M120" s="51"/>
      <c r="N120" s="51"/>
      <c r="O120" s="51"/>
      <c r="P120" s="51"/>
      <c r="Q120" s="51"/>
      <c r="R120" s="50"/>
      <c r="S120" s="61"/>
      <c r="T120" s="61"/>
      <c r="U120" s="61"/>
      <c r="V120" s="65"/>
      <c r="W120" s="85"/>
      <c r="X120" s="94"/>
      <c r="Y120" s="98"/>
      <c r="Z120" s="100"/>
      <c r="AA120" s="103"/>
    </row>
    <row r="121" spans="1:27" ht="33.9" customHeight="1">
      <c r="A121" s="9"/>
      <c r="B121" s="21">
        <f t="shared" si="1"/>
        <v>69</v>
      </c>
      <c r="C121" s="29"/>
      <c r="D121" s="34"/>
      <c r="E121" s="34"/>
      <c r="F121" s="34"/>
      <c r="G121" s="34"/>
      <c r="H121" s="34"/>
      <c r="I121" s="34"/>
      <c r="J121" s="34"/>
      <c r="K121" s="34"/>
      <c r="L121" s="40"/>
      <c r="M121" s="51"/>
      <c r="N121" s="51"/>
      <c r="O121" s="51"/>
      <c r="P121" s="51"/>
      <c r="Q121" s="51"/>
      <c r="R121" s="50"/>
      <c r="S121" s="61"/>
      <c r="T121" s="61"/>
      <c r="U121" s="61"/>
      <c r="V121" s="65"/>
      <c r="W121" s="85"/>
      <c r="X121" s="94"/>
      <c r="Y121" s="98"/>
      <c r="Z121" s="100"/>
      <c r="AA121" s="103"/>
    </row>
    <row r="122" spans="1:27" ht="33.9" customHeight="1">
      <c r="A122" s="9"/>
      <c r="B122" s="21">
        <f t="shared" si="1"/>
        <v>70</v>
      </c>
      <c r="C122" s="29"/>
      <c r="D122" s="34"/>
      <c r="E122" s="34"/>
      <c r="F122" s="34"/>
      <c r="G122" s="34"/>
      <c r="H122" s="34"/>
      <c r="I122" s="34"/>
      <c r="J122" s="34"/>
      <c r="K122" s="34"/>
      <c r="L122" s="40"/>
      <c r="M122" s="51"/>
      <c r="N122" s="51"/>
      <c r="O122" s="51"/>
      <c r="P122" s="51"/>
      <c r="Q122" s="51"/>
      <c r="R122" s="50"/>
      <c r="S122" s="61"/>
      <c r="T122" s="61"/>
      <c r="U122" s="61"/>
      <c r="V122" s="65"/>
      <c r="W122" s="85"/>
      <c r="X122" s="94"/>
      <c r="Y122" s="98"/>
      <c r="Z122" s="100"/>
      <c r="AA122" s="103"/>
    </row>
    <row r="123" spans="1:27" ht="33.9" customHeight="1">
      <c r="A123" s="9"/>
      <c r="B123" s="21">
        <f t="shared" si="1"/>
        <v>71</v>
      </c>
      <c r="C123" s="29"/>
      <c r="D123" s="34"/>
      <c r="E123" s="34"/>
      <c r="F123" s="34"/>
      <c r="G123" s="34"/>
      <c r="H123" s="34"/>
      <c r="I123" s="34"/>
      <c r="J123" s="34"/>
      <c r="K123" s="34"/>
      <c r="L123" s="40"/>
      <c r="M123" s="51"/>
      <c r="N123" s="51"/>
      <c r="O123" s="51"/>
      <c r="P123" s="51"/>
      <c r="Q123" s="51"/>
      <c r="R123" s="50"/>
      <c r="S123" s="61"/>
      <c r="T123" s="61"/>
      <c r="U123" s="61"/>
      <c r="V123" s="65"/>
      <c r="W123" s="85"/>
      <c r="X123" s="94"/>
      <c r="Y123" s="98"/>
      <c r="Z123" s="100"/>
      <c r="AA123" s="103"/>
    </row>
    <row r="124" spans="1:27" ht="33.9" customHeight="1">
      <c r="A124" s="9"/>
      <c r="B124" s="21">
        <f t="shared" si="1"/>
        <v>72</v>
      </c>
      <c r="C124" s="29"/>
      <c r="D124" s="34"/>
      <c r="E124" s="34"/>
      <c r="F124" s="34"/>
      <c r="G124" s="34"/>
      <c r="H124" s="34"/>
      <c r="I124" s="34"/>
      <c r="J124" s="34"/>
      <c r="K124" s="34"/>
      <c r="L124" s="40"/>
      <c r="M124" s="51"/>
      <c r="N124" s="51"/>
      <c r="O124" s="51"/>
      <c r="P124" s="51"/>
      <c r="Q124" s="51"/>
      <c r="R124" s="50"/>
      <c r="S124" s="61"/>
      <c r="T124" s="61"/>
      <c r="U124" s="61"/>
      <c r="V124" s="65"/>
      <c r="W124" s="85"/>
      <c r="X124" s="94"/>
      <c r="Y124" s="98"/>
      <c r="Z124" s="100"/>
      <c r="AA124" s="103"/>
    </row>
    <row r="125" spans="1:27" ht="33.9" customHeight="1">
      <c r="A125" s="9"/>
      <c r="B125" s="21">
        <f t="shared" si="1"/>
        <v>73</v>
      </c>
      <c r="C125" s="29"/>
      <c r="D125" s="34"/>
      <c r="E125" s="34"/>
      <c r="F125" s="34"/>
      <c r="G125" s="34"/>
      <c r="H125" s="34"/>
      <c r="I125" s="34"/>
      <c r="J125" s="34"/>
      <c r="K125" s="34"/>
      <c r="L125" s="40"/>
      <c r="M125" s="51"/>
      <c r="N125" s="51"/>
      <c r="O125" s="51"/>
      <c r="P125" s="51"/>
      <c r="Q125" s="51"/>
      <c r="R125" s="50"/>
      <c r="S125" s="61"/>
      <c r="T125" s="61"/>
      <c r="U125" s="61"/>
      <c r="V125" s="65"/>
      <c r="W125" s="85"/>
      <c r="X125" s="94"/>
      <c r="Y125" s="98"/>
      <c r="Z125" s="100"/>
      <c r="AA125" s="103"/>
    </row>
    <row r="126" spans="1:27" ht="33.9" customHeight="1">
      <c r="A126" s="9"/>
      <c r="B126" s="21">
        <f t="shared" si="1"/>
        <v>74</v>
      </c>
      <c r="C126" s="29"/>
      <c r="D126" s="34"/>
      <c r="E126" s="34"/>
      <c r="F126" s="34"/>
      <c r="G126" s="34"/>
      <c r="H126" s="34"/>
      <c r="I126" s="34"/>
      <c r="J126" s="34"/>
      <c r="K126" s="34"/>
      <c r="L126" s="40"/>
      <c r="M126" s="51"/>
      <c r="N126" s="51"/>
      <c r="O126" s="51"/>
      <c r="P126" s="51"/>
      <c r="Q126" s="51"/>
      <c r="R126" s="50"/>
      <c r="S126" s="61"/>
      <c r="T126" s="61"/>
      <c r="U126" s="61"/>
      <c r="V126" s="65"/>
      <c r="W126" s="85"/>
      <c r="X126" s="94"/>
      <c r="Y126" s="98"/>
      <c r="Z126" s="100"/>
      <c r="AA126" s="103"/>
    </row>
    <row r="127" spans="1:27" ht="33.9" customHeight="1">
      <c r="A127" s="9"/>
      <c r="B127" s="21">
        <f t="shared" si="1"/>
        <v>75</v>
      </c>
      <c r="C127" s="29"/>
      <c r="D127" s="34"/>
      <c r="E127" s="34"/>
      <c r="F127" s="34"/>
      <c r="G127" s="34"/>
      <c r="H127" s="34"/>
      <c r="I127" s="34"/>
      <c r="J127" s="34"/>
      <c r="K127" s="34"/>
      <c r="L127" s="40"/>
      <c r="M127" s="51"/>
      <c r="N127" s="51"/>
      <c r="O127" s="51"/>
      <c r="P127" s="51"/>
      <c r="Q127" s="51"/>
      <c r="R127" s="50"/>
      <c r="S127" s="61"/>
      <c r="T127" s="61"/>
      <c r="U127" s="61"/>
      <c r="V127" s="65"/>
      <c r="W127" s="85"/>
      <c r="X127" s="94"/>
      <c r="Y127" s="98"/>
      <c r="Z127" s="100"/>
      <c r="AA127" s="103"/>
    </row>
    <row r="128" spans="1:27" ht="33.9" customHeight="1">
      <c r="A128" s="9"/>
      <c r="B128" s="21">
        <f t="shared" si="1"/>
        <v>76</v>
      </c>
      <c r="C128" s="29"/>
      <c r="D128" s="34"/>
      <c r="E128" s="34"/>
      <c r="F128" s="34"/>
      <c r="G128" s="34"/>
      <c r="H128" s="34"/>
      <c r="I128" s="34"/>
      <c r="J128" s="34"/>
      <c r="K128" s="34"/>
      <c r="L128" s="40"/>
      <c r="M128" s="51"/>
      <c r="N128" s="51"/>
      <c r="O128" s="51"/>
      <c r="P128" s="51"/>
      <c r="Q128" s="51"/>
      <c r="R128" s="50"/>
      <c r="S128" s="61"/>
      <c r="T128" s="61"/>
      <c r="U128" s="61"/>
      <c r="V128" s="65"/>
      <c r="W128" s="85"/>
      <c r="X128" s="94"/>
      <c r="Y128" s="98"/>
      <c r="Z128" s="100"/>
      <c r="AA128" s="103"/>
    </row>
    <row r="129" spans="1:27" ht="33.9" customHeight="1">
      <c r="A129" s="9"/>
      <c r="B129" s="21">
        <f t="shared" si="1"/>
        <v>77</v>
      </c>
      <c r="C129" s="29"/>
      <c r="D129" s="34"/>
      <c r="E129" s="34"/>
      <c r="F129" s="34"/>
      <c r="G129" s="34"/>
      <c r="H129" s="34"/>
      <c r="I129" s="34"/>
      <c r="J129" s="34"/>
      <c r="K129" s="34"/>
      <c r="L129" s="40"/>
      <c r="M129" s="51"/>
      <c r="N129" s="51"/>
      <c r="O129" s="51"/>
      <c r="P129" s="51"/>
      <c r="Q129" s="51"/>
      <c r="R129" s="50"/>
      <c r="S129" s="61"/>
      <c r="T129" s="61"/>
      <c r="U129" s="61"/>
      <c r="V129" s="65"/>
      <c r="W129" s="85"/>
      <c r="X129" s="94"/>
      <c r="Y129" s="98"/>
      <c r="Z129" s="100"/>
      <c r="AA129" s="103"/>
    </row>
    <row r="130" spans="1:27" ht="33.9" customHeight="1">
      <c r="A130" s="9"/>
      <c r="B130" s="21">
        <f t="shared" si="1"/>
        <v>78</v>
      </c>
      <c r="C130" s="29"/>
      <c r="D130" s="34"/>
      <c r="E130" s="34"/>
      <c r="F130" s="34"/>
      <c r="G130" s="34"/>
      <c r="H130" s="34"/>
      <c r="I130" s="34"/>
      <c r="J130" s="34"/>
      <c r="K130" s="34"/>
      <c r="L130" s="40"/>
      <c r="M130" s="51"/>
      <c r="N130" s="51"/>
      <c r="O130" s="51"/>
      <c r="P130" s="51"/>
      <c r="Q130" s="51"/>
      <c r="R130" s="50"/>
      <c r="S130" s="61"/>
      <c r="T130" s="61"/>
      <c r="U130" s="61"/>
      <c r="V130" s="65"/>
      <c r="W130" s="85"/>
      <c r="X130" s="94"/>
      <c r="Y130" s="98"/>
      <c r="Z130" s="100"/>
      <c r="AA130" s="103"/>
    </row>
    <row r="131" spans="1:27" ht="33.9" customHeight="1">
      <c r="A131" s="9"/>
      <c r="B131" s="21">
        <f t="shared" si="1"/>
        <v>79</v>
      </c>
      <c r="C131" s="29"/>
      <c r="D131" s="34"/>
      <c r="E131" s="34"/>
      <c r="F131" s="34"/>
      <c r="G131" s="34"/>
      <c r="H131" s="34"/>
      <c r="I131" s="34"/>
      <c r="J131" s="34"/>
      <c r="K131" s="34"/>
      <c r="L131" s="40"/>
      <c r="M131" s="51"/>
      <c r="N131" s="51"/>
      <c r="O131" s="51"/>
      <c r="P131" s="51"/>
      <c r="Q131" s="51"/>
      <c r="R131" s="50"/>
      <c r="S131" s="61"/>
      <c r="T131" s="61"/>
      <c r="U131" s="61"/>
      <c r="V131" s="65"/>
      <c r="W131" s="85"/>
      <c r="X131" s="94"/>
      <c r="Y131" s="98"/>
      <c r="Z131" s="100"/>
      <c r="AA131" s="103"/>
    </row>
    <row r="132" spans="1:27" ht="33.9" customHeight="1">
      <c r="A132" s="9"/>
      <c r="B132" s="21">
        <f t="shared" si="1"/>
        <v>80</v>
      </c>
      <c r="C132" s="29"/>
      <c r="D132" s="34"/>
      <c r="E132" s="34"/>
      <c r="F132" s="34"/>
      <c r="G132" s="34"/>
      <c r="H132" s="34"/>
      <c r="I132" s="34"/>
      <c r="J132" s="34"/>
      <c r="K132" s="34"/>
      <c r="L132" s="40"/>
      <c r="M132" s="51"/>
      <c r="N132" s="51"/>
      <c r="O132" s="51"/>
      <c r="P132" s="51"/>
      <c r="Q132" s="51"/>
      <c r="R132" s="50"/>
      <c r="S132" s="61"/>
      <c r="T132" s="61"/>
      <c r="U132" s="61"/>
      <c r="V132" s="65"/>
      <c r="W132" s="85"/>
      <c r="X132" s="94"/>
      <c r="Y132" s="98"/>
      <c r="Z132" s="100"/>
      <c r="AA132" s="103"/>
    </row>
    <row r="133" spans="1:27" ht="33.9" customHeight="1">
      <c r="A133" s="9"/>
      <c r="B133" s="21">
        <f t="shared" si="1"/>
        <v>81</v>
      </c>
      <c r="C133" s="29"/>
      <c r="D133" s="34"/>
      <c r="E133" s="34"/>
      <c r="F133" s="34"/>
      <c r="G133" s="34"/>
      <c r="H133" s="34"/>
      <c r="I133" s="34"/>
      <c r="J133" s="34"/>
      <c r="K133" s="34"/>
      <c r="L133" s="40"/>
      <c r="M133" s="51"/>
      <c r="N133" s="51"/>
      <c r="O133" s="51"/>
      <c r="P133" s="51"/>
      <c r="Q133" s="51"/>
      <c r="R133" s="50"/>
      <c r="S133" s="61"/>
      <c r="T133" s="61"/>
      <c r="U133" s="61"/>
      <c r="V133" s="65"/>
      <c r="W133" s="85"/>
      <c r="X133" s="94"/>
      <c r="Y133" s="98"/>
      <c r="Z133" s="100"/>
      <c r="AA133" s="103"/>
    </row>
    <row r="134" spans="1:27" ht="33.9" customHeight="1">
      <c r="A134" s="9"/>
      <c r="B134" s="21">
        <f t="shared" si="1"/>
        <v>82</v>
      </c>
      <c r="C134" s="29"/>
      <c r="D134" s="34"/>
      <c r="E134" s="34"/>
      <c r="F134" s="34"/>
      <c r="G134" s="34"/>
      <c r="H134" s="34"/>
      <c r="I134" s="34"/>
      <c r="J134" s="34"/>
      <c r="K134" s="34"/>
      <c r="L134" s="40"/>
      <c r="M134" s="51"/>
      <c r="N134" s="51"/>
      <c r="O134" s="51"/>
      <c r="P134" s="51"/>
      <c r="Q134" s="51"/>
      <c r="R134" s="50"/>
      <c r="S134" s="61"/>
      <c r="T134" s="61"/>
      <c r="U134" s="61"/>
      <c r="V134" s="65"/>
      <c r="W134" s="85"/>
      <c r="X134" s="94"/>
      <c r="Y134" s="98"/>
      <c r="Z134" s="100"/>
      <c r="AA134" s="103"/>
    </row>
    <row r="135" spans="1:27" ht="33.9" customHeight="1">
      <c r="A135" s="9"/>
      <c r="B135" s="21">
        <f t="shared" si="1"/>
        <v>83</v>
      </c>
      <c r="C135" s="29"/>
      <c r="D135" s="34"/>
      <c r="E135" s="34"/>
      <c r="F135" s="34"/>
      <c r="G135" s="34"/>
      <c r="H135" s="34"/>
      <c r="I135" s="34"/>
      <c r="J135" s="34"/>
      <c r="K135" s="34"/>
      <c r="L135" s="40"/>
      <c r="M135" s="51"/>
      <c r="N135" s="51"/>
      <c r="O135" s="51"/>
      <c r="P135" s="51"/>
      <c r="Q135" s="51"/>
      <c r="R135" s="50"/>
      <c r="S135" s="61"/>
      <c r="T135" s="61"/>
      <c r="U135" s="61"/>
      <c r="V135" s="65"/>
      <c r="W135" s="85"/>
      <c r="X135" s="94"/>
      <c r="Y135" s="98"/>
      <c r="Z135" s="100"/>
      <c r="AA135" s="103"/>
    </row>
    <row r="136" spans="1:27" ht="33.9" customHeight="1">
      <c r="A136" s="9"/>
      <c r="B136" s="21">
        <f t="shared" si="1"/>
        <v>84</v>
      </c>
      <c r="C136" s="29"/>
      <c r="D136" s="34"/>
      <c r="E136" s="34"/>
      <c r="F136" s="34"/>
      <c r="G136" s="34"/>
      <c r="H136" s="34"/>
      <c r="I136" s="34"/>
      <c r="J136" s="34"/>
      <c r="K136" s="34"/>
      <c r="L136" s="40"/>
      <c r="M136" s="51"/>
      <c r="N136" s="51"/>
      <c r="O136" s="51"/>
      <c r="P136" s="51"/>
      <c r="Q136" s="51"/>
      <c r="R136" s="50"/>
      <c r="S136" s="61"/>
      <c r="T136" s="61"/>
      <c r="U136" s="61"/>
      <c r="V136" s="65"/>
      <c r="W136" s="85"/>
      <c r="X136" s="94"/>
      <c r="Y136" s="98"/>
      <c r="Z136" s="100"/>
      <c r="AA136" s="103"/>
    </row>
    <row r="137" spans="1:27" ht="33.9" customHeight="1">
      <c r="A137" s="9"/>
      <c r="B137" s="21">
        <f t="shared" si="1"/>
        <v>85</v>
      </c>
      <c r="C137" s="29"/>
      <c r="D137" s="34"/>
      <c r="E137" s="34"/>
      <c r="F137" s="34"/>
      <c r="G137" s="34"/>
      <c r="H137" s="34"/>
      <c r="I137" s="34"/>
      <c r="J137" s="34"/>
      <c r="K137" s="34"/>
      <c r="L137" s="40"/>
      <c r="M137" s="51"/>
      <c r="N137" s="51"/>
      <c r="O137" s="51"/>
      <c r="P137" s="51"/>
      <c r="Q137" s="51"/>
      <c r="R137" s="50"/>
      <c r="S137" s="61"/>
      <c r="T137" s="61"/>
      <c r="U137" s="61"/>
      <c r="V137" s="65"/>
      <c r="W137" s="85"/>
      <c r="X137" s="94"/>
      <c r="Y137" s="98"/>
      <c r="Z137" s="100"/>
      <c r="AA137" s="103"/>
    </row>
    <row r="138" spans="1:27" ht="33.9" customHeight="1">
      <c r="A138" s="9"/>
      <c r="B138" s="21">
        <f t="shared" si="1"/>
        <v>86</v>
      </c>
      <c r="C138" s="29"/>
      <c r="D138" s="34"/>
      <c r="E138" s="34"/>
      <c r="F138" s="34"/>
      <c r="G138" s="34"/>
      <c r="H138" s="34"/>
      <c r="I138" s="34"/>
      <c r="J138" s="34"/>
      <c r="K138" s="34"/>
      <c r="L138" s="40"/>
      <c r="M138" s="51"/>
      <c r="N138" s="51"/>
      <c r="O138" s="51"/>
      <c r="P138" s="51"/>
      <c r="Q138" s="51"/>
      <c r="R138" s="50"/>
      <c r="S138" s="61"/>
      <c r="T138" s="61"/>
      <c r="U138" s="61"/>
      <c r="V138" s="65"/>
      <c r="W138" s="85"/>
      <c r="X138" s="94"/>
      <c r="Y138" s="98"/>
      <c r="Z138" s="100"/>
      <c r="AA138" s="103"/>
    </row>
    <row r="139" spans="1:27" ht="33.9" customHeight="1">
      <c r="A139" s="9"/>
      <c r="B139" s="21">
        <f t="shared" si="1"/>
        <v>87</v>
      </c>
      <c r="C139" s="29"/>
      <c r="D139" s="34"/>
      <c r="E139" s="34"/>
      <c r="F139" s="34"/>
      <c r="G139" s="34"/>
      <c r="H139" s="34"/>
      <c r="I139" s="34"/>
      <c r="J139" s="34"/>
      <c r="K139" s="34"/>
      <c r="L139" s="40"/>
      <c r="M139" s="51"/>
      <c r="N139" s="51"/>
      <c r="O139" s="51"/>
      <c r="P139" s="51"/>
      <c r="Q139" s="51"/>
      <c r="R139" s="50"/>
      <c r="S139" s="61"/>
      <c r="T139" s="61"/>
      <c r="U139" s="61"/>
      <c r="V139" s="65"/>
      <c r="W139" s="85"/>
      <c r="X139" s="94"/>
      <c r="Y139" s="98"/>
      <c r="Z139" s="100"/>
      <c r="AA139" s="103"/>
    </row>
    <row r="140" spans="1:27" ht="33.9" customHeight="1">
      <c r="A140" s="9"/>
      <c r="B140" s="21">
        <f t="shared" si="1"/>
        <v>88</v>
      </c>
      <c r="C140" s="29"/>
      <c r="D140" s="34"/>
      <c r="E140" s="34"/>
      <c r="F140" s="34"/>
      <c r="G140" s="34"/>
      <c r="H140" s="34"/>
      <c r="I140" s="34"/>
      <c r="J140" s="34"/>
      <c r="K140" s="34"/>
      <c r="L140" s="40"/>
      <c r="M140" s="51"/>
      <c r="N140" s="51"/>
      <c r="O140" s="51"/>
      <c r="P140" s="51"/>
      <c r="Q140" s="51"/>
      <c r="R140" s="50"/>
      <c r="S140" s="61"/>
      <c r="T140" s="61"/>
      <c r="U140" s="61"/>
      <c r="V140" s="65"/>
      <c r="W140" s="85"/>
      <c r="X140" s="94"/>
      <c r="Y140" s="98"/>
      <c r="Z140" s="100"/>
      <c r="AA140" s="103"/>
    </row>
    <row r="141" spans="1:27" ht="33.9" customHeight="1">
      <c r="A141" s="9"/>
      <c r="B141" s="21">
        <f t="shared" si="1"/>
        <v>89</v>
      </c>
      <c r="C141" s="29"/>
      <c r="D141" s="34"/>
      <c r="E141" s="34"/>
      <c r="F141" s="34"/>
      <c r="G141" s="34"/>
      <c r="H141" s="34"/>
      <c r="I141" s="34"/>
      <c r="J141" s="34"/>
      <c r="K141" s="34"/>
      <c r="L141" s="40"/>
      <c r="M141" s="51"/>
      <c r="N141" s="51"/>
      <c r="O141" s="51"/>
      <c r="P141" s="51"/>
      <c r="Q141" s="51"/>
      <c r="R141" s="50"/>
      <c r="S141" s="61"/>
      <c r="T141" s="61"/>
      <c r="U141" s="61"/>
      <c r="V141" s="65"/>
      <c r="W141" s="85"/>
      <c r="X141" s="94"/>
      <c r="Y141" s="98"/>
      <c r="Z141" s="100"/>
      <c r="AA141" s="103"/>
    </row>
    <row r="142" spans="1:27" ht="33.9" customHeight="1">
      <c r="A142" s="9"/>
      <c r="B142" s="21">
        <f t="shared" si="1"/>
        <v>90</v>
      </c>
      <c r="C142" s="29"/>
      <c r="D142" s="34"/>
      <c r="E142" s="34"/>
      <c r="F142" s="34"/>
      <c r="G142" s="34"/>
      <c r="H142" s="34"/>
      <c r="I142" s="34"/>
      <c r="J142" s="34"/>
      <c r="K142" s="34"/>
      <c r="L142" s="40"/>
      <c r="M142" s="51"/>
      <c r="N142" s="51"/>
      <c r="O142" s="51"/>
      <c r="P142" s="51"/>
      <c r="Q142" s="51"/>
      <c r="R142" s="50"/>
      <c r="S142" s="61"/>
      <c r="T142" s="61"/>
      <c r="U142" s="61"/>
      <c r="V142" s="65"/>
      <c r="W142" s="85"/>
      <c r="X142" s="94"/>
      <c r="Y142" s="98"/>
      <c r="Z142" s="100"/>
      <c r="AA142" s="103"/>
    </row>
    <row r="143" spans="1:27" ht="33.9" customHeight="1">
      <c r="A143" s="9"/>
      <c r="B143" s="21">
        <f t="shared" si="1"/>
        <v>91</v>
      </c>
      <c r="C143" s="29"/>
      <c r="D143" s="34"/>
      <c r="E143" s="34"/>
      <c r="F143" s="34"/>
      <c r="G143" s="34"/>
      <c r="H143" s="34"/>
      <c r="I143" s="34"/>
      <c r="J143" s="34"/>
      <c r="K143" s="34"/>
      <c r="L143" s="40"/>
      <c r="M143" s="51"/>
      <c r="N143" s="51"/>
      <c r="O143" s="51"/>
      <c r="P143" s="51"/>
      <c r="Q143" s="51"/>
      <c r="R143" s="50"/>
      <c r="S143" s="61"/>
      <c r="T143" s="61"/>
      <c r="U143" s="61"/>
      <c r="V143" s="65"/>
      <c r="W143" s="85"/>
      <c r="X143" s="94"/>
      <c r="Y143" s="98"/>
      <c r="Z143" s="100"/>
      <c r="AA143" s="103"/>
    </row>
    <row r="144" spans="1:27" ht="33.9" customHeight="1">
      <c r="A144" s="9"/>
      <c r="B144" s="21">
        <f t="shared" si="1"/>
        <v>92</v>
      </c>
      <c r="C144" s="29"/>
      <c r="D144" s="34"/>
      <c r="E144" s="34"/>
      <c r="F144" s="34"/>
      <c r="G144" s="34"/>
      <c r="H144" s="34"/>
      <c r="I144" s="34"/>
      <c r="J144" s="34"/>
      <c r="K144" s="34"/>
      <c r="L144" s="40"/>
      <c r="M144" s="51"/>
      <c r="N144" s="51"/>
      <c r="O144" s="51"/>
      <c r="P144" s="51"/>
      <c r="Q144" s="51"/>
      <c r="R144" s="50"/>
      <c r="S144" s="61"/>
      <c r="T144" s="61"/>
      <c r="U144" s="61"/>
      <c r="V144" s="65"/>
      <c r="W144" s="85"/>
      <c r="X144" s="94"/>
      <c r="Y144" s="98"/>
      <c r="Z144" s="100"/>
      <c r="AA144" s="103"/>
    </row>
    <row r="145" spans="1:27" ht="33.9" customHeight="1">
      <c r="A145" s="9"/>
      <c r="B145" s="21">
        <f t="shared" si="1"/>
        <v>93</v>
      </c>
      <c r="C145" s="29"/>
      <c r="D145" s="34"/>
      <c r="E145" s="34"/>
      <c r="F145" s="34"/>
      <c r="G145" s="34"/>
      <c r="H145" s="34"/>
      <c r="I145" s="34"/>
      <c r="J145" s="34"/>
      <c r="K145" s="34"/>
      <c r="L145" s="40"/>
      <c r="M145" s="51"/>
      <c r="N145" s="51"/>
      <c r="O145" s="51"/>
      <c r="P145" s="51"/>
      <c r="Q145" s="51"/>
      <c r="R145" s="50"/>
      <c r="S145" s="61"/>
      <c r="T145" s="61"/>
      <c r="U145" s="61"/>
      <c r="V145" s="65"/>
      <c r="W145" s="85"/>
      <c r="X145" s="94"/>
      <c r="Y145" s="98"/>
      <c r="Z145" s="100"/>
      <c r="AA145" s="103"/>
    </row>
    <row r="146" spans="1:27" ht="33.9" customHeight="1">
      <c r="A146" s="9"/>
      <c r="B146" s="21">
        <f t="shared" si="1"/>
        <v>94</v>
      </c>
      <c r="C146" s="29"/>
      <c r="D146" s="34"/>
      <c r="E146" s="34"/>
      <c r="F146" s="34"/>
      <c r="G146" s="34"/>
      <c r="H146" s="34"/>
      <c r="I146" s="34"/>
      <c r="J146" s="34"/>
      <c r="K146" s="34"/>
      <c r="L146" s="40"/>
      <c r="M146" s="51"/>
      <c r="N146" s="51"/>
      <c r="O146" s="51"/>
      <c r="P146" s="51"/>
      <c r="Q146" s="51"/>
      <c r="R146" s="50"/>
      <c r="S146" s="61"/>
      <c r="T146" s="61"/>
      <c r="U146" s="61"/>
      <c r="V146" s="65"/>
      <c r="W146" s="85"/>
      <c r="X146" s="94"/>
      <c r="Y146" s="98"/>
      <c r="Z146" s="100"/>
      <c r="AA146" s="103"/>
    </row>
    <row r="147" spans="1:27" ht="33.9" customHeight="1">
      <c r="A147" s="9"/>
      <c r="B147" s="21">
        <f t="shared" si="1"/>
        <v>95</v>
      </c>
      <c r="C147" s="29"/>
      <c r="D147" s="34"/>
      <c r="E147" s="34"/>
      <c r="F147" s="34"/>
      <c r="G147" s="34"/>
      <c r="H147" s="34"/>
      <c r="I147" s="34"/>
      <c r="J147" s="34"/>
      <c r="K147" s="34"/>
      <c r="L147" s="40"/>
      <c r="M147" s="51"/>
      <c r="N147" s="51"/>
      <c r="O147" s="51"/>
      <c r="P147" s="51"/>
      <c r="Q147" s="51"/>
      <c r="R147" s="50"/>
      <c r="S147" s="61"/>
      <c r="T147" s="61"/>
      <c r="U147" s="61"/>
      <c r="V147" s="65"/>
      <c r="W147" s="85"/>
      <c r="X147" s="94"/>
      <c r="Y147" s="98"/>
      <c r="Z147" s="100"/>
      <c r="AA147" s="103"/>
    </row>
    <row r="148" spans="1:27" ht="33.9" customHeight="1">
      <c r="A148" s="9"/>
      <c r="B148" s="21">
        <f t="shared" si="1"/>
        <v>96</v>
      </c>
      <c r="C148" s="29"/>
      <c r="D148" s="34"/>
      <c r="E148" s="34"/>
      <c r="F148" s="34"/>
      <c r="G148" s="34"/>
      <c r="H148" s="34"/>
      <c r="I148" s="34"/>
      <c r="J148" s="34"/>
      <c r="K148" s="34"/>
      <c r="L148" s="40"/>
      <c r="M148" s="51"/>
      <c r="N148" s="51"/>
      <c r="O148" s="51"/>
      <c r="P148" s="51"/>
      <c r="Q148" s="51"/>
      <c r="R148" s="50"/>
      <c r="S148" s="61"/>
      <c r="T148" s="61"/>
      <c r="U148" s="61"/>
      <c r="V148" s="65"/>
      <c r="W148" s="85"/>
      <c r="X148" s="94"/>
      <c r="Y148" s="98"/>
      <c r="Z148" s="100"/>
      <c r="AA148" s="103"/>
    </row>
    <row r="149" spans="1:27" ht="33.9" customHeight="1">
      <c r="A149" s="9"/>
      <c r="B149" s="21">
        <f t="shared" si="1"/>
        <v>97</v>
      </c>
      <c r="C149" s="29"/>
      <c r="D149" s="34"/>
      <c r="E149" s="34"/>
      <c r="F149" s="34"/>
      <c r="G149" s="34"/>
      <c r="H149" s="34"/>
      <c r="I149" s="34"/>
      <c r="J149" s="34"/>
      <c r="K149" s="34"/>
      <c r="L149" s="40"/>
      <c r="M149" s="51"/>
      <c r="N149" s="51"/>
      <c r="O149" s="51"/>
      <c r="P149" s="51"/>
      <c r="Q149" s="51"/>
      <c r="R149" s="50"/>
      <c r="S149" s="61"/>
      <c r="T149" s="61"/>
      <c r="U149" s="61"/>
      <c r="V149" s="65"/>
      <c r="W149" s="85"/>
      <c r="X149" s="94"/>
      <c r="Y149" s="98"/>
      <c r="Z149" s="100"/>
      <c r="AA149" s="103"/>
    </row>
    <row r="150" spans="1:27" ht="33.9" customHeight="1">
      <c r="A150" s="9"/>
      <c r="B150" s="21">
        <f t="shared" si="1"/>
        <v>98</v>
      </c>
      <c r="C150" s="29"/>
      <c r="D150" s="34"/>
      <c r="E150" s="34"/>
      <c r="F150" s="34"/>
      <c r="G150" s="34"/>
      <c r="H150" s="34"/>
      <c r="I150" s="34"/>
      <c r="J150" s="34"/>
      <c r="K150" s="34"/>
      <c r="L150" s="40"/>
      <c r="M150" s="51"/>
      <c r="N150" s="51"/>
      <c r="O150" s="51"/>
      <c r="P150" s="51"/>
      <c r="Q150" s="51"/>
      <c r="R150" s="50"/>
      <c r="S150" s="61"/>
      <c r="T150" s="61"/>
      <c r="U150" s="61"/>
      <c r="V150" s="65"/>
      <c r="W150" s="85"/>
      <c r="X150" s="94"/>
      <c r="Y150" s="98"/>
      <c r="Z150" s="100"/>
      <c r="AA150" s="103"/>
    </row>
    <row r="151" spans="1:27" ht="33.9" customHeight="1">
      <c r="A151" s="9"/>
      <c r="B151" s="21">
        <f t="shared" si="1"/>
        <v>99</v>
      </c>
      <c r="C151" s="29"/>
      <c r="D151" s="34"/>
      <c r="E151" s="34"/>
      <c r="F151" s="34"/>
      <c r="G151" s="34"/>
      <c r="H151" s="34"/>
      <c r="I151" s="34"/>
      <c r="J151" s="34"/>
      <c r="K151" s="34"/>
      <c r="L151" s="40"/>
      <c r="M151" s="51"/>
      <c r="N151" s="51"/>
      <c r="O151" s="51"/>
      <c r="P151" s="51"/>
      <c r="Q151" s="51"/>
      <c r="R151" s="50"/>
      <c r="S151" s="61"/>
      <c r="T151" s="61"/>
      <c r="U151" s="61"/>
      <c r="V151" s="65"/>
      <c r="W151" s="85"/>
      <c r="X151" s="94"/>
      <c r="Y151" s="98"/>
      <c r="Z151" s="100"/>
      <c r="AA151" s="103"/>
    </row>
    <row r="152" spans="1:27" ht="33.9" customHeight="1">
      <c r="A152" s="9"/>
      <c r="B152" s="21">
        <f t="shared" si="1"/>
        <v>100</v>
      </c>
      <c r="C152" s="30"/>
      <c r="D152" s="35"/>
      <c r="E152" s="35"/>
      <c r="F152" s="35"/>
      <c r="G152" s="35"/>
      <c r="H152" s="35"/>
      <c r="I152" s="35"/>
      <c r="J152" s="35"/>
      <c r="K152" s="35"/>
      <c r="L152" s="41"/>
      <c r="M152" s="52"/>
      <c r="N152" s="52"/>
      <c r="O152" s="52"/>
      <c r="P152" s="52"/>
      <c r="Q152" s="52"/>
      <c r="R152" s="68"/>
      <c r="S152" s="71"/>
      <c r="T152" s="71"/>
      <c r="U152" s="71"/>
      <c r="V152" s="76"/>
      <c r="W152" s="86"/>
      <c r="X152" s="95"/>
      <c r="Y152" s="99"/>
      <c r="Z152" s="100"/>
      <c r="AA152" s="103"/>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D213"/>
  <sheetViews>
    <sheetView view="pageBreakPreview" zoomScale="130" zoomScaleNormal="120" zoomScaleSheetLayoutView="130" workbookViewId="0">
      <selection activeCell="AO192" sqref="AO192"/>
    </sheetView>
  </sheetViews>
  <sheetFormatPr defaultColWidth="9" defaultRowHeight="13.2"/>
  <cols>
    <col min="1" max="1" width="2.44140625" style="1" customWidth="1"/>
    <col min="2" max="2" width="2.88671875" style="1" customWidth="1"/>
    <col min="3" max="7" width="2.6640625" style="1" customWidth="1"/>
    <col min="8" max="20" width="2.44140625" style="1" customWidth="1"/>
    <col min="21" max="21" width="3.88671875" style="1" customWidth="1"/>
    <col min="22" max="37" width="2.44140625" style="1" customWidth="1"/>
    <col min="38" max="38" width="2.6640625" style="1" customWidth="1"/>
    <col min="39" max="53" width="6.33203125" style="1" customWidth="1"/>
    <col min="54" max="54" width="2.44140625" style="1" customWidth="1"/>
    <col min="55" max="61" width="6.33203125" style="1" customWidth="1"/>
    <col min="62" max="16384" width="9" style="1"/>
  </cols>
  <sheetData>
    <row r="1" spans="1:50" ht="19.5" customHeight="1">
      <c r="A1" s="109"/>
      <c r="B1" s="115" t="s">
        <v>48</v>
      </c>
      <c r="C1" s="115"/>
      <c r="D1" s="115"/>
      <c r="E1" s="115"/>
      <c r="F1" s="115"/>
      <c r="G1" s="115"/>
      <c r="H1" s="115"/>
      <c r="I1" s="115"/>
      <c r="J1" s="115"/>
      <c r="K1" s="115"/>
      <c r="L1" s="115"/>
      <c r="M1" s="115"/>
      <c r="N1" s="115"/>
      <c r="O1" s="115"/>
      <c r="P1" s="115"/>
      <c r="Q1" s="115"/>
      <c r="R1" s="115"/>
      <c r="S1" s="115"/>
      <c r="T1" s="115"/>
      <c r="U1" s="115"/>
      <c r="V1" s="115"/>
      <c r="W1" s="115"/>
      <c r="X1" s="115"/>
      <c r="Y1" s="115"/>
      <c r="Z1" s="551" t="s">
        <v>100</v>
      </c>
      <c r="AA1" s="551"/>
      <c r="AB1" s="551"/>
      <c r="AC1" s="551"/>
      <c r="AD1" s="551" t="str">
        <f>IF(基本情報入力シート!C32="","",基本情報入力シート!C32)</f>
        <v/>
      </c>
      <c r="AE1" s="551"/>
      <c r="AF1" s="551"/>
      <c r="AG1" s="551"/>
      <c r="AH1" s="551"/>
      <c r="AI1" s="551"/>
      <c r="AJ1" s="551"/>
      <c r="AK1" s="551"/>
      <c r="AL1" s="109"/>
    </row>
    <row r="2" spans="1:50" ht="12" customHeight="1">
      <c r="A2" s="109"/>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09"/>
    </row>
    <row r="3" spans="1:50" ht="16.5" customHeight="1">
      <c r="A3" s="109"/>
      <c r="B3" s="116" t="s">
        <v>510</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row>
    <row r="4" spans="1:50" ht="5.0999999999999996" customHeight="1">
      <c r="A4" s="109"/>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row>
    <row r="5" spans="1:50" ht="20.25" customHeight="1">
      <c r="A5" s="109"/>
      <c r="B5" s="117" t="s">
        <v>2108</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C5" s="115"/>
      <c r="AD5" s="115"/>
      <c r="AE5" s="115"/>
      <c r="AF5" s="115"/>
      <c r="AG5" s="115"/>
      <c r="AH5" s="115"/>
      <c r="AI5" s="115"/>
      <c r="AJ5" s="115"/>
      <c r="AK5" s="115"/>
      <c r="AL5" s="109"/>
    </row>
    <row r="6" spans="1:50" s="104" customFormat="1" ht="13.5" customHeight="1">
      <c r="A6" s="110"/>
      <c r="B6" s="118" t="s">
        <v>1</v>
      </c>
      <c r="C6" s="204"/>
      <c r="D6" s="204"/>
      <c r="E6" s="204"/>
      <c r="F6" s="204"/>
      <c r="G6" s="204"/>
      <c r="H6" s="376" t="str">
        <f>IF(基本情報入力シート!M36="","",基本情報入力シート!M36)</f>
        <v/>
      </c>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604"/>
      <c r="AL6" s="110"/>
    </row>
    <row r="7" spans="1:50" s="104" customFormat="1" ht="22.5" customHeight="1">
      <c r="A7" s="110"/>
      <c r="B7" s="119" t="s">
        <v>39</v>
      </c>
      <c r="C7" s="205"/>
      <c r="D7" s="205"/>
      <c r="E7" s="205"/>
      <c r="F7" s="205"/>
      <c r="G7" s="205"/>
      <c r="H7" s="377" t="str">
        <f>IF(基本情報入力シート!M37="","",基本情報入力シート!M37)</f>
        <v/>
      </c>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605"/>
      <c r="AL7" s="110"/>
    </row>
    <row r="8" spans="1:50" s="104" customFormat="1" ht="12.75" customHeight="1">
      <c r="A8" s="110"/>
      <c r="B8" s="120" t="s">
        <v>105</v>
      </c>
      <c r="C8" s="206"/>
      <c r="D8" s="206"/>
      <c r="E8" s="206"/>
      <c r="F8" s="206"/>
      <c r="G8" s="206"/>
      <c r="H8" s="378" t="s">
        <v>4</v>
      </c>
      <c r="I8" s="394" t="str">
        <f>IF(基本情報入力シート!AC38="－","",基本情報入力シート!AC38)</f>
        <v/>
      </c>
      <c r="J8" s="394"/>
      <c r="K8" s="394"/>
      <c r="L8" s="394"/>
      <c r="M8" s="394"/>
      <c r="N8" s="426"/>
      <c r="O8" s="427"/>
      <c r="P8" s="427"/>
      <c r="Q8" s="427"/>
      <c r="R8" s="427"/>
      <c r="S8" s="427"/>
      <c r="T8" s="427"/>
      <c r="U8" s="427"/>
      <c r="V8" s="427"/>
      <c r="W8" s="427"/>
      <c r="X8" s="427"/>
      <c r="Y8" s="427"/>
      <c r="Z8" s="427"/>
      <c r="AA8" s="427"/>
      <c r="AB8" s="427"/>
      <c r="AC8" s="427"/>
      <c r="AD8" s="427"/>
      <c r="AE8" s="427"/>
      <c r="AF8" s="427"/>
      <c r="AG8" s="427"/>
      <c r="AH8" s="427"/>
      <c r="AI8" s="427"/>
      <c r="AJ8" s="427"/>
      <c r="AK8" s="606"/>
      <c r="AL8" s="110"/>
    </row>
    <row r="9" spans="1:50" s="104" customFormat="1" ht="12" customHeight="1">
      <c r="A9" s="110"/>
      <c r="B9" s="121"/>
      <c r="C9" s="207"/>
      <c r="D9" s="207"/>
      <c r="E9" s="207"/>
      <c r="F9" s="207"/>
      <c r="G9" s="207"/>
      <c r="H9" s="379" t="str">
        <f>IF(基本情報入力シート!M39="","",基本情報入力シート!M39)</f>
        <v/>
      </c>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607"/>
      <c r="AL9" s="110"/>
    </row>
    <row r="10" spans="1:50" s="104" customFormat="1" ht="12" customHeight="1">
      <c r="A10" s="110"/>
      <c r="B10" s="122"/>
      <c r="C10" s="208"/>
      <c r="D10" s="208"/>
      <c r="E10" s="208"/>
      <c r="F10" s="208"/>
      <c r="G10" s="208"/>
      <c r="H10" s="380" t="str">
        <f>IF(基本情報入力シート!M40="","",基本情報入力シート!M40)</f>
        <v/>
      </c>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608"/>
      <c r="AL10" s="110"/>
    </row>
    <row r="11" spans="1:50" s="104" customFormat="1" ht="15" customHeight="1">
      <c r="A11" s="110"/>
      <c r="B11" s="123" t="s">
        <v>1</v>
      </c>
      <c r="C11" s="209"/>
      <c r="D11" s="209"/>
      <c r="E11" s="209"/>
      <c r="F11" s="209"/>
      <c r="G11" s="209"/>
      <c r="H11" s="376" t="str">
        <f>IF(基本情報入力シート!M43="","",基本情報入力シート!M43)</f>
        <v/>
      </c>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604"/>
      <c r="AL11" s="110"/>
      <c r="AT11" s="699"/>
      <c r="AU11" s="699"/>
      <c r="AV11" s="699"/>
      <c r="AW11" s="699"/>
      <c r="AX11" s="699"/>
    </row>
    <row r="12" spans="1:50" s="104" customFormat="1" ht="22.5" customHeight="1">
      <c r="A12" s="110"/>
      <c r="B12" s="121" t="s">
        <v>12</v>
      </c>
      <c r="C12" s="207"/>
      <c r="D12" s="207"/>
      <c r="E12" s="207"/>
      <c r="F12" s="207"/>
      <c r="G12" s="207"/>
      <c r="H12" s="380" t="str">
        <f>IF(基本情報入力シート!M44="","",基本情報入力シート!M44)</f>
        <v/>
      </c>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608"/>
      <c r="AL12" s="110"/>
      <c r="AT12" s="699"/>
      <c r="AU12" s="699"/>
      <c r="AV12" s="699"/>
      <c r="AW12" s="699"/>
      <c r="AX12" s="699"/>
    </row>
    <row r="13" spans="1:50" s="104" customFormat="1" ht="17.25" customHeight="1">
      <c r="A13" s="110"/>
      <c r="B13" s="124" t="s">
        <v>107</v>
      </c>
      <c r="C13" s="124"/>
      <c r="D13" s="124"/>
      <c r="E13" s="124"/>
      <c r="F13" s="124"/>
      <c r="G13" s="124"/>
      <c r="H13" s="381" t="s">
        <v>75</v>
      </c>
      <c r="I13" s="381"/>
      <c r="J13" s="381"/>
      <c r="K13" s="119"/>
      <c r="L13" s="422" t="str">
        <f>IF(基本情報入力シート!M45="","",基本情報入力シート!M45)</f>
        <v/>
      </c>
      <c r="M13" s="422"/>
      <c r="N13" s="422"/>
      <c r="O13" s="422"/>
      <c r="P13" s="422"/>
      <c r="Q13" s="422"/>
      <c r="R13" s="422"/>
      <c r="S13" s="422"/>
      <c r="T13" s="422"/>
      <c r="U13" s="422"/>
      <c r="V13" s="124" t="s">
        <v>82</v>
      </c>
      <c r="W13" s="124"/>
      <c r="X13" s="124"/>
      <c r="Y13" s="124"/>
      <c r="Z13" s="422" t="str">
        <f>IF(基本情報入力シート!M46="","",基本情報入力シート!M46)</f>
        <v/>
      </c>
      <c r="AA13" s="422"/>
      <c r="AB13" s="422"/>
      <c r="AC13" s="422"/>
      <c r="AD13" s="422"/>
      <c r="AE13" s="422"/>
      <c r="AF13" s="422"/>
      <c r="AG13" s="422"/>
      <c r="AH13" s="422"/>
      <c r="AI13" s="422"/>
      <c r="AJ13" s="422"/>
      <c r="AK13" s="422"/>
      <c r="AL13" s="110"/>
      <c r="AT13" s="699"/>
      <c r="AU13" s="699"/>
      <c r="AV13" s="699"/>
      <c r="AW13" s="699"/>
      <c r="AX13" s="699"/>
    </row>
    <row r="14" spans="1:50" ht="6" customHeight="1">
      <c r="A14" s="109"/>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09"/>
      <c r="AS14" s="700"/>
    </row>
    <row r="15" spans="1:50" ht="18" customHeight="1">
      <c r="A15" s="109"/>
      <c r="B15" s="125" t="s">
        <v>1196</v>
      </c>
      <c r="C15" s="210"/>
      <c r="D15" s="210"/>
      <c r="E15" s="210"/>
      <c r="F15" s="210"/>
      <c r="G15" s="115"/>
      <c r="H15" s="210"/>
      <c r="I15" s="210"/>
      <c r="J15" s="210"/>
      <c r="K15" s="210"/>
      <c r="L15" s="423"/>
      <c r="M15" s="425"/>
      <c r="N15" s="115"/>
      <c r="O15" s="423"/>
      <c r="P15" s="423"/>
      <c r="Q15" s="423"/>
      <c r="R15" s="423"/>
      <c r="S15" s="423"/>
      <c r="T15" s="423"/>
      <c r="U15" s="423"/>
      <c r="V15" s="423"/>
      <c r="W15" s="210"/>
      <c r="X15" s="210"/>
      <c r="Y15" s="210"/>
      <c r="Z15" s="210"/>
      <c r="AA15" s="423"/>
      <c r="AB15" s="423"/>
      <c r="AC15" s="109"/>
      <c r="AD15" s="109"/>
      <c r="AE15" s="423"/>
      <c r="AF15" s="423"/>
      <c r="AG15" s="423"/>
      <c r="AH15" s="423"/>
      <c r="AI15" s="423"/>
      <c r="AJ15" s="423"/>
      <c r="AK15" s="423"/>
      <c r="AL15" s="109"/>
      <c r="AT15" s="700"/>
      <c r="AU15" s="700"/>
      <c r="AV15" s="700"/>
      <c r="AW15" s="700"/>
      <c r="AX15" s="700"/>
    </row>
    <row r="16" spans="1:50" s="104" customFormat="1" ht="19.5" customHeight="1">
      <c r="A16" s="110"/>
      <c r="B16" s="126" t="s">
        <v>316</v>
      </c>
      <c r="C16" s="211"/>
      <c r="D16" s="164"/>
      <c r="E16" s="143"/>
      <c r="F16" s="143"/>
      <c r="G16" s="143"/>
      <c r="H16" s="143"/>
      <c r="I16" s="143"/>
      <c r="J16" s="143"/>
      <c r="K16" s="143"/>
      <c r="L16" s="424"/>
      <c r="M16" s="424"/>
      <c r="N16" s="424"/>
      <c r="O16" s="424"/>
      <c r="P16" s="424"/>
      <c r="Q16" s="424"/>
      <c r="R16" s="424"/>
      <c r="S16" s="424"/>
      <c r="T16" s="479"/>
      <c r="U16" s="493"/>
      <c r="V16" s="493"/>
      <c r="W16" s="524"/>
      <c r="X16" s="110"/>
      <c r="Y16" s="110"/>
      <c r="Z16" s="110"/>
      <c r="AA16" s="110"/>
      <c r="AB16" s="110"/>
      <c r="AC16" s="110"/>
      <c r="AD16" s="110"/>
      <c r="AE16" s="110"/>
      <c r="AF16" s="110"/>
      <c r="AG16" s="110"/>
      <c r="AH16" s="582"/>
      <c r="AI16" s="110"/>
      <c r="AJ16" s="110"/>
      <c r="AK16" s="110"/>
      <c r="AL16" s="110"/>
    </row>
    <row r="17" spans="1:53" s="104" customFormat="1" ht="18.75" customHeight="1">
      <c r="A17" s="110"/>
      <c r="B17" s="127" t="s">
        <v>1061</v>
      </c>
      <c r="C17" s="212"/>
      <c r="D17" s="212"/>
      <c r="E17" s="212"/>
      <c r="F17" s="212"/>
      <c r="G17" s="212"/>
      <c r="H17" s="212"/>
      <c r="I17" s="212"/>
      <c r="J17" s="212"/>
      <c r="K17" s="212"/>
      <c r="L17" s="212"/>
      <c r="M17" s="212"/>
      <c r="N17" s="212"/>
      <c r="O17" s="212"/>
      <c r="P17" s="212"/>
      <c r="Q17" s="212"/>
      <c r="R17" s="212"/>
      <c r="S17" s="212"/>
      <c r="T17" s="212"/>
      <c r="U17" s="212"/>
      <c r="V17" s="212"/>
      <c r="W17" s="525"/>
      <c r="X17" s="110"/>
      <c r="Y17" s="110"/>
      <c r="Z17" s="110"/>
      <c r="AA17" s="110"/>
      <c r="AB17" s="110"/>
      <c r="AC17" s="110"/>
      <c r="AD17" s="110"/>
      <c r="AE17" s="110"/>
      <c r="AF17" s="110"/>
      <c r="AG17" s="110"/>
      <c r="AH17" s="582"/>
      <c r="AI17" s="110"/>
      <c r="AJ17" s="110"/>
      <c r="AK17" s="110"/>
      <c r="AL17" s="110"/>
    </row>
    <row r="18" spans="1:53" ht="19.5" customHeight="1">
      <c r="A18" s="109"/>
      <c r="B18" s="128" t="s">
        <v>83</v>
      </c>
      <c r="C18" s="213" t="s">
        <v>470</v>
      </c>
      <c r="D18" s="213"/>
      <c r="E18" s="213"/>
      <c r="F18" s="213"/>
      <c r="G18" s="213"/>
      <c r="H18" s="213"/>
      <c r="I18" s="213"/>
      <c r="J18" s="213"/>
      <c r="K18" s="213"/>
      <c r="L18" s="213"/>
      <c r="M18" s="213"/>
      <c r="N18" s="213"/>
      <c r="O18" s="213"/>
      <c r="P18" s="435"/>
      <c r="Q18" s="446">
        <f>SUM('別紙様式3-2（４・５月）'!N5,'別紙様式3-2（４・５月）'!N6,'別紙様式3-2（４・５月）'!N7,'別紙様式3-3（６月以降分）'!N5)</f>
        <v>0</v>
      </c>
      <c r="R18" s="460"/>
      <c r="S18" s="460"/>
      <c r="T18" s="460"/>
      <c r="U18" s="460"/>
      <c r="V18" s="508"/>
      <c r="W18" s="526" t="s">
        <v>34</v>
      </c>
      <c r="X18" s="109"/>
      <c r="Y18" s="109"/>
      <c r="Z18" s="109"/>
      <c r="AA18" s="109"/>
      <c r="AB18" s="109"/>
      <c r="AC18" s="109"/>
      <c r="AD18" s="109"/>
      <c r="AE18" s="109"/>
      <c r="AF18" s="109"/>
      <c r="AG18" s="109"/>
      <c r="AH18" s="109"/>
      <c r="AI18" s="109"/>
      <c r="AJ18" s="109"/>
      <c r="AK18" s="109"/>
      <c r="AL18" s="109"/>
    </row>
    <row r="19" spans="1:53" ht="27" customHeight="1">
      <c r="A19" s="109"/>
      <c r="B19" s="129"/>
      <c r="C19" s="214" t="s">
        <v>2247</v>
      </c>
      <c r="D19" s="216" t="s">
        <v>2249</v>
      </c>
      <c r="E19" s="216"/>
      <c r="F19" s="216"/>
      <c r="G19" s="216"/>
      <c r="H19" s="216"/>
      <c r="I19" s="216"/>
      <c r="J19" s="216"/>
      <c r="K19" s="216"/>
      <c r="L19" s="216"/>
      <c r="M19" s="216"/>
      <c r="N19" s="216"/>
      <c r="O19" s="216"/>
      <c r="P19" s="436"/>
      <c r="Q19" s="446">
        <f>SUM('別紙様式3-2（４・５月）'!N9,'別紙様式3-3（６月以降分）'!N7)</f>
        <v>0</v>
      </c>
      <c r="R19" s="460"/>
      <c r="S19" s="460"/>
      <c r="T19" s="460"/>
      <c r="U19" s="460"/>
      <c r="V19" s="508"/>
      <c r="W19" s="527" t="s">
        <v>34</v>
      </c>
      <c r="X19" s="109"/>
      <c r="Y19" s="109"/>
      <c r="Z19" s="109"/>
      <c r="AA19" s="109"/>
      <c r="AB19" s="109"/>
      <c r="AC19" s="109"/>
      <c r="AD19" s="109"/>
      <c r="AE19" s="109"/>
      <c r="AF19" s="109"/>
      <c r="AG19" s="109"/>
      <c r="AH19" s="109"/>
      <c r="AI19" s="109"/>
      <c r="AJ19" s="109"/>
      <c r="AK19" s="109"/>
      <c r="AL19" s="109"/>
    </row>
    <row r="20" spans="1:53" ht="27" customHeight="1">
      <c r="A20" s="109"/>
      <c r="B20" s="130"/>
      <c r="C20" s="215"/>
      <c r="D20" s="285" t="s">
        <v>2248</v>
      </c>
      <c r="E20" s="216" t="s">
        <v>2250</v>
      </c>
      <c r="F20" s="216"/>
      <c r="G20" s="216"/>
      <c r="H20" s="216"/>
      <c r="I20" s="216"/>
      <c r="J20" s="216"/>
      <c r="K20" s="216"/>
      <c r="L20" s="216"/>
      <c r="M20" s="216"/>
      <c r="N20" s="216"/>
      <c r="O20" s="216"/>
      <c r="P20" s="437"/>
      <c r="Q20" s="447"/>
      <c r="R20" s="461"/>
      <c r="S20" s="461"/>
      <c r="T20" s="461"/>
      <c r="U20" s="461"/>
      <c r="V20" s="509"/>
      <c r="W20" s="528" t="s">
        <v>34</v>
      </c>
      <c r="X20" s="115" t="s">
        <v>315</v>
      </c>
      <c r="Y20" s="476" t="str">
        <f>IF(Q20&gt;Q19,"×","")</f>
        <v/>
      </c>
      <c r="Z20" s="109"/>
      <c r="AA20" s="109"/>
      <c r="AB20" s="109"/>
      <c r="AC20" s="109"/>
      <c r="AD20" s="109"/>
      <c r="AE20" s="109"/>
      <c r="AF20" s="109"/>
      <c r="AG20" s="109"/>
      <c r="AH20" s="109"/>
      <c r="AI20" s="109"/>
      <c r="AJ20" s="109"/>
      <c r="AK20" s="109"/>
      <c r="AL20" s="109"/>
      <c r="AM20" s="659" t="s">
        <v>2272</v>
      </c>
      <c r="AN20" s="681"/>
      <c r="AO20" s="681"/>
      <c r="AP20" s="681"/>
      <c r="AQ20" s="681"/>
      <c r="AR20" s="681"/>
      <c r="AS20" s="681"/>
      <c r="AT20" s="681"/>
      <c r="AU20" s="681"/>
      <c r="AV20" s="681"/>
      <c r="AW20" s="681"/>
      <c r="AX20" s="681"/>
      <c r="AY20" s="681"/>
      <c r="AZ20" s="681"/>
      <c r="BA20" s="703"/>
    </row>
    <row r="21" spans="1:53" ht="21.75" customHeight="1">
      <c r="A21" s="109"/>
      <c r="B21" s="131" t="s">
        <v>85</v>
      </c>
      <c r="C21" s="216" t="s">
        <v>2260</v>
      </c>
      <c r="D21" s="213"/>
      <c r="E21" s="213"/>
      <c r="F21" s="213"/>
      <c r="G21" s="213"/>
      <c r="H21" s="213"/>
      <c r="I21" s="213"/>
      <c r="J21" s="213"/>
      <c r="K21" s="213"/>
      <c r="L21" s="213"/>
      <c r="M21" s="213"/>
      <c r="N21" s="213"/>
      <c r="O21" s="213"/>
      <c r="P21" s="213"/>
      <c r="Q21" s="446">
        <f>Q18-Q20</f>
        <v>0</v>
      </c>
      <c r="R21" s="460"/>
      <c r="S21" s="460"/>
      <c r="T21" s="460"/>
      <c r="U21" s="460"/>
      <c r="V21" s="508"/>
      <c r="W21" s="526" t="s">
        <v>34</v>
      </c>
      <c r="X21" s="115" t="s">
        <v>315</v>
      </c>
      <c r="Y21" s="537" t="str">
        <f>IFERROR(IF(Q22&gt;=Q21,"○","×"),"")</f>
        <v>○</v>
      </c>
      <c r="Z21" s="109"/>
      <c r="AA21" s="109"/>
      <c r="AB21" s="109"/>
      <c r="AC21" s="109"/>
      <c r="AD21" s="109"/>
      <c r="AE21" s="109"/>
      <c r="AF21" s="109"/>
      <c r="AG21" s="109"/>
      <c r="AH21" s="109"/>
      <c r="AI21" s="109"/>
      <c r="AJ21" s="109"/>
      <c r="AK21" s="109"/>
      <c r="AL21" s="109"/>
      <c r="AM21" s="660" t="s">
        <v>2144</v>
      </c>
      <c r="AN21" s="682"/>
      <c r="AO21" s="682"/>
      <c r="AP21" s="682"/>
      <c r="AQ21" s="682"/>
      <c r="AR21" s="682"/>
      <c r="AS21" s="682"/>
      <c r="AT21" s="682"/>
      <c r="AU21" s="682"/>
      <c r="AV21" s="682"/>
      <c r="AW21" s="682"/>
      <c r="AX21" s="682"/>
      <c r="AY21" s="682"/>
      <c r="AZ21" s="682"/>
      <c r="BA21" s="704"/>
    </row>
    <row r="22" spans="1:53" ht="24.75" customHeight="1">
      <c r="A22" s="109"/>
      <c r="B22" s="131" t="s">
        <v>1599</v>
      </c>
      <c r="C22" s="216" t="s">
        <v>162</v>
      </c>
      <c r="D22" s="216"/>
      <c r="E22" s="216"/>
      <c r="F22" s="216"/>
      <c r="G22" s="216"/>
      <c r="H22" s="216"/>
      <c r="I22" s="216"/>
      <c r="J22" s="216"/>
      <c r="K22" s="216"/>
      <c r="L22" s="216"/>
      <c r="M22" s="216"/>
      <c r="N22" s="216"/>
      <c r="O22" s="216"/>
      <c r="P22" s="216"/>
      <c r="Q22" s="447"/>
      <c r="R22" s="461"/>
      <c r="S22" s="461"/>
      <c r="T22" s="461"/>
      <c r="U22" s="461"/>
      <c r="V22" s="509"/>
      <c r="W22" s="529" t="s">
        <v>34</v>
      </c>
      <c r="X22" s="115" t="s">
        <v>315</v>
      </c>
      <c r="Y22" s="538"/>
      <c r="Z22" s="109"/>
      <c r="AA22" s="109"/>
      <c r="AB22" s="109"/>
      <c r="AC22" s="109"/>
      <c r="AD22" s="109"/>
      <c r="AE22" s="109"/>
      <c r="AF22" s="109"/>
      <c r="AG22" s="109"/>
      <c r="AH22" s="109"/>
      <c r="AI22" s="109"/>
      <c r="AJ22" s="109"/>
      <c r="AK22" s="109"/>
      <c r="AL22" s="109"/>
    </row>
    <row r="23" spans="1:53" ht="10.5" customHeight="1">
      <c r="A23" s="109"/>
      <c r="B23" s="132"/>
      <c r="C23" s="132"/>
      <c r="D23" s="132"/>
      <c r="E23" s="132"/>
      <c r="F23" s="132"/>
      <c r="G23" s="132"/>
      <c r="H23" s="132"/>
      <c r="I23" s="132"/>
      <c r="J23" s="132"/>
      <c r="K23" s="132"/>
      <c r="L23" s="132"/>
      <c r="M23" s="132"/>
      <c r="N23" s="132"/>
      <c r="O23" s="132"/>
      <c r="P23" s="132"/>
      <c r="Q23" s="132"/>
      <c r="R23" s="132"/>
      <c r="S23" s="132"/>
      <c r="T23" s="132"/>
      <c r="U23" s="132"/>
      <c r="V23" s="132"/>
      <c r="W23" s="132"/>
      <c r="X23" s="109"/>
      <c r="Y23" s="109"/>
      <c r="Z23" s="109"/>
      <c r="AA23" s="109"/>
      <c r="AB23" s="109"/>
      <c r="AC23" s="109"/>
      <c r="AD23" s="109"/>
      <c r="AE23" s="109"/>
      <c r="AF23" s="109"/>
      <c r="AG23" s="109"/>
      <c r="AH23" s="109"/>
      <c r="AI23" s="109"/>
      <c r="AJ23" s="109"/>
      <c r="AK23" s="109"/>
      <c r="AL23" s="109"/>
    </row>
    <row r="24" spans="1:53" ht="19.5" customHeight="1">
      <c r="A24" s="109"/>
      <c r="B24" s="133" t="s">
        <v>1032</v>
      </c>
      <c r="C24" s="217"/>
      <c r="D24" s="217"/>
      <c r="E24" s="217"/>
      <c r="F24" s="217"/>
      <c r="G24" s="217"/>
      <c r="H24" s="217"/>
      <c r="I24" s="217"/>
      <c r="J24" s="217"/>
      <c r="K24" s="217"/>
      <c r="L24" s="217"/>
      <c r="M24" s="217"/>
      <c r="N24" s="217"/>
      <c r="O24" s="217"/>
      <c r="P24" s="217"/>
      <c r="Q24" s="448"/>
      <c r="R24" s="448"/>
      <c r="S24" s="448"/>
      <c r="T24" s="448"/>
      <c r="U24" s="448"/>
      <c r="V24" s="448"/>
      <c r="W24" s="530"/>
      <c r="X24" s="115"/>
      <c r="Y24" s="115"/>
      <c r="Z24" s="109"/>
      <c r="AA24" s="109"/>
      <c r="AB24" s="109"/>
      <c r="AC24" s="109"/>
      <c r="AD24" s="109"/>
      <c r="AE24" s="109"/>
      <c r="AF24" s="109"/>
      <c r="AG24" s="109"/>
      <c r="AH24" s="109"/>
      <c r="AI24" s="109"/>
      <c r="AJ24" s="109"/>
      <c r="AK24" s="109"/>
      <c r="AL24" s="109"/>
    </row>
    <row r="25" spans="1:53" ht="30" customHeight="1">
      <c r="A25" s="109"/>
      <c r="B25" s="131" t="s">
        <v>270</v>
      </c>
      <c r="C25" s="216" t="s">
        <v>1429</v>
      </c>
      <c r="D25" s="216"/>
      <c r="E25" s="216"/>
      <c r="F25" s="216"/>
      <c r="G25" s="216"/>
      <c r="H25" s="216"/>
      <c r="I25" s="216"/>
      <c r="J25" s="216"/>
      <c r="K25" s="216"/>
      <c r="L25" s="216"/>
      <c r="M25" s="216"/>
      <c r="N25" s="216"/>
      <c r="O25" s="216"/>
      <c r="P25" s="436"/>
      <c r="Q25" s="449">
        <f>Q19-Q20</f>
        <v>0</v>
      </c>
      <c r="R25" s="462"/>
      <c r="S25" s="462"/>
      <c r="T25" s="462"/>
      <c r="U25" s="462"/>
      <c r="V25" s="462"/>
      <c r="W25" s="527" t="s">
        <v>34</v>
      </c>
      <c r="X25" s="115" t="s">
        <v>315</v>
      </c>
      <c r="Y25" s="539" t="str">
        <f>IFERROR(IF(Q25&lt;=0,"",IF(Q26&gt;=Q25,"○","△")),"")</f>
        <v/>
      </c>
      <c r="Z25" s="115" t="s">
        <v>315</v>
      </c>
      <c r="AA25" s="537" t="str">
        <f>IFERROR(IF(Y25="△",IF(Q28&gt;=Q25,"○","×"),""),"")</f>
        <v/>
      </c>
      <c r="AB25" s="109"/>
      <c r="AC25" s="109"/>
      <c r="AD25" s="109"/>
      <c r="AE25" s="109"/>
      <c r="AF25" s="109"/>
      <c r="AG25" s="109"/>
      <c r="AH25" s="109"/>
      <c r="AI25" s="109"/>
      <c r="AJ25" s="109"/>
      <c r="AK25" s="109"/>
      <c r="AL25" s="109"/>
    </row>
    <row r="26" spans="1:53" ht="39.75" customHeight="1">
      <c r="A26" s="109"/>
      <c r="B26" s="131" t="s">
        <v>2238</v>
      </c>
      <c r="C26" s="216" t="s">
        <v>2258</v>
      </c>
      <c r="D26" s="216"/>
      <c r="E26" s="216"/>
      <c r="F26" s="216"/>
      <c r="G26" s="216"/>
      <c r="H26" s="216"/>
      <c r="I26" s="216"/>
      <c r="J26" s="216"/>
      <c r="K26" s="216"/>
      <c r="L26" s="216"/>
      <c r="M26" s="216"/>
      <c r="N26" s="216"/>
      <c r="O26" s="216"/>
      <c r="P26" s="436"/>
      <c r="Q26" s="447"/>
      <c r="R26" s="461"/>
      <c r="S26" s="461"/>
      <c r="T26" s="461"/>
      <c r="U26" s="461"/>
      <c r="V26" s="509"/>
      <c r="W26" s="527" t="s">
        <v>34</v>
      </c>
      <c r="X26" s="115" t="s">
        <v>315</v>
      </c>
      <c r="Y26" s="540"/>
      <c r="Z26" s="115"/>
      <c r="AA26" s="541"/>
      <c r="AB26" s="109"/>
      <c r="AC26" s="109"/>
      <c r="AD26" s="109"/>
      <c r="AE26" s="109"/>
      <c r="AF26" s="109"/>
      <c r="AG26" s="109"/>
      <c r="AH26" s="109"/>
      <c r="AI26" s="109"/>
      <c r="AJ26" s="109"/>
      <c r="AK26" s="109"/>
      <c r="AL26" s="109"/>
    </row>
    <row r="27" spans="1:53" ht="27.75" customHeight="1">
      <c r="A27" s="109"/>
      <c r="B27" s="131" t="s">
        <v>1676</v>
      </c>
      <c r="C27" s="216" t="s">
        <v>1887</v>
      </c>
      <c r="D27" s="216"/>
      <c r="E27" s="216"/>
      <c r="F27" s="216"/>
      <c r="G27" s="216"/>
      <c r="H27" s="216"/>
      <c r="I27" s="216"/>
      <c r="J27" s="216"/>
      <c r="K27" s="216"/>
      <c r="L27" s="216"/>
      <c r="M27" s="216"/>
      <c r="N27" s="216"/>
      <c r="O27" s="216"/>
      <c r="P27" s="436"/>
      <c r="Q27" s="447"/>
      <c r="R27" s="461"/>
      <c r="S27" s="461"/>
      <c r="T27" s="461"/>
      <c r="U27" s="461"/>
      <c r="V27" s="509"/>
      <c r="W27" s="527" t="s">
        <v>34</v>
      </c>
      <c r="X27" s="109"/>
      <c r="Y27" s="109"/>
      <c r="Z27" s="115"/>
      <c r="AA27" s="541"/>
      <c r="AB27" s="109"/>
      <c r="AC27" s="109"/>
      <c r="AD27" s="109"/>
      <c r="AE27" s="109"/>
      <c r="AF27" s="109"/>
      <c r="AG27" s="109"/>
      <c r="AH27" s="109"/>
      <c r="AI27" s="109"/>
      <c r="AJ27" s="109"/>
      <c r="AK27" s="109"/>
      <c r="AL27" s="109"/>
      <c r="AM27" s="661" t="s">
        <v>2271</v>
      </c>
      <c r="AN27" s="683"/>
      <c r="AO27" s="683"/>
      <c r="AP27" s="683"/>
      <c r="AQ27" s="683"/>
      <c r="AR27" s="683"/>
      <c r="AS27" s="683"/>
      <c r="AT27" s="683"/>
      <c r="AU27" s="683"/>
      <c r="AV27" s="683"/>
      <c r="AW27" s="683"/>
      <c r="AX27" s="683"/>
      <c r="AY27" s="683"/>
      <c r="AZ27" s="683"/>
      <c r="BA27" s="705"/>
    </row>
    <row r="28" spans="1:53" ht="18" customHeight="1">
      <c r="A28" s="109"/>
      <c r="B28" s="131" t="s">
        <v>1463</v>
      </c>
      <c r="C28" s="216" t="s">
        <v>2259</v>
      </c>
      <c r="D28" s="216"/>
      <c r="E28" s="216"/>
      <c r="F28" s="216"/>
      <c r="G28" s="216"/>
      <c r="H28" s="216"/>
      <c r="I28" s="216"/>
      <c r="J28" s="216"/>
      <c r="K28" s="216"/>
      <c r="L28" s="216"/>
      <c r="M28" s="216"/>
      <c r="N28" s="216"/>
      <c r="O28" s="216"/>
      <c r="P28" s="436"/>
      <c r="Q28" s="450">
        <f>Q26+Q27</f>
        <v>0</v>
      </c>
      <c r="R28" s="463"/>
      <c r="S28" s="463"/>
      <c r="T28" s="463"/>
      <c r="U28" s="463"/>
      <c r="V28" s="510"/>
      <c r="W28" s="527" t="s">
        <v>34</v>
      </c>
      <c r="X28" s="109"/>
      <c r="Y28" s="109"/>
      <c r="Z28" s="109" t="s">
        <v>315</v>
      </c>
      <c r="AA28" s="538"/>
      <c r="AB28" s="109"/>
      <c r="AC28" s="109"/>
      <c r="AD28" s="109"/>
      <c r="AE28" s="109"/>
      <c r="AF28" s="109"/>
      <c r="AG28" s="109"/>
      <c r="AH28" s="109"/>
      <c r="AI28" s="109"/>
      <c r="AJ28" s="109"/>
      <c r="AK28" s="476" t="str">
        <f>IFERROR(IF(OR(AND(AM29=TRUE,O29&lt;&gt;""),AND(AM30=TRUE,U29&lt;&gt;"")),"○","×"),"")</f>
        <v>×</v>
      </c>
      <c r="AL28" s="109"/>
      <c r="AM28" s="662" t="s">
        <v>2279</v>
      </c>
      <c r="AN28" s="684"/>
      <c r="AO28" s="684"/>
      <c r="AP28" s="684"/>
      <c r="AQ28" s="684"/>
      <c r="AR28" s="684"/>
      <c r="AS28" s="684"/>
      <c r="AT28" s="684"/>
      <c r="AU28" s="684"/>
      <c r="AV28" s="684"/>
      <c r="AW28" s="684"/>
      <c r="AX28" s="684"/>
      <c r="AY28" s="684"/>
      <c r="AZ28" s="684"/>
      <c r="BA28" s="706"/>
    </row>
    <row r="29" spans="1:53" ht="18" customHeight="1">
      <c r="A29" s="109"/>
      <c r="B29" s="134" t="s">
        <v>1973</v>
      </c>
      <c r="C29" s="218" t="s">
        <v>2093</v>
      </c>
      <c r="D29" s="218"/>
      <c r="E29" s="318"/>
      <c r="F29" s="339"/>
      <c r="G29" s="359" t="s">
        <v>1990</v>
      </c>
      <c r="H29" s="382"/>
      <c r="I29" s="382"/>
      <c r="J29" s="404"/>
      <c r="K29" s="416" t="s">
        <v>730</v>
      </c>
      <c r="L29" s="416"/>
      <c r="M29" s="416"/>
      <c r="N29" s="416"/>
      <c r="O29" s="428"/>
      <c r="P29" s="438"/>
      <c r="Q29" s="451" t="s">
        <v>2092</v>
      </c>
      <c r="R29" s="451"/>
      <c r="S29" s="451"/>
      <c r="T29" s="451"/>
      <c r="U29" s="494"/>
      <c r="V29" s="511"/>
      <c r="W29" s="511"/>
      <c r="X29" s="511"/>
      <c r="Y29" s="511"/>
      <c r="Z29" s="511"/>
      <c r="AA29" s="511"/>
      <c r="AB29" s="511"/>
      <c r="AC29" s="511"/>
      <c r="AD29" s="511"/>
      <c r="AE29" s="511"/>
      <c r="AF29" s="511"/>
      <c r="AG29" s="511"/>
      <c r="AH29" s="511"/>
      <c r="AI29" s="511"/>
      <c r="AJ29" s="511"/>
      <c r="AK29" s="609"/>
      <c r="AL29" s="653"/>
      <c r="AM29" s="663" t="b">
        <v>0</v>
      </c>
    </row>
    <row r="30" spans="1:53" ht="18" customHeight="1">
      <c r="A30" s="109"/>
      <c r="B30" s="135"/>
      <c r="C30" s="219"/>
      <c r="D30" s="219"/>
      <c r="E30" s="319"/>
      <c r="F30" s="340"/>
      <c r="G30" s="360" t="s">
        <v>880</v>
      </c>
      <c r="H30" s="383"/>
      <c r="I30" s="383"/>
      <c r="J30" s="405"/>
      <c r="K30" s="417"/>
      <c r="L30" s="417"/>
      <c r="M30" s="417"/>
      <c r="N30" s="417"/>
      <c r="O30" s="429"/>
      <c r="P30" s="439"/>
      <c r="Q30" s="452"/>
      <c r="R30" s="452"/>
      <c r="S30" s="452"/>
      <c r="T30" s="452"/>
      <c r="U30" s="495"/>
      <c r="V30" s="512"/>
      <c r="W30" s="512"/>
      <c r="X30" s="512"/>
      <c r="Y30" s="512"/>
      <c r="Z30" s="512"/>
      <c r="AA30" s="512"/>
      <c r="AB30" s="512"/>
      <c r="AC30" s="512"/>
      <c r="AD30" s="512"/>
      <c r="AE30" s="512"/>
      <c r="AF30" s="512"/>
      <c r="AG30" s="512"/>
      <c r="AH30" s="512"/>
      <c r="AI30" s="512"/>
      <c r="AJ30" s="512"/>
      <c r="AK30" s="610"/>
      <c r="AL30" s="653"/>
      <c r="AM30" s="663" t="b">
        <v>0</v>
      </c>
    </row>
    <row r="31" spans="1:53" ht="18" customHeight="1">
      <c r="A31" s="109"/>
      <c r="B31" s="136" t="s">
        <v>285</v>
      </c>
      <c r="C31" s="220"/>
      <c r="D31" s="220"/>
      <c r="E31" s="220"/>
      <c r="F31" s="341"/>
      <c r="G31" s="361"/>
      <c r="H31" s="361"/>
      <c r="I31" s="361"/>
      <c r="J31" s="361"/>
      <c r="K31" s="341"/>
      <c r="L31" s="341"/>
      <c r="M31" s="341"/>
      <c r="N31" s="341"/>
      <c r="O31" s="430"/>
      <c r="P31" s="430"/>
      <c r="Q31" s="361"/>
      <c r="R31" s="361"/>
      <c r="S31" s="361"/>
      <c r="T31" s="361"/>
      <c r="U31" s="496"/>
      <c r="V31" s="496"/>
      <c r="W31" s="496"/>
      <c r="X31" s="496"/>
      <c r="Y31" s="496"/>
      <c r="Z31" s="496"/>
      <c r="AA31" s="496"/>
      <c r="AB31" s="496"/>
      <c r="AC31" s="496"/>
      <c r="AD31" s="496"/>
      <c r="AE31" s="496"/>
      <c r="AF31" s="496"/>
      <c r="AG31" s="496"/>
      <c r="AH31" s="496"/>
      <c r="AI31" s="496"/>
      <c r="AJ31" s="496"/>
      <c r="AK31" s="496"/>
      <c r="AL31" s="653"/>
      <c r="AM31" s="664"/>
    </row>
    <row r="32" spans="1:53" ht="25.5" customHeight="1">
      <c r="A32" s="109"/>
      <c r="B32" s="137" t="s">
        <v>288</v>
      </c>
      <c r="C32" s="221" t="s">
        <v>2265</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496"/>
      <c r="AM32" s="664"/>
      <c r="AN32" s="664"/>
    </row>
    <row r="33" spans="1:53" ht="23.25" customHeight="1">
      <c r="A33" s="109"/>
      <c r="B33" s="137" t="s">
        <v>288</v>
      </c>
      <c r="C33" s="221" t="s">
        <v>33</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496"/>
      <c r="AM33" s="664"/>
      <c r="AN33" s="664"/>
    </row>
    <row r="34" spans="1:53" ht="7.5" customHeight="1">
      <c r="A34" s="109"/>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15"/>
      <c r="AB34" s="232"/>
      <c r="AC34" s="232"/>
      <c r="AD34" s="232"/>
      <c r="AE34" s="232"/>
      <c r="AF34" s="232"/>
      <c r="AG34" s="232"/>
      <c r="AH34" s="232"/>
      <c r="AI34" s="232"/>
      <c r="AJ34" s="232"/>
      <c r="AK34" s="232"/>
      <c r="AL34" s="109"/>
    </row>
    <row r="35" spans="1:53" ht="19.5" customHeight="1">
      <c r="A35" s="109"/>
      <c r="B35" s="126" t="s">
        <v>2251</v>
      </c>
      <c r="C35" s="222"/>
      <c r="D35" s="286"/>
      <c r="E35" s="286"/>
      <c r="F35" s="286"/>
      <c r="G35" s="362"/>
      <c r="H35" s="362"/>
      <c r="I35" s="362"/>
      <c r="J35" s="362"/>
      <c r="K35" s="362"/>
      <c r="L35" s="362"/>
      <c r="M35" s="362"/>
      <c r="N35" s="362"/>
      <c r="O35" s="362"/>
      <c r="P35" s="362"/>
      <c r="Q35" s="453"/>
      <c r="R35" s="453"/>
      <c r="S35" s="453"/>
      <c r="T35" s="453"/>
      <c r="U35" s="453"/>
      <c r="V35" s="453"/>
      <c r="W35" s="362"/>
      <c r="X35" s="362"/>
      <c r="Y35" s="362"/>
      <c r="Z35" s="362"/>
      <c r="AA35" s="362"/>
      <c r="AB35" s="362"/>
      <c r="AC35" s="362"/>
      <c r="AD35" s="562"/>
      <c r="AE35" s="362"/>
      <c r="AF35" s="362"/>
      <c r="AG35" s="362"/>
      <c r="AH35" s="362"/>
      <c r="AI35" s="362"/>
      <c r="AJ35" s="362"/>
      <c r="AK35" s="562"/>
      <c r="AL35" s="109"/>
    </row>
    <row r="36" spans="1:53" ht="18.75" customHeight="1">
      <c r="A36" s="109"/>
      <c r="B36" s="139" t="s">
        <v>83</v>
      </c>
      <c r="C36" s="223" t="s">
        <v>337</v>
      </c>
      <c r="D36" s="223"/>
      <c r="E36" s="223"/>
      <c r="F36" s="223"/>
      <c r="G36" s="223"/>
      <c r="H36" s="223"/>
      <c r="I36" s="223"/>
      <c r="J36" s="223"/>
      <c r="K36" s="223"/>
      <c r="L36" s="223"/>
      <c r="M36" s="223"/>
      <c r="N36" s="223"/>
      <c r="O36" s="223"/>
      <c r="P36" s="440"/>
      <c r="Q36" s="454">
        <f>Q37-Q38-Q39</f>
        <v>0</v>
      </c>
      <c r="R36" s="464"/>
      <c r="S36" s="464"/>
      <c r="T36" s="464"/>
      <c r="U36" s="464"/>
      <c r="V36" s="513"/>
      <c r="W36" s="531" t="s">
        <v>34</v>
      </c>
      <c r="X36" s="534" t="s">
        <v>315</v>
      </c>
      <c r="Y36" s="537" t="str">
        <f>IF(Q40="","",IF(Q36="","",IF(Q36&gt;=Q40,"○","×")))</f>
        <v>○</v>
      </c>
      <c r="Z36" s="552"/>
      <c r="AA36" s="362"/>
      <c r="AB36" s="362"/>
      <c r="AC36" s="362"/>
      <c r="AD36" s="562"/>
      <c r="AE36" s="562"/>
      <c r="AF36" s="562"/>
      <c r="AG36" s="562"/>
      <c r="AH36" s="562"/>
      <c r="AI36" s="562"/>
      <c r="AJ36" s="562"/>
      <c r="AK36" s="562"/>
      <c r="AL36" s="109"/>
      <c r="AM36" s="665" t="s">
        <v>2281</v>
      </c>
      <c r="AN36" s="685"/>
      <c r="AO36" s="685"/>
      <c r="AP36" s="685"/>
      <c r="AQ36" s="685"/>
      <c r="AR36" s="685"/>
      <c r="AS36" s="685"/>
      <c r="AT36" s="685"/>
      <c r="AU36" s="685"/>
      <c r="AV36" s="685"/>
      <c r="AW36" s="685"/>
      <c r="AX36" s="685"/>
      <c r="AY36" s="685"/>
      <c r="AZ36" s="685"/>
      <c r="BA36" s="707"/>
    </row>
    <row r="37" spans="1:53" ht="18.75" customHeight="1">
      <c r="A37" s="109"/>
      <c r="B37" s="140"/>
      <c r="C37" s="224" t="s">
        <v>338</v>
      </c>
      <c r="D37" s="224"/>
      <c r="E37" s="224"/>
      <c r="F37" s="224"/>
      <c r="G37" s="224"/>
      <c r="H37" s="224"/>
      <c r="I37" s="224"/>
      <c r="J37" s="224"/>
      <c r="K37" s="224"/>
      <c r="L37" s="224"/>
      <c r="M37" s="224"/>
      <c r="N37" s="224"/>
      <c r="O37" s="224"/>
      <c r="P37" s="228"/>
      <c r="Q37" s="455"/>
      <c r="R37" s="465"/>
      <c r="S37" s="465"/>
      <c r="T37" s="465"/>
      <c r="U37" s="465"/>
      <c r="V37" s="514"/>
      <c r="W37" s="531" t="s">
        <v>34</v>
      </c>
      <c r="X37" s="534"/>
      <c r="Y37" s="541"/>
      <c r="Z37" s="552"/>
      <c r="AA37" s="362"/>
      <c r="AB37" s="362"/>
      <c r="AC37" s="362"/>
      <c r="AD37" s="562"/>
      <c r="AE37" s="362"/>
      <c r="AF37" s="362"/>
      <c r="AG37" s="362"/>
      <c r="AH37" s="362"/>
      <c r="AI37" s="362"/>
      <c r="AJ37" s="362"/>
      <c r="AK37" s="562"/>
      <c r="AL37" s="109"/>
      <c r="AM37" s="666"/>
      <c r="AN37" s="686"/>
      <c r="AO37" s="686"/>
      <c r="AP37" s="686"/>
      <c r="AQ37" s="686"/>
      <c r="AR37" s="686"/>
      <c r="AS37" s="686"/>
      <c r="AT37" s="686"/>
      <c r="AU37" s="686"/>
      <c r="AV37" s="686"/>
      <c r="AW37" s="686"/>
      <c r="AX37" s="686"/>
      <c r="AY37" s="686"/>
      <c r="AZ37" s="686"/>
      <c r="BA37" s="708"/>
    </row>
    <row r="38" spans="1:53" ht="18.75" customHeight="1">
      <c r="A38" s="109"/>
      <c r="B38" s="140"/>
      <c r="C38" s="225" t="s">
        <v>2267</v>
      </c>
      <c r="D38" s="225"/>
      <c r="E38" s="225"/>
      <c r="F38" s="225"/>
      <c r="G38" s="225"/>
      <c r="H38" s="225"/>
      <c r="I38" s="225"/>
      <c r="J38" s="225"/>
      <c r="K38" s="225"/>
      <c r="L38" s="225"/>
      <c r="M38" s="225"/>
      <c r="N38" s="225"/>
      <c r="O38" s="225"/>
      <c r="P38" s="441"/>
      <c r="Q38" s="454">
        <f>Q22</f>
        <v>0</v>
      </c>
      <c r="R38" s="464"/>
      <c r="S38" s="464"/>
      <c r="T38" s="464"/>
      <c r="U38" s="464"/>
      <c r="V38" s="513"/>
      <c r="W38" s="531" t="s">
        <v>34</v>
      </c>
      <c r="X38" s="534"/>
      <c r="Y38" s="541"/>
      <c r="Z38" s="552"/>
      <c r="AA38" s="362"/>
      <c r="AB38" s="362"/>
      <c r="AC38" s="362"/>
      <c r="AD38" s="562"/>
      <c r="AE38" s="362"/>
      <c r="AF38" s="362"/>
      <c r="AG38" s="362"/>
      <c r="AH38" s="362"/>
      <c r="AI38" s="362"/>
      <c r="AJ38" s="362"/>
      <c r="AK38" s="562"/>
      <c r="AL38" s="109"/>
      <c r="AM38" s="666"/>
      <c r="AN38" s="686"/>
      <c r="AO38" s="686"/>
      <c r="AP38" s="686"/>
      <c r="AQ38" s="686"/>
      <c r="AR38" s="686"/>
      <c r="AS38" s="686"/>
      <c r="AT38" s="686"/>
      <c r="AU38" s="686"/>
      <c r="AV38" s="686"/>
      <c r="AW38" s="686"/>
      <c r="AX38" s="686"/>
      <c r="AY38" s="686"/>
      <c r="AZ38" s="686"/>
      <c r="BA38" s="708"/>
    </row>
    <row r="39" spans="1:53" ht="27.75" customHeight="1">
      <c r="A39" s="109"/>
      <c r="B39" s="140"/>
      <c r="C39" s="226" t="s">
        <v>632</v>
      </c>
      <c r="D39" s="226"/>
      <c r="E39" s="226"/>
      <c r="F39" s="226"/>
      <c r="G39" s="226"/>
      <c r="H39" s="226"/>
      <c r="I39" s="226"/>
      <c r="J39" s="226"/>
      <c r="K39" s="226"/>
      <c r="L39" s="226"/>
      <c r="M39" s="226"/>
      <c r="N39" s="226"/>
      <c r="O39" s="226"/>
      <c r="P39" s="442"/>
      <c r="Q39" s="455"/>
      <c r="R39" s="465"/>
      <c r="S39" s="465"/>
      <c r="T39" s="465"/>
      <c r="U39" s="465"/>
      <c r="V39" s="514"/>
      <c r="W39" s="532" t="s">
        <v>34</v>
      </c>
      <c r="X39" s="534"/>
      <c r="Y39" s="541"/>
      <c r="Z39" s="552"/>
      <c r="AA39" s="362"/>
      <c r="AB39" s="362"/>
      <c r="AC39" s="362"/>
      <c r="AD39" s="562"/>
      <c r="AE39" s="362"/>
      <c r="AF39" s="362"/>
      <c r="AG39" s="362"/>
      <c r="AH39" s="362"/>
      <c r="AI39" s="362"/>
      <c r="AJ39" s="362"/>
      <c r="AK39" s="562"/>
      <c r="AL39" s="109"/>
      <c r="AM39" s="666"/>
      <c r="AN39" s="686"/>
      <c r="AO39" s="686"/>
      <c r="AP39" s="686"/>
      <c r="AQ39" s="686"/>
      <c r="AR39" s="686"/>
      <c r="AS39" s="686"/>
      <c r="AT39" s="686"/>
      <c r="AU39" s="686"/>
      <c r="AV39" s="686"/>
      <c r="AW39" s="686"/>
      <c r="AX39" s="686"/>
      <c r="AY39" s="686"/>
      <c r="AZ39" s="686"/>
      <c r="BA39" s="708"/>
    </row>
    <row r="40" spans="1:53" ht="30.75" customHeight="1">
      <c r="A40" s="109"/>
      <c r="B40" s="139" t="s">
        <v>85</v>
      </c>
      <c r="C40" s="227" t="s">
        <v>2094</v>
      </c>
      <c r="D40" s="287"/>
      <c r="E40" s="287"/>
      <c r="F40" s="287"/>
      <c r="G40" s="287"/>
      <c r="H40" s="287"/>
      <c r="I40" s="287"/>
      <c r="J40" s="287"/>
      <c r="K40" s="287"/>
      <c r="L40" s="287"/>
      <c r="M40" s="287"/>
      <c r="N40" s="287"/>
      <c r="O40" s="287"/>
      <c r="P40" s="287"/>
      <c r="Q40" s="454">
        <f>Q41-Q42-Q43-Q44-Q45-Q46</f>
        <v>0</v>
      </c>
      <c r="R40" s="464"/>
      <c r="S40" s="464"/>
      <c r="T40" s="464"/>
      <c r="U40" s="464"/>
      <c r="V40" s="513"/>
      <c r="W40" s="533" t="s">
        <v>34</v>
      </c>
      <c r="X40" s="534" t="s">
        <v>315</v>
      </c>
      <c r="Y40" s="538"/>
      <c r="Z40" s="552"/>
      <c r="AA40" s="362"/>
      <c r="AB40" s="362"/>
      <c r="AC40" s="362"/>
      <c r="AD40" s="562"/>
      <c r="AE40" s="362"/>
      <c r="AF40" s="362"/>
      <c r="AG40" s="362"/>
      <c r="AH40" s="362"/>
      <c r="AI40" s="362"/>
      <c r="AJ40" s="362"/>
      <c r="AK40" s="562"/>
      <c r="AL40" s="109"/>
      <c r="AM40" s="667"/>
      <c r="AN40" s="687"/>
      <c r="AO40" s="687"/>
      <c r="AP40" s="687"/>
      <c r="AQ40" s="687"/>
      <c r="AR40" s="687"/>
      <c r="AS40" s="687"/>
      <c r="AT40" s="687"/>
      <c r="AU40" s="702"/>
      <c r="AV40" s="702"/>
      <c r="AW40" s="702"/>
      <c r="AX40" s="702"/>
      <c r="AY40" s="687"/>
      <c r="AZ40" s="687"/>
      <c r="BA40" s="709"/>
    </row>
    <row r="41" spans="1:53" ht="18.75" customHeight="1">
      <c r="A41" s="109"/>
      <c r="B41" s="141"/>
      <c r="C41" s="228" t="s">
        <v>346</v>
      </c>
      <c r="D41" s="288"/>
      <c r="E41" s="288"/>
      <c r="F41" s="288"/>
      <c r="G41" s="288"/>
      <c r="H41" s="288"/>
      <c r="I41" s="288"/>
      <c r="J41" s="288"/>
      <c r="K41" s="288"/>
      <c r="L41" s="288"/>
      <c r="M41" s="288"/>
      <c r="N41" s="288"/>
      <c r="O41" s="288"/>
      <c r="P41" s="443"/>
      <c r="Q41" s="456"/>
      <c r="R41" s="466"/>
      <c r="S41" s="466"/>
      <c r="T41" s="466"/>
      <c r="U41" s="466"/>
      <c r="V41" s="515"/>
      <c r="W41" s="531" t="s">
        <v>34</v>
      </c>
      <c r="X41" s="362"/>
      <c r="Y41" s="362"/>
      <c r="Z41" s="362"/>
      <c r="AA41" s="362"/>
      <c r="AB41" s="362"/>
      <c r="AC41" s="362"/>
      <c r="AD41" s="562"/>
      <c r="AE41" s="362"/>
      <c r="AF41" s="362"/>
      <c r="AG41" s="362"/>
      <c r="AH41" s="362"/>
      <c r="AI41" s="362"/>
      <c r="AJ41" s="362"/>
      <c r="AK41" s="562"/>
      <c r="AL41" s="109"/>
    </row>
    <row r="42" spans="1:53" ht="18.75" customHeight="1">
      <c r="A42" s="109"/>
      <c r="B42" s="141"/>
      <c r="C42" s="228" t="s">
        <v>1139</v>
      </c>
      <c r="D42" s="288"/>
      <c r="E42" s="288"/>
      <c r="F42" s="288"/>
      <c r="G42" s="288"/>
      <c r="H42" s="288"/>
      <c r="I42" s="288"/>
      <c r="J42" s="288"/>
      <c r="K42" s="288"/>
      <c r="L42" s="288"/>
      <c r="M42" s="288"/>
      <c r="N42" s="288"/>
      <c r="O42" s="288"/>
      <c r="P42" s="443"/>
      <c r="Q42" s="456"/>
      <c r="R42" s="466"/>
      <c r="S42" s="466"/>
      <c r="T42" s="466"/>
      <c r="U42" s="466"/>
      <c r="V42" s="515"/>
      <c r="W42" s="531" t="s">
        <v>34</v>
      </c>
      <c r="X42" s="362"/>
      <c r="Y42" s="362"/>
      <c r="Z42" s="362"/>
      <c r="AA42" s="362"/>
      <c r="AB42" s="362"/>
      <c r="AC42" s="362"/>
      <c r="AD42" s="562"/>
      <c r="AE42" s="362"/>
      <c r="AF42" s="362"/>
      <c r="AG42" s="362"/>
      <c r="AH42" s="362"/>
      <c r="AI42" s="362"/>
      <c r="AJ42" s="362"/>
      <c r="AK42" s="562"/>
      <c r="AL42" s="109"/>
    </row>
    <row r="43" spans="1:53" ht="18.75" customHeight="1">
      <c r="A43" s="109"/>
      <c r="B43" s="141"/>
      <c r="C43" s="228" t="s">
        <v>646</v>
      </c>
      <c r="D43" s="288"/>
      <c r="E43" s="288"/>
      <c r="F43" s="288"/>
      <c r="G43" s="288"/>
      <c r="H43" s="288"/>
      <c r="I43" s="288"/>
      <c r="J43" s="288"/>
      <c r="K43" s="288"/>
      <c r="L43" s="288"/>
      <c r="M43" s="288"/>
      <c r="N43" s="288"/>
      <c r="O43" s="288"/>
      <c r="P43" s="443"/>
      <c r="Q43" s="456"/>
      <c r="R43" s="466"/>
      <c r="S43" s="466"/>
      <c r="T43" s="466"/>
      <c r="U43" s="466"/>
      <c r="V43" s="515"/>
      <c r="W43" s="531" t="s">
        <v>34</v>
      </c>
      <c r="X43" s="362"/>
      <c r="Y43" s="362"/>
      <c r="Z43" s="362"/>
      <c r="AA43" s="362"/>
      <c r="AB43" s="362"/>
      <c r="AC43" s="362"/>
      <c r="AD43" s="562"/>
      <c r="AE43" s="362"/>
      <c r="AF43" s="362"/>
      <c r="AG43" s="362"/>
      <c r="AH43" s="362"/>
      <c r="AI43" s="362"/>
      <c r="AJ43" s="362"/>
      <c r="AK43" s="562"/>
      <c r="AL43" s="109"/>
    </row>
    <row r="44" spans="1:53" ht="20.25" customHeight="1">
      <c r="A44" s="109"/>
      <c r="B44" s="141"/>
      <c r="C44" s="229" t="s">
        <v>345</v>
      </c>
      <c r="D44" s="289"/>
      <c r="E44" s="289"/>
      <c r="F44" s="289"/>
      <c r="G44" s="289"/>
      <c r="H44" s="289"/>
      <c r="I44" s="289"/>
      <c r="J44" s="289"/>
      <c r="K44" s="289"/>
      <c r="L44" s="289"/>
      <c r="M44" s="289"/>
      <c r="N44" s="289"/>
      <c r="O44" s="289"/>
      <c r="P44" s="444"/>
      <c r="Q44" s="456"/>
      <c r="R44" s="466"/>
      <c r="S44" s="466"/>
      <c r="T44" s="466"/>
      <c r="U44" s="466"/>
      <c r="V44" s="515"/>
      <c r="W44" s="531" t="s">
        <v>34</v>
      </c>
      <c r="X44" s="362"/>
      <c r="Y44" s="362"/>
      <c r="Z44" s="362"/>
      <c r="AA44" s="362"/>
      <c r="AB44" s="362"/>
      <c r="AC44" s="362"/>
      <c r="AD44" s="562"/>
      <c r="AE44" s="362"/>
      <c r="AF44" s="362"/>
      <c r="AG44" s="362"/>
      <c r="AH44" s="362"/>
      <c r="AI44" s="362"/>
      <c r="AJ44" s="362"/>
      <c r="AK44" s="562"/>
      <c r="AL44" s="109"/>
    </row>
    <row r="45" spans="1:53" ht="27.75" customHeight="1">
      <c r="A45" s="109"/>
      <c r="B45" s="141"/>
      <c r="C45" s="229" t="s">
        <v>2257</v>
      </c>
      <c r="D45" s="289"/>
      <c r="E45" s="289"/>
      <c r="F45" s="289"/>
      <c r="G45" s="289"/>
      <c r="H45" s="289"/>
      <c r="I45" s="289"/>
      <c r="J45" s="289"/>
      <c r="K45" s="289"/>
      <c r="L45" s="289"/>
      <c r="M45" s="289"/>
      <c r="N45" s="289"/>
      <c r="O45" s="289"/>
      <c r="P45" s="444"/>
      <c r="Q45" s="456"/>
      <c r="R45" s="466"/>
      <c r="S45" s="466"/>
      <c r="T45" s="466"/>
      <c r="U45" s="466"/>
      <c r="V45" s="515"/>
      <c r="W45" s="531" t="s">
        <v>34</v>
      </c>
      <c r="X45" s="362"/>
      <c r="Y45" s="362"/>
      <c r="Z45" s="362"/>
      <c r="AA45" s="362"/>
      <c r="AB45" s="362"/>
      <c r="AC45" s="362"/>
      <c r="AD45" s="562"/>
      <c r="AE45" s="362"/>
      <c r="AF45" s="362"/>
      <c r="AG45" s="362"/>
      <c r="AH45" s="362"/>
      <c r="AI45" s="362"/>
      <c r="AJ45" s="362"/>
      <c r="AK45" s="562"/>
      <c r="AL45" s="109"/>
    </row>
    <row r="46" spans="1:53" ht="28.5" customHeight="1">
      <c r="A46" s="109"/>
      <c r="B46" s="142"/>
      <c r="C46" s="230" t="s">
        <v>649</v>
      </c>
      <c r="D46" s="290"/>
      <c r="E46" s="290"/>
      <c r="F46" s="290"/>
      <c r="G46" s="290"/>
      <c r="H46" s="290"/>
      <c r="I46" s="290"/>
      <c r="J46" s="290"/>
      <c r="K46" s="290"/>
      <c r="L46" s="290"/>
      <c r="M46" s="290"/>
      <c r="N46" s="290"/>
      <c r="O46" s="290"/>
      <c r="P46" s="445"/>
      <c r="Q46" s="456"/>
      <c r="R46" s="466"/>
      <c r="S46" s="466"/>
      <c r="T46" s="466"/>
      <c r="U46" s="466"/>
      <c r="V46" s="515"/>
      <c r="W46" s="533" t="s">
        <v>34</v>
      </c>
      <c r="X46" s="362"/>
      <c r="Y46" s="362"/>
      <c r="Z46" s="362"/>
      <c r="AA46" s="362"/>
      <c r="AB46" s="562"/>
      <c r="AC46" s="362"/>
      <c r="AD46" s="362"/>
      <c r="AE46" s="362"/>
      <c r="AF46" s="362"/>
      <c r="AG46" s="362"/>
      <c r="AH46" s="362"/>
      <c r="AI46" s="562"/>
      <c r="AJ46" s="109"/>
      <c r="AK46" s="109"/>
      <c r="AL46" s="109"/>
      <c r="AM46" s="1"/>
      <c r="AN46" s="1"/>
      <c r="AO46" s="1"/>
      <c r="AP46" s="1"/>
      <c r="AQ46" s="1"/>
      <c r="AR46" s="1"/>
      <c r="AS46" s="1"/>
      <c r="AT46" s="1"/>
      <c r="AU46" s="1"/>
      <c r="AV46" s="1"/>
      <c r="AW46" s="1"/>
      <c r="AX46" s="1"/>
      <c r="AY46" s="1"/>
      <c r="AZ46" s="1"/>
      <c r="BA46" s="1"/>
    </row>
    <row r="47" spans="1:53" s="104" customFormat="1" ht="6" customHeight="1">
      <c r="A47" s="110"/>
      <c r="B47" s="143"/>
      <c r="C47" s="211"/>
      <c r="D47" s="164"/>
      <c r="E47" s="143"/>
      <c r="F47" s="143"/>
      <c r="G47" s="143"/>
      <c r="H47" s="143"/>
      <c r="I47" s="143"/>
      <c r="J47" s="143"/>
      <c r="K47" s="143"/>
      <c r="L47" s="424"/>
      <c r="M47" s="424"/>
      <c r="N47" s="424"/>
      <c r="O47" s="424"/>
      <c r="P47" s="424"/>
      <c r="Q47" s="424"/>
      <c r="R47" s="424"/>
      <c r="S47" s="424"/>
      <c r="T47" s="479"/>
      <c r="U47" s="493"/>
      <c r="V47" s="493"/>
      <c r="W47" s="493"/>
      <c r="X47" s="493"/>
      <c r="Y47" s="493"/>
      <c r="Z47" s="493"/>
      <c r="AA47" s="143"/>
      <c r="AB47" s="143"/>
      <c r="AC47" s="479"/>
      <c r="AD47" s="493"/>
      <c r="AE47" s="493"/>
      <c r="AF47" s="493"/>
      <c r="AG47" s="493"/>
      <c r="AH47" s="493"/>
      <c r="AI47" s="493"/>
      <c r="AJ47" s="143"/>
      <c r="AK47" s="143"/>
      <c r="AL47" s="110"/>
      <c r="AM47" s="104"/>
      <c r="AN47" s="104"/>
      <c r="AO47" s="104"/>
      <c r="AP47" s="104"/>
      <c r="AQ47" s="104"/>
      <c r="AR47" s="104"/>
      <c r="AS47" s="104"/>
      <c r="AT47" s="699"/>
      <c r="AU47" s="699"/>
      <c r="AV47" s="699"/>
      <c r="AW47" s="699"/>
      <c r="AX47" s="699"/>
      <c r="AY47" s="104"/>
      <c r="AZ47" s="104"/>
      <c r="BA47" s="104"/>
    </row>
    <row r="48" spans="1:53" ht="12" customHeight="1">
      <c r="A48" s="109"/>
      <c r="B48" s="112" t="s">
        <v>285</v>
      </c>
      <c r="C48" s="23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1"/>
      <c r="AN48" s="1"/>
      <c r="AO48" s="1"/>
      <c r="AP48" s="1"/>
      <c r="AQ48" s="1"/>
      <c r="AR48" s="1"/>
      <c r="AS48" s="1"/>
      <c r="AT48" s="1"/>
      <c r="AU48" s="1"/>
      <c r="AV48" s="1"/>
      <c r="AW48" s="1"/>
      <c r="AX48" s="1"/>
      <c r="AY48" s="1"/>
      <c r="AZ48" s="1"/>
      <c r="BA48" s="1"/>
    </row>
    <row r="49" spans="1:53" s="104" customFormat="1" ht="24" customHeight="1">
      <c r="A49" s="110"/>
      <c r="B49" s="144" t="s">
        <v>288</v>
      </c>
      <c r="C49" s="232" t="s">
        <v>1918</v>
      </c>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654"/>
      <c r="AM49" s="104"/>
      <c r="AN49" s="104"/>
      <c r="AO49" s="104"/>
      <c r="AP49" s="104"/>
      <c r="AQ49" s="104"/>
      <c r="AR49" s="104"/>
      <c r="AS49" s="104"/>
      <c r="AT49" s="699"/>
      <c r="AU49" s="699"/>
      <c r="AV49" s="699"/>
      <c r="AW49" s="699"/>
      <c r="AX49" s="699"/>
      <c r="AY49" s="104"/>
      <c r="AZ49" s="104"/>
      <c r="BA49" s="104"/>
    </row>
    <row r="50" spans="1:53" s="104" customFormat="1" ht="33" customHeight="1">
      <c r="A50" s="110"/>
      <c r="B50" s="144" t="s">
        <v>288</v>
      </c>
      <c r="C50" s="221" t="s">
        <v>2091</v>
      </c>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654"/>
      <c r="AM50" s="104"/>
      <c r="AN50" s="104"/>
      <c r="AO50" s="104"/>
      <c r="AP50" s="104"/>
      <c r="AQ50" s="104"/>
      <c r="AR50" s="104"/>
      <c r="AS50" s="104"/>
      <c r="AT50" s="699"/>
      <c r="AU50" s="699"/>
      <c r="AV50" s="699"/>
      <c r="AW50" s="699"/>
      <c r="AX50" s="699"/>
      <c r="AY50" s="104"/>
      <c r="AZ50" s="104"/>
      <c r="BA50" s="104"/>
    </row>
    <row r="51" spans="1:53" s="104" customFormat="1" ht="44.25" customHeight="1">
      <c r="A51" s="110"/>
      <c r="B51" s="144" t="s">
        <v>288</v>
      </c>
      <c r="C51" s="232" t="s">
        <v>1415</v>
      </c>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654"/>
      <c r="AM51" s="104"/>
      <c r="AN51" s="104"/>
      <c r="AO51" s="104"/>
      <c r="AP51" s="104"/>
      <c r="AQ51" s="104"/>
      <c r="AR51" s="104"/>
      <c r="AS51" s="104"/>
      <c r="AT51" s="699"/>
      <c r="AU51" s="699"/>
      <c r="AV51" s="699"/>
      <c r="AW51" s="699"/>
      <c r="AX51" s="699"/>
      <c r="AY51" s="104"/>
      <c r="AZ51" s="104"/>
      <c r="BA51" s="104"/>
    </row>
    <row r="52" spans="1:53" ht="4.5" customHeight="1">
      <c r="A52" s="109"/>
      <c r="B52" s="145"/>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1"/>
      <c r="AN52" s="1"/>
      <c r="AO52" s="1"/>
      <c r="AP52" s="1"/>
      <c r="AQ52" s="1"/>
      <c r="AR52" s="1"/>
      <c r="AS52" s="1"/>
      <c r="AT52" s="1"/>
      <c r="AU52" s="1"/>
      <c r="AV52" s="1"/>
      <c r="AW52" s="1"/>
      <c r="AX52" s="1"/>
      <c r="AY52" s="1"/>
      <c r="AZ52" s="1"/>
      <c r="BA52" s="1"/>
    </row>
    <row r="53" spans="1:53" ht="19.5" customHeight="1">
      <c r="A53" s="109"/>
      <c r="B53" s="146" t="s">
        <v>2273</v>
      </c>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57"/>
      <c r="AM53" s="1"/>
      <c r="AN53" s="1"/>
      <c r="AO53" s="1"/>
      <c r="AP53" s="1"/>
      <c r="AQ53" s="1"/>
      <c r="AR53" s="1"/>
      <c r="AS53" s="1"/>
      <c r="AT53" s="700"/>
      <c r="AU53" s="700"/>
      <c r="AV53" s="700"/>
      <c r="AW53" s="700"/>
      <c r="AX53" s="700"/>
      <c r="AY53" s="1"/>
      <c r="AZ53" s="1"/>
      <c r="BA53" s="1"/>
    </row>
    <row r="54" spans="1:53" ht="16.5" customHeight="1">
      <c r="A54" s="109"/>
      <c r="B54" s="147" t="s">
        <v>288</v>
      </c>
      <c r="C54" s="233" t="s">
        <v>2269</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655"/>
      <c r="AM54" s="1"/>
      <c r="AN54" s="1"/>
      <c r="AO54" s="1"/>
      <c r="AP54" s="1"/>
      <c r="AQ54" s="1"/>
      <c r="AR54" s="1"/>
      <c r="AS54" s="1"/>
      <c r="AT54" s="700"/>
      <c r="AU54" s="700"/>
      <c r="AV54" s="700"/>
      <c r="AW54" s="700"/>
      <c r="AX54" s="700"/>
      <c r="AY54" s="1"/>
      <c r="AZ54" s="1"/>
      <c r="BA54" s="1"/>
    </row>
    <row r="55" spans="1:53" ht="51.75" customHeight="1">
      <c r="A55" s="109"/>
      <c r="B55" s="148" t="s">
        <v>295</v>
      </c>
      <c r="C55" s="234"/>
      <c r="D55" s="234"/>
      <c r="E55" s="320"/>
      <c r="F55" s="342"/>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c r="AG55" s="363"/>
      <c r="AH55" s="363"/>
      <c r="AI55" s="363"/>
      <c r="AJ55" s="363"/>
      <c r="AK55" s="611"/>
      <c r="AL55" s="110"/>
      <c r="AM55" s="1"/>
      <c r="AN55" s="1"/>
      <c r="AO55" s="1"/>
      <c r="AP55" s="1"/>
      <c r="AQ55" s="1"/>
      <c r="AR55" s="1"/>
      <c r="AS55" s="1"/>
      <c r="AT55" s="700"/>
      <c r="AU55" s="700"/>
      <c r="AV55" s="700"/>
      <c r="AW55" s="700"/>
      <c r="AX55" s="700"/>
      <c r="AY55" s="1"/>
      <c r="AZ55" s="1"/>
      <c r="BA55" s="1"/>
    </row>
    <row r="56" spans="1:53" ht="47.25" customHeight="1">
      <c r="A56" s="109"/>
      <c r="B56" s="148" t="s">
        <v>298</v>
      </c>
      <c r="C56" s="234"/>
      <c r="D56" s="234"/>
      <c r="E56" s="320"/>
      <c r="F56" s="343"/>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612"/>
      <c r="AL56" s="110"/>
      <c r="AM56" s="1"/>
      <c r="AN56" s="1"/>
      <c r="AO56" s="1"/>
      <c r="AP56" s="1"/>
      <c r="AQ56" s="1"/>
      <c r="AR56" s="1"/>
      <c r="AS56" s="1"/>
      <c r="AT56" s="700"/>
      <c r="AU56" s="700"/>
      <c r="AV56" s="700"/>
      <c r="AW56" s="700"/>
      <c r="AX56" s="700"/>
      <c r="AY56" s="1"/>
      <c r="AZ56" s="1"/>
      <c r="BA56" s="1"/>
    </row>
    <row r="57" spans="1:53" ht="13.5" customHeight="1">
      <c r="A57" s="10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384"/>
      <c r="AN57" s="1"/>
      <c r="AO57" s="1"/>
      <c r="AP57" s="1"/>
      <c r="AQ57" s="1"/>
      <c r="AR57" s="1"/>
      <c r="AS57" s="1"/>
      <c r="AT57" s="700"/>
      <c r="AU57" s="700"/>
      <c r="AV57" s="700"/>
      <c r="AW57" s="700"/>
      <c r="AX57" s="700"/>
      <c r="AY57" s="1"/>
      <c r="AZ57" s="1"/>
      <c r="BA57" s="1"/>
    </row>
    <row r="58" spans="1:53" s="105" customFormat="1" ht="30.75" customHeight="1">
      <c r="A58" s="111"/>
      <c r="B58" s="150" t="s">
        <v>473</v>
      </c>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11"/>
      <c r="AM58" s="105"/>
      <c r="AN58" s="105"/>
      <c r="AO58" s="105"/>
      <c r="AP58" s="105"/>
      <c r="AQ58" s="105"/>
      <c r="AR58" s="105"/>
      <c r="AS58" s="105"/>
      <c r="AT58" s="701"/>
      <c r="AU58" s="701"/>
      <c r="AV58" s="701"/>
      <c r="AW58" s="701"/>
      <c r="AX58" s="701"/>
      <c r="AY58" s="105"/>
      <c r="AZ58" s="105"/>
      <c r="BA58" s="105"/>
    </row>
    <row r="59" spans="1:53" ht="28.5" customHeight="1">
      <c r="A59" s="109"/>
      <c r="B59" s="151" t="s">
        <v>2268</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09"/>
      <c r="AM59" s="1"/>
      <c r="AN59" s="1"/>
      <c r="AO59" s="1"/>
      <c r="AP59" s="1"/>
      <c r="AQ59" s="1"/>
      <c r="AR59" s="1"/>
      <c r="AS59" s="1"/>
      <c r="AT59" s="1"/>
      <c r="AU59" s="1"/>
      <c r="AV59" s="1"/>
      <c r="AW59" s="1"/>
      <c r="AX59" s="1"/>
      <c r="AY59" s="1"/>
      <c r="AZ59" s="1"/>
      <c r="BA59" s="1"/>
    </row>
    <row r="60" spans="1:53" ht="25.5" customHeight="1">
      <c r="A60" s="109"/>
      <c r="B60" s="152" t="s">
        <v>603</v>
      </c>
      <c r="C60" s="235"/>
      <c r="D60" s="235"/>
      <c r="E60" s="235"/>
      <c r="F60" s="235"/>
      <c r="G60" s="235"/>
      <c r="H60" s="235"/>
      <c r="I60" s="235"/>
      <c r="J60" s="235"/>
      <c r="K60" s="235"/>
      <c r="L60" s="235"/>
      <c r="M60" s="235"/>
      <c r="N60" s="235"/>
      <c r="O60" s="235"/>
      <c r="P60" s="235"/>
      <c r="Q60" s="235"/>
      <c r="R60" s="235"/>
      <c r="S60" s="471"/>
      <c r="T60" s="480">
        <f>'別紙様式3-3（６月以降分）'!N6</f>
        <v>0</v>
      </c>
      <c r="U60" s="497"/>
      <c r="V60" s="497"/>
      <c r="W60" s="497"/>
      <c r="X60" s="497"/>
      <c r="Y60" s="542" t="s">
        <v>34</v>
      </c>
      <c r="Z60" s="553" t="s">
        <v>315</v>
      </c>
      <c r="AA60" s="136"/>
      <c r="AB60" s="563"/>
      <c r="AC60" s="563"/>
      <c r="AD60" s="563"/>
      <c r="AE60" s="563"/>
      <c r="AF60" s="563"/>
      <c r="AG60" s="109" t="s">
        <v>315</v>
      </c>
      <c r="AH60" s="583" t="str">
        <f>IF(T61&lt;T60,"×","")</f>
        <v/>
      </c>
      <c r="AI60" s="109"/>
      <c r="AJ60" s="109"/>
      <c r="AK60" s="109"/>
      <c r="AL60" s="109"/>
      <c r="AM60" s="662" t="s">
        <v>2274</v>
      </c>
      <c r="AN60" s="684"/>
      <c r="AO60" s="684"/>
      <c r="AP60" s="684"/>
      <c r="AQ60" s="684"/>
      <c r="AR60" s="684"/>
      <c r="AS60" s="684"/>
      <c r="AT60" s="684"/>
      <c r="AU60" s="684"/>
      <c r="AV60" s="684"/>
      <c r="AW60" s="684"/>
      <c r="AX60" s="684"/>
      <c r="AY60" s="684"/>
      <c r="AZ60" s="684"/>
      <c r="BA60" s="706"/>
    </row>
    <row r="61" spans="1:53" ht="23.25" customHeight="1">
      <c r="A61" s="109"/>
      <c r="B61" s="153" t="s">
        <v>2090</v>
      </c>
      <c r="C61" s="236"/>
      <c r="D61" s="236"/>
      <c r="E61" s="236"/>
      <c r="F61" s="236"/>
      <c r="G61" s="236"/>
      <c r="H61" s="236"/>
      <c r="I61" s="236"/>
      <c r="J61" s="236"/>
      <c r="K61" s="236"/>
      <c r="L61" s="236"/>
      <c r="M61" s="236"/>
      <c r="N61" s="236"/>
      <c r="O61" s="236"/>
      <c r="P61" s="236"/>
      <c r="Q61" s="236"/>
      <c r="R61" s="236"/>
      <c r="S61" s="236"/>
      <c r="T61" s="481"/>
      <c r="U61" s="498"/>
      <c r="V61" s="498"/>
      <c r="W61" s="498"/>
      <c r="X61" s="535"/>
      <c r="Y61" s="543" t="s">
        <v>34</v>
      </c>
      <c r="Z61" s="109"/>
      <c r="AA61" s="561" t="s">
        <v>87</v>
      </c>
      <c r="AB61" s="564">
        <f>IFERROR(T62/T60*100,0)</f>
        <v>0</v>
      </c>
      <c r="AC61" s="567"/>
      <c r="AD61" s="571"/>
      <c r="AE61" s="577" t="s">
        <v>31</v>
      </c>
      <c r="AF61" s="573" t="s">
        <v>274</v>
      </c>
      <c r="AG61" s="109" t="s">
        <v>315</v>
      </c>
      <c r="AH61" s="476" t="str">
        <f>IF(T60=0,"",(IF(AB61&gt;=200/3,"○","×")))</f>
        <v/>
      </c>
      <c r="AI61" s="587"/>
      <c r="AJ61" s="587"/>
      <c r="AK61" s="587"/>
      <c r="AL61" s="587"/>
      <c r="AM61" s="662" t="s">
        <v>2127</v>
      </c>
      <c r="AN61" s="684"/>
      <c r="AO61" s="684"/>
      <c r="AP61" s="684"/>
      <c r="AQ61" s="684"/>
      <c r="AR61" s="684"/>
      <c r="AS61" s="684"/>
      <c r="AT61" s="684"/>
      <c r="AU61" s="684"/>
      <c r="AV61" s="684"/>
      <c r="AW61" s="684"/>
      <c r="AX61" s="684"/>
      <c r="AY61" s="684"/>
      <c r="AZ61" s="684"/>
      <c r="BA61" s="706"/>
    </row>
    <row r="62" spans="1:53" ht="26.25" customHeight="1">
      <c r="A62" s="109"/>
      <c r="B62" s="154"/>
      <c r="C62" s="237" t="s">
        <v>2095</v>
      </c>
      <c r="D62" s="292"/>
      <c r="E62" s="292"/>
      <c r="F62" s="292"/>
      <c r="G62" s="292"/>
      <c r="H62" s="292"/>
      <c r="I62" s="292"/>
      <c r="J62" s="292"/>
      <c r="K62" s="292"/>
      <c r="L62" s="292"/>
      <c r="M62" s="292"/>
      <c r="N62" s="292"/>
      <c r="O62" s="292"/>
      <c r="P62" s="292"/>
      <c r="Q62" s="292"/>
      <c r="R62" s="292"/>
      <c r="S62" s="292"/>
      <c r="T62" s="482"/>
      <c r="U62" s="499"/>
      <c r="V62" s="499"/>
      <c r="W62" s="499"/>
      <c r="X62" s="536"/>
      <c r="Y62" s="544" t="s">
        <v>34</v>
      </c>
      <c r="Z62" s="554" t="s">
        <v>315</v>
      </c>
      <c r="AA62" s="549"/>
      <c r="AB62" s="565"/>
      <c r="AC62" s="568"/>
      <c r="AD62" s="572"/>
      <c r="AE62" s="572"/>
      <c r="AF62" s="573"/>
      <c r="AG62" s="109"/>
      <c r="AH62" s="109"/>
      <c r="AI62" s="587"/>
      <c r="AJ62" s="109"/>
      <c r="AK62" s="587"/>
      <c r="AL62" s="587"/>
      <c r="AM62" s="1"/>
      <c r="AN62" s="1"/>
      <c r="AO62" s="1"/>
      <c r="AP62" s="1"/>
      <c r="AQ62" s="9"/>
      <c r="AR62" s="1"/>
      <c r="AS62" s="1"/>
      <c r="AT62" s="1"/>
      <c r="AU62" s="1"/>
      <c r="AV62" s="1"/>
      <c r="AW62" s="1"/>
      <c r="AX62" s="1"/>
      <c r="AY62" s="1"/>
      <c r="AZ62" s="1"/>
      <c r="BA62" s="1"/>
    </row>
    <row r="63" spans="1:53" ht="16.5" customHeight="1">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587"/>
      <c r="AK63" s="587"/>
      <c r="AL63" s="587"/>
      <c r="AM63" s="1"/>
      <c r="AN63" s="1"/>
      <c r="AO63" s="1"/>
      <c r="AP63" s="1"/>
      <c r="AQ63" s="1"/>
      <c r="AR63" s="1"/>
      <c r="AS63" s="1"/>
      <c r="AT63" s="1"/>
      <c r="AU63" s="1"/>
      <c r="AV63" s="1"/>
      <c r="AW63" s="1"/>
      <c r="AX63" s="1"/>
      <c r="AY63" s="1"/>
      <c r="AZ63" s="1"/>
      <c r="BA63" s="1"/>
    </row>
    <row r="64" spans="1:53" ht="26.25" customHeight="1">
      <c r="A64" s="109"/>
      <c r="B64" s="155" t="s">
        <v>1987</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09"/>
      <c r="AM64" s="1"/>
      <c r="AN64" s="1"/>
      <c r="AO64" s="1"/>
      <c r="AP64" s="1"/>
      <c r="AQ64" s="1"/>
      <c r="AR64" s="1"/>
      <c r="AS64" s="1"/>
      <c r="AT64" s="1"/>
      <c r="AU64" s="1"/>
      <c r="AV64" s="1"/>
      <c r="AW64" s="1"/>
      <c r="AX64" s="1"/>
      <c r="AY64" s="1"/>
      <c r="AZ64" s="1"/>
      <c r="BA64" s="1"/>
    </row>
    <row r="65" spans="1:82" s="106" customFormat="1" ht="14.25" customHeight="1">
      <c r="A65" s="112"/>
      <c r="B65" s="112"/>
      <c r="C65" s="158" t="s">
        <v>485</v>
      </c>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106"/>
      <c r="AN65" s="688"/>
      <c r="AO65" s="688"/>
      <c r="AP65" s="688"/>
      <c r="AQ65" s="688"/>
      <c r="AR65" s="688"/>
      <c r="AS65" s="688"/>
      <c r="AT65" s="688"/>
      <c r="AU65" s="688"/>
      <c r="AV65" s="688"/>
      <c r="AW65" s="688"/>
      <c r="AX65" s="688"/>
      <c r="AY65" s="688"/>
      <c r="AZ65" s="688"/>
      <c r="BA65" s="688"/>
      <c r="BB65" s="688"/>
      <c r="BC65" s="688"/>
      <c r="BD65" s="688"/>
      <c r="BE65" s="688"/>
      <c r="BF65" s="688"/>
      <c r="BG65" s="688"/>
      <c r="BH65" s="688"/>
      <c r="BI65" s="688"/>
      <c r="BJ65" s="688"/>
      <c r="BK65" s="688"/>
      <c r="BL65" s="688"/>
      <c r="BM65" s="688"/>
      <c r="BN65" s="688"/>
      <c r="BO65" s="688"/>
      <c r="BP65" s="688"/>
      <c r="BQ65" s="688"/>
      <c r="BR65" s="688"/>
      <c r="BS65" s="688"/>
      <c r="BT65" s="688"/>
    </row>
    <row r="66" spans="1:82" s="106" customFormat="1" ht="15" customHeight="1">
      <c r="A66" s="112"/>
      <c r="B66" s="112"/>
      <c r="C66" s="238" t="s">
        <v>486</v>
      </c>
      <c r="D66" s="246" t="s">
        <v>493</v>
      </c>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588"/>
      <c r="AJ66" s="588"/>
      <c r="AK66" s="588"/>
      <c r="AL66" s="588"/>
      <c r="AM66" s="663" t="b">
        <v>0</v>
      </c>
      <c r="AN66" s="688"/>
      <c r="AO66" s="688"/>
      <c r="AP66" s="688"/>
      <c r="AQ66" s="688"/>
      <c r="AR66" s="688"/>
      <c r="AS66" s="688"/>
      <c r="AT66" s="688"/>
      <c r="AU66" s="688"/>
      <c r="AV66" s="688"/>
      <c r="AW66" s="688"/>
      <c r="AX66" s="688"/>
      <c r="AY66" s="688"/>
      <c r="AZ66" s="688"/>
      <c r="BA66" s="688"/>
      <c r="BB66" s="688"/>
      <c r="BC66" s="688"/>
      <c r="BD66" s="688"/>
      <c r="BE66" s="688"/>
      <c r="BF66" s="688"/>
      <c r="BG66" s="688"/>
      <c r="BH66" s="688"/>
      <c r="BI66" s="688"/>
      <c r="BJ66" s="688"/>
      <c r="BK66" s="688"/>
      <c r="BL66" s="688"/>
      <c r="BM66" s="688"/>
      <c r="BN66" s="688"/>
      <c r="BO66" s="688"/>
      <c r="BP66" s="688"/>
      <c r="BQ66" s="688"/>
      <c r="BR66" s="688"/>
      <c r="BS66" s="688"/>
      <c r="BT66" s="688"/>
    </row>
    <row r="67" spans="1:82" s="106" customFormat="1" ht="21" customHeight="1">
      <c r="A67" s="112"/>
      <c r="B67" s="112"/>
      <c r="C67" s="239"/>
      <c r="D67" s="293"/>
      <c r="E67" s="321" t="s">
        <v>377</v>
      </c>
      <c r="F67" s="321"/>
      <c r="G67" s="321"/>
      <c r="H67" s="321"/>
      <c r="I67" s="321"/>
      <c r="J67" s="321"/>
      <c r="K67" s="321"/>
      <c r="L67" s="321"/>
      <c r="M67" s="321"/>
      <c r="N67" s="321"/>
      <c r="O67" s="321"/>
      <c r="P67" s="321"/>
      <c r="Q67" s="321"/>
      <c r="R67" s="321"/>
      <c r="S67" s="321"/>
      <c r="T67" s="321"/>
      <c r="U67" s="321"/>
      <c r="V67" s="321"/>
      <c r="W67" s="321"/>
      <c r="X67" s="321"/>
      <c r="Y67" s="321"/>
      <c r="Z67" s="555"/>
      <c r="AA67" s="115" t="s">
        <v>315</v>
      </c>
      <c r="AB67" s="476" t="str">
        <f>IF('別紙様式3-2（４・５月）'!AF6="継続ベア加算なし","",IF(AM66=TRUE,"○","×"))</f>
        <v>×</v>
      </c>
      <c r="AC67" s="112"/>
      <c r="AD67" s="231"/>
      <c r="AE67" s="231"/>
      <c r="AF67" s="231"/>
      <c r="AG67" s="231"/>
      <c r="AH67" s="231"/>
      <c r="AI67" s="231"/>
      <c r="AJ67" s="231"/>
      <c r="AK67" s="231"/>
      <c r="AL67" s="231"/>
      <c r="AM67" s="668" t="s">
        <v>1360</v>
      </c>
      <c r="AN67" s="689"/>
      <c r="AO67" s="689"/>
      <c r="AP67" s="689"/>
      <c r="AQ67" s="689"/>
      <c r="AR67" s="689"/>
      <c r="AS67" s="689"/>
      <c r="AT67" s="689"/>
      <c r="AU67" s="689"/>
      <c r="AV67" s="689"/>
      <c r="AW67" s="689"/>
      <c r="AX67" s="689"/>
      <c r="AY67" s="689"/>
      <c r="AZ67" s="689"/>
      <c r="BA67" s="710"/>
      <c r="BB67" s="688"/>
      <c r="BC67" s="688"/>
      <c r="BD67" s="688"/>
      <c r="BE67" s="688"/>
      <c r="BF67" s="688"/>
      <c r="BG67" s="688"/>
      <c r="BH67" s="688"/>
      <c r="BI67" s="688"/>
      <c r="BJ67" s="688"/>
      <c r="BK67" s="688"/>
      <c r="BL67" s="688"/>
      <c r="BM67" s="688"/>
      <c r="BN67" s="688"/>
      <c r="BO67" s="688"/>
      <c r="BP67" s="688"/>
      <c r="BQ67" s="688"/>
      <c r="BR67" s="688"/>
      <c r="BS67" s="688"/>
      <c r="BT67" s="688"/>
    </row>
    <row r="68" spans="1:82" s="106" customFormat="1" ht="6" customHeight="1">
      <c r="A68" s="112"/>
      <c r="B68" s="112"/>
      <c r="C68" s="112"/>
      <c r="D68" s="112"/>
      <c r="E68" s="112"/>
      <c r="F68" s="112"/>
      <c r="G68" s="112"/>
      <c r="H68" s="112"/>
      <c r="I68" s="112"/>
      <c r="J68" s="406"/>
      <c r="K68" s="406"/>
      <c r="L68" s="406"/>
      <c r="M68" s="406"/>
      <c r="N68" s="406"/>
      <c r="O68" s="406"/>
      <c r="P68" s="406"/>
      <c r="Q68" s="406"/>
      <c r="R68" s="406"/>
      <c r="S68" s="406"/>
      <c r="T68" s="406"/>
      <c r="U68" s="406"/>
      <c r="V68" s="406"/>
      <c r="W68" s="406"/>
      <c r="X68" s="406"/>
      <c r="Y68" s="231"/>
      <c r="Z68" s="231"/>
      <c r="AA68" s="231"/>
      <c r="AB68" s="231"/>
      <c r="AC68" s="231"/>
      <c r="AD68" s="231"/>
      <c r="AE68" s="231"/>
      <c r="AF68" s="231"/>
      <c r="AG68" s="231"/>
      <c r="AH68" s="231"/>
      <c r="AI68" s="231"/>
      <c r="AJ68" s="231"/>
      <c r="AK68" s="231"/>
      <c r="AL68" s="231"/>
      <c r="AM68" s="669"/>
      <c r="AN68" s="690"/>
      <c r="AO68" s="690"/>
      <c r="AP68" s="690"/>
      <c r="AQ68" s="690"/>
      <c r="AR68" s="690"/>
      <c r="AS68" s="690"/>
      <c r="AT68" s="690"/>
      <c r="AU68" s="690"/>
      <c r="AV68" s="690"/>
      <c r="AW68" s="690"/>
      <c r="AX68" s="690"/>
      <c r="AY68" s="690"/>
      <c r="AZ68" s="690"/>
      <c r="BA68" s="711"/>
      <c r="BB68" s="688"/>
      <c r="BC68" s="688"/>
      <c r="BD68" s="688"/>
      <c r="BE68" s="688"/>
      <c r="BF68" s="688"/>
      <c r="BG68" s="688"/>
      <c r="BH68" s="688"/>
      <c r="BI68" s="688"/>
      <c r="BJ68" s="688"/>
      <c r="BK68" s="688"/>
      <c r="BL68" s="688"/>
      <c r="BM68" s="688"/>
      <c r="BN68" s="688"/>
      <c r="BO68" s="688"/>
      <c r="BP68" s="688"/>
      <c r="BQ68" s="688"/>
      <c r="BR68" s="688"/>
      <c r="BS68" s="688"/>
      <c r="BT68" s="688"/>
      <c r="BU68" s="688"/>
      <c r="BV68" s="688"/>
      <c r="BW68" s="688"/>
      <c r="BX68" s="688"/>
      <c r="BY68" s="688"/>
      <c r="BZ68" s="688"/>
      <c r="CA68" s="688"/>
      <c r="CB68" s="688"/>
      <c r="CC68" s="688"/>
      <c r="CD68" s="688"/>
    </row>
    <row r="69" spans="1:82" s="106" customFormat="1" ht="14.4">
      <c r="A69" s="112"/>
      <c r="B69" s="112"/>
      <c r="C69" s="158" t="s">
        <v>491</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106"/>
      <c r="AN69" s="688"/>
      <c r="AO69" s="696"/>
      <c r="AP69" s="696"/>
      <c r="AQ69" s="696"/>
      <c r="AR69" s="696"/>
      <c r="AS69" s="696"/>
      <c r="AT69" s="696"/>
      <c r="AU69" s="696"/>
      <c r="AV69" s="696"/>
      <c r="AW69" s="696"/>
      <c r="AX69" s="696"/>
      <c r="AY69" s="696"/>
      <c r="AZ69" s="696"/>
      <c r="BA69" s="696"/>
      <c r="BB69" s="688"/>
      <c r="BC69" s="688"/>
      <c r="BD69" s="688"/>
      <c r="BE69" s="688"/>
      <c r="BF69" s="688"/>
      <c r="BG69" s="688"/>
      <c r="BH69" s="688"/>
      <c r="BI69" s="688"/>
      <c r="BJ69" s="688"/>
      <c r="BK69" s="688"/>
      <c r="BL69" s="688"/>
      <c r="BM69" s="688"/>
      <c r="BN69" s="688"/>
      <c r="BO69" s="688"/>
      <c r="BP69" s="688"/>
      <c r="BQ69" s="688"/>
      <c r="BR69" s="688"/>
      <c r="BS69" s="688"/>
      <c r="BT69" s="688"/>
      <c r="BU69" s="688"/>
      <c r="BV69" s="688"/>
      <c r="BW69" s="688"/>
      <c r="BX69" s="688"/>
      <c r="BY69" s="688"/>
      <c r="BZ69" s="688"/>
      <c r="CA69" s="688"/>
      <c r="CB69" s="688"/>
      <c r="CC69" s="688"/>
      <c r="CD69" s="688"/>
    </row>
    <row r="70" spans="1:82" s="106" customFormat="1" ht="24.75" customHeight="1">
      <c r="A70" s="112"/>
      <c r="B70" s="112"/>
      <c r="C70" s="159" t="s">
        <v>486</v>
      </c>
      <c r="D70" s="246" t="s">
        <v>283</v>
      </c>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588"/>
      <c r="AJ70" s="588"/>
      <c r="AK70" s="588"/>
      <c r="AL70" s="588"/>
      <c r="AM70" s="106"/>
      <c r="AN70" s="688"/>
      <c r="AO70" s="696"/>
      <c r="AP70" s="696"/>
      <c r="AQ70" s="696"/>
      <c r="AR70" s="696"/>
      <c r="AS70" s="696"/>
      <c r="AT70" s="696"/>
      <c r="AU70" s="696"/>
      <c r="AV70" s="696"/>
      <c r="AW70" s="696"/>
      <c r="AX70" s="696"/>
      <c r="AY70" s="696"/>
      <c r="AZ70" s="696"/>
      <c r="BA70" s="696"/>
      <c r="BO70" s="688"/>
      <c r="BP70" s="688"/>
      <c r="BQ70" s="688"/>
      <c r="BR70" s="688"/>
      <c r="BS70" s="688"/>
      <c r="BT70" s="688"/>
      <c r="BU70" s="688"/>
      <c r="BV70" s="688"/>
      <c r="BW70" s="688"/>
      <c r="BX70" s="688"/>
      <c r="BY70" s="688"/>
      <c r="BZ70" s="688"/>
      <c r="CA70" s="688"/>
      <c r="CB70" s="688"/>
      <c r="CC70" s="688"/>
      <c r="CD70" s="688"/>
    </row>
    <row r="71" spans="1:82" ht="23.25" customHeight="1">
      <c r="A71" s="109"/>
      <c r="B71" s="109"/>
      <c r="C71" s="152" t="s">
        <v>2128</v>
      </c>
      <c r="D71" s="235"/>
      <c r="E71" s="235"/>
      <c r="F71" s="235"/>
      <c r="G71" s="235"/>
      <c r="H71" s="235"/>
      <c r="I71" s="235"/>
      <c r="J71" s="235"/>
      <c r="K71" s="235"/>
      <c r="L71" s="235"/>
      <c r="M71" s="235"/>
      <c r="N71" s="235"/>
      <c r="O71" s="235"/>
      <c r="P71" s="235"/>
      <c r="Q71" s="235"/>
      <c r="R71" s="235"/>
      <c r="S71" s="235"/>
      <c r="T71" s="471"/>
      <c r="U71" s="500">
        <f>'別紙様式3-2（４・５月）'!N8</f>
        <v>0</v>
      </c>
      <c r="V71" s="516"/>
      <c r="W71" s="516"/>
      <c r="X71" s="516"/>
      <c r="Y71" s="516"/>
      <c r="Z71" s="543" t="s">
        <v>34</v>
      </c>
      <c r="AA71" s="233"/>
      <c r="AB71" s="337" t="s">
        <v>315</v>
      </c>
      <c r="AC71" s="537" t="str">
        <f>IF('別紙様式3-2（４・５月）'!AF5="新規ベア加算なし","",IF(U72&gt;=U71,"○","×"))</f>
        <v>○</v>
      </c>
      <c r="AD71" s="109"/>
      <c r="AE71" s="109"/>
      <c r="AF71" s="109"/>
      <c r="AG71" s="109"/>
      <c r="AH71" s="109"/>
      <c r="AI71" s="109"/>
      <c r="AJ71" s="109"/>
      <c r="AK71" s="109"/>
      <c r="AL71" s="109"/>
      <c r="AM71" s="1"/>
      <c r="AN71" s="1"/>
      <c r="AO71" s="696"/>
      <c r="AP71" s="696"/>
      <c r="AQ71" s="696"/>
      <c r="AR71" s="696"/>
      <c r="AS71" s="696"/>
      <c r="AT71" s="696"/>
      <c r="AU71" s="696"/>
      <c r="AV71" s="696"/>
      <c r="AW71" s="696"/>
      <c r="AX71" s="696"/>
      <c r="AY71" s="696"/>
      <c r="AZ71" s="696"/>
      <c r="BA71" s="696"/>
    </row>
    <row r="72" spans="1:82" ht="23.25" customHeight="1">
      <c r="A72" s="109"/>
      <c r="B72" s="109"/>
      <c r="C72" s="240" t="s">
        <v>2126</v>
      </c>
      <c r="D72" s="294"/>
      <c r="E72" s="294"/>
      <c r="F72" s="294"/>
      <c r="G72" s="294"/>
      <c r="H72" s="294"/>
      <c r="I72" s="294"/>
      <c r="J72" s="294"/>
      <c r="K72" s="294"/>
      <c r="L72" s="294"/>
      <c r="M72" s="294"/>
      <c r="N72" s="294"/>
      <c r="O72" s="294"/>
      <c r="P72" s="294"/>
      <c r="Q72" s="294"/>
      <c r="R72" s="294"/>
      <c r="S72" s="294"/>
      <c r="T72" s="483"/>
      <c r="U72" s="500">
        <f>U73+U77</f>
        <v>0</v>
      </c>
      <c r="V72" s="516"/>
      <c r="W72" s="516"/>
      <c r="X72" s="516"/>
      <c r="Y72" s="516"/>
      <c r="Z72" s="543" t="s">
        <v>34</v>
      </c>
      <c r="AA72" s="109"/>
      <c r="AB72" s="337" t="s">
        <v>315</v>
      </c>
      <c r="AC72" s="538"/>
      <c r="AD72" s="337"/>
      <c r="AE72" s="337"/>
      <c r="AF72" s="337"/>
      <c r="AG72" s="337"/>
      <c r="AH72" s="337"/>
      <c r="AI72" s="587"/>
      <c r="AJ72" s="587"/>
      <c r="AK72" s="587"/>
      <c r="AL72" s="587"/>
      <c r="AM72" s="670"/>
      <c r="AN72" s="1"/>
      <c r="AO72" s="1"/>
      <c r="AP72" s="1"/>
      <c r="AQ72" s="1"/>
      <c r="AR72" s="1"/>
      <c r="AS72" s="1"/>
      <c r="AT72" s="1"/>
      <c r="AU72" s="1"/>
      <c r="AV72" s="1"/>
      <c r="AW72" s="1"/>
      <c r="AX72" s="1"/>
      <c r="AY72" s="1"/>
      <c r="AZ72" s="1"/>
      <c r="BA72" s="1"/>
    </row>
    <row r="73" spans="1:82" ht="12.9" customHeight="1">
      <c r="A73" s="109"/>
      <c r="B73" s="109"/>
      <c r="C73" s="241" t="s">
        <v>309</v>
      </c>
      <c r="D73" s="295"/>
      <c r="E73" s="322" t="s">
        <v>945</v>
      </c>
      <c r="F73" s="344"/>
      <c r="G73" s="344"/>
      <c r="H73" s="344"/>
      <c r="I73" s="344"/>
      <c r="J73" s="344"/>
      <c r="K73" s="344"/>
      <c r="L73" s="344"/>
      <c r="M73" s="344"/>
      <c r="N73" s="344"/>
      <c r="O73" s="344"/>
      <c r="P73" s="344"/>
      <c r="Q73" s="344"/>
      <c r="R73" s="344"/>
      <c r="S73" s="344"/>
      <c r="T73" s="484"/>
      <c r="U73" s="501"/>
      <c r="V73" s="517"/>
      <c r="W73" s="517"/>
      <c r="X73" s="517"/>
      <c r="Y73" s="545"/>
      <c r="Z73" s="556" t="s">
        <v>34</v>
      </c>
      <c r="AA73" s="109"/>
      <c r="AB73" s="563"/>
      <c r="AC73" s="563"/>
      <c r="AD73" s="573"/>
      <c r="AE73" s="578"/>
      <c r="AF73" s="578"/>
      <c r="AG73" s="573"/>
      <c r="AH73" s="109"/>
      <c r="AI73" s="587"/>
      <c r="AJ73" s="587"/>
      <c r="AK73" s="109"/>
      <c r="AL73" s="587"/>
      <c r="AM73" s="670"/>
      <c r="AN73" s="1"/>
      <c r="AO73" s="1"/>
      <c r="AP73" s="1"/>
      <c r="AQ73" s="1"/>
      <c r="AR73" s="1"/>
      <c r="AS73" s="1"/>
      <c r="AT73" s="1"/>
      <c r="AU73" s="1"/>
      <c r="AV73" s="1"/>
      <c r="AW73" s="1"/>
      <c r="AX73" s="1"/>
      <c r="AY73" s="1"/>
      <c r="AZ73" s="1"/>
      <c r="BA73" s="1"/>
    </row>
    <row r="74" spans="1:82" ht="12.9" customHeight="1">
      <c r="A74" s="109"/>
      <c r="B74" s="109"/>
      <c r="C74" s="241"/>
      <c r="D74" s="295"/>
      <c r="E74" s="323"/>
      <c r="F74" s="345"/>
      <c r="G74" s="345"/>
      <c r="H74" s="345"/>
      <c r="I74" s="345"/>
      <c r="J74" s="345"/>
      <c r="K74" s="345"/>
      <c r="L74" s="345"/>
      <c r="M74" s="345"/>
      <c r="N74" s="345"/>
      <c r="O74" s="345"/>
      <c r="P74" s="345"/>
      <c r="Q74" s="345"/>
      <c r="R74" s="345"/>
      <c r="S74" s="345"/>
      <c r="T74" s="485"/>
      <c r="U74" s="502"/>
      <c r="V74" s="518"/>
      <c r="W74" s="518"/>
      <c r="X74" s="518"/>
      <c r="Y74" s="546"/>
      <c r="Z74" s="556"/>
      <c r="AA74" s="109" t="s">
        <v>315</v>
      </c>
      <c r="AB74" s="566" t="s">
        <v>87</v>
      </c>
      <c r="AC74" s="569">
        <f>IFERROR(U75/U73*100,0)</f>
        <v>0</v>
      </c>
      <c r="AD74" s="574"/>
      <c r="AE74" s="579"/>
      <c r="AF74" s="566" t="s">
        <v>31</v>
      </c>
      <c r="AG74" s="566" t="s">
        <v>274</v>
      </c>
      <c r="AH74" s="147" t="s">
        <v>315</v>
      </c>
      <c r="AI74" s="537" t="str">
        <f>IF(OR('別紙様式3-2（４・５月）'!AF5="",U73=0),"",IF(AND(AC74&gt;=200/3,AC74&lt;=100),"○","×"))</f>
        <v/>
      </c>
      <c r="AJ74" s="587"/>
      <c r="AK74" s="109"/>
      <c r="AL74" s="587"/>
      <c r="AM74" s="661" t="s">
        <v>2261</v>
      </c>
      <c r="AN74" s="683"/>
      <c r="AO74" s="683"/>
      <c r="AP74" s="683"/>
      <c r="AQ74" s="683"/>
      <c r="AR74" s="683"/>
      <c r="AS74" s="683"/>
      <c r="AT74" s="683"/>
      <c r="AU74" s="683"/>
      <c r="AV74" s="683"/>
      <c r="AW74" s="683"/>
      <c r="AX74" s="683"/>
      <c r="AY74" s="683"/>
      <c r="AZ74" s="683"/>
      <c r="BA74" s="705"/>
    </row>
    <row r="75" spans="1:82" ht="12.9" customHeight="1">
      <c r="A75" s="109"/>
      <c r="B75" s="109"/>
      <c r="C75" s="241"/>
      <c r="D75" s="295"/>
      <c r="E75" s="323"/>
      <c r="F75" s="346" t="s">
        <v>1555</v>
      </c>
      <c r="G75" s="365"/>
      <c r="H75" s="365"/>
      <c r="I75" s="365"/>
      <c r="J75" s="365"/>
      <c r="K75" s="365"/>
      <c r="L75" s="365"/>
      <c r="M75" s="365"/>
      <c r="N75" s="365"/>
      <c r="O75" s="365"/>
      <c r="P75" s="365"/>
      <c r="Q75" s="365"/>
      <c r="R75" s="365"/>
      <c r="S75" s="365"/>
      <c r="T75" s="486"/>
      <c r="U75" s="503"/>
      <c r="V75" s="519"/>
      <c r="W75" s="519"/>
      <c r="X75" s="519"/>
      <c r="Y75" s="547"/>
      <c r="Z75" s="556" t="s">
        <v>34</v>
      </c>
      <c r="AA75" s="109" t="s">
        <v>315</v>
      </c>
      <c r="AB75" s="566"/>
      <c r="AC75" s="570"/>
      <c r="AD75" s="575"/>
      <c r="AE75" s="580"/>
      <c r="AF75" s="566"/>
      <c r="AG75" s="566"/>
      <c r="AH75" s="147"/>
      <c r="AI75" s="538"/>
      <c r="AJ75" s="587"/>
      <c r="AK75" s="109"/>
      <c r="AL75" s="587"/>
      <c r="AM75" s="671"/>
      <c r="AN75" s="691"/>
      <c r="AO75" s="691"/>
      <c r="AP75" s="691"/>
      <c r="AQ75" s="691"/>
      <c r="AR75" s="691"/>
      <c r="AS75" s="691"/>
      <c r="AT75" s="691"/>
      <c r="AU75" s="691"/>
      <c r="AV75" s="691"/>
      <c r="AW75" s="691"/>
      <c r="AX75" s="691"/>
      <c r="AY75" s="691"/>
      <c r="AZ75" s="691"/>
      <c r="BA75" s="712"/>
    </row>
    <row r="76" spans="1:82" ht="12.9" customHeight="1">
      <c r="A76" s="109"/>
      <c r="B76" s="109"/>
      <c r="C76" s="241"/>
      <c r="D76" s="295"/>
      <c r="E76" s="324"/>
      <c r="F76" s="347"/>
      <c r="G76" s="366"/>
      <c r="H76" s="366"/>
      <c r="I76" s="366"/>
      <c r="J76" s="366"/>
      <c r="K76" s="366"/>
      <c r="L76" s="366"/>
      <c r="M76" s="366"/>
      <c r="N76" s="366"/>
      <c r="O76" s="366"/>
      <c r="P76" s="366"/>
      <c r="Q76" s="366"/>
      <c r="R76" s="366"/>
      <c r="S76" s="366"/>
      <c r="T76" s="487"/>
      <c r="U76" s="504"/>
      <c r="V76" s="520"/>
      <c r="W76" s="520"/>
      <c r="X76" s="520"/>
      <c r="Y76" s="548"/>
      <c r="Z76" s="556"/>
      <c r="AA76" s="109"/>
      <c r="AB76" s="563"/>
      <c r="AC76" s="563"/>
      <c r="AD76" s="563"/>
      <c r="AE76" s="563"/>
      <c r="AF76" s="563"/>
      <c r="AG76" s="563"/>
      <c r="AH76" s="109"/>
      <c r="AI76" s="109"/>
      <c r="AJ76" s="587"/>
      <c r="AK76" s="587"/>
      <c r="AL76" s="587"/>
    </row>
    <row r="77" spans="1:82" ht="12.9" customHeight="1">
      <c r="A77" s="109"/>
      <c r="B77" s="109"/>
      <c r="C77" s="242" t="s">
        <v>1964</v>
      </c>
      <c r="D77" s="296"/>
      <c r="E77" s="322" t="s">
        <v>999</v>
      </c>
      <c r="F77" s="344"/>
      <c r="G77" s="344"/>
      <c r="H77" s="344"/>
      <c r="I77" s="344"/>
      <c r="J77" s="344"/>
      <c r="K77" s="344"/>
      <c r="L77" s="344"/>
      <c r="M77" s="344"/>
      <c r="N77" s="344"/>
      <c r="O77" s="344"/>
      <c r="P77" s="344"/>
      <c r="Q77" s="344"/>
      <c r="R77" s="344"/>
      <c r="S77" s="344"/>
      <c r="T77" s="484"/>
      <c r="U77" s="501"/>
      <c r="V77" s="517"/>
      <c r="W77" s="517"/>
      <c r="X77" s="517"/>
      <c r="Y77" s="545"/>
      <c r="Z77" s="556" t="s">
        <v>34</v>
      </c>
      <c r="AA77" s="109"/>
      <c r="AB77" s="563"/>
      <c r="AC77" s="563"/>
      <c r="AD77" s="573"/>
      <c r="AE77" s="578"/>
      <c r="AF77" s="578"/>
      <c r="AG77" s="573"/>
      <c r="AH77" s="109"/>
      <c r="AI77" s="109"/>
      <c r="AJ77" s="587"/>
      <c r="AK77" s="587"/>
      <c r="AL77" s="587"/>
      <c r="AM77" s="670"/>
      <c r="AN77" s="1"/>
      <c r="AO77" s="1"/>
      <c r="AP77" s="1"/>
      <c r="AQ77" s="1"/>
      <c r="AR77" s="1"/>
      <c r="AS77" s="1"/>
      <c r="AT77" s="1"/>
      <c r="AU77" s="1"/>
      <c r="AV77" s="1"/>
      <c r="AW77" s="1"/>
      <c r="AX77" s="1"/>
      <c r="AY77" s="1"/>
      <c r="AZ77" s="1"/>
      <c r="BA77" s="1"/>
    </row>
    <row r="78" spans="1:82" ht="12.9" customHeight="1">
      <c r="A78" s="109"/>
      <c r="B78" s="109"/>
      <c r="C78" s="243"/>
      <c r="D78" s="295"/>
      <c r="E78" s="323"/>
      <c r="F78" s="345"/>
      <c r="G78" s="345"/>
      <c r="H78" s="345"/>
      <c r="I78" s="345"/>
      <c r="J78" s="345"/>
      <c r="K78" s="345"/>
      <c r="L78" s="345"/>
      <c r="M78" s="345"/>
      <c r="N78" s="345"/>
      <c r="O78" s="345"/>
      <c r="P78" s="345"/>
      <c r="Q78" s="345"/>
      <c r="R78" s="345"/>
      <c r="S78" s="345"/>
      <c r="T78" s="485"/>
      <c r="U78" s="502"/>
      <c r="V78" s="518"/>
      <c r="W78" s="518"/>
      <c r="X78" s="518"/>
      <c r="Y78" s="546"/>
      <c r="Z78" s="556"/>
      <c r="AA78" s="109" t="s">
        <v>315</v>
      </c>
      <c r="AB78" s="566" t="s">
        <v>87</v>
      </c>
      <c r="AC78" s="569">
        <f>IFERROR(U79/U77*100,0)</f>
        <v>0</v>
      </c>
      <c r="AD78" s="574"/>
      <c r="AE78" s="579"/>
      <c r="AF78" s="566" t="s">
        <v>31</v>
      </c>
      <c r="AG78" s="566" t="s">
        <v>274</v>
      </c>
      <c r="AH78" s="147" t="s">
        <v>315</v>
      </c>
      <c r="AI78" s="537" t="str">
        <f>IF(OR('別紙様式3-2（４・５月）'!AF5="",U77=0),"",IF(AND(AC78&gt;=200/3,AC78&lt;=100),"○","×"))</f>
        <v/>
      </c>
      <c r="AJ78" s="587"/>
      <c r="AK78" s="587"/>
      <c r="AL78" s="587"/>
      <c r="AM78" s="661" t="s">
        <v>407</v>
      </c>
      <c r="AN78" s="683"/>
      <c r="AO78" s="683"/>
      <c r="AP78" s="683"/>
      <c r="AQ78" s="683"/>
      <c r="AR78" s="683"/>
      <c r="AS78" s="683"/>
      <c r="AT78" s="683"/>
      <c r="AU78" s="683"/>
      <c r="AV78" s="683"/>
      <c r="AW78" s="683"/>
      <c r="AX78" s="683"/>
      <c r="AY78" s="683"/>
      <c r="AZ78" s="683"/>
      <c r="BA78" s="705"/>
    </row>
    <row r="79" spans="1:82" ht="12.9" customHeight="1">
      <c r="A79" s="109"/>
      <c r="B79" s="109"/>
      <c r="C79" s="243"/>
      <c r="D79" s="295"/>
      <c r="E79" s="323"/>
      <c r="F79" s="346" t="s">
        <v>1555</v>
      </c>
      <c r="G79" s="365"/>
      <c r="H79" s="365"/>
      <c r="I79" s="365"/>
      <c r="J79" s="365"/>
      <c r="K79" s="365"/>
      <c r="L79" s="365"/>
      <c r="M79" s="365"/>
      <c r="N79" s="365"/>
      <c r="O79" s="365"/>
      <c r="P79" s="365"/>
      <c r="Q79" s="365"/>
      <c r="R79" s="365"/>
      <c r="S79" s="365"/>
      <c r="T79" s="486"/>
      <c r="U79" s="503"/>
      <c r="V79" s="519"/>
      <c r="W79" s="519"/>
      <c r="X79" s="519"/>
      <c r="Y79" s="547"/>
      <c r="Z79" s="556" t="s">
        <v>34</v>
      </c>
      <c r="AA79" s="109" t="s">
        <v>315</v>
      </c>
      <c r="AB79" s="566"/>
      <c r="AC79" s="570"/>
      <c r="AD79" s="575"/>
      <c r="AE79" s="580"/>
      <c r="AF79" s="566"/>
      <c r="AG79" s="566"/>
      <c r="AH79" s="147"/>
      <c r="AI79" s="538"/>
      <c r="AJ79" s="587"/>
      <c r="AK79" s="587"/>
      <c r="AL79" s="587"/>
      <c r="AM79" s="671"/>
      <c r="AN79" s="691"/>
      <c r="AO79" s="691"/>
      <c r="AP79" s="691"/>
      <c r="AQ79" s="691"/>
      <c r="AR79" s="691"/>
      <c r="AS79" s="691"/>
      <c r="AT79" s="691"/>
      <c r="AU79" s="691"/>
      <c r="AV79" s="691"/>
      <c r="AW79" s="691"/>
      <c r="AX79" s="691"/>
      <c r="AY79" s="691"/>
      <c r="AZ79" s="691"/>
      <c r="BA79" s="712"/>
    </row>
    <row r="80" spans="1:82" ht="12.9" customHeight="1">
      <c r="A80" s="109"/>
      <c r="B80" s="109"/>
      <c r="C80" s="244"/>
      <c r="D80" s="297"/>
      <c r="E80" s="325"/>
      <c r="F80" s="347"/>
      <c r="G80" s="366"/>
      <c r="H80" s="366"/>
      <c r="I80" s="366"/>
      <c r="J80" s="366"/>
      <c r="K80" s="366"/>
      <c r="L80" s="366"/>
      <c r="M80" s="366"/>
      <c r="N80" s="366"/>
      <c r="O80" s="366"/>
      <c r="P80" s="366"/>
      <c r="Q80" s="366"/>
      <c r="R80" s="366"/>
      <c r="S80" s="366"/>
      <c r="T80" s="487"/>
      <c r="U80" s="504"/>
      <c r="V80" s="520"/>
      <c r="W80" s="520"/>
      <c r="X80" s="520"/>
      <c r="Y80" s="548"/>
      <c r="Z80" s="556"/>
      <c r="AA80" s="109"/>
      <c r="AB80" s="109"/>
      <c r="AC80" s="109"/>
      <c r="AD80" s="109"/>
      <c r="AE80" s="109"/>
      <c r="AF80" s="109"/>
      <c r="AG80" s="109"/>
      <c r="AH80" s="109"/>
      <c r="AI80" s="589"/>
      <c r="AJ80" s="587"/>
      <c r="AK80" s="587"/>
      <c r="AL80" s="587"/>
    </row>
    <row r="81" spans="1:53" ht="16.5" customHeight="1">
      <c r="A81" s="109"/>
      <c r="B81" s="156"/>
      <c r="C81" s="156"/>
      <c r="D81" s="156"/>
      <c r="E81" s="156"/>
      <c r="F81" s="156"/>
      <c r="G81" s="156"/>
      <c r="H81" s="156"/>
      <c r="I81" s="156"/>
      <c r="J81" s="156"/>
      <c r="K81" s="156"/>
      <c r="L81" s="156"/>
      <c r="M81" s="156"/>
      <c r="N81" s="156"/>
      <c r="O81" s="156"/>
      <c r="P81" s="156"/>
      <c r="Q81" s="156"/>
      <c r="R81" s="156"/>
      <c r="S81" s="156"/>
      <c r="T81" s="156"/>
      <c r="U81" s="505"/>
      <c r="V81" s="521"/>
      <c r="W81" s="521"/>
      <c r="X81" s="521"/>
      <c r="Y81" s="549"/>
      <c r="Z81" s="557"/>
      <c r="AA81" s="549"/>
      <c r="AB81" s="565"/>
      <c r="AC81" s="568"/>
      <c r="AD81" s="572"/>
      <c r="AE81" s="572"/>
      <c r="AF81" s="573"/>
      <c r="AG81" s="147"/>
      <c r="AH81" s="584"/>
      <c r="AI81" s="589"/>
      <c r="AJ81" s="587"/>
      <c r="AK81" s="587"/>
      <c r="AL81" s="587"/>
      <c r="AM81" s="670"/>
      <c r="AN81" s="1"/>
      <c r="AO81" s="1"/>
      <c r="AP81" s="1"/>
      <c r="AQ81" s="1"/>
      <c r="AR81" s="1"/>
      <c r="AS81" s="1"/>
      <c r="AT81" s="1"/>
      <c r="AU81" s="1"/>
      <c r="AV81" s="1"/>
      <c r="AW81" s="1"/>
      <c r="AX81" s="1"/>
      <c r="AY81" s="1"/>
      <c r="AZ81" s="1"/>
      <c r="BA81" s="1"/>
    </row>
    <row r="82" spans="1:53" ht="18" customHeight="1">
      <c r="A82" s="109"/>
      <c r="B82" s="157" t="s">
        <v>2115</v>
      </c>
      <c r="C82" s="157"/>
      <c r="D82" s="157"/>
      <c r="E82" s="157"/>
      <c r="F82" s="157"/>
      <c r="G82" s="157"/>
      <c r="H82" s="157"/>
      <c r="I82" s="157"/>
      <c r="J82" s="157"/>
      <c r="K82" s="157"/>
      <c r="L82" s="157"/>
      <c r="M82" s="167"/>
      <c r="N82" s="252"/>
      <c r="O82" s="431" t="s">
        <v>2116</v>
      </c>
      <c r="P82" s="431"/>
      <c r="Q82" s="431"/>
      <c r="R82" s="431"/>
      <c r="S82" s="431"/>
      <c r="T82" s="431"/>
      <c r="U82" s="431"/>
      <c r="V82" s="431"/>
      <c r="W82" s="431"/>
      <c r="X82" s="431"/>
      <c r="Y82" s="431"/>
      <c r="Z82" s="431"/>
      <c r="AA82" s="431"/>
      <c r="AB82" s="431"/>
      <c r="AC82" s="431"/>
      <c r="AD82" s="431"/>
      <c r="AE82" s="431"/>
      <c r="AF82" s="431"/>
      <c r="AG82" s="431"/>
      <c r="AH82" s="431"/>
      <c r="AI82" s="431"/>
      <c r="AJ82" s="431"/>
      <c r="AK82" s="613"/>
      <c r="AL82" s="111"/>
      <c r="AM82" s="663" t="b">
        <v>0</v>
      </c>
      <c r="AN82" s="692"/>
      <c r="AO82" s="1"/>
      <c r="AP82" s="1"/>
      <c r="AQ82" s="1"/>
      <c r="AR82" s="1"/>
      <c r="AS82" s="1"/>
      <c r="AT82" s="1"/>
      <c r="AU82" s="1"/>
      <c r="AV82" s="1"/>
      <c r="AW82" s="1"/>
      <c r="AX82" s="1"/>
      <c r="AY82" s="1"/>
      <c r="AZ82" s="1"/>
      <c r="BA82" s="1"/>
    </row>
    <row r="83" spans="1:53" ht="3" customHeight="1">
      <c r="A83" s="109"/>
      <c r="B83" s="109"/>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11"/>
      <c r="AM83" s="670"/>
      <c r="AN83" s="1"/>
      <c r="AO83" s="1"/>
      <c r="AP83" s="1"/>
      <c r="AQ83" s="1"/>
      <c r="AR83" s="1"/>
      <c r="AS83" s="1"/>
      <c r="AT83" s="1"/>
      <c r="AU83" s="1"/>
      <c r="AV83" s="1"/>
      <c r="AW83" s="1"/>
      <c r="AX83" s="1"/>
      <c r="AY83" s="1"/>
      <c r="AZ83" s="1"/>
      <c r="BA83" s="1"/>
    </row>
    <row r="84" spans="1:53" ht="13.5" customHeight="1">
      <c r="A84" s="109"/>
      <c r="B84" s="158" t="s">
        <v>2080</v>
      </c>
      <c r="C84" s="211"/>
      <c r="D84" s="211"/>
      <c r="E84" s="211"/>
      <c r="F84" s="211"/>
      <c r="G84" s="211"/>
      <c r="H84" s="211"/>
      <c r="I84" s="211"/>
      <c r="J84" s="211"/>
      <c r="K84" s="211"/>
      <c r="L84" s="211"/>
      <c r="M84" s="211"/>
      <c r="N84" s="211"/>
      <c r="O84" s="211"/>
      <c r="P84" s="211"/>
      <c r="Q84" s="211"/>
      <c r="R84" s="211"/>
      <c r="S84" s="472" t="s">
        <v>486</v>
      </c>
      <c r="T84" s="488" t="s">
        <v>1065</v>
      </c>
      <c r="U84" s="211"/>
      <c r="V84" s="211"/>
      <c r="W84" s="211"/>
      <c r="X84" s="211"/>
      <c r="Y84" s="211"/>
      <c r="Z84" s="211"/>
      <c r="AA84" s="211"/>
      <c r="AB84" s="211"/>
      <c r="AC84" s="211"/>
      <c r="AD84" s="211"/>
      <c r="AE84" s="211"/>
      <c r="AF84" s="211"/>
      <c r="AG84" s="211"/>
      <c r="AH84" s="211"/>
      <c r="AI84" s="590" t="str">
        <f>IF(OR('別紙様式3-2（４・５月）'!AE5="処遇加算Ⅰ・Ⅱあり",'別紙様式3-3（６月以降分）'!AF5="旧処遇加算Ⅰ・Ⅱ相当あり"),"該当","")</f>
        <v/>
      </c>
      <c r="AJ84" s="592"/>
      <c r="AK84" s="614"/>
      <c r="AL84" s="110"/>
      <c r="AM84" s="670"/>
      <c r="AN84" s="1"/>
      <c r="AO84" s="1"/>
      <c r="AP84" s="1"/>
      <c r="AQ84" s="1"/>
      <c r="AR84" s="1"/>
      <c r="AS84" s="1"/>
      <c r="AT84" s="1"/>
      <c r="AU84" s="1"/>
      <c r="AV84" s="1"/>
      <c r="AW84" s="1"/>
      <c r="AX84" s="1"/>
      <c r="AY84" s="1"/>
      <c r="AZ84" s="1"/>
      <c r="BA84" s="1"/>
    </row>
    <row r="85" spans="1:53" ht="2.25" customHeight="1">
      <c r="A85" s="109"/>
      <c r="B85" s="110"/>
      <c r="C85" s="110"/>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110"/>
      <c r="AM85" s="670"/>
      <c r="AN85" s="1"/>
      <c r="AO85" s="1"/>
      <c r="AP85" s="1"/>
      <c r="AQ85" s="1"/>
      <c r="AR85" s="1"/>
      <c r="AS85" s="1"/>
      <c r="AT85" s="1"/>
      <c r="AU85" s="1"/>
      <c r="AV85" s="1"/>
      <c r="AW85" s="1"/>
      <c r="AX85" s="1"/>
      <c r="AY85" s="1"/>
      <c r="AZ85" s="1"/>
      <c r="BA85" s="1"/>
    </row>
    <row r="86" spans="1:53" ht="13.5" customHeight="1">
      <c r="A86" s="109"/>
      <c r="B86" s="158" t="s">
        <v>635</v>
      </c>
      <c r="C86" s="245"/>
      <c r="D86" s="245"/>
      <c r="E86" s="245"/>
      <c r="F86" s="245"/>
      <c r="G86" s="245"/>
      <c r="H86" s="245"/>
      <c r="I86" s="245"/>
      <c r="J86" s="245"/>
      <c r="K86" s="245"/>
      <c r="L86" s="245"/>
      <c r="M86" s="245"/>
      <c r="N86" s="245"/>
      <c r="O86" s="245"/>
      <c r="P86" s="245"/>
      <c r="Q86" s="245"/>
      <c r="R86" s="245"/>
      <c r="S86" s="472" t="s">
        <v>486</v>
      </c>
      <c r="T86" s="488" t="s">
        <v>2099</v>
      </c>
      <c r="U86" s="245"/>
      <c r="V86" s="245"/>
      <c r="W86" s="245"/>
      <c r="X86" s="245"/>
      <c r="Y86" s="245"/>
      <c r="Z86" s="245"/>
      <c r="AA86" s="245"/>
      <c r="AB86" s="245"/>
      <c r="AC86" s="245"/>
      <c r="AD86" s="245"/>
      <c r="AE86" s="245"/>
      <c r="AF86" s="245"/>
      <c r="AG86" s="245"/>
      <c r="AH86" s="245"/>
      <c r="AI86" s="590" t="str">
        <f>IF(AND('別紙様式3-2（４・５月）'!AE5="処遇加算Ⅰ・Ⅱなし",'別紙様式3-3（６月以降分）'!AF5="旧処遇加算Ⅰ・Ⅱ相当なし"),"該当","")</f>
        <v>該当</v>
      </c>
      <c r="AJ86" s="592"/>
      <c r="AK86" s="614"/>
      <c r="AL86" s="110"/>
      <c r="AM86" s="670"/>
      <c r="AN86" s="1"/>
      <c r="AO86" s="1"/>
      <c r="AP86" s="1"/>
      <c r="AQ86" s="1"/>
      <c r="AR86" s="1"/>
      <c r="AS86" s="1"/>
      <c r="AT86" s="1"/>
      <c r="AU86" s="1"/>
      <c r="AV86" s="1"/>
      <c r="AW86" s="1"/>
      <c r="AX86" s="1"/>
      <c r="AY86" s="1"/>
      <c r="AZ86" s="1"/>
      <c r="BA86" s="1"/>
    </row>
    <row r="87" spans="1:53" ht="6" customHeight="1">
      <c r="A87" s="109"/>
      <c r="B87" s="159"/>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110"/>
      <c r="AB87" s="246"/>
      <c r="AC87" s="246"/>
      <c r="AD87" s="246"/>
      <c r="AE87" s="246"/>
      <c r="AF87" s="246"/>
      <c r="AG87" s="246"/>
      <c r="AH87" s="246"/>
      <c r="AI87" s="246"/>
      <c r="AJ87" s="246"/>
      <c r="AK87" s="246"/>
      <c r="AL87" s="110"/>
      <c r="AM87" s="670"/>
      <c r="AN87" s="1"/>
      <c r="AO87" s="1"/>
      <c r="AP87" s="1"/>
      <c r="AQ87" s="1"/>
      <c r="AR87" s="1"/>
      <c r="AS87" s="1"/>
      <c r="AT87" s="1"/>
      <c r="AU87" s="1"/>
      <c r="AV87" s="1"/>
      <c r="AW87" s="1"/>
      <c r="AX87" s="1"/>
      <c r="AY87" s="1"/>
      <c r="AZ87" s="1"/>
      <c r="BA87" s="1"/>
    </row>
    <row r="88" spans="1:53" ht="16.5" customHeight="1">
      <c r="A88" s="109"/>
      <c r="B88" s="112"/>
      <c r="C88" s="161" t="s">
        <v>1777</v>
      </c>
      <c r="D88" s="161"/>
      <c r="E88" s="161"/>
      <c r="F88" s="161"/>
      <c r="G88" s="161"/>
      <c r="H88" s="161"/>
      <c r="I88" s="161"/>
      <c r="J88" s="161"/>
      <c r="K88" s="161"/>
      <c r="L88" s="161"/>
      <c r="M88" s="161"/>
      <c r="N88" s="161"/>
      <c r="O88" s="161"/>
      <c r="P88" s="161"/>
      <c r="Q88" s="161"/>
      <c r="R88" s="161"/>
      <c r="S88" s="161"/>
      <c r="T88" s="161"/>
      <c r="U88" s="112"/>
      <c r="V88" s="112"/>
      <c r="W88" s="112"/>
      <c r="X88" s="112"/>
      <c r="Y88" s="112"/>
      <c r="Z88" s="112"/>
      <c r="AA88" s="112"/>
      <c r="AB88" s="112"/>
      <c r="AC88" s="112"/>
      <c r="AD88" s="232"/>
      <c r="AE88" s="232"/>
      <c r="AF88" s="232"/>
      <c r="AG88" s="232"/>
      <c r="AH88" s="232"/>
      <c r="AI88" s="232"/>
      <c r="AJ88" s="232"/>
      <c r="AK88" s="232"/>
      <c r="AL88" s="110"/>
      <c r="AM88" s="670"/>
      <c r="AN88" s="1"/>
      <c r="AO88" s="1"/>
      <c r="AP88" s="1"/>
      <c r="AQ88" s="1"/>
      <c r="AR88" s="1"/>
      <c r="AS88" s="1"/>
      <c r="AT88" s="1"/>
      <c r="AU88" s="1"/>
      <c r="AV88" s="1"/>
      <c r="AW88" s="1"/>
      <c r="AX88" s="1"/>
      <c r="AY88" s="1"/>
      <c r="AZ88" s="1"/>
      <c r="BA88" s="1"/>
    </row>
    <row r="89" spans="1:53" ht="18.75" customHeight="1">
      <c r="A89" s="109"/>
      <c r="B89" s="110"/>
      <c r="C89" s="167"/>
      <c r="D89" s="252"/>
      <c r="E89" s="258" t="s">
        <v>2081</v>
      </c>
      <c r="F89" s="258"/>
      <c r="G89" s="258"/>
      <c r="H89" s="258"/>
      <c r="I89" s="258"/>
      <c r="J89" s="258"/>
      <c r="K89" s="258"/>
      <c r="L89" s="258"/>
      <c r="M89" s="258"/>
      <c r="N89" s="258"/>
      <c r="O89" s="258"/>
      <c r="P89" s="258"/>
      <c r="Q89" s="258"/>
      <c r="R89" s="458"/>
      <c r="S89" s="473" t="s">
        <v>315</v>
      </c>
      <c r="T89" s="476" t="str">
        <f>IF(AM82=TRUE,"",IF(AM89=TRUE,"○",IF(AND(AI86="該当",AM95=TRUE),"","×")))</f>
        <v>×</v>
      </c>
      <c r="U89" s="110"/>
      <c r="V89" s="522"/>
      <c r="W89" s="522"/>
      <c r="X89" s="522"/>
      <c r="Y89" s="522"/>
      <c r="Z89" s="522"/>
      <c r="AA89" s="522"/>
      <c r="AB89" s="522"/>
      <c r="AC89" s="522"/>
      <c r="AD89" s="522"/>
      <c r="AE89" s="522"/>
      <c r="AF89" s="522"/>
      <c r="AG89" s="522"/>
      <c r="AH89" s="522"/>
      <c r="AI89" s="522"/>
      <c r="AJ89" s="522"/>
      <c r="AK89" s="522"/>
      <c r="AL89" s="110"/>
      <c r="AM89" s="663" t="b">
        <v>0</v>
      </c>
      <c r="AN89" s="1"/>
      <c r="AO89" s="1"/>
      <c r="AP89" s="1"/>
      <c r="AQ89" s="1"/>
      <c r="AR89" s="1"/>
      <c r="AS89" s="1"/>
      <c r="AT89" s="1"/>
      <c r="AU89" s="1"/>
      <c r="AV89" s="1"/>
      <c r="AW89" s="1"/>
      <c r="AX89" s="1"/>
      <c r="AY89" s="1"/>
      <c r="AZ89" s="1"/>
      <c r="BA89" s="1"/>
    </row>
    <row r="90" spans="1:53" ht="14.25" customHeight="1">
      <c r="A90" s="109"/>
      <c r="B90" s="160"/>
      <c r="C90" s="168" t="s">
        <v>2082</v>
      </c>
      <c r="D90" s="299" t="s">
        <v>1995</v>
      </c>
      <c r="E90" s="138"/>
      <c r="F90" s="138"/>
      <c r="G90" s="138"/>
      <c r="H90" s="138"/>
      <c r="I90" s="138"/>
      <c r="J90" s="138"/>
      <c r="K90" s="138"/>
      <c r="L90" s="138"/>
      <c r="M90" s="138"/>
      <c r="N90" s="138"/>
      <c r="O90" s="138"/>
      <c r="P90" s="138"/>
      <c r="Q90" s="138"/>
      <c r="R90" s="138"/>
      <c r="S90" s="299"/>
      <c r="T90" s="299"/>
      <c r="U90" s="299"/>
      <c r="V90" s="138"/>
      <c r="W90" s="138"/>
      <c r="X90" s="138"/>
      <c r="Y90" s="138"/>
      <c r="Z90" s="559"/>
      <c r="AA90" s="559"/>
      <c r="AB90" s="559"/>
      <c r="AC90" s="559"/>
      <c r="AD90" s="337"/>
      <c r="AE90" s="337"/>
      <c r="AF90" s="337"/>
      <c r="AG90" s="337"/>
      <c r="AH90" s="211"/>
      <c r="AI90" s="211"/>
      <c r="AJ90" s="211"/>
      <c r="AK90" s="615"/>
      <c r="AL90" s="110"/>
      <c r="AM90" s="670"/>
      <c r="AN90" s="1"/>
      <c r="AO90" s="1"/>
      <c r="AP90" s="1"/>
      <c r="AQ90" s="1"/>
      <c r="AR90" s="1"/>
      <c r="AS90" s="1"/>
      <c r="AT90" s="1"/>
      <c r="AU90" s="1"/>
      <c r="AV90" s="1"/>
      <c r="AW90" s="1"/>
      <c r="AX90" s="1"/>
      <c r="AY90" s="1"/>
      <c r="AZ90" s="1"/>
      <c r="BA90" s="1"/>
    </row>
    <row r="91" spans="1:53" ht="14.25" customHeight="1">
      <c r="A91" s="109"/>
      <c r="B91" s="160"/>
      <c r="C91" s="247" t="s">
        <v>40</v>
      </c>
      <c r="D91" s="300" t="s">
        <v>889</v>
      </c>
      <c r="E91" s="300"/>
      <c r="F91" s="300"/>
      <c r="G91" s="300"/>
      <c r="H91" s="300"/>
      <c r="I91" s="300"/>
      <c r="J91" s="300"/>
      <c r="K91" s="300"/>
      <c r="L91" s="300"/>
      <c r="M91" s="300"/>
      <c r="N91" s="300"/>
      <c r="O91" s="300"/>
      <c r="P91" s="300"/>
      <c r="Q91" s="300"/>
      <c r="R91" s="300"/>
      <c r="S91" s="300"/>
      <c r="T91" s="300"/>
      <c r="U91" s="300"/>
      <c r="V91" s="300"/>
      <c r="W91" s="300"/>
      <c r="X91" s="300"/>
      <c r="Y91" s="300"/>
      <c r="Z91" s="558"/>
      <c r="AA91" s="558"/>
      <c r="AB91" s="558"/>
      <c r="AC91" s="558"/>
      <c r="AD91" s="576"/>
      <c r="AE91" s="576"/>
      <c r="AF91" s="576"/>
      <c r="AG91" s="576"/>
      <c r="AH91" s="585"/>
      <c r="AI91" s="585"/>
      <c r="AJ91" s="585"/>
      <c r="AK91" s="616"/>
      <c r="AL91" s="110"/>
      <c r="AM91" s="670"/>
      <c r="AN91" s="1"/>
      <c r="AO91" s="1"/>
      <c r="AP91" s="1"/>
      <c r="AQ91" s="1"/>
      <c r="AR91" s="1"/>
      <c r="AS91" s="1"/>
      <c r="AT91" s="1"/>
      <c r="AU91" s="1"/>
      <c r="AV91" s="1"/>
      <c r="AW91" s="1"/>
      <c r="AX91" s="1"/>
      <c r="AY91" s="1"/>
      <c r="AZ91" s="1"/>
      <c r="BA91" s="1"/>
    </row>
    <row r="92" spans="1:53" ht="14.25" customHeight="1">
      <c r="A92" s="109"/>
      <c r="B92" s="160"/>
      <c r="C92" s="248" t="s">
        <v>715</v>
      </c>
      <c r="D92" s="301" t="s">
        <v>2083</v>
      </c>
      <c r="E92" s="326"/>
      <c r="F92" s="326"/>
      <c r="G92" s="326"/>
      <c r="H92" s="326"/>
      <c r="I92" s="326"/>
      <c r="J92" s="326"/>
      <c r="K92" s="326"/>
      <c r="L92" s="326"/>
      <c r="M92" s="326"/>
      <c r="N92" s="326"/>
      <c r="O92" s="326"/>
      <c r="P92" s="326"/>
      <c r="Q92" s="326"/>
      <c r="R92" s="326"/>
      <c r="S92" s="326"/>
      <c r="T92" s="326"/>
      <c r="U92" s="326"/>
      <c r="V92" s="326"/>
      <c r="W92" s="326"/>
      <c r="X92" s="326"/>
      <c r="Y92" s="326"/>
      <c r="Z92" s="560"/>
      <c r="AA92" s="560"/>
      <c r="AB92" s="560"/>
      <c r="AC92" s="560"/>
      <c r="AD92" s="395"/>
      <c r="AE92" s="395"/>
      <c r="AF92" s="395"/>
      <c r="AG92" s="395"/>
      <c r="AH92" s="586"/>
      <c r="AI92" s="586"/>
      <c r="AJ92" s="586"/>
      <c r="AK92" s="617"/>
      <c r="AL92" s="656"/>
      <c r="AM92" s="670"/>
      <c r="AN92" s="1"/>
      <c r="AO92" s="1"/>
      <c r="AP92" s="1"/>
      <c r="AQ92" s="1"/>
      <c r="AR92" s="1"/>
      <c r="AS92" s="1"/>
      <c r="AT92" s="1"/>
      <c r="AU92" s="1"/>
      <c r="AV92" s="1"/>
      <c r="AW92" s="1"/>
      <c r="AX92" s="1"/>
      <c r="AY92" s="1"/>
      <c r="AZ92" s="1"/>
      <c r="BA92" s="1"/>
    </row>
    <row r="93" spans="1:53" ht="11.25" customHeight="1">
      <c r="A93" s="109"/>
      <c r="B93" s="160"/>
      <c r="C93" s="249"/>
      <c r="D93" s="138"/>
      <c r="E93" s="149"/>
      <c r="F93" s="149"/>
      <c r="G93" s="149"/>
      <c r="H93" s="149"/>
      <c r="I93" s="149"/>
      <c r="J93" s="149"/>
      <c r="K93" s="149"/>
      <c r="L93" s="149"/>
      <c r="M93" s="149"/>
      <c r="N93" s="149"/>
      <c r="O93" s="149"/>
      <c r="P93" s="149"/>
      <c r="Q93" s="149"/>
      <c r="R93" s="149"/>
      <c r="S93" s="149"/>
      <c r="T93" s="149"/>
      <c r="U93" s="149"/>
      <c r="V93" s="149"/>
      <c r="W93" s="149"/>
      <c r="X93" s="149"/>
      <c r="Y93" s="149"/>
      <c r="Z93" s="559"/>
      <c r="AA93" s="559"/>
      <c r="AB93" s="559"/>
      <c r="AC93" s="559"/>
      <c r="AD93" s="337"/>
      <c r="AE93" s="337"/>
      <c r="AF93" s="337"/>
      <c r="AG93" s="337"/>
      <c r="AH93" s="211"/>
      <c r="AI93" s="211"/>
      <c r="AJ93" s="211"/>
      <c r="AK93" s="211"/>
      <c r="AL93" s="656"/>
      <c r="AM93" s="670"/>
      <c r="AN93" s="1"/>
      <c r="AO93" s="1"/>
      <c r="AP93" s="1"/>
      <c r="AQ93" s="1"/>
      <c r="AR93" s="1"/>
      <c r="AS93" s="1"/>
      <c r="AT93" s="1"/>
      <c r="AU93" s="1"/>
      <c r="AV93" s="1"/>
      <c r="AW93" s="1"/>
      <c r="AX93" s="1"/>
      <c r="AY93" s="1"/>
      <c r="AZ93" s="1"/>
      <c r="BA93" s="1"/>
    </row>
    <row r="94" spans="1:53" ht="14.25" customHeight="1">
      <c r="A94" s="109"/>
      <c r="B94" s="110"/>
      <c r="C94" s="161" t="s">
        <v>1561</v>
      </c>
      <c r="D94" s="161"/>
      <c r="E94" s="161"/>
      <c r="F94" s="161"/>
      <c r="G94" s="161"/>
      <c r="H94" s="161"/>
      <c r="I94" s="161"/>
      <c r="J94" s="161"/>
      <c r="K94" s="161"/>
      <c r="L94" s="161"/>
      <c r="M94" s="161"/>
      <c r="N94" s="161"/>
      <c r="O94" s="161"/>
      <c r="P94" s="161"/>
      <c r="Q94" s="161"/>
      <c r="R94" s="161"/>
      <c r="S94" s="474"/>
      <c r="T94" s="474"/>
      <c r="U94" s="474"/>
      <c r="V94" s="474"/>
      <c r="W94" s="474"/>
      <c r="X94" s="474"/>
      <c r="Y94" s="474"/>
      <c r="Z94" s="474"/>
      <c r="AA94" s="474"/>
      <c r="AB94" s="474"/>
      <c r="AC94" s="474"/>
      <c r="AD94" s="474"/>
      <c r="AE94" s="474"/>
      <c r="AF94" s="474"/>
      <c r="AG94" s="474"/>
      <c r="AH94" s="474"/>
      <c r="AI94" s="474"/>
      <c r="AJ94" s="474"/>
      <c r="AK94" s="474"/>
      <c r="AL94" s="474"/>
      <c r="AM94" s="670"/>
      <c r="AN94" s="1"/>
      <c r="AO94" s="1"/>
      <c r="AP94" s="1"/>
      <c r="AQ94" s="1"/>
      <c r="AR94" s="1"/>
      <c r="AS94" s="1"/>
      <c r="AT94" s="1"/>
      <c r="AU94" s="1"/>
      <c r="AV94" s="1"/>
      <c r="AW94" s="1"/>
      <c r="AX94" s="1"/>
      <c r="AY94" s="1"/>
      <c r="AZ94" s="1"/>
      <c r="BA94" s="1"/>
    </row>
    <row r="95" spans="1:53" ht="21.75" customHeight="1">
      <c r="A95" s="109"/>
      <c r="B95" s="161"/>
      <c r="C95" s="167"/>
      <c r="D95" s="252"/>
      <c r="E95" s="258" t="s">
        <v>2084</v>
      </c>
      <c r="F95" s="258"/>
      <c r="G95" s="258"/>
      <c r="H95" s="258"/>
      <c r="I95" s="258"/>
      <c r="J95" s="258"/>
      <c r="K95" s="258"/>
      <c r="L95" s="258"/>
      <c r="M95" s="258"/>
      <c r="N95" s="258"/>
      <c r="O95" s="258"/>
      <c r="P95" s="258"/>
      <c r="Q95" s="258"/>
      <c r="R95" s="458"/>
      <c r="S95" s="473" t="s">
        <v>315</v>
      </c>
      <c r="T95" s="476" t="str">
        <f>IF(AM82=TRUE,"",IF(AND(AM95=TRUE,OR(AND(AN95=TRUE,J98&lt;&gt;""),AND(AO95=TRUE,J100&lt;&gt;""))),"○",IF(AND(AI86="該当",AM89=TRUE),"","×")))</f>
        <v>×</v>
      </c>
      <c r="U95" s="506"/>
      <c r="V95" s="523"/>
      <c r="W95" s="523"/>
      <c r="X95" s="523"/>
      <c r="Y95" s="523"/>
      <c r="Z95" s="523"/>
      <c r="AA95" s="523"/>
      <c r="AB95" s="523"/>
      <c r="AC95" s="523"/>
      <c r="AD95" s="523"/>
      <c r="AE95" s="523"/>
      <c r="AF95" s="523"/>
      <c r="AG95" s="523"/>
      <c r="AH95" s="523"/>
      <c r="AI95" s="523"/>
      <c r="AJ95" s="523"/>
      <c r="AK95" s="523"/>
      <c r="AL95" s="474"/>
      <c r="AM95" s="663" t="b">
        <v>0</v>
      </c>
      <c r="AN95" s="663" t="b">
        <v>0</v>
      </c>
      <c r="AO95" s="663" t="b">
        <v>0</v>
      </c>
      <c r="AP95" s="1"/>
      <c r="AQ95" s="1"/>
      <c r="AR95" s="1"/>
      <c r="AS95" s="1"/>
      <c r="AT95" s="1"/>
      <c r="AU95" s="1"/>
      <c r="AV95" s="1"/>
      <c r="AW95" s="1"/>
      <c r="AX95" s="1"/>
      <c r="AY95" s="1"/>
      <c r="AZ95" s="1"/>
      <c r="BA95" s="1"/>
    </row>
    <row r="96" spans="1:53" ht="30.75" customHeight="1">
      <c r="A96" s="109"/>
      <c r="B96" s="162"/>
      <c r="C96" s="168" t="s">
        <v>2082</v>
      </c>
      <c r="D96" s="302" t="s">
        <v>1858</v>
      </c>
      <c r="E96" s="327"/>
      <c r="F96" s="327"/>
      <c r="G96" s="327"/>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618"/>
      <c r="AL96" s="110"/>
      <c r="AM96" s="670"/>
      <c r="AN96" s="1"/>
      <c r="AO96" s="1"/>
      <c r="AP96" s="1"/>
      <c r="AQ96" s="1"/>
      <c r="AR96" s="1"/>
      <c r="AS96" s="1"/>
      <c r="AT96" s="1"/>
      <c r="AU96" s="1"/>
      <c r="AV96" s="1"/>
      <c r="AW96" s="1"/>
      <c r="AX96" s="1"/>
      <c r="AY96" s="1"/>
      <c r="AZ96" s="1"/>
      <c r="BA96" s="1"/>
    </row>
    <row r="97" spans="1:53" ht="28.5" customHeight="1">
      <c r="A97" s="109"/>
      <c r="B97" s="162"/>
      <c r="C97" s="169"/>
      <c r="D97" s="254" t="s">
        <v>245</v>
      </c>
      <c r="E97" s="305"/>
      <c r="F97" s="305"/>
      <c r="G97" s="305"/>
      <c r="H97" s="385"/>
      <c r="I97" s="396" t="s">
        <v>83</v>
      </c>
      <c r="J97" s="407" t="s">
        <v>1334</v>
      </c>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619"/>
      <c r="AL97" s="110"/>
      <c r="AM97" s="670"/>
      <c r="AN97" s="1"/>
      <c r="AO97" s="1"/>
      <c r="AP97" s="1"/>
      <c r="AQ97" s="1"/>
      <c r="AR97" s="1"/>
      <c r="AS97" s="1"/>
      <c r="AT97" s="1"/>
      <c r="AU97" s="1"/>
      <c r="AV97" s="1"/>
      <c r="AW97" s="1"/>
      <c r="AX97" s="1"/>
      <c r="AY97" s="1"/>
      <c r="AZ97" s="1"/>
      <c r="BA97" s="1"/>
    </row>
    <row r="98" spans="1:53" ht="34.5" customHeight="1">
      <c r="A98" s="109"/>
      <c r="B98" s="162"/>
      <c r="C98" s="169"/>
      <c r="D98" s="255"/>
      <c r="E98" s="306"/>
      <c r="F98" s="306"/>
      <c r="G98" s="306"/>
      <c r="H98" s="386"/>
      <c r="I98" s="397"/>
      <c r="J98" s="408"/>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620"/>
      <c r="AL98" s="110"/>
      <c r="AM98" s="662" t="s">
        <v>35</v>
      </c>
      <c r="AN98" s="684"/>
      <c r="AO98" s="684"/>
      <c r="AP98" s="684"/>
      <c r="AQ98" s="684"/>
      <c r="AR98" s="684"/>
      <c r="AS98" s="684"/>
      <c r="AT98" s="684"/>
      <c r="AU98" s="684"/>
      <c r="AV98" s="684"/>
      <c r="AW98" s="684"/>
      <c r="AX98" s="684"/>
      <c r="AY98" s="684"/>
      <c r="AZ98" s="684"/>
      <c r="BA98" s="706"/>
    </row>
    <row r="99" spans="1:53" ht="15" customHeight="1">
      <c r="A99" s="109"/>
      <c r="B99" s="162"/>
      <c r="C99" s="169"/>
      <c r="D99" s="255"/>
      <c r="E99" s="306"/>
      <c r="F99" s="306"/>
      <c r="G99" s="306"/>
      <c r="H99" s="387"/>
      <c r="I99" s="398" t="s">
        <v>85</v>
      </c>
      <c r="J99" s="409" t="s">
        <v>2085</v>
      </c>
      <c r="K99" s="420"/>
      <c r="L99" s="420"/>
      <c r="M99" s="420"/>
      <c r="N99" s="420"/>
      <c r="O99" s="420"/>
      <c r="P99" s="420"/>
      <c r="Q99" s="420"/>
      <c r="R99" s="420"/>
      <c r="S99" s="475" t="s">
        <v>2086</v>
      </c>
      <c r="T99" s="475"/>
      <c r="U99" s="475"/>
      <c r="V99" s="475"/>
      <c r="W99" s="475"/>
      <c r="X99" s="475"/>
      <c r="Y99" s="475"/>
      <c r="Z99" s="475"/>
      <c r="AA99" s="475"/>
      <c r="AB99" s="475"/>
      <c r="AC99" s="475"/>
      <c r="AD99" s="475"/>
      <c r="AE99" s="475"/>
      <c r="AF99" s="475"/>
      <c r="AG99" s="475"/>
      <c r="AH99" s="475"/>
      <c r="AI99" s="475"/>
      <c r="AJ99" s="475"/>
      <c r="AK99" s="621"/>
      <c r="AL99" s="110"/>
      <c r="AM99" s="670"/>
      <c r="AN99" s="1"/>
      <c r="AO99" s="1"/>
      <c r="AP99" s="1"/>
      <c r="AQ99" s="1"/>
      <c r="AR99" s="1"/>
      <c r="AS99" s="1"/>
      <c r="AT99" s="1"/>
      <c r="AU99" s="1"/>
      <c r="AV99" s="1"/>
      <c r="AW99" s="1"/>
      <c r="AX99" s="1"/>
      <c r="AY99" s="1"/>
      <c r="AZ99" s="1"/>
      <c r="BA99" s="1"/>
    </row>
    <row r="100" spans="1:53" ht="33" customHeight="1">
      <c r="A100" s="109"/>
      <c r="B100" s="162"/>
      <c r="C100" s="170"/>
      <c r="D100" s="256"/>
      <c r="E100" s="307"/>
      <c r="F100" s="307"/>
      <c r="G100" s="307"/>
      <c r="H100" s="388"/>
      <c r="I100" s="399"/>
      <c r="J100" s="410"/>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421"/>
      <c r="AK100" s="622"/>
      <c r="AL100" s="110"/>
      <c r="AM100" s="662" t="s">
        <v>35</v>
      </c>
      <c r="AN100" s="684"/>
      <c r="AO100" s="684"/>
      <c r="AP100" s="684"/>
      <c r="AQ100" s="684"/>
      <c r="AR100" s="684"/>
      <c r="AS100" s="684"/>
      <c r="AT100" s="684"/>
      <c r="AU100" s="684"/>
      <c r="AV100" s="684"/>
      <c r="AW100" s="684"/>
      <c r="AX100" s="684"/>
      <c r="AY100" s="684"/>
      <c r="AZ100" s="684"/>
      <c r="BA100" s="706"/>
    </row>
    <row r="101" spans="1:53" ht="16.5" customHeight="1">
      <c r="A101" s="109"/>
      <c r="B101" s="163"/>
      <c r="C101" s="250" t="s">
        <v>40</v>
      </c>
      <c r="D101" s="301" t="s">
        <v>2087</v>
      </c>
      <c r="E101" s="328"/>
      <c r="F101" s="328"/>
      <c r="G101" s="328"/>
      <c r="H101" s="326"/>
      <c r="I101" s="326"/>
      <c r="J101" s="326"/>
      <c r="K101" s="326"/>
      <c r="L101" s="326"/>
      <c r="M101" s="326"/>
      <c r="N101" s="326"/>
      <c r="O101" s="326"/>
      <c r="P101" s="326"/>
      <c r="Q101" s="326"/>
      <c r="R101" s="326"/>
      <c r="S101" s="326"/>
      <c r="T101" s="326"/>
      <c r="U101" s="326"/>
      <c r="V101" s="326"/>
      <c r="W101" s="326"/>
      <c r="X101" s="326"/>
      <c r="Y101" s="326"/>
      <c r="Z101" s="560"/>
      <c r="AA101" s="560"/>
      <c r="AB101" s="560"/>
      <c r="AC101" s="560"/>
      <c r="AD101" s="395"/>
      <c r="AE101" s="395"/>
      <c r="AF101" s="395"/>
      <c r="AG101" s="395"/>
      <c r="AH101" s="586"/>
      <c r="AI101" s="586"/>
      <c r="AJ101" s="586"/>
      <c r="AK101" s="623"/>
      <c r="AL101" s="656"/>
      <c r="AM101" s="670"/>
      <c r="AN101" s="1"/>
      <c r="AO101" s="1"/>
      <c r="AP101" s="1"/>
      <c r="AQ101" s="1"/>
      <c r="AR101" s="1"/>
      <c r="AS101" s="1"/>
      <c r="AT101" s="1"/>
      <c r="AU101" s="1"/>
      <c r="AV101" s="1"/>
      <c r="AW101" s="1"/>
      <c r="AX101" s="1"/>
      <c r="AY101" s="1"/>
      <c r="AZ101" s="1"/>
      <c r="BA101" s="1"/>
    </row>
    <row r="102" spans="1:53" ht="11.25" customHeight="1">
      <c r="A102" s="109"/>
      <c r="B102" s="164"/>
      <c r="C102" s="164"/>
      <c r="D102" s="164"/>
      <c r="E102" s="164"/>
      <c r="F102" s="164"/>
      <c r="G102" s="164"/>
      <c r="H102" s="164"/>
      <c r="I102" s="164"/>
      <c r="J102" s="164"/>
      <c r="K102" s="164"/>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10"/>
      <c r="AM102" s="670"/>
      <c r="AN102" s="1"/>
      <c r="AO102" s="1"/>
      <c r="AP102" s="1"/>
      <c r="AQ102" s="1"/>
      <c r="AR102" s="1"/>
      <c r="AS102" s="1"/>
      <c r="AT102" s="1"/>
      <c r="AU102" s="1"/>
      <c r="AV102" s="1"/>
      <c r="AW102" s="1"/>
      <c r="AX102" s="1"/>
      <c r="AY102" s="1"/>
      <c r="AZ102" s="1"/>
      <c r="BA102" s="1"/>
    </row>
    <row r="103" spans="1:53" ht="18.75" customHeight="1">
      <c r="A103" s="109"/>
      <c r="B103" s="157" t="s">
        <v>1487</v>
      </c>
      <c r="C103" s="157"/>
      <c r="D103" s="157"/>
      <c r="E103" s="157"/>
      <c r="F103" s="157"/>
      <c r="G103" s="157"/>
      <c r="H103" s="157"/>
      <c r="I103" s="157"/>
      <c r="J103" s="157"/>
      <c r="K103" s="157"/>
      <c r="L103" s="157"/>
      <c r="M103" s="167"/>
      <c r="N103" s="252"/>
      <c r="O103" s="432" t="s">
        <v>2116</v>
      </c>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624"/>
      <c r="AL103" s="110"/>
      <c r="AM103" s="663" t="b">
        <v>0</v>
      </c>
      <c r="AN103" s="1"/>
      <c r="AO103" s="1"/>
      <c r="AP103" s="1"/>
      <c r="AQ103" s="1"/>
      <c r="AR103" s="1"/>
      <c r="AS103" s="1"/>
      <c r="AT103" s="1"/>
      <c r="AU103" s="1"/>
      <c r="AV103" s="1"/>
      <c r="AW103" s="1"/>
      <c r="AX103" s="1"/>
      <c r="AY103" s="1"/>
      <c r="AZ103" s="1"/>
      <c r="BA103" s="1"/>
    </row>
    <row r="104" spans="1:53" ht="3.75" customHeight="1">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10"/>
      <c r="AM104" s="672"/>
      <c r="AN104" s="1"/>
      <c r="AO104" s="1"/>
      <c r="AP104" s="1"/>
      <c r="AQ104" s="1"/>
      <c r="AR104" s="1"/>
      <c r="AS104" s="1"/>
      <c r="AT104" s="1"/>
      <c r="AU104" s="1"/>
      <c r="AV104" s="1"/>
      <c r="AW104" s="1"/>
      <c r="AX104" s="1"/>
      <c r="AY104" s="1"/>
      <c r="AZ104" s="1"/>
      <c r="BA104" s="1"/>
    </row>
    <row r="105" spans="1:53" ht="19.5" customHeight="1">
      <c r="A105" s="109"/>
      <c r="B105" s="165" t="s">
        <v>2117</v>
      </c>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10"/>
      <c r="AM105" s="670"/>
      <c r="AN105" s="1"/>
      <c r="AO105" s="1"/>
      <c r="AP105" s="1"/>
      <c r="AQ105" s="1"/>
      <c r="AR105" s="1"/>
      <c r="AS105" s="1"/>
      <c r="AT105" s="1"/>
      <c r="AU105" s="1"/>
      <c r="AV105" s="1"/>
      <c r="AW105" s="1"/>
      <c r="AX105" s="1"/>
      <c r="AY105" s="1"/>
      <c r="AZ105" s="1"/>
      <c r="BA105" s="1"/>
    </row>
    <row r="106" spans="1:53" ht="15.75" customHeight="1">
      <c r="A106" s="109"/>
      <c r="B106" s="166" t="s">
        <v>2088</v>
      </c>
      <c r="C106" s="251"/>
      <c r="D106" s="303"/>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673" t="str">
        <f>IF(AND('別紙様式3-2（４・５月）'!AE6="処遇加算Ⅰなし",'別紙様式3-3（６月以降分）'!AD5="旧処遇加算Ⅰ相当なし"),"記入不要","要記入")</f>
        <v>記入不要</v>
      </c>
      <c r="AN106" s="1"/>
      <c r="AO106" s="1"/>
      <c r="AP106" s="1"/>
      <c r="AQ106" s="1"/>
      <c r="AR106" s="1"/>
      <c r="AS106" s="1"/>
      <c r="AT106" s="1"/>
      <c r="AU106" s="1"/>
      <c r="AV106" s="1"/>
      <c r="AW106" s="1"/>
      <c r="AX106" s="1"/>
      <c r="AY106" s="1"/>
      <c r="AZ106" s="1"/>
      <c r="BA106" s="1"/>
    </row>
    <row r="107" spans="1:53" ht="18" customHeight="1">
      <c r="A107" s="109"/>
      <c r="B107" s="167"/>
      <c r="C107" s="252"/>
      <c r="D107" s="304" t="s">
        <v>2084</v>
      </c>
      <c r="E107" s="304"/>
      <c r="F107" s="304"/>
      <c r="G107" s="304"/>
      <c r="H107" s="304"/>
      <c r="I107" s="304"/>
      <c r="J107" s="304"/>
      <c r="K107" s="304"/>
      <c r="L107" s="304"/>
      <c r="M107" s="304"/>
      <c r="N107" s="304"/>
      <c r="O107" s="304"/>
      <c r="P107" s="304"/>
      <c r="Q107" s="457"/>
      <c r="R107" s="467" t="s">
        <v>315</v>
      </c>
      <c r="S107" s="476" t="str">
        <f>IF(AM103=TRUE,"",IF(AM106="記入不要","",IF(AND(AM107=TRUE,OR(AN107=TRUE,AO107=TRUE,AP107=TRUE)),"○","×")))</f>
        <v/>
      </c>
      <c r="T107" s="489"/>
      <c r="U107" s="507"/>
      <c r="V107" s="251"/>
      <c r="W107" s="251"/>
      <c r="X107" s="251"/>
      <c r="Y107" s="251"/>
      <c r="Z107" s="251"/>
      <c r="AA107" s="251"/>
      <c r="AB107" s="251"/>
      <c r="AC107" s="251"/>
      <c r="AD107" s="251"/>
      <c r="AE107" s="251"/>
      <c r="AF107" s="251"/>
      <c r="AG107" s="251"/>
      <c r="AH107" s="251"/>
      <c r="AI107" s="251"/>
      <c r="AJ107" s="251"/>
      <c r="AK107" s="251"/>
      <c r="AL107" s="251"/>
      <c r="AM107" s="663" t="b">
        <v>0</v>
      </c>
      <c r="AN107" s="663" t="b">
        <v>0</v>
      </c>
      <c r="AO107" s="663" t="b">
        <v>0</v>
      </c>
      <c r="AP107" s="663" t="b">
        <v>0</v>
      </c>
      <c r="AQ107" s="1"/>
      <c r="AR107" s="1"/>
      <c r="AS107" s="1"/>
      <c r="AT107" s="1"/>
      <c r="AU107" s="1"/>
      <c r="AV107" s="1"/>
      <c r="AW107" s="1"/>
      <c r="AX107" s="1"/>
      <c r="AY107" s="1"/>
      <c r="AZ107" s="1"/>
      <c r="BA107" s="1"/>
    </row>
    <row r="108" spans="1:53" ht="27.75" customHeight="1">
      <c r="A108" s="109"/>
      <c r="B108" s="168" t="s">
        <v>2082</v>
      </c>
      <c r="C108" s="253" t="s">
        <v>2089</v>
      </c>
      <c r="D108" s="267"/>
      <c r="E108" s="267"/>
      <c r="F108" s="267"/>
      <c r="G108" s="267"/>
      <c r="H108" s="267"/>
      <c r="I108" s="267"/>
      <c r="J108" s="267"/>
      <c r="K108" s="267"/>
      <c r="L108" s="267"/>
      <c r="M108" s="267"/>
      <c r="N108" s="267"/>
      <c r="O108" s="267"/>
      <c r="P108" s="267"/>
      <c r="Q108" s="267"/>
      <c r="R108" s="267"/>
      <c r="S108" s="268"/>
      <c r="T108" s="267"/>
      <c r="U108" s="267"/>
      <c r="V108" s="267"/>
      <c r="W108" s="267"/>
      <c r="X108" s="267"/>
      <c r="Y108" s="267"/>
      <c r="Z108" s="267"/>
      <c r="AA108" s="267"/>
      <c r="AB108" s="267"/>
      <c r="AC108" s="267"/>
      <c r="AD108" s="267"/>
      <c r="AE108" s="267"/>
      <c r="AF108" s="267"/>
      <c r="AG108" s="267"/>
      <c r="AH108" s="267"/>
      <c r="AI108" s="267"/>
      <c r="AJ108" s="267"/>
      <c r="AK108" s="625"/>
      <c r="AL108" s="110"/>
      <c r="AM108" s="670"/>
      <c r="AN108" s="1"/>
      <c r="AO108" s="1"/>
      <c r="AP108" s="1"/>
      <c r="AQ108" s="1"/>
      <c r="AR108" s="1"/>
      <c r="AS108" s="1"/>
      <c r="AT108" s="1"/>
      <c r="AU108" s="1"/>
      <c r="AV108" s="1"/>
      <c r="AW108" s="1"/>
      <c r="AX108" s="1"/>
      <c r="AY108" s="1"/>
      <c r="AZ108" s="1"/>
      <c r="BA108" s="1"/>
    </row>
    <row r="109" spans="1:53" ht="27" customHeight="1">
      <c r="A109" s="109"/>
      <c r="B109" s="169"/>
      <c r="C109" s="254" t="s">
        <v>1147</v>
      </c>
      <c r="D109" s="305"/>
      <c r="E109" s="305"/>
      <c r="F109" s="305"/>
      <c r="G109" s="351"/>
      <c r="H109" s="389" t="s">
        <v>83</v>
      </c>
      <c r="I109" s="400" t="s">
        <v>1902</v>
      </c>
      <c r="J109" s="411"/>
      <c r="K109" s="411"/>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626"/>
      <c r="AL109" s="110"/>
      <c r="AM109" s="670"/>
      <c r="AN109" s="1"/>
      <c r="AO109" s="1"/>
      <c r="AP109" s="1"/>
      <c r="AQ109" s="1"/>
      <c r="AR109" s="1"/>
      <c r="AS109" s="1"/>
      <c r="AT109" s="1"/>
      <c r="AU109" s="1"/>
      <c r="AV109" s="1"/>
      <c r="AW109" s="1"/>
      <c r="AX109" s="1"/>
      <c r="AY109" s="1"/>
      <c r="AZ109" s="1"/>
      <c r="BA109" s="1"/>
    </row>
    <row r="110" spans="1:53" ht="37.5" customHeight="1">
      <c r="A110" s="109"/>
      <c r="B110" s="169"/>
      <c r="C110" s="255"/>
      <c r="D110" s="306"/>
      <c r="E110" s="306"/>
      <c r="F110" s="306"/>
      <c r="G110" s="353"/>
      <c r="H110" s="390" t="s">
        <v>85</v>
      </c>
      <c r="I110" s="401" t="s">
        <v>1723</v>
      </c>
      <c r="J110" s="412"/>
      <c r="K110" s="412"/>
      <c r="L110" s="412"/>
      <c r="M110" s="412"/>
      <c r="N110" s="412"/>
      <c r="O110" s="412"/>
      <c r="P110" s="412"/>
      <c r="Q110" s="412"/>
      <c r="R110" s="412"/>
      <c r="S110" s="412"/>
      <c r="T110" s="412"/>
      <c r="U110" s="412"/>
      <c r="V110" s="412"/>
      <c r="W110" s="412"/>
      <c r="X110" s="412"/>
      <c r="Y110" s="412"/>
      <c r="Z110" s="412"/>
      <c r="AA110" s="412"/>
      <c r="AB110" s="412"/>
      <c r="AC110" s="412"/>
      <c r="AD110" s="412"/>
      <c r="AE110" s="412"/>
      <c r="AF110" s="412"/>
      <c r="AG110" s="412"/>
      <c r="AH110" s="412"/>
      <c r="AI110" s="412"/>
      <c r="AJ110" s="412"/>
      <c r="AK110" s="627"/>
      <c r="AL110" s="110"/>
      <c r="AM110" s="670"/>
      <c r="AN110" s="1"/>
      <c r="AO110" s="1"/>
      <c r="AP110" s="1"/>
      <c r="AQ110" s="1"/>
      <c r="AR110" s="1"/>
      <c r="AS110" s="1"/>
      <c r="AT110" s="1"/>
      <c r="AU110" s="1"/>
      <c r="AV110" s="1"/>
      <c r="AW110" s="1"/>
      <c r="AX110" s="1"/>
      <c r="AY110" s="1"/>
      <c r="AZ110" s="1"/>
      <c r="BA110" s="1"/>
    </row>
    <row r="111" spans="1:53" ht="36" customHeight="1">
      <c r="A111" s="109"/>
      <c r="B111" s="170"/>
      <c r="C111" s="256"/>
      <c r="D111" s="307"/>
      <c r="E111" s="307"/>
      <c r="F111" s="307"/>
      <c r="G111" s="357"/>
      <c r="H111" s="391" t="s">
        <v>1599</v>
      </c>
      <c r="I111" s="402" t="s">
        <v>767</v>
      </c>
      <c r="J111" s="413"/>
      <c r="K111" s="413"/>
      <c r="L111" s="413"/>
      <c r="M111" s="413"/>
      <c r="N111" s="413"/>
      <c r="O111" s="413"/>
      <c r="P111" s="413"/>
      <c r="Q111" s="413"/>
      <c r="R111" s="413"/>
      <c r="S111" s="413"/>
      <c r="T111" s="413"/>
      <c r="U111" s="413"/>
      <c r="V111" s="413"/>
      <c r="W111" s="413"/>
      <c r="X111" s="413"/>
      <c r="Y111" s="413"/>
      <c r="Z111" s="413"/>
      <c r="AA111" s="413"/>
      <c r="AB111" s="413"/>
      <c r="AC111" s="413"/>
      <c r="AD111" s="413"/>
      <c r="AE111" s="413"/>
      <c r="AF111" s="413"/>
      <c r="AG111" s="413"/>
      <c r="AH111" s="413"/>
      <c r="AI111" s="413"/>
      <c r="AJ111" s="413"/>
      <c r="AK111" s="628"/>
      <c r="AL111" s="110"/>
      <c r="AM111" s="670"/>
      <c r="AN111" s="1"/>
      <c r="AO111" s="1"/>
      <c r="AP111" s="1"/>
      <c r="AQ111" s="1"/>
      <c r="AR111" s="1"/>
      <c r="AS111" s="1"/>
      <c r="AT111" s="1"/>
      <c r="AU111" s="1"/>
      <c r="AV111" s="1"/>
      <c r="AW111" s="1"/>
      <c r="AX111" s="1"/>
      <c r="AY111" s="1"/>
      <c r="AZ111" s="1"/>
      <c r="BA111" s="1"/>
    </row>
    <row r="112" spans="1:53" ht="21" customHeight="1">
      <c r="A112" s="109"/>
      <c r="B112" s="171" t="s">
        <v>40</v>
      </c>
      <c r="C112" s="257" t="s">
        <v>2087</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629"/>
      <c r="AL112" s="656"/>
      <c r="AM112" s="670"/>
      <c r="AN112" s="1"/>
      <c r="AO112" s="1"/>
      <c r="AP112" s="1"/>
      <c r="AQ112" s="1"/>
      <c r="AR112" s="1"/>
      <c r="AS112" s="1"/>
      <c r="AT112" s="1"/>
      <c r="AU112" s="1"/>
      <c r="AV112" s="1"/>
      <c r="AW112" s="1"/>
      <c r="AX112" s="1"/>
      <c r="AY112" s="1"/>
      <c r="AZ112" s="1"/>
      <c r="BA112" s="1"/>
    </row>
    <row r="113" spans="1:53" ht="18" customHeight="1">
      <c r="A113" s="109"/>
      <c r="B113" s="156"/>
      <c r="C113" s="156"/>
      <c r="D113" s="156"/>
      <c r="E113" s="156"/>
      <c r="F113" s="156"/>
      <c r="G113" s="156"/>
      <c r="H113" s="156"/>
      <c r="I113" s="156"/>
      <c r="J113" s="156"/>
      <c r="K113" s="156"/>
      <c r="L113" s="156"/>
      <c r="M113" s="156"/>
      <c r="N113" s="156"/>
      <c r="O113" s="156"/>
      <c r="P113" s="156"/>
      <c r="Q113" s="156"/>
      <c r="R113" s="156"/>
      <c r="S113" s="156"/>
      <c r="T113" s="156"/>
      <c r="U113" s="505"/>
      <c r="V113" s="521"/>
      <c r="W113" s="521"/>
      <c r="X113" s="521"/>
      <c r="Y113" s="549"/>
      <c r="Z113" s="557"/>
      <c r="AA113" s="549"/>
      <c r="AB113" s="565"/>
      <c r="AC113" s="568"/>
      <c r="AD113" s="572"/>
      <c r="AE113" s="572"/>
      <c r="AF113" s="573"/>
      <c r="AG113" s="147"/>
      <c r="AH113" s="584"/>
      <c r="AI113" s="589"/>
      <c r="AJ113" s="587"/>
      <c r="AK113" s="587"/>
      <c r="AL113" s="587"/>
      <c r="AM113" s="670"/>
      <c r="AN113" s="1"/>
      <c r="AO113" s="1"/>
      <c r="AP113" s="1"/>
      <c r="AQ113" s="1"/>
      <c r="AR113" s="1"/>
      <c r="AS113" s="1"/>
      <c r="AT113" s="1"/>
      <c r="AU113" s="1"/>
      <c r="AV113" s="1"/>
      <c r="AW113" s="1"/>
      <c r="AX113" s="1"/>
      <c r="AY113" s="1"/>
      <c r="AZ113" s="1"/>
      <c r="BA113" s="1"/>
    </row>
    <row r="114" spans="1:53" s="104" customFormat="1" ht="21.75" customHeight="1">
      <c r="A114" s="110"/>
      <c r="B114" s="146" t="s">
        <v>1639</v>
      </c>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10"/>
      <c r="AM114" s="674"/>
      <c r="AN114" s="104"/>
      <c r="AO114" s="104"/>
      <c r="AP114" s="104"/>
      <c r="AQ114" s="104"/>
      <c r="AR114" s="104"/>
      <c r="AS114" s="104"/>
      <c r="AT114" s="104"/>
      <c r="AU114" s="104"/>
      <c r="AV114" s="104"/>
      <c r="AW114" s="104"/>
      <c r="AX114" s="104"/>
      <c r="AY114" s="104"/>
      <c r="AZ114" s="104"/>
      <c r="BA114" s="104"/>
    </row>
    <row r="115" spans="1:53" s="104" customFormat="1" ht="15.75" customHeight="1">
      <c r="A115" s="110"/>
      <c r="B115" s="165" t="s">
        <v>2118</v>
      </c>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10"/>
      <c r="AM115" s="674"/>
      <c r="AN115" s="104"/>
      <c r="AO115" s="104"/>
      <c r="AP115" s="104"/>
      <c r="AQ115" s="104"/>
      <c r="AR115" s="104"/>
      <c r="AS115" s="104"/>
      <c r="AT115" s="104"/>
      <c r="AU115" s="104"/>
      <c r="AV115" s="104"/>
      <c r="AW115" s="104"/>
      <c r="AX115" s="104"/>
      <c r="AY115" s="104"/>
      <c r="AZ115" s="104"/>
      <c r="BA115" s="104"/>
    </row>
    <row r="116" spans="1:53" ht="20.25" customHeight="1">
      <c r="A116" s="109"/>
      <c r="B116" s="172" t="s">
        <v>479</v>
      </c>
      <c r="C116" s="109"/>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109"/>
      <c r="AN116" s="1"/>
      <c r="AO116" s="1"/>
      <c r="AP116" s="1"/>
      <c r="AQ116" s="1"/>
      <c r="AR116" s="1"/>
      <c r="AS116" s="1"/>
      <c r="AT116" s="1"/>
      <c r="AU116" s="1"/>
      <c r="AV116" s="1"/>
      <c r="AW116" s="1"/>
      <c r="AX116" s="1"/>
      <c r="AY116" s="1"/>
      <c r="AZ116" s="700"/>
      <c r="BA116" s="1"/>
    </row>
    <row r="117" spans="1:53" ht="27.75" customHeight="1">
      <c r="A117" s="109"/>
      <c r="B117" s="173" t="s">
        <v>2103</v>
      </c>
      <c r="C117" s="258"/>
      <c r="D117" s="258"/>
      <c r="E117" s="258"/>
      <c r="F117" s="258"/>
      <c r="G117" s="258"/>
      <c r="H117" s="258"/>
      <c r="I117" s="258"/>
      <c r="J117" s="258"/>
      <c r="K117" s="258"/>
      <c r="L117" s="258"/>
      <c r="M117" s="258"/>
      <c r="N117" s="258"/>
      <c r="O117" s="258"/>
      <c r="P117" s="258"/>
      <c r="Q117" s="458"/>
      <c r="R117" s="272" t="s">
        <v>486</v>
      </c>
      <c r="S117" s="477" t="str">
        <f>'別紙様式3-2（４・５月）'!W8</f>
        <v/>
      </c>
      <c r="T117" s="490" t="s">
        <v>525</v>
      </c>
      <c r="U117" s="490"/>
      <c r="V117" s="490"/>
      <c r="W117" s="490"/>
      <c r="X117" s="490"/>
      <c r="Y117" s="490"/>
      <c r="Z117" s="490"/>
      <c r="AA117" s="490"/>
      <c r="AB117" s="490"/>
      <c r="AC117" s="490"/>
      <c r="AD117" s="490"/>
      <c r="AE117" s="490"/>
      <c r="AF117" s="581"/>
      <c r="AG117" s="232"/>
      <c r="AH117" s="232"/>
      <c r="AI117" s="232"/>
      <c r="AJ117" s="232"/>
      <c r="AK117" s="109"/>
      <c r="AL117" s="109"/>
      <c r="AM117" s="675" t="str">
        <f>IF(COUNTIF(S117:S119,"×")&gt;=1,"×","")</f>
        <v/>
      </c>
      <c r="AN117" s="1"/>
      <c r="AO117" s="1"/>
      <c r="AP117" s="1"/>
      <c r="AQ117" s="1"/>
      <c r="AR117" s="1"/>
      <c r="AS117" s="1"/>
      <c r="AT117" s="1"/>
      <c r="AU117" s="1"/>
      <c r="AV117" s="1"/>
      <c r="AW117" s="1"/>
      <c r="AX117" s="1"/>
      <c r="AY117" s="700"/>
      <c r="AZ117" s="1"/>
      <c r="BA117" s="1"/>
    </row>
    <row r="118" spans="1:53" ht="27.75" customHeight="1">
      <c r="A118" s="109"/>
      <c r="B118" s="174" t="s">
        <v>1367</v>
      </c>
      <c r="C118" s="259"/>
      <c r="D118" s="259"/>
      <c r="E118" s="259"/>
      <c r="F118" s="259"/>
      <c r="G118" s="259"/>
      <c r="H118" s="259"/>
      <c r="I118" s="259"/>
      <c r="J118" s="259"/>
      <c r="K118" s="259"/>
      <c r="L118" s="259"/>
      <c r="M118" s="259"/>
      <c r="N118" s="259"/>
      <c r="O118" s="259"/>
      <c r="P118" s="259"/>
      <c r="Q118" s="459"/>
      <c r="R118" s="272" t="s">
        <v>486</v>
      </c>
      <c r="S118" s="478" t="str">
        <f>'別紙様式3-3（６月以降分）'!Z5</f>
        <v/>
      </c>
      <c r="T118" s="491" t="s">
        <v>2252</v>
      </c>
      <c r="U118" s="490"/>
      <c r="V118" s="490"/>
      <c r="W118" s="490"/>
      <c r="X118" s="490"/>
      <c r="Y118" s="490"/>
      <c r="Z118" s="490"/>
      <c r="AA118" s="490"/>
      <c r="AB118" s="490"/>
      <c r="AC118" s="490"/>
      <c r="AD118" s="490"/>
      <c r="AE118" s="490"/>
      <c r="AF118" s="581"/>
      <c r="AG118" s="232"/>
      <c r="AH118" s="232"/>
      <c r="AI118" s="232"/>
      <c r="AJ118" s="232"/>
      <c r="AK118" s="109"/>
      <c r="AL118" s="109"/>
      <c r="AM118" s="1"/>
      <c r="AN118" s="1"/>
      <c r="AO118" s="1"/>
      <c r="AP118" s="1"/>
      <c r="AQ118" s="1"/>
      <c r="AR118" s="1"/>
      <c r="AS118" s="1"/>
      <c r="AT118" s="1"/>
      <c r="AU118" s="1"/>
      <c r="AV118" s="1"/>
      <c r="AW118" s="1"/>
      <c r="AX118" s="1"/>
      <c r="AY118" s="700"/>
      <c r="AZ118" s="1"/>
      <c r="BA118" s="1"/>
    </row>
    <row r="119" spans="1:53" ht="27.75" customHeight="1">
      <c r="A119" s="109"/>
      <c r="B119" s="174" t="s">
        <v>2253</v>
      </c>
      <c r="C119" s="259"/>
      <c r="D119" s="259"/>
      <c r="E119" s="259"/>
      <c r="F119" s="259"/>
      <c r="G119" s="259"/>
      <c r="H119" s="259"/>
      <c r="I119" s="259"/>
      <c r="J119" s="259"/>
      <c r="K119" s="259"/>
      <c r="L119" s="259"/>
      <c r="M119" s="259"/>
      <c r="N119" s="259"/>
      <c r="O119" s="259"/>
      <c r="P119" s="259"/>
      <c r="Q119" s="459"/>
      <c r="R119" s="272" t="s">
        <v>486</v>
      </c>
      <c r="S119" s="477" t="str">
        <f>'別紙様式3-3（６月以降分）'!Z7</f>
        <v/>
      </c>
      <c r="T119" s="491" t="s">
        <v>2252</v>
      </c>
      <c r="U119" s="490"/>
      <c r="V119" s="490"/>
      <c r="W119" s="490"/>
      <c r="X119" s="490"/>
      <c r="Y119" s="490"/>
      <c r="Z119" s="490"/>
      <c r="AA119" s="490"/>
      <c r="AB119" s="490"/>
      <c r="AC119" s="490"/>
      <c r="AD119" s="490"/>
      <c r="AE119" s="490"/>
      <c r="AF119" s="581"/>
      <c r="AG119" s="232"/>
      <c r="AH119" s="232"/>
      <c r="AI119" s="232"/>
      <c r="AJ119" s="232"/>
      <c r="AK119" s="109"/>
      <c r="AL119" s="109"/>
      <c r="AM119" s="1"/>
      <c r="AN119" s="1"/>
      <c r="AO119" s="1"/>
      <c r="AP119" s="1"/>
      <c r="AQ119" s="1"/>
      <c r="AR119" s="1"/>
      <c r="AS119" s="1"/>
      <c r="AT119" s="700"/>
      <c r="AU119" s="700"/>
      <c r="AV119" s="700"/>
      <c r="AW119" s="700"/>
      <c r="AX119" s="700"/>
      <c r="AY119" s="1"/>
      <c r="AZ119" s="1"/>
      <c r="BA119" s="1"/>
    </row>
    <row r="120" spans="1:53" ht="6" customHeight="1">
      <c r="A120" s="109"/>
      <c r="B120" s="160"/>
      <c r="C120" s="109"/>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109"/>
      <c r="AL120" s="109"/>
      <c r="AM120" s="676"/>
      <c r="AN120" s="1"/>
      <c r="AO120" s="1"/>
      <c r="AP120" s="1"/>
      <c r="AQ120" s="1"/>
      <c r="AR120" s="1"/>
      <c r="AS120" s="1"/>
      <c r="AT120" s="1"/>
      <c r="AU120" s="1"/>
      <c r="AV120" s="1"/>
      <c r="AW120" s="1"/>
      <c r="AX120" s="1"/>
      <c r="AY120" s="1"/>
      <c r="AZ120" s="1"/>
      <c r="BA120" s="700"/>
    </row>
    <row r="121" spans="1:53" ht="13.8">
      <c r="A121" s="109"/>
      <c r="B121" s="160" t="s">
        <v>2104</v>
      </c>
      <c r="C121" s="109"/>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537" t="str">
        <f>IF(AM117="","",IF(AM117="○","",IF(OR(AM123=TRUE,AM124=TRUE,AM125=TRUE,AND(AM126=TRUE,F126&lt;&gt;"")),"○","×")))</f>
        <v/>
      </c>
      <c r="AL121" s="109"/>
      <c r="AM121" s="662" t="s">
        <v>2276</v>
      </c>
      <c r="AN121" s="682"/>
      <c r="AO121" s="682"/>
      <c r="AP121" s="682"/>
      <c r="AQ121" s="682"/>
      <c r="AR121" s="682"/>
      <c r="AS121" s="682"/>
      <c r="AT121" s="682"/>
      <c r="AU121" s="682"/>
      <c r="AV121" s="682"/>
      <c r="AW121" s="682"/>
      <c r="AX121" s="682"/>
      <c r="AY121" s="682"/>
      <c r="AZ121" s="682"/>
      <c r="BA121" s="704"/>
    </row>
    <row r="122" spans="1:53" s="104" customFormat="1" ht="18" customHeight="1">
      <c r="A122" s="110"/>
      <c r="B122" s="175" t="s">
        <v>1214</v>
      </c>
      <c r="C122" s="260"/>
      <c r="D122" s="309"/>
      <c r="E122" s="329"/>
      <c r="F122" s="329"/>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c r="AC122" s="329"/>
      <c r="AD122" s="329"/>
      <c r="AE122" s="329"/>
      <c r="AF122" s="329"/>
      <c r="AG122" s="329"/>
      <c r="AH122" s="329"/>
      <c r="AI122" s="329"/>
      <c r="AJ122" s="329"/>
      <c r="AK122" s="630"/>
      <c r="AL122" s="110"/>
      <c r="AM122" s="104"/>
      <c r="AN122" s="106"/>
      <c r="AO122" s="693"/>
      <c r="AP122" s="693"/>
      <c r="AQ122" s="693"/>
      <c r="AR122" s="693"/>
      <c r="AS122" s="698"/>
      <c r="AT122" s="104"/>
      <c r="AU122" s="104"/>
      <c r="AV122" s="104"/>
      <c r="AW122" s="104"/>
      <c r="AX122" s="104"/>
      <c r="AY122" s="699"/>
      <c r="AZ122" s="104"/>
      <c r="BA122" s="104"/>
    </row>
    <row r="123" spans="1:53" s="104" customFormat="1" ht="16.5" customHeight="1">
      <c r="A123" s="110"/>
      <c r="B123" s="176"/>
      <c r="C123" s="261"/>
      <c r="D123" s="310" t="s">
        <v>159</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591"/>
      <c r="AJ123" s="591"/>
      <c r="AK123" s="631"/>
      <c r="AL123" s="110"/>
      <c r="AM123" s="663" t="b">
        <v>0</v>
      </c>
      <c r="AN123" s="106"/>
      <c r="AO123" s="693"/>
      <c r="AP123" s="693"/>
      <c r="AQ123" s="693"/>
      <c r="AR123" s="693"/>
      <c r="AS123" s="698"/>
      <c r="AT123" s="104"/>
      <c r="AU123" s="104"/>
      <c r="AV123" s="104"/>
      <c r="AW123" s="104"/>
      <c r="AX123" s="104"/>
      <c r="AY123" s="699"/>
      <c r="AZ123" s="104"/>
      <c r="BA123" s="104"/>
    </row>
    <row r="124" spans="1:53" s="104" customFormat="1" ht="16.5" customHeight="1">
      <c r="A124" s="110"/>
      <c r="B124" s="176"/>
      <c r="C124" s="262"/>
      <c r="D124" s="310" t="s">
        <v>482</v>
      </c>
      <c r="E124" s="331"/>
      <c r="F124" s="331"/>
      <c r="G124" s="331"/>
      <c r="H124" s="331"/>
      <c r="I124" s="331"/>
      <c r="J124" s="331"/>
      <c r="K124" s="331"/>
      <c r="L124" s="331"/>
      <c r="M124" s="331"/>
      <c r="N124" s="331"/>
      <c r="O124" s="331"/>
      <c r="P124" s="331"/>
      <c r="Q124" s="331"/>
      <c r="R124" s="331"/>
      <c r="S124" s="331"/>
      <c r="T124" s="330"/>
      <c r="U124" s="330"/>
      <c r="V124" s="330"/>
      <c r="W124" s="330"/>
      <c r="X124" s="330"/>
      <c r="Y124" s="330"/>
      <c r="Z124" s="330"/>
      <c r="AA124" s="330"/>
      <c r="AB124" s="330"/>
      <c r="AC124" s="330"/>
      <c r="AD124" s="330"/>
      <c r="AE124" s="330"/>
      <c r="AF124" s="330"/>
      <c r="AG124" s="330"/>
      <c r="AH124" s="330"/>
      <c r="AI124" s="591"/>
      <c r="AJ124" s="591"/>
      <c r="AK124" s="631"/>
      <c r="AL124" s="110"/>
      <c r="AM124" s="663" t="b">
        <v>0</v>
      </c>
      <c r="AN124" s="106"/>
      <c r="AO124" s="693"/>
      <c r="AP124" s="693"/>
      <c r="AQ124" s="693"/>
      <c r="AR124" s="693"/>
      <c r="AS124" s="698"/>
      <c r="AT124" s="104"/>
      <c r="AU124" s="104"/>
      <c r="AV124" s="104"/>
      <c r="AW124" s="104"/>
      <c r="AX124" s="104"/>
      <c r="AY124" s="699"/>
      <c r="AZ124" s="104"/>
      <c r="BA124" s="104"/>
    </row>
    <row r="125" spans="1:53" s="104" customFormat="1" ht="25.5" customHeight="1">
      <c r="A125" s="110"/>
      <c r="B125" s="176"/>
      <c r="C125" s="262"/>
      <c r="D125" s="311" t="s">
        <v>483</v>
      </c>
      <c r="E125" s="311"/>
      <c r="F125" s="311"/>
      <c r="G125" s="311"/>
      <c r="H125" s="311"/>
      <c r="I125" s="311"/>
      <c r="J125" s="311"/>
      <c r="K125" s="311"/>
      <c r="L125" s="311"/>
      <c r="M125" s="311"/>
      <c r="N125" s="311"/>
      <c r="O125" s="311"/>
      <c r="P125" s="311"/>
      <c r="Q125" s="311"/>
      <c r="R125" s="311"/>
      <c r="S125" s="311"/>
      <c r="T125" s="311"/>
      <c r="U125" s="311"/>
      <c r="V125" s="311"/>
      <c r="W125" s="311"/>
      <c r="X125" s="311"/>
      <c r="Y125" s="311"/>
      <c r="Z125" s="311"/>
      <c r="AA125" s="311"/>
      <c r="AB125" s="311"/>
      <c r="AC125" s="311"/>
      <c r="AD125" s="311"/>
      <c r="AE125" s="311"/>
      <c r="AF125" s="311"/>
      <c r="AG125" s="311"/>
      <c r="AH125" s="311"/>
      <c r="AI125" s="311"/>
      <c r="AJ125" s="311"/>
      <c r="AK125" s="631"/>
      <c r="AL125" s="657"/>
      <c r="AM125" s="663" t="b">
        <v>0</v>
      </c>
      <c r="AN125" s="693"/>
      <c r="AO125" s="693"/>
      <c r="AP125" s="698"/>
      <c r="AQ125" s="104"/>
      <c r="AR125" s="699"/>
      <c r="AS125" s="104"/>
      <c r="AT125" s="104"/>
      <c r="AU125" s="104"/>
      <c r="AV125" s="104"/>
      <c r="AW125" s="104"/>
      <c r="AX125" s="104"/>
      <c r="AY125" s="104"/>
      <c r="AZ125" s="104"/>
      <c r="BA125" s="104"/>
    </row>
    <row r="126" spans="1:53" s="104" customFormat="1" ht="18" customHeight="1">
      <c r="A126" s="110"/>
      <c r="B126" s="177"/>
      <c r="C126" s="263"/>
      <c r="D126" s="312" t="s">
        <v>412</v>
      </c>
      <c r="E126" s="332"/>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632" t="s">
        <v>31</v>
      </c>
      <c r="AL126" s="110"/>
      <c r="AM126" s="663" t="b">
        <v>0</v>
      </c>
      <c r="AN126" s="694" t="s">
        <v>2275</v>
      </c>
      <c r="AO126" s="697"/>
      <c r="AP126" s="697"/>
      <c r="AQ126" s="697"/>
      <c r="AR126" s="697"/>
      <c r="AS126" s="697"/>
      <c r="AT126" s="697"/>
      <c r="AU126" s="697"/>
      <c r="AV126" s="697"/>
      <c r="AW126" s="697"/>
      <c r="AX126" s="697"/>
      <c r="AY126" s="697"/>
      <c r="AZ126" s="697"/>
      <c r="BA126" s="713"/>
    </row>
    <row r="127" spans="1:53" ht="9.75" customHeight="1">
      <c r="A127" s="109"/>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c r="AL127" s="109"/>
      <c r="AM127" s="1"/>
      <c r="AN127" s="1"/>
      <c r="AO127" s="1"/>
      <c r="AP127" s="1"/>
      <c r="AQ127" s="1"/>
      <c r="AR127" s="1"/>
      <c r="AS127" s="1"/>
      <c r="AT127" s="1"/>
      <c r="AU127" s="1"/>
      <c r="AV127" s="1"/>
      <c r="AW127" s="1"/>
      <c r="AX127" s="1"/>
      <c r="AY127" s="1"/>
      <c r="AZ127" s="1"/>
      <c r="BA127" s="1"/>
    </row>
    <row r="128" spans="1:53" ht="19.5" customHeight="1">
      <c r="A128" s="109"/>
      <c r="B128" s="179" t="s">
        <v>1608</v>
      </c>
      <c r="C128" s="264"/>
      <c r="D128" s="264"/>
      <c r="E128" s="264"/>
      <c r="F128" s="264"/>
      <c r="G128" s="264"/>
      <c r="H128" s="264"/>
      <c r="I128" s="264"/>
      <c r="J128" s="264"/>
      <c r="K128" s="264"/>
      <c r="L128" s="264"/>
      <c r="M128" s="264"/>
      <c r="N128" s="264"/>
      <c r="O128" s="264"/>
      <c r="P128" s="264"/>
      <c r="Q128" s="264"/>
      <c r="R128" s="246"/>
      <c r="S128" s="246"/>
      <c r="T128" s="246"/>
      <c r="U128" s="246"/>
      <c r="V128" s="246"/>
      <c r="W128" s="246"/>
      <c r="X128" s="246"/>
      <c r="Y128" s="246"/>
      <c r="Z128" s="246"/>
      <c r="AA128" s="246"/>
      <c r="AB128" s="246"/>
      <c r="AC128" s="246"/>
      <c r="AD128" s="246"/>
      <c r="AE128" s="246"/>
      <c r="AF128" s="246"/>
      <c r="AG128" s="246"/>
      <c r="AH128" s="246"/>
      <c r="AI128" s="246"/>
      <c r="AJ128" s="593"/>
      <c r="AK128" s="246"/>
      <c r="AL128" s="109"/>
      <c r="AM128" s="1"/>
      <c r="AN128" s="1"/>
      <c r="AO128" s="1"/>
      <c r="AP128" s="1"/>
      <c r="AQ128" s="1"/>
      <c r="AR128" s="1"/>
      <c r="AS128" s="1"/>
      <c r="AT128" s="700"/>
      <c r="AU128" s="700"/>
      <c r="AV128" s="700"/>
      <c r="AW128" s="700"/>
      <c r="AX128" s="700"/>
      <c r="AY128" s="1"/>
      <c r="AZ128" s="1"/>
      <c r="BA128" s="1"/>
    </row>
    <row r="129" spans="1:54" ht="13.8">
      <c r="A129" s="109"/>
      <c r="B129" s="180" t="s">
        <v>2132</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590" t="str">
        <f>IF(AND('別紙様式3-2（４・５月）'!AE7="特定加算なし",'別紙様式3-3（６月以降分）'!AG5="旧特定加算相当なし"),"該当","")</f>
        <v>該当</v>
      </c>
      <c r="AJ129" s="592"/>
      <c r="AK129" s="614"/>
      <c r="AL129" s="109"/>
      <c r="AM129" s="1"/>
      <c r="AN129" s="1"/>
      <c r="AO129" s="1"/>
      <c r="AP129" s="1"/>
      <c r="AQ129" s="1"/>
      <c r="AR129" s="1"/>
      <c r="AS129" s="1"/>
      <c r="AT129" s="700"/>
      <c r="AU129" s="700"/>
      <c r="AV129" s="700"/>
      <c r="AW129" s="700"/>
      <c r="AX129" s="700"/>
      <c r="AY129" s="1"/>
      <c r="AZ129" s="1"/>
      <c r="BA129" s="1"/>
    </row>
    <row r="130" spans="1:54" ht="27" customHeight="1">
      <c r="A130" s="109"/>
      <c r="B130" s="181" t="s">
        <v>486</v>
      </c>
      <c r="C130" s="265" t="s">
        <v>2106</v>
      </c>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109"/>
      <c r="AM130" s="1"/>
      <c r="AN130" s="1"/>
      <c r="AO130" s="1"/>
      <c r="AP130" s="1"/>
      <c r="AQ130" s="1"/>
      <c r="AR130" s="1"/>
      <c r="AS130" s="1"/>
      <c r="AT130" s="700"/>
      <c r="AU130" s="700"/>
      <c r="AV130" s="700"/>
      <c r="AW130" s="700"/>
      <c r="AX130" s="700"/>
      <c r="AY130" s="1"/>
      <c r="AZ130" s="1"/>
      <c r="BA130" s="1"/>
    </row>
    <row r="131" spans="1:54" ht="3.75" customHeight="1">
      <c r="A131" s="109"/>
      <c r="B131" s="159"/>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109"/>
      <c r="AT131" s="700"/>
      <c r="AU131" s="700"/>
      <c r="AV131" s="700"/>
      <c r="AW131" s="700"/>
      <c r="AX131" s="700"/>
    </row>
    <row r="132" spans="1:54" ht="13.8">
      <c r="A132" s="109"/>
      <c r="B132" s="180" t="s">
        <v>2133</v>
      </c>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590" t="str">
        <f>IF(OR('別紙様式3-2（４・５月）'!AE7="特定加算あり",'別紙様式3-3（６月以降分）'!AG5="旧特定加算相当あり"),"該当","")</f>
        <v/>
      </c>
      <c r="AJ132" s="592"/>
      <c r="AK132" s="614"/>
      <c r="AL132" s="109"/>
      <c r="AT132" s="700"/>
      <c r="AU132" s="700"/>
      <c r="AV132" s="700"/>
      <c r="AW132" s="700"/>
      <c r="AX132" s="700"/>
    </row>
    <row r="133" spans="1:54" ht="38.25" customHeight="1">
      <c r="A133" s="109"/>
      <c r="B133" s="159" t="s">
        <v>486</v>
      </c>
      <c r="C133" s="232" t="s">
        <v>925</v>
      </c>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109"/>
      <c r="AT133" s="700"/>
      <c r="AU133" s="700"/>
      <c r="AV133" s="700"/>
      <c r="AW133" s="700"/>
      <c r="AX133" s="700"/>
    </row>
    <row r="134" spans="1:54" ht="7.5" customHeight="1">
      <c r="A134" s="109"/>
      <c r="B134" s="182"/>
      <c r="C134" s="182"/>
      <c r="D134" s="182"/>
      <c r="E134" s="182"/>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113"/>
      <c r="AT134" s="700"/>
      <c r="AU134" s="700"/>
      <c r="AV134" s="700"/>
      <c r="AW134" s="700"/>
      <c r="AX134" s="700"/>
    </row>
    <row r="135" spans="1:54" ht="15" customHeight="1">
      <c r="A135" s="109"/>
      <c r="B135" s="183" t="s">
        <v>265</v>
      </c>
      <c r="C135" s="266"/>
      <c r="D135" s="266"/>
      <c r="E135" s="333"/>
      <c r="F135" s="350" t="s">
        <v>177</v>
      </c>
      <c r="G135" s="367"/>
      <c r="H135" s="367"/>
      <c r="I135" s="367"/>
      <c r="J135" s="367"/>
      <c r="K135" s="367"/>
      <c r="L135" s="367"/>
      <c r="M135" s="367"/>
      <c r="N135" s="367"/>
      <c r="O135" s="367"/>
      <c r="P135" s="367"/>
      <c r="Q135" s="367"/>
      <c r="R135" s="367"/>
      <c r="S135" s="367"/>
      <c r="T135" s="367"/>
      <c r="U135" s="367"/>
      <c r="V135" s="367"/>
      <c r="W135" s="367"/>
      <c r="X135" s="367"/>
      <c r="Y135" s="367"/>
      <c r="Z135" s="367"/>
      <c r="AA135" s="367"/>
      <c r="AB135" s="367"/>
      <c r="AC135" s="367"/>
      <c r="AD135" s="367"/>
      <c r="AE135" s="367"/>
      <c r="AF135" s="367"/>
      <c r="AG135" s="367"/>
      <c r="AH135" s="367"/>
      <c r="AI135" s="367"/>
      <c r="AJ135" s="367"/>
      <c r="AK135" s="633" t="str">
        <f>IF(AI132="該当",IF(AND(COUNTIF(AM136:AM139,TRUE)&gt;=1,COUNTIF(AM140:AM143,TRUE)&gt;=1,COUNTIF(AM144:AM147,TRUE)&gt;=1,COUNTIF(AM148:AM151,TRUE)&gt;=1,COUNTIF(AM152:AM155,TRUE)&gt;=1,COUNTIF(AM156:AM159,TRUE)&gt;=1),"○","×"),IF(COUNTIF(AM136:AM159,TRUE)&gt;=1,"○","×"))</f>
        <v>×</v>
      </c>
      <c r="AL135" s="113"/>
      <c r="AM135" s="677" t="s">
        <v>2262</v>
      </c>
      <c r="AN135" s="662" t="s">
        <v>342</v>
      </c>
      <c r="AO135" s="684"/>
      <c r="AP135" s="684"/>
      <c r="AQ135" s="684"/>
      <c r="AR135" s="684"/>
      <c r="AS135" s="684"/>
      <c r="AT135" s="684"/>
      <c r="AU135" s="684"/>
      <c r="AV135" s="684"/>
      <c r="AW135" s="684"/>
      <c r="AX135" s="684"/>
      <c r="AY135" s="684"/>
      <c r="AZ135" s="684"/>
      <c r="BA135" s="706"/>
      <c r="BB135" s="104"/>
    </row>
    <row r="136" spans="1:54" s="107" customFormat="1" ht="14.25" customHeight="1">
      <c r="A136" s="113"/>
      <c r="B136" s="184" t="s">
        <v>180</v>
      </c>
      <c r="C136" s="267"/>
      <c r="D136" s="267"/>
      <c r="E136" s="334"/>
      <c r="F136" s="351"/>
      <c r="G136" s="368" t="s">
        <v>182</v>
      </c>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634"/>
      <c r="AL136" s="113"/>
      <c r="AM136" s="678" t="b">
        <v>0</v>
      </c>
      <c r="AN136" s="104"/>
      <c r="AO136" s="104"/>
      <c r="AP136" s="104"/>
      <c r="AQ136" s="104"/>
      <c r="AR136" s="104"/>
      <c r="AS136" s="104"/>
      <c r="AT136" s="104"/>
      <c r="AU136" s="104"/>
      <c r="AV136" s="104"/>
      <c r="AW136" s="104"/>
      <c r="AX136" s="104"/>
      <c r="AY136" s="104"/>
      <c r="AZ136" s="104"/>
      <c r="BA136" s="104"/>
      <c r="BB136" s="104"/>
    </row>
    <row r="137" spans="1:54" s="107" customFormat="1" ht="13.5" customHeight="1">
      <c r="A137" s="113"/>
      <c r="B137" s="185"/>
      <c r="C137" s="268"/>
      <c r="D137" s="268"/>
      <c r="E137" s="335"/>
      <c r="F137" s="352"/>
      <c r="G137" s="369" t="s">
        <v>183</v>
      </c>
      <c r="H137" s="369"/>
      <c r="I137" s="369"/>
      <c r="J137" s="369"/>
      <c r="K137" s="369"/>
      <c r="L137" s="369"/>
      <c r="M137" s="369"/>
      <c r="N137" s="369"/>
      <c r="O137" s="369"/>
      <c r="P137" s="369"/>
      <c r="Q137" s="369"/>
      <c r="R137" s="369"/>
      <c r="S137" s="369"/>
      <c r="T137" s="369"/>
      <c r="U137" s="369"/>
      <c r="V137" s="369"/>
      <c r="W137" s="369"/>
      <c r="X137" s="369"/>
      <c r="Y137" s="369"/>
      <c r="Z137" s="369"/>
      <c r="AA137" s="369"/>
      <c r="AB137" s="369"/>
      <c r="AC137" s="369"/>
      <c r="AD137" s="369"/>
      <c r="AE137" s="369"/>
      <c r="AF137" s="369"/>
      <c r="AG137" s="369"/>
      <c r="AH137" s="369"/>
      <c r="AI137" s="369"/>
      <c r="AJ137" s="369"/>
      <c r="AK137" s="635"/>
      <c r="AL137" s="110"/>
      <c r="AM137" s="678" t="b">
        <v>0</v>
      </c>
      <c r="AN137" s="661" t="s">
        <v>2263</v>
      </c>
      <c r="AO137" s="683"/>
      <c r="AP137" s="683"/>
      <c r="AQ137" s="683"/>
      <c r="AR137" s="683"/>
      <c r="AS137" s="683"/>
      <c r="AT137" s="683"/>
      <c r="AU137" s="683"/>
      <c r="AV137" s="683"/>
      <c r="AW137" s="683"/>
      <c r="AX137" s="683"/>
      <c r="AY137" s="683"/>
      <c r="AZ137" s="683"/>
      <c r="BA137" s="705"/>
      <c r="BB137" s="104"/>
    </row>
    <row r="138" spans="1:54" s="107" customFormat="1" ht="13.5" customHeight="1">
      <c r="A138" s="113"/>
      <c r="B138" s="185"/>
      <c r="C138" s="268"/>
      <c r="D138" s="268"/>
      <c r="E138" s="335"/>
      <c r="F138" s="352"/>
      <c r="G138" s="369" t="s">
        <v>187</v>
      </c>
      <c r="H138" s="369"/>
      <c r="I138" s="369"/>
      <c r="J138" s="369"/>
      <c r="K138" s="369"/>
      <c r="L138" s="369"/>
      <c r="M138" s="369"/>
      <c r="N138" s="369"/>
      <c r="O138" s="369"/>
      <c r="P138" s="369"/>
      <c r="Q138" s="369"/>
      <c r="R138" s="369"/>
      <c r="S138" s="369"/>
      <c r="T138" s="369"/>
      <c r="U138" s="369"/>
      <c r="V138" s="369"/>
      <c r="W138" s="369"/>
      <c r="X138" s="369"/>
      <c r="Y138" s="369"/>
      <c r="Z138" s="369"/>
      <c r="AA138" s="369"/>
      <c r="AB138" s="369"/>
      <c r="AC138" s="369"/>
      <c r="AD138" s="369"/>
      <c r="AE138" s="369"/>
      <c r="AF138" s="369"/>
      <c r="AG138" s="369"/>
      <c r="AH138" s="369"/>
      <c r="AI138" s="369"/>
      <c r="AJ138" s="369"/>
      <c r="AK138" s="635"/>
      <c r="AL138" s="110"/>
      <c r="AM138" s="678" t="b">
        <v>0</v>
      </c>
      <c r="AN138" s="671"/>
      <c r="AO138" s="691"/>
      <c r="AP138" s="691"/>
      <c r="AQ138" s="691"/>
      <c r="AR138" s="691"/>
      <c r="AS138" s="691"/>
      <c r="AT138" s="691"/>
      <c r="AU138" s="691"/>
      <c r="AV138" s="691"/>
      <c r="AW138" s="691"/>
      <c r="AX138" s="691"/>
      <c r="AY138" s="691"/>
      <c r="AZ138" s="691"/>
      <c r="BA138" s="712"/>
      <c r="BB138" s="104"/>
    </row>
    <row r="139" spans="1:54" s="107" customFormat="1" ht="13.5" customHeight="1">
      <c r="A139" s="113"/>
      <c r="B139" s="186"/>
      <c r="C139" s="269"/>
      <c r="D139" s="269"/>
      <c r="E139" s="336"/>
      <c r="F139" s="353"/>
      <c r="G139" s="370" t="s">
        <v>190</v>
      </c>
      <c r="H139" s="370"/>
      <c r="I139" s="370"/>
      <c r="J139" s="370"/>
      <c r="K139" s="370"/>
      <c r="L139" s="370"/>
      <c r="M139" s="370"/>
      <c r="N139" s="370"/>
      <c r="O139" s="370"/>
      <c r="P139" s="370"/>
      <c r="Q139" s="370"/>
      <c r="R139" s="370"/>
      <c r="S139" s="370"/>
      <c r="T139" s="370"/>
      <c r="U139" s="370"/>
      <c r="V139" s="370"/>
      <c r="W139" s="370"/>
      <c r="X139" s="370"/>
      <c r="Y139" s="370"/>
      <c r="Z139" s="370"/>
      <c r="AA139" s="370"/>
      <c r="AB139" s="370"/>
      <c r="AC139" s="370"/>
      <c r="AD139" s="370"/>
      <c r="AE139" s="370"/>
      <c r="AF139" s="370"/>
      <c r="AG139" s="370"/>
      <c r="AH139" s="370"/>
      <c r="AI139" s="370"/>
      <c r="AJ139" s="370"/>
      <c r="AK139" s="636"/>
      <c r="AL139" s="110"/>
      <c r="AM139" s="678" t="b">
        <v>0</v>
      </c>
      <c r="AN139" s="104"/>
      <c r="AO139" s="104"/>
      <c r="AP139" s="104"/>
      <c r="AQ139" s="104"/>
      <c r="AR139" s="104"/>
      <c r="AS139" s="104"/>
      <c r="AT139" s="104"/>
      <c r="AU139" s="104"/>
      <c r="AV139" s="104"/>
      <c r="AW139" s="104"/>
      <c r="AX139" s="104"/>
      <c r="AY139" s="104"/>
      <c r="AZ139" s="104"/>
      <c r="BA139" s="104"/>
      <c r="BB139" s="104"/>
    </row>
    <row r="140" spans="1:54" s="107" customFormat="1" ht="24.75" customHeight="1">
      <c r="A140" s="113"/>
      <c r="B140" s="184" t="s">
        <v>191</v>
      </c>
      <c r="C140" s="267"/>
      <c r="D140" s="267"/>
      <c r="E140" s="334"/>
      <c r="F140" s="354"/>
      <c r="G140" s="371" t="s">
        <v>2</v>
      </c>
      <c r="H140" s="371"/>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637"/>
      <c r="AL140" s="110"/>
      <c r="AM140" s="678" t="b">
        <v>0</v>
      </c>
      <c r="AN140" s="104"/>
      <c r="AO140" s="104"/>
      <c r="AP140" s="104"/>
      <c r="AQ140" s="104"/>
      <c r="AR140" s="104"/>
      <c r="AS140" s="104"/>
      <c r="AT140" s="104"/>
      <c r="AU140" s="104"/>
      <c r="AV140" s="104"/>
      <c r="AW140" s="104"/>
      <c r="AX140" s="104"/>
      <c r="AY140" s="104"/>
      <c r="AZ140" s="104"/>
      <c r="BA140" s="104"/>
      <c r="BB140" s="104"/>
    </row>
    <row r="141" spans="1:54" s="104" customFormat="1" ht="13.5" customHeight="1">
      <c r="A141" s="110"/>
      <c r="B141" s="185"/>
      <c r="C141" s="268"/>
      <c r="D141" s="268"/>
      <c r="E141" s="335"/>
      <c r="F141" s="352"/>
      <c r="G141" s="369" t="s">
        <v>106</v>
      </c>
      <c r="H141" s="369"/>
      <c r="I141" s="369"/>
      <c r="J141" s="369"/>
      <c r="K141" s="369"/>
      <c r="L141" s="369"/>
      <c r="M141" s="369"/>
      <c r="N141" s="369"/>
      <c r="O141" s="369"/>
      <c r="P141" s="369"/>
      <c r="Q141" s="369"/>
      <c r="R141" s="369"/>
      <c r="S141" s="369"/>
      <c r="T141" s="369"/>
      <c r="U141" s="369"/>
      <c r="V141" s="369"/>
      <c r="W141" s="369"/>
      <c r="X141" s="369"/>
      <c r="Y141" s="369"/>
      <c r="Z141" s="369"/>
      <c r="AA141" s="369"/>
      <c r="AB141" s="369"/>
      <c r="AC141" s="369"/>
      <c r="AD141" s="369"/>
      <c r="AE141" s="369"/>
      <c r="AF141" s="369"/>
      <c r="AG141" s="369"/>
      <c r="AH141" s="369"/>
      <c r="AI141" s="369"/>
      <c r="AJ141" s="369"/>
      <c r="AK141" s="638"/>
      <c r="AL141" s="110"/>
      <c r="AM141" s="678" t="b">
        <v>0</v>
      </c>
      <c r="AN141" s="661" t="s">
        <v>2263</v>
      </c>
      <c r="AO141" s="683"/>
      <c r="AP141" s="683"/>
      <c r="AQ141" s="683"/>
      <c r="AR141" s="683"/>
      <c r="AS141" s="683"/>
      <c r="AT141" s="683"/>
      <c r="AU141" s="683"/>
      <c r="AV141" s="683"/>
      <c r="AW141" s="683"/>
      <c r="AX141" s="683"/>
      <c r="AY141" s="683"/>
      <c r="AZ141" s="683"/>
      <c r="BA141" s="705"/>
    </row>
    <row r="142" spans="1:54" s="104" customFormat="1" ht="13.5" customHeight="1">
      <c r="A142" s="110"/>
      <c r="B142" s="185"/>
      <c r="C142" s="268"/>
      <c r="D142" s="268"/>
      <c r="E142" s="335"/>
      <c r="F142" s="352"/>
      <c r="G142" s="369" t="s">
        <v>198</v>
      </c>
      <c r="H142" s="369"/>
      <c r="I142" s="369"/>
      <c r="J142" s="369"/>
      <c r="K142" s="369"/>
      <c r="L142" s="369"/>
      <c r="M142" s="369"/>
      <c r="N142" s="369"/>
      <c r="O142" s="369"/>
      <c r="P142" s="369"/>
      <c r="Q142" s="369"/>
      <c r="R142" s="369"/>
      <c r="S142" s="369"/>
      <c r="T142" s="369"/>
      <c r="U142" s="369"/>
      <c r="V142" s="369"/>
      <c r="W142" s="369"/>
      <c r="X142" s="369"/>
      <c r="Y142" s="369"/>
      <c r="Z142" s="369"/>
      <c r="AA142" s="369"/>
      <c r="AB142" s="369"/>
      <c r="AC142" s="369"/>
      <c r="AD142" s="369"/>
      <c r="AE142" s="369"/>
      <c r="AF142" s="369"/>
      <c r="AG142" s="369"/>
      <c r="AH142" s="369"/>
      <c r="AI142" s="369"/>
      <c r="AJ142" s="369"/>
      <c r="AK142" s="635"/>
      <c r="AL142" s="110"/>
      <c r="AM142" s="678" t="b">
        <v>0</v>
      </c>
      <c r="AN142" s="671"/>
      <c r="AO142" s="691"/>
      <c r="AP142" s="691"/>
      <c r="AQ142" s="691"/>
      <c r="AR142" s="691"/>
      <c r="AS142" s="691"/>
      <c r="AT142" s="691"/>
      <c r="AU142" s="691"/>
      <c r="AV142" s="691"/>
      <c r="AW142" s="691"/>
      <c r="AX142" s="691"/>
      <c r="AY142" s="691"/>
      <c r="AZ142" s="691"/>
      <c r="BA142" s="712"/>
    </row>
    <row r="143" spans="1:54" s="104" customFormat="1" ht="15.75" customHeight="1">
      <c r="A143" s="110"/>
      <c r="B143" s="186"/>
      <c r="C143" s="269"/>
      <c r="D143" s="269"/>
      <c r="E143" s="336"/>
      <c r="F143" s="355"/>
      <c r="G143" s="372" t="s">
        <v>176</v>
      </c>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639"/>
      <c r="AL143" s="110"/>
      <c r="AM143" s="678" t="b">
        <v>0</v>
      </c>
    </row>
    <row r="144" spans="1:54" s="104" customFormat="1" ht="13.5" customHeight="1">
      <c r="A144" s="110"/>
      <c r="B144" s="184" t="s">
        <v>201</v>
      </c>
      <c r="C144" s="267"/>
      <c r="D144" s="267"/>
      <c r="E144" s="334"/>
      <c r="F144" s="356"/>
      <c r="G144" s="373" t="s">
        <v>196</v>
      </c>
      <c r="H144" s="373"/>
      <c r="I144" s="373"/>
      <c r="J144" s="373"/>
      <c r="K144" s="373"/>
      <c r="L144" s="373"/>
      <c r="M144" s="373"/>
      <c r="N144" s="373"/>
      <c r="O144" s="373"/>
      <c r="P144" s="373"/>
      <c r="Q144" s="373"/>
      <c r="R144" s="373"/>
      <c r="S144" s="373"/>
      <c r="T144" s="373"/>
      <c r="U144" s="373"/>
      <c r="V144" s="373"/>
      <c r="W144" s="373"/>
      <c r="X144" s="373"/>
      <c r="Y144" s="373"/>
      <c r="Z144" s="373"/>
      <c r="AA144" s="373"/>
      <c r="AB144" s="373"/>
      <c r="AC144" s="373"/>
      <c r="AD144" s="373"/>
      <c r="AE144" s="373"/>
      <c r="AF144" s="373"/>
      <c r="AG144" s="373"/>
      <c r="AH144" s="373"/>
      <c r="AI144" s="373"/>
      <c r="AJ144" s="373"/>
      <c r="AK144" s="638"/>
      <c r="AL144" s="110"/>
      <c r="AM144" s="678" t="b">
        <v>0</v>
      </c>
    </row>
    <row r="145" spans="1:54" s="104" customFormat="1" ht="22.5" customHeight="1">
      <c r="A145" s="110"/>
      <c r="B145" s="185"/>
      <c r="C145" s="268"/>
      <c r="D145" s="268"/>
      <c r="E145" s="335"/>
      <c r="F145" s="352"/>
      <c r="G145" s="374" t="s">
        <v>46</v>
      </c>
      <c r="H145" s="374"/>
      <c r="I145" s="374"/>
      <c r="J145" s="374"/>
      <c r="K145" s="374"/>
      <c r="L145" s="374"/>
      <c r="M145" s="374"/>
      <c r="N145" s="374"/>
      <c r="O145" s="374"/>
      <c r="P145" s="374"/>
      <c r="Q145" s="374"/>
      <c r="R145" s="374"/>
      <c r="S145" s="374"/>
      <c r="T145" s="374"/>
      <c r="U145" s="374"/>
      <c r="V145" s="374"/>
      <c r="W145" s="374"/>
      <c r="X145" s="374"/>
      <c r="Y145" s="374"/>
      <c r="Z145" s="374"/>
      <c r="AA145" s="374"/>
      <c r="AB145" s="374"/>
      <c r="AC145" s="374"/>
      <c r="AD145" s="374"/>
      <c r="AE145" s="374"/>
      <c r="AF145" s="374"/>
      <c r="AG145" s="374"/>
      <c r="AH145" s="374"/>
      <c r="AI145" s="374"/>
      <c r="AJ145" s="374"/>
      <c r="AK145" s="640"/>
      <c r="AL145" s="110"/>
      <c r="AM145" s="678" t="b">
        <v>0</v>
      </c>
      <c r="AN145" s="661" t="s">
        <v>2263</v>
      </c>
      <c r="AO145" s="683"/>
      <c r="AP145" s="683"/>
      <c r="AQ145" s="683"/>
      <c r="AR145" s="683"/>
      <c r="AS145" s="683"/>
      <c r="AT145" s="683"/>
      <c r="AU145" s="683"/>
      <c r="AV145" s="683"/>
      <c r="AW145" s="683"/>
      <c r="AX145" s="683"/>
      <c r="AY145" s="683"/>
      <c r="AZ145" s="683"/>
      <c r="BA145" s="705"/>
    </row>
    <row r="146" spans="1:54" s="104" customFormat="1" ht="13.5" customHeight="1">
      <c r="A146" s="110"/>
      <c r="B146" s="185"/>
      <c r="C146" s="268"/>
      <c r="D146" s="268"/>
      <c r="E146" s="335"/>
      <c r="F146" s="352"/>
      <c r="G146" s="369" t="s">
        <v>204</v>
      </c>
      <c r="H146" s="369"/>
      <c r="I146" s="369"/>
      <c r="J146" s="369"/>
      <c r="K146" s="369"/>
      <c r="L146" s="369"/>
      <c r="M146" s="369"/>
      <c r="N146" s="369"/>
      <c r="O146" s="369"/>
      <c r="P146" s="369"/>
      <c r="Q146" s="369"/>
      <c r="R146" s="369"/>
      <c r="S146" s="369"/>
      <c r="T146" s="369"/>
      <c r="U146" s="369"/>
      <c r="V146" s="369"/>
      <c r="W146" s="369"/>
      <c r="X146" s="369"/>
      <c r="Y146" s="369"/>
      <c r="Z146" s="369"/>
      <c r="AA146" s="369"/>
      <c r="AB146" s="369"/>
      <c r="AC146" s="369"/>
      <c r="AD146" s="369"/>
      <c r="AE146" s="369"/>
      <c r="AF146" s="369"/>
      <c r="AG146" s="369"/>
      <c r="AH146" s="369"/>
      <c r="AI146" s="369"/>
      <c r="AJ146" s="369"/>
      <c r="AK146" s="635"/>
      <c r="AL146" s="110"/>
      <c r="AM146" s="678" t="b">
        <v>0</v>
      </c>
      <c r="AN146" s="671"/>
      <c r="AO146" s="691"/>
      <c r="AP146" s="691"/>
      <c r="AQ146" s="691"/>
      <c r="AR146" s="691"/>
      <c r="AS146" s="691"/>
      <c r="AT146" s="691"/>
      <c r="AU146" s="691"/>
      <c r="AV146" s="691"/>
      <c r="AW146" s="691"/>
      <c r="AX146" s="691"/>
      <c r="AY146" s="691"/>
      <c r="AZ146" s="691"/>
      <c r="BA146" s="712"/>
    </row>
    <row r="147" spans="1:54" s="104" customFormat="1" ht="13.5" customHeight="1">
      <c r="A147" s="110"/>
      <c r="B147" s="186"/>
      <c r="C147" s="269"/>
      <c r="D147" s="269"/>
      <c r="E147" s="336"/>
      <c r="F147" s="353" t="b">
        <v>0</v>
      </c>
      <c r="G147" s="372" t="s">
        <v>172</v>
      </c>
      <c r="H147" s="372"/>
      <c r="I147" s="372"/>
      <c r="J147" s="372" t="b">
        <v>0</v>
      </c>
      <c r="K147" s="372"/>
      <c r="L147" s="372"/>
      <c r="M147" s="372"/>
      <c r="N147" s="372"/>
      <c r="O147" s="372"/>
      <c r="P147" s="372" t="b">
        <v>1</v>
      </c>
      <c r="Q147" s="372"/>
      <c r="R147" s="372"/>
      <c r="S147" s="372"/>
      <c r="T147" s="372"/>
      <c r="U147" s="372"/>
      <c r="V147" s="372"/>
      <c r="W147" s="372"/>
      <c r="X147" s="372"/>
      <c r="Y147" s="372"/>
      <c r="Z147" s="372"/>
      <c r="AA147" s="372"/>
      <c r="AB147" s="372"/>
      <c r="AC147" s="372"/>
      <c r="AD147" s="372"/>
      <c r="AE147" s="372"/>
      <c r="AF147" s="372"/>
      <c r="AG147" s="372"/>
      <c r="AH147" s="372"/>
      <c r="AI147" s="372"/>
      <c r="AJ147" s="372"/>
      <c r="AK147" s="639"/>
      <c r="AL147" s="110"/>
      <c r="AM147" s="678" t="b">
        <v>0</v>
      </c>
    </row>
    <row r="148" spans="1:54" s="104" customFormat="1" ht="22.5" customHeight="1">
      <c r="A148" s="110"/>
      <c r="B148" s="184" t="s">
        <v>206</v>
      </c>
      <c r="C148" s="267"/>
      <c r="D148" s="267"/>
      <c r="E148" s="334"/>
      <c r="F148" s="354"/>
      <c r="G148" s="371" t="s">
        <v>219</v>
      </c>
      <c r="H148" s="371"/>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637"/>
      <c r="AL148" s="110"/>
      <c r="AM148" s="678" t="b">
        <v>0</v>
      </c>
    </row>
    <row r="149" spans="1:54" s="104" customFormat="1" ht="15" customHeight="1">
      <c r="A149" s="110"/>
      <c r="B149" s="185"/>
      <c r="C149" s="268"/>
      <c r="D149" s="268"/>
      <c r="E149" s="335"/>
      <c r="F149" s="352"/>
      <c r="G149" s="374" t="s">
        <v>216</v>
      </c>
      <c r="H149" s="374"/>
      <c r="I149" s="374"/>
      <c r="J149" s="374"/>
      <c r="K149" s="374"/>
      <c r="L149" s="374"/>
      <c r="M149" s="374"/>
      <c r="N149" s="374"/>
      <c r="O149" s="374"/>
      <c r="P149" s="374"/>
      <c r="Q149" s="374"/>
      <c r="R149" s="374"/>
      <c r="S149" s="374"/>
      <c r="T149" s="374"/>
      <c r="U149" s="374"/>
      <c r="V149" s="374"/>
      <c r="W149" s="374"/>
      <c r="X149" s="374"/>
      <c r="Y149" s="374"/>
      <c r="Z149" s="374"/>
      <c r="AA149" s="374"/>
      <c r="AB149" s="374"/>
      <c r="AC149" s="374"/>
      <c r="AD149" s="374"/>
      <c r="AE149" s="374"/>
      <c r="AF149" s="374"/>
      <c r="AG149" s="374"/>
      <c r="AH149" s="374"/>
      <c r="AI149" s="374"/>
      <c r="AJ149" s="374"/>
      <c r="AK149" s="641"/>
      <c r="AL149" s="109"/>
      <c r="AM149" s="678" t="b">
        <v>0</v>
      </c>
      <c r="AN149" s="661" t="s">
        <v>2263</v>
      </c>
      <c r="AO149" s="683"/>
      <c r="AP149" s="683"/>
      <c r="AQ149" s="683"/>
      <c r="AR149" s="683"/>
      <c r="AS149" s="683"/>
      <c r="AT149" s="683"/>
      <c r="AU149" s="683"/>
      <c r="AV149" s="683"/>
      <c r="AW149" s="683"/>
      <c r="AX149" s="683"/>
      <c r="AY149" s="683"/>
      <c r="AZ149" s="683"/>
      <c r="BA149" s="705"/>
    </row>
    <row r="150" spans="1:54" s="104" customFormat="1" ht="13.5" customHeight="1">
      <c r="A150" s="110"/>
      <c r="B150" s="185"/>
      <c r="C150" s="268"/>
      <c r="D150" s="268"/>
      <c r="E150" s="335"/>
      <c r="F150" s="352"/>
      <c r="G150" s="374" t="s">
        <v>221</v>
      </c>
      <c r="H150" s="374"/>
      <c r="I150" s="374"/>
      <c r="J150" s="374"/>
      <c r="K150" s="374"/>
      <c r="L150" s="374"/>
      <c r="M150" s="374"/>
      <c r="N150" s="374"/>
      <c r="O150" s="374"/>
      <c r="P150" s="374"/>
      <c r="Q150" s="374"/>
      <c r="R150" s="374"/>
      <c r="S150" s="374"/>
      <c r="T150" s="374"/>
      <c r="U150" s="374"/>
      <c r="V150" s="374"/>
      <c r="W150" s="374"/>
      <c r="X150" s="374"/>
      <c r="Y150" s="374"/>
      <c r="Z150" s="374"/>
      <c r="AA150" s="374"/>
      <c r="AB150" s="374"/>
      <c r="AC150" s="374"/>
      <c r="AD150" s="374"/>
      <c r="AE150" s="374"/>
      <c r="AF150" s="374"/>
      <c r="AG150" s="374"/>
      <c r="AH150" s="374"/>
      <c r="AI150" s="374"/>
      <c r="AJ150" s="374"/>
      <c r="AK150" s="642"/>
      <c r="AL150" s="110"/>
      <c r="AM150" s="678" t="b">
        <v>0</v>
      </c>
      <c r="AN150" s="671"/>
      <c r="AO150" s="691"/>
      <c r="AP150" s="691"/>
      <c r="AQ150" s="691"/>
      <c r="AR150" s="691"/>
      <c r="AS150" s="691"/>
      <c r="AT150" s="691"/>
      <c r="AU150" s="691"/>
      <c r="AV150" s="691"/>
      <c r="AW150" s="691"/>
      <c r="AX150" s="691"/>
      <c r="AY150" s="691"/>
      <c r="AZ150" s="691"/>
      <c r="BA150" s="712"/>
    </row>
    <row r="151" spans="1:54" s="104" customFormat="1" ht="15.75" customHeight="1">
      <c r="A151" s="110"/>
      <c r="B151" s="186"/>
      <c r="C151" s="269"/>
      <c r="D151" s="269"/>
      <c r="E151" s="336"/>
      <c r="F151" s="355"/>
      <c r="G151" s="372" t="s">
        <v>178</v>
      </c>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639"/>
      <c r="AL151" s="110"/>
      <c r="AM151" s="678" t="b">
        <v>0</v>
      </c>
    </row>
    <row r="152" spans="1:54" s="104" customFormat="1" ht="13.5" customHeight="1">
      <c r="A152" s="110"/>
      <c r="B152" s="184" t="s">
        <v>225</v>
      </c>
      <c r="C152" s="267"/>
      <c r="D152" s="267"/>
      <c r="E152" s="334"/>
      <c r="F152" s="356"/>
      <c r="G152" s="371" t="s">
        <v>230</v>
      </c>
      <c r="H152" s="371"/>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638"/>
      <c r="AL152" s="110"/>
      <c r="AM152" s="678" t="b">
        <v>0</v>
      </c>
    </row>
    <row r="153" spans="1:54" s="104" customFormat="1" ht="21" customHeight="1">
      <c r="A153" s="110"/>
      <c r="B153" s="185"/>
      <c r="C153" s="268"/>
      <c r="D153" s="268"/>
      <c r="E153" s="335"/>
      <c r="F153" s="352"/>
      <c r="G153" s="374" t="s">
        <v>117</v>
      </c>
      <c r="H153" s="374"/>
      <c r="I153" s="374"/>
      <c r="J153" s="374"/>
      <c r="K153" s="374"/>
      <c r="L153" s="374"/>
      <c r="M153" s="374"/>
      <c r="N153" s="374"/>
      <c r="O153" s="374"/>
      <c r="P153" s="374"/>
      <c r="Q153" s="374"/>
      <c r="R153" s="374"/>
      <c r="S153" s="374"/>
      <c r="T153" s="374"/>
      <c r="U153" s="374"/>
      <c r="V153" s="374"/>
      <c r="W153" s="374"/>
      <c r="X153" s="374"/>
      <c r="Y153" s="374"/>
      <c r="Z153" s="374"/>
      <c r="AA153" s="374"/>
      <c r="AB153" s="374"/>
      <c r="AC153" s="374"/>
      <c r="AD153" s="374"/>
      <c r="AE153" s="374"/>
      <c r="AF153" s="374"/>
      <c r="AG153" s="374"/>
      <c r="AH153" s="374"/>
      <c r="AI153" s="374"/>
      <c r="AJ153" s="374"/>
      <c r="AK153" s="640"/>
      <c r="AL153" s="110"/>
      <c r="AM153" s="678" t="b">
        <v>0</v>
      </c>
      <c r="AN153" s="661" t="s">
        <v>2263</v>
      </c>
      <c r="AO153" s="683"/>
      <c r="AP153" s="683"/>
      <c r="AQ153" s="683"/>
      <c r="AR153" s="683"/>
      <c r="AS153" s="683"/>
      <c r="AT153" s="683"/>
      <c r="AU153" s="683"/>
      <c r="AV153" s="683"/>
      <c r="AW153" s="683"/>
      <c r="AX153" s="683"/>
      <c r="AY153" s="683"/>
      <c r="AZ153" s="683"/>
      <c r="BA153" s="705"/>
    </row>
    <row r="154" spans="1:54" s="104" customFormat="1" ht="13.5" customHeight="1">
      <c r="A154" s="110"/>
      <c r="B154" s="185"/>
      <c r="C154" s="268"/>
      <c r="D154" s="268"/>
      <c r="E154" s="335"/>
      <c r="F154" s="352"/>
      <c r="G154" s="374" t="s">
        <v>232</v>
      </c>
      <c r="H154" s="374"/>
      <c r="I154" s="374"/>
      <c r="J154" s="374"/>
      <c r="K154" s="374"/>
      <c r="L154" s="374"/>
      <c r="M154" s="374"/>
      <c r="N154" s="374"/>
      <c r="O154" s="374"/>
      <c r="P154" s="374"/>
      <c r="Q154" s="374"/>
      <c r="R154" s="374"/>
      <c r="S154" s="374"/>
      <c r="T154" s="374"/>
      <c r="U154" s="374"/>
      <c r="V154" s="374"/>
      <c r="W154" s="374"/>
      <c r="X154" s="374"/>
      <c r="Y154" s="374"/>
      <c r="Z154" s="374"/>
      <c r="AA154" s="374"/>
      <c r="AB154" s="374"/>
      <c r="AC154" s="374"/>
      <c r="AD154" s="374"/>
      <c r="AE154" s="374"/>
      <c r="AF154" s="374"/>
      <c r="AG154" s="374"/>
      <c r="AH154" s="374"/>
      <c r="AI154" s="374"/>
      <c r="AJ154" s="374"/>
      <c r="AK154" s="635"/>
      <c r="AL154" s="110"/>
      <c r="AM154" s="678" t="b">
        <v>0</v>
      </c>
      <c r="AN154" s="671"/>
      <c r="AO154" s="691"/>
      <c r="AP154" s="691"/>
      <c r="AQ154" s="691"/>
      <c r="AR154" s="691"/>
      <c r="AS154" s="691"/>
      <c r="AT154" s="691"/>
      <c r="AU154" s="691"/>
      <c r="AV154" s="691"/>
      <c r="AW154" s="691"/>
      <c r="AX154" s="691"/>
      <c r="AY154" s="691"/>
      <c r="AZ154" s="691"/>
      <c r="BA154" s="712"/>
    </row>
    <row r="155" spans="1:54" s="104" customFormat="1" ht="13.5" customHeight="1">
      <c r="A155" s="110"/>
      <c r="B155" s="186"/>
      <c r="C155" s="269"/>
      <c r="D155" s="269"/>
      <c r="E155" s="336"/>
      <c r="F155" s="355"/>
      <c r="G155" s="372" t="s">
        <v>235</v>
      </c>
      <c r="H155" s="372"/>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2"/>
      <c r="AJ155" s="372"/>
      <c r="AK155" s="643"/>
      <c r="AL155" s="110"/>
      <c r="AM155" s="678" t="b">
        <v>0</v>
      </c>
    </row>
    <row r="156" spans="1:54" s="104" customFormat="1" ht="13.5" customHeight="1">
      <c r="A156" s="110"/>
      <c r="B156" s="184" t="s">
        <v>239</v>
      </c>
      <c r="C156" s="267"/>
      <c r="D156" s="267"/>
      <c r="E156" s="334"/>
      <c r="F156" s="356"/>
      <c r="G156" s="371" t="s">
        <v>247</v>
      </c>
      <c r="H156" s="371"/>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637"/>
      <c r="AL156" s="110"/>
      <c r="AM156" s="678" t="b">
        <v>0</v>
      </c>
      <c r="AN156" s="1"/>
      <c r="AO156" s="1"/>
    </row>
    <row r="157" spans="1:54" s="104" customFormat="1" ht="13.5" customHeight="1">
      <c r="A157" s="110"/>
      <c r="B157" s="185"/>
      <c r="C157" s="268"/>
      <c r="D157" s="268"/>
      <c r="E157" s="335"/>
      <c r="F157" s="352"/>
      <c r="G157" s="374" t="s">
        <v>254</v>
      </c>
      <c r="H157" s="374"/>
      <c r="I157" s="374"/>
      <c r="J157" s="374"/>
      <c r="K157" s="374"/>
      <c r="L157" s="374"/>
      <c r="M157" s="374"/>
      <c r="N157" s="374"/>
      <c r="O157" s="374"/>
      <c r="P157" s="374"/>
      <c r="Q157" s="374"/>
      <c r="R157" s="374"/>
      <c r="S157" s="374"/>
      <c r="T157" s="374"/>
      <c r="U157" s="374"/>
      <c r="V157" s="374"/>
      <c r="W157" s="374"/>
      <c r="X157" s="374"/>
      <c r="Y157" s="374"/>
      <c r="Z157" s="374"/>
      <c r="AA157" s="374"/>
      <c r="AB157" s="374"/>
      <c r="AC157" s="374"/>
      <c r="AD157" s="374"/>
      <c r="AE157" s="374"/>
      <c r="AF157" s="374"/>
      <c r="AG157" s="374"/>
      <c r="AH157" s="374"/>
      <c r="AI157" s="374"/>
      <c r="AJ157" s="374"/>
      <c r="AK157" s="635"/>
      <c r="AL157" s="110"/>
      <c r="AM157" s="678" t="b">
        <v>0</v>
      </c>
      <c r="AN157" s="661" t="s">
        <v>2263</v>
      </c>
      <c r="AO157" s="683"/>
      <c r="AP157" s="683"/>
      <c r="AQ157" s="683"/>
      <c r="AR157" s="683"/>
      <c r="AS157" s="683"/>
      <c r="AT157" s="683"/>
      <c r="AU157" s="683"/>
      <c r="AV157" s="683"/>
      <c r="AW157" s="683"/>
      <c r="AX157" s="683"/>
      <c r="AY157" s="683"/>
      <c r="AZ157" s="683"/>
      <c r="BA157" s="705"/>
      <c r="BB157" s="1"/>
    </row>
    <row r="158" spans="1:54" s="104" customFormat="1" ht="13.5" customHeight="1">
      <c r="A158" s="110"/>
      <c r="B158" s="185"/>
      <c r="C158" s="268"/>
      <c r="D158" s="268"/>
      <c r="E158" s="335"/>
      <c r="F158" s="352"/>
      <c r="G158" s="374" t="s">
        <v>258</v>
      </c>
      <c r="H158" s="374"/>
      <c r="I158" s="374"/>
      <c r="J158" s="374"/>
      <c r="K158" s="374"/>
      <c r="L158" s="374"/>
      <c r="M158" s="374"/>
      <c r="N158" s="374"/>
      <c r="O158" s="374"/>
      <c r="P158" s="374"/>
      <c r="Q158" s="374"/>
      <c r="R158" s="374"/>
      <c r="S158" s="374"/>
      <c r="T158" s="374"/>
      <c r="U158" s="374"/>
      <c r="V158" s="374"/>
      <c r="W158" s="374"/>
      <c r="X158" s="374"/>
      <c r="Y158" s="374"/>
      <c r="Z158" s="374"/>
      <c r="AA158" s="374"/>
      <c r="AB158" s="374"/>
      <c r="AC158" s="374"/>
      <c r="AD158" s="374"/>
      <c r="AE158" s="374"/>
      <c r="AF158" s="374"/>
      <c r="AG158" s="374"/>
      <c r="AH158" s="374"/>
      <c r="AI158" s="374"/>
      <c r="AJ158" s="374"/>
      <c r="AK158" s="635"/>
      <c r="AL158" s="110"/>
      <c r="AM158" s="678" t="b">
        <v>0</v>
      </c>
      <c r="AN158" s="671"/>
      <c r="AO158" s="691"/>
      <c r="AP158" s="691"/>
      <c r="AQ158" s="691"/>
      <c r="AR158" s="691"/>
      <c r="AS158" s="691"/>
      <c r="AT158" s="691"/>
      <c r="AU158" s="691"/>
      <c r="AV158" s="691"/>
      <c r="AW158" s="691"/>
      <c r="AX158" s="691"/>
      <c r="AY158" s="691"/>
      <c r="AZ158" s="691"/>
      <c r="BA158" s="712"/>
      <c r="BB158" s="1"/>
    </row>
    <row r="159" spans="1:54" s="104" customFormat="1" ht="13.5" customHeight="1">
      <c r="A159" s="110"/>
      <c r="B159" s="186"/>
      <c r="C159" s="269"/>
      <c r="D159" s="269"/>
      <c r="E159" s="336"/>
      <c r="F159" s="357"/>
      <c r="G159" s="375" t="s">
        <v>263</v>
      </c>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5"/>
      <c r="AI159" s="375"/>
      <c r="AJ159" s="375"/>
      <c r="AK159" s="644"/>
      <c r="AL159" s="110"/>
      <c r="AM159" s="678" t="b">
        <v>0</v>
      </c>
      <c r="AN159" s="1"/>
      <c r="AO159" s="1"/>
      <c r="AP159" s="1"/>
      <c r="AQ159" s="1"/>
      <c r="AR159" s="1"/>
      <c r="AS159" s="1"/>
      <c r="AT159" s="1"/>
      <c r="AU159" s="1"/>
      <c r="AV159" s="1"/>
      <c r="AW159" s="1"/>
      <c r="AX159" s="1"/>
      <c r="AY159" s="1"/>
      <c r="AZ159" s="1"/>
      <c r="BA159" s="1"/>
      <c r="BB159" s="1"/>
    </row>
    <row r="160" spans="1:54" ht="9.75" customHeight="1">
      <c r="A160" s="109"/>
      <c r="B160" s="187"/>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09"/>
      <c r="AL160" s="109"/>
      <c r="AT160" s="700"/>
      <c r="AU160" s="700"/>
      <c r="AV160" s="700"/>
      <c r="AW160" s="700"/>
      <c r="AX160" s="700"/>
    </row>
    <row r="161" spans="1:53" ht="18.75" customHeight="1">
      <c r="A161" s="109"/>
      <c r="B161" s="188" t="s">
        <v>1324</v>
      </c>
      <c r="C161" s="270"/>
      <c r="D161" s="270"/>
      <c r="E161" s="270"/>
      <c r="F161" s="270"/>
      <c r="G161" s="270"/>
      <c r="H161" s="270"/>
      <c r="I161" s="270"/>
      <c r="J161" s="270"/>
      <c r="K161" s="270"/>
      <c r="L161" s="270"/>
      <c r="M161" s="270"/>
      <c r="N161" s="270"/>
      <c r="O161" s="270"/>
      <c r="P161" s="270"/>
      <c r="Q161" s="270"/>
      <c r="R161" s="468"/>
      <c r="S161" s="468"/>
      <c r="T161" s="468"/>
      <c r="U161" s="468"/>
      <c r="V161" s="468"/>
      <c r="W161" s="468"/>
      <c r="X161" s="468"/>
      <c r="Y161" s="468"/>
      <c r="Z161" s="468"/>
      <c r="AA161" s="468"/>
      <c r="AB161" s="468"/>
      <c r="AC161" s="468"/>
      <c r="AD161" s="468"/>
      <c r="AE161" s="468"/>
      <c r="AF161" s="468"/>
      <c r="AG161" s="468"/>
      <c r="AH161" s="468"/>
      <c r="AI161" s="468"/>
      <c r="AJ161" s="594"/>
      <c r="AK161" s="232"/>
      <c r="AL161" s="109"/>
      <c r="AM161" s="679"/>
      <c r="AY161" s="700"/>
    </row>
    <row r="162" spans="1:53" s="104" customFormat="1" ht="63.75" customHeight="1">
      <c r="A162" s="110"/>
      <c r="B162" s="189"/>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645"/>
      <c r="AL162" s="379"/>
      <c r="AM162" s="680"/>
      <c r="AN162" s="695"/>
      <c r="AO162" s="695"/>
      <c r="AP162" s="695"/>
      <c r="AQ162" s="695"/>
      <c r="AR162" s="695"/>
      <c r="AS162" s="695"/>
      <c r="AT162" s="695"/>
      <c r="AU162" s="695"/>
      <c r="AV162" s="695"/>
      <c r="AW162" s="695"/>
      <c r="AX162" s="695"/>
      <c r="AY162" s="695"/>
      <c r="AZ162" s="695"/>
      <c r="BA162" s="695"/>
    </row>
    <row r="163" spans="1:53" s="104" customFormat="1" ht="7.5" customHeight="1">
      <c r="A163" s="110"/>
      <c r="B163" s="143"/>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10"/>
      <c r="AM163" s="680"/>
      <c r="AN163" s="695"/>
      <c r="AO163" s="695"/>
      <c r="AP163" s="695"/>
      <c r="AQ163" s="695"/>
      <c r="AR163" s="695"/>
      <c r="AS163" s="695"/>
      <c r="AT163" s="695"/>
      <c r="AU163" s="695"/>
      <c r="AV163" s="695"/>
      <c r="AW163" s="695"/>
      <c r="AX163" s="695"/>
      <c r="AY163" s="695"/>
      <c r="AZ163" s="695"/>
      <c r="BA163" s="695"/>
    </row>
    <row r="164" spans="1:53" s="104" customFormat="1" ht="12">
      <c r="A164" s="110"/>
      <c r="B164" s="190" t="s">
        <v>89</v>
      </c>
      <c r="C164" s="233" t="s">
        <v>101</v>
      </c>
      <c r="D164" s="143"/>
      <c r="E164" s="337"/>
      <c r="F164" s="143"/>
      <c r="G164" s="143"/>
      <c r="H164" s="337"/>
      <c r="I164" s="337"/>
      <c r="J164" s="337"/>
      <c r="K164" s="337"/>
      <c r="L164" s="337"/>
      <c r="M164" s="337"/>
      <c r="N164" s="337"/>
      <c r="O164" s="337"/>
      <c r="P164" s="337"/>
      <c r="Q164" s="337"/>
      <c r="R164" s="337"/>
      <c r="S164" s="337"/>
      <c r="T164" s="337"/>
      <c r="U164" s="337"/>
      <c r="V164" s="337"/>
      <c r="W164" s="337"/>
      <c r="X164" s="337"/>
      <c r="Y164" s="337"/>
      <c r="Z164" s="337"/>
      <c r="AA164" s="337"/>
      <c r="AB164" s="337"/>
      <c r="AC164" s="337"/>
      <c r="AD164" s="337"/>
      <c r="AE164" s="337"/>
      <c r="AF164" s="337"/>
      <c r="AG164" s="337"/>
      <c r="AH164" s="337"/>
      <c r="AI164" s="337"/>
      <c r="AJ164" s="337"/>
      <c r="AK164" s="424"/>
      <c r="AL164" s="110"/>
      <c r="AN164" s="104"/>
      <c r="AO164" s="104"/>
      <c r="AP164" s="104"/>
      <c r="AQ164" s="104"/>
      <c r="AR164" s="104"/>
      <c r="AS164" s="104"/>
      <c r="AT164" s="699"/>
      <c r="AU164" s="699"/>
      <c r="AV164" s="699"/>
      <c r="AW164" s="699"/>
      <c r="AX164" s="699"/>
      <c r="AY164" s="104"/>
      <c r="AZ164" s="104"/>
      <c r="BA164" s="104"/>
    </row>
    <row r="165" spans="1:53" ht="22.5" customHeight="1">
      <c r="A165" s="109"/>
      <c r="B165" s="159" t="s">
        <v>89</v>
      </c>
      <c r="C165" s="265" t="s">
        <v>2264</v>
      </c>
      <c r="D165" s="265"/>
      <c r="E165" s="265"/>
      <c r="F165" s="265"/>
      <c r="G165" s="265"/>
      <c r="H165" s="265"/>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65"/>
      <c r="AL165" s="109"/>
      <c r="AN165" s="1"/>
      <c r="AO165" s="1"/>
      <c r="AP165" s="1"/>
      <c r="AQ165" s="1"/>
      <c r="AR165" s="1"/>
      <c r="AS165" s="1"/>
      <c r="AT165" s="700"/>
      <c r="AU165" s="700"/>
      <c r="AV165" s="700"/>
      <c r="AW165" s="700"/>
      <c r="AX165" s="700"/>
      <c r="AY165" s="1"/>
      <c r="AZ165" s="1"/>
      <c r="BA165" s="1"/>
    </row>
    <row r="166" spans="1:53" s="104" customFormat="1" ht="15.75" customHeight="1">
      <c r="A166" s="110"/>
      <c r="B166" s="143"/>
      <c r="C166" s="272"/>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c r="AA166" s="272"/>
      <c r="AB166" s="272"/>
      <c r="AC166" s="272"/>
      <c r="AD166" s="272"/>
      <c r="AE166" s="272"/>
      <c r="AF166" s="272"/>
      <c r="AG166" s="272"/>
      <c r="AH166" s="272"/>
      <c r="AI166" s="272"/>
      <c r="AJ166" s="272"/>
      <c r="AK166" s="537" t="str">
        <f>IF(COUNTA(E170,H170,K170,T171,AA171)=5,"○","×")</f>
        <v>×</v>
      </c>
      <c r="AL166" s="110"/>
      <c r="AM166" s="680"/>
      <c r="AN166" s="695"/>
      <c r="AO166" s="695"/>
      <c r="AP166" s="695"/>
      <c r="AQ166" s="695"/>
      <c r="AR166" s="695"/>
      <c r="AS166" s="695"/>
      <c r="AT166" s="695"/>
      <c r="AU166" s="695"/>
      <c r="AV166" s="695"/>
      <c r="AW166" s="695"/>
      <c r="AX166" s="695"/>
      <c r="AY166" s="695"/>
      <c r="AZ166" s="695"/>
      <c r="BA166" s="695"/>
    </row>
    <row r="167" spans="1:53" ht="5.25" customHeight="1">
      <c r="A167" s="109"/>
      <c r="B167" s="191"/>
      <c r="C167" s="273"/>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c r="AH167" s="273"/>
      <c r="AI167" s="273"/>
      <c r="AJ167" s="273"/>
      <c r="AK167" s="646"/>
      <c r="AL167" s="109"/>
      <c r="AN167" s="1"/>
      <c r="AO167" s="1"/>
      <c r="AP167" s="1"/>
      <c r="AQ167" s="1"/>
      <c r="AR167" s="1"/>
      <c r="AS167" s="1"/>
      <c r="AT167" s="1"/>
      <c r="AU167" s="1"/>
      <c r="AV167" s="1"/>
      <c r="AW167" s="1"/>
      <c r="AX167" s="1"/>
      <c r="AY167" s="700"/>
      <c r="AZ167" s="1"/>
      <c r="BA167" s="1"/>
    </row>
    <row r="168" spans="1:53" ht="67.5" customHeight="1">
      <c r="A168" s="109"/>
      <c r="B168" s="192" t="s">
        <v>174</v>
      </c>
      <c r="C168" s="274" t="s">
        <v>86</v>
      </c>
      <c r="D168" s="274"/>
      <c r="E168" s="274"/>
      <c r="F168" s="274"/>
      <c r="G168" s="274"/>
      <c r="H168" s="274"/>
      <c r="I168" s="274"/>
      <c r="J168" s="274"/>
      <c r="K168" s="274"/>
      <c r="L168" s="274"/>
      <c r="M168" s="274"/>
      <c r="N168" s="274"/>
      <c r="O168" s="274"/>
      <c r="P168" s="274"/>
      <c r="Q168" s="274"/>
      <c r="R168" s="274"/>
      <c r="S168" s="274"/>
      <c r="T168" s="274"/>
      <c r="U168" s="274"/>
      <c r="V168" s="274"/>
      <c r="W168" s="274"/>
      <c r="X168" s="274"/>
      <c r="Y168" s="274"/>
      <c r="Z168" s="274"/>
      <c r="AA168" s="274"/>
      <c r="AB168" s="274"/>
      <c r="AC168" s="274"/>
      <c r="AD168" s="274"/>
      <c r="AE168" s="274"/>
      <c r="AF168" s="274"/>
      <c r="AG168" s="274"/>
      <c r="AH168" s="274"/>
      <c r="AI168" s="274"/>
      <c r="AJ168" s="274"/>
      <c r="AK168" s="647"/>
      <c r="AL168" s="109"/>
      <c r="AN168" s="1"/>
      <c r="AO168" s="1"/>
      <c r="AP168" s="1"/>
      <c r="AQ168" s="1"/>
      <c r="AR168" s="1"/>
      <c r="AS168" s="1"/>
      <c r="AT168" s="1"/>
      <c r="AU168" s="1"/>
      <c r="AV168" s="1"/>
      <c r="AW168" s="1"/>
      <c r="AX168" s="1"/>
      <c r="AY168" s="1"/>
      <c r="AZ168" s="1"/>
      <c r="BA168" s="1"/>
    </row>
    <row r="169" spans="1:53" ht="7.5" customHeight="1">
      <c r="A169" s="109"/>
      <c r="B169" s="192"/>
      <c r="C169" s="138"/>
      <c r="D169" s="313"/>
      <c r="E169" s="313"/>
      <c r="F169" s="313"/>
      <c r="G169" s="313"/>
      <c r="H169" s="313"/>
      <c r="I169" s="313"/>
      <c r="J169" s="313"/>
      <c r="K169" s="313"/>
      <c r="L169" s="313"/>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3"/>
      <c r="AI169" s="313"/>
      <c r="AJ169" s="313"/>
      <c r="AK169" s="647"/>
      <c r="AL169" s="109"/>
    </row>
    <row r="170" spans="1:53" s="108" customFormat="1" ht="19.5" customHeight="1">
      <c r="A170" s="114"/>
      <c r="B170" s="193"/>
      <c r="C170" s="275" t="s">
        <v>76</v>
      </c>
      <c r="D170" s="275"/>
      <c r="E170" s="338"/>
      <c r="F170" s="358"/>
      <c r="G170" s="275" t="s">
        <v>26</v>
      </c>
      <c r="H170" s="338"/>
      <c r="I170" s="358"/>
      <c r="J170" s="275" t="s">
        <v>19</v>
      </c>
      <c r="K170" s="338"/>
      <c r="L170" s="358"/>
      <c r="M170" s="275" t="s">
        <v>41</v>
      </c>
      <c r="N170" s="313"/>
      <c r="O170" s="433" t="s">
        <v>39</v>
      </c>
      <c r="P170" s="433"/>
      <c r="Q170" s="433"/>
      <c r="R170" s="469" t="str">
        <f>IF(H7="","",H7)</f>
        <v/>
      </c>
      <c r="S170" s="469"/>
      <c r="T170" s="469"/>
      <c r="U170" s="469"/>
      <c r="V170" s="469"/>
      <c r="W170" s="469"/>
      <c r="X170" s="469"/>
      <c r="Y170" s="469"/>
      <c r="Z170" s="469"/>
      <c r="AA170" s="469"/>
      <c r="AB170" s="469"/>
      <c r="AC170" s="469"/>
      <c r="AD170" s="469"/>
      <c r="AE170" s="469"/>
      <c r="AF170" s="469"/>
      <c r="AG170" s="469"/>
      <c r="AH170" s="469"/>
      <c r="AI170" s="469"/>
      <c r="AJ170" s="595"/>
      <c r="AK170" s="648"/>
      <c r="AL170" s="114"/>
    </row>
    <row r="171" spans="1:53" s="108" customFormat="1" ht="15.75" customHeight="1">
      <c r="A171" s="114"/>
      <c r="B171" s="193"/>
      <c r="C171" s="276"/>
      <c r="D171" s="275"/>
      <c r="E171" s="275"/>
      <c r="F171" s="275"/>
      <c r="G171" s="275"/>
      <c r="H171" s="275"/>
      <c r="I171" s="275"/>
      <c r="J171" s="275"/>
      <c r="K171" s="275"/>
      <c r="L171" s="275"/>
      <c r="M171" s="275"/>
      <c r="N171" s="275"/>
      <c r="O171" s="434" t="s">
        <v>310</v>
      </c>
      <c r="P171" s="434"/>
      <c r="Q171" s="434"/>
      <c r="R171" s="470" t="s">
        <v>79</v>
      </c>
      <c r="S171" s="470"/>
      <c r="T171" s="492"/>
      <c r="U171" s="492"/>
      <c r="V171" s="492"/>
      <c r="W171" s="492"/>
      <c r="X171" s="492"/>
      <c r="Y171" s="550" t="s">
        <v>131</v>
      </c>
      <c r="Z171" s="550"/>
      <c r="AA171" s="492"/>
      <c r="AB171" s="492"/>
      <c r="AC171" s="492"/>
      <c r="AD171" s="492"/>
      <c r="AE171" s="492"/>
      <c r="AF171" s="492"/>
      <c r="AG171" s="492"/>
      <c r="AH171" s="492"/>
      <c r="AI171" s="492"/>
      <c r="AJ171" s="596"/>
      <c r="AK171" s="649"/>
      <c r="AL171" s="114"/>
    </row>
    <row r="172" spans="1:53" ht="7.5" customHeight="1">
      <c r="A172" s="109"/>
      <c r="B172" s="194"/>
      <c r="C172" s="277"/>
      <c r="D172" s="314"/>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650"/>
      <c r="AL172" s="658" t="s">
        <v>325</v>
      </c>
    </row>
    <row r="173" spans="1:53" ht="7.5" customHeight="1">
      <c r="A173" s="109"/>
      <c r="B173" s="115"/>
      <c r="C173" s="27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09"/>
    </row>
    <row r="174" spans="1:53" ht="14.4">
      <c r="A174" s="109"/>
      <c r="B174" s="195" t="s">
        <v>324</v>
      </c>
      <c r="C174" s="278"/>
      <c r="D174" s="110"/>
      <c r="E174" s="110"/>
      <c r="F174" s="117" t="s">
        <v>326</v>
      </c>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row>
    <row r="175" spans="1:53">
      <c r="A175" s="109"/>
      <c r="B175" s="190" t="s">
        <v>288</v>
      </c>
      <c r="C175" s="112" t="s">
        <v>2107</v>
      </c>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row>
    <row r="176" spans="1:53">
      <c r="A176" s="109"/>
      <c r="B176" s="190" t="s">
        <v>89</v>
      </c>
      <c r="C176" s="112" t="s">
        <v>1026</v>
      </c>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09"/>
    </row>
    <row r="177" spans="1:39" ht="8.25" customHeight="1">
      <c r="A177" s="109"/>
      <c r="B177" s="117"/>
      <c r="C177" s="278"/>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row>
    <row r="178" spans="1:39">
      <c r="A178" s="109"/>
      <c r="B178" s="196" t="s">
        <v>1196</v>
      </c>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09"/>
    </row>
    <row r="179" spans="1:39">
      <c r="A179" s="109"/>
      <c r="B179" s="197" t="s">
        <v>17</v>
      </c>
      <c r="C179" s="279" t="s">
        <v>2109</v>
      </c>
      <c r="D179" s="315"/>
      <c r="E179" s="315"/>
      <c r="F179" s="315"/>
      <c r="G179" s="315"/>
      <c r="H179" s="315"/>
      <c r="I179" s="315"/>
      <c r="J179" s="315"/>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315"/>
      <c r="AJ179" s="597"/>
      <c r="AK179" s="651" t="str">
        <f>Y21</f>
        <v>○</v>
      </c>
      <c r="AL179" s="109"/>
    </row>
    <row r="180" spans="1:39">
      <c r="A180" s="109"/>
      <c r="B180" s="198"/>
      <c r="C180" s="280" t="s">
        <v>2244</v>
      </c>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598"/>
      <c r="AK180" s="651" t="str">
        <f>IF(Y25="○","○",IF(AA25="○","○",""))</f>
        <v/>
      </c>
      <c r="AL180" s="109"/>
    </row>
    <row r="181" spans="1:39">
      <c r="A181" s="109"/>
      <c r="B181" s="199" t="s">
        <v>330</v>
      </c>
      <c r="C181" s="281" t="s">
        <v>2020</v>
      </c>
      <c r="D181" s="317"/>
      <c r="E181" s="317"/>
      <c r="F181" s="317"/>
      <c r="G181" s="317"/>
      <c r="H181" s="317"/>
      <c r="I181" s="317"/>
      <c r="J181" s="317"/>
      <c r="K181" s="317"/>
      <c r="L181" s="317"/>
      <c r="M181" s="317"/>
      <c r="N181" s="317"/>
      <c r="O181" s="317"/>
      <c r="P181" s="317"/>
      <c r="Q181" s="317"/>
      <c r="R181" s="317"/>
      <c r="S181" s="317"/>
      <c r="T181" s="317"/>
      <c r="U181" s="317"/>
      <c r="V181" s="317"/>
      <c r="W181" s="317"/>
      <c r="X181" s="317"/>
      <c r="Y181" s="317"/>
      <c r="Z181" s="317"/>
      <c r="AA181" s="317"/>
      <c r="AB181" s="317"/>
      <c r="AC181" s="317"/>
      <c r="AD181" s="317"/>
      <c r="AE181" s="317"/>
      <c r="AF181" s="317"/>
      <c r="AG181" s="317"/>
      <c r="AH181" s="317"/>
      <c r="AI181" s="317"/>
      <c r="AJ181" s="599"/>
      <c r="AK181" s="651" t="str">
        <f>Y36</f>
        <v>○</v>
      </c>
      <c r="AL181" s="109"/>
    </row>
    <row r="182" spans="1:39" ht="9" customHeight="1">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row>
    <row r="183" spans="1:39">
      <c r="A183" s="109"/>
      <c r="B183" s="196" t="s">
        <v>1323</v>
      </c>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09"/>
    </row>
    <row r="184" spans="1:39" ht="13.5" customHeight="1">
      <c r="A184" s="109"/>
      <c r="B184" s="200" t="s">
        <v>17</v>
      </c>
      <c r="C184" s="279" t="s">
        <v>1013</v>
      </c>
      <c r="D184" s="315"/>
      <c r="E184" s="315"/>
      <c r="F184" s="315"/>
      <c r="G184" s="315"/>
      <c r="H184" s="315"/>
      <c r="I184" s="403"/>
      <c r="J184" s="282" t="s">
        <v>2038</v>
      </c>
      <c r="K184" s="282"/>
      <c r="L184" s="282"/>
      <c r="M184" s="282"/>
      <c r="N184" s="282"/>
      <c r="O184" s="282"/>
      <c r="P184" s="282"/>
      <c r="Q184" s="282"/>
      <c r="R184" s="282"/>
      <c r="S184" s="282"/>
      <c r="T184" s="282"/>
      <c r="U184" s="282"/>
      <c r="V184" s="282"/>
      <c r="W184" s="282"/>
      <c r="X184" s="282"/>
      <c r="Y184" s="282"/>
      <c r="Z184" s="282"/>
      <c r="AA184" s="282"/>
      <c r="AB184" s="282"/>
      <c r="AC184" s="282"/>
      <c r="AD184" s="282"/>
      <c r="AE184" s="282"/>
      <c r="AF184" s="282"/>
      <c r="AG184" s="282"/>
      <c r="AH184" s="282"/>
      <c r="AI184" s="282"/>
      <c r="AJ184" s="600"/>
      <c r="AK184" s="651" t="str">
        <f>AH61</f>
        <v/>
      </c>
      <c r="AL184" s="109"/>
    </row>
    <row r="185" spans="1:39" ht="27.75" customHeight="1">
      <c r="A185" s="109"/>
      <c r="B185" s="201" t="s">
        <v>330</v>
      </c>
      <c r="C185" s="282" t="s">
        <v>2110</v>
      </c>
      <c r="D185" s="282"/>
      <c r="E185" s="282"/>
      <c r="F185" s="282"/>
      <c r="G185" s="282"/>
      <c r="H185" s="282"/>
      <c r="I185" s="282"/>
      <c r="J185" s="414" t="s">
        <v>1511</v>
      </c>
      <c r="K185" s="414"/>
      <c r="L185" s="414"/>
      <c r="M185" s="414"/>
      <c r="N185" s="414"/>
      <c r="O185" s="414"/>
      <c r="P185" s="414"/>
      <c r="Q185" s="414"/>
      <c r="R185" s="414"/>
      <c r="S185" s="414"/>
      <c r="T185" s="414"/>
      <c r="U185" s="414"/>
      <c r="V185" s="414"/>
      <c r="W185" s="414"/>
      <c r="X185" s="414"/>
      <c r="Y185" s="414"/>
      <c r="Z185" s="414"/>
      <c r="AA185" s="414"/>
      <c r="AB185" s="414"/>
      <c r="AC185" s="414"/>
      <c r="AD185" s="414"/>
      <c r="AE185" s="414"/>
      <c r="AF185" s="414"/>
      <c r="AG185" s="414"/>
      <c r="AH185" s="414"/>
      <c r="AI185" s="414"/>
      <c r="AJ185" s="601"/>
      <c r="AK185" s="651" t="str">
        <f>AB67</f>
        <v>×</v>
      </c>
      <c r="AL185" s="109"/>
    </row>
    <row r="186" spans="1:39" ht="27" customHeight="1">
      <c r="A186" s="109"/>
      <c r="B186" s="201"/>
      <c r="C186" s="282"/>
      <c r="D186" s="282"/>
      <c r="E186" s="282"/>
      <c r="F186" s="282"/>
      <c r="G186" s="282"/>
      <c r="H186" s="282"/>
      <c r="I186" s="282"/>
      <c r="J186" s="414" t="s">
        <v>924</v>
      </c>
      <c r="K186" s="414"/>
      <c r="L186" s="414"/>
      <c r="M186" s="414"/>
      <c r="N186" s="414"/>
      <c r="O186" s="414"/>
      <c r="P186" s="414"/>
      <c r="Q186" s="414"/>
      <c r="R186" s="414"/>
      <c r="S186" s="414"/>
      <c r="T186" s="414"/>
      <c r="U186" s="414"/>
      <c r="V186" s="414"/>
      <c r="W186" s="414"/>
      <c r="X186" s="414"/>
      <c r="Y186" s="414"/>
      <c r="Z186" s="414"/>
      <c r="AA186" s="414"/>
      <c r="AB186" s="414"/>
      <c r="AC186" s="414"/>
      <c r="AD186" s="414"/>
      <c r="AE186" s="414"/>
      <c r="AF186" s="414"/>
      <c r="AG186" s="414"/>
      <c r="AH186" s="414"/>
      <c r="AI186" s="414"/>
      <c r="AJ186" s="601"/>
      <c r="AK186" s="651" t="str">
        <f>AC71</f>
        <v>○</v>
      </c>
      <c r="AL186" s="109"/>
    </row>
    <row r="187" spans="1:39">
      <c r="A187" s="109"/>
      <c r="B187" s="201"/>
      <c r="C187" s="282"/>
      <c r="D187" s="282"/>
      <c r="E187" s="282"/>
      <c r="F187" s="282"/>
      <c r="G187" s="282"/>
      <c r="H187" s="282"/>
      <c r="I187" s="282"/>
      <c r="J187" s="282" t="s">
        <v>1107</v>
      </c>
      <c r="K187" s="282"/>
      <c r="L187" s="282"/>
      <c r="M187" s="282"/>
      <c r="N187" s="282"/>
      <c r="O187" s="282"/>
      <c r="P187" s="282"/>
      <c r="Q187" s="282"/>
      <c r="R187" s="282"/>
      <c r="S187" s="282"/>
      <c r="T187" s="282"/>
      <c r="U187" s="282"/>
      <c r="V187" s="282"/>
      <c r="W187" s="282"/>
      <c r="X187" s="282"/>
      <c r="Y187" s="282"/>
      <c r="Z187" s="282"/>
      <c r="AA187" s="282"/>
      <c r="AB187" s="282"/>
      <c r="AC187" s="282"/>
      <c r="AD187" s="282"/>
      <c r="AE187" s="282"/>
      <c r="AF187" s="282"/>
      <c r="AG187" s="282"/>
      <c r="AH187" s="282"/>
      <c r="AI187" s="282"/>
      <c r="AJ187" s="600"/>
      <c r="AK187" s="651" t="str">
        <f>AI74</f>
        <v/>
      </c>
      <c r="AL187" s="109"/>
    </row>
    <row r="188" spans="1:39">
      <c r="A188" s="109"/>
      <c r="B188" s="201"/>
      <c r="C188" s="282"/>
      <c r="D188" s="282"/>
      <c r="E188" s="282"/>
      <c r="F188" s="282"/>
      <c r="G188" s="282"/>
      <c r="H188" s="282"/>
      <c r="I188" s="282"/>
      <c r="J188" s="414" t="s">
        <v>8</v>
      </c>
      <c r="K188" s="414"/>
      <c r="L188" s="414"/>
      <c r="M188" s="414"/>
      <c r="N188" s="414"/>
      <c r="O188" s="414"/>
      <c r="P188" s="414"/>
      <c r="Q188" s="414"/>
      <c r="R188" s="414"/>
      <c r="S188" s="414"/>
      <c r="T188" s="414"/>
      <c r="U188" s="414"/>
      <c r="V188" s="414"/>
      <c r="W188" s="414"/>
      <c r="X188" s="414"/>
      <c r="Y188" s="414"/>
      <c r="Z188" s="414"/>
      <c r="AA188" s="414"/>
      <c r="AB188" s="414"/>
      <c r="AC188" s="414"/>
      <c r="AD188" s="414"/>
      <c r="AE188" s="414"/>
      <c r="AF188" s="414"/>
      <c r="AG188" s="414"/>
      <c r="AH188" s="414"/>
      <c r="AI188" s="414"/>
      <c r="AJ188" s="601"/>
      <c r="AK188" s="651" t="str">
        <f>AI78</f>
        <v/>
      </c>
      <c r="AL188" s="109"/>
    </row>
    <row r="189" spans="1:39" ht="25.5" customHeight="1">
      <c r="A189" s="109"/>
      <c r="B189" s="201" t="s">
        <v>2121</v>
      </c>
      <c r="C189" s="283" t="s">
        <v>1743</v>
      </c>
      <c r="D189" s="283"/>
      <c r="E189" s="283"/>
      <c r="F189" s="283"/>
      <c r="G189" s="283"/>
      <c r="H189" s="283"/>
      <c r="I189" s="283"/>
      <c r="J189" s="415" t="s">
        <v>2119</v>
      </c>
      <c r="K189" s="415"/>
      <c r="L189" s="415"/>
      <c r="M189" s="415"/>
      <c r="N189" s="415"/>
      <c r="O189" s="415"/>
      <c r="P189" s="415"/>
      <c r="Q189" s="415"/>
      <c r="R189" s="415"/>
      <c r="S189" s="415"/>
      <c r="T189" s="415"/>
      <c r="U189" s="415"/>
      <c r="V189" s="415"/>
      <c r="W189" s="415"/>
      <c r="X189" s="415"/>
      <c r="Y189" s="415"/>
      <c r="Z189" s="415"/>
      <c r="AA189" s="415"/>
      <c r="AB189" s="415"/>
      <c r="AC189" s="415"/>
      <c r="AD189" s="415"/>
      <c r="AE189" s="415"/>
      <c r="AF189" s="415"/>
      <c r="AG189" s="415"/>
      <c r="AH189" s="415"/>
      <c r="AI189" s="415"/>
      <c r="AJ189" s="602"/>
      <c r="AK189" s="651" t="str">
        <f>IF(AM82=TRUE,"",IF(AI84="該当",IF(AND(T89="○",T95="○"),"○","×"),""))</f>
        <v/>
      </c>
      <c r="AL189" s="109"/>
      <c r="AM189" s="676"/>
    </row>
    <row r="190" spans="1:39" ht="25.5" customHeight="1">
      <c r="A190" s="109"/>
      <c r="B190" s="201"/>
      <c r="C190" s="283"/>
      <c r="D190" s="283"/>
      <c r="E190" s="283"/>
      <c r="F190" s="283"/>
      <c r="G190" s="283"/>
      <c r="H190" s="283"/>
      <c r="I190" s="283"/>
      <c r="J190" s="415" t="s">
        <v>2120</v>
      </c>
      <c r="K190" s="415"/>
      <c r="L190" s="415"/>
      <c r="M190" s="415"/>
      <c r="N190" s="415"/>
      <c r="O190" s="415"/>
      <c r="P190" s="415"/>
      <c r="Q190" s="415"/>
      <c r="R190" s="415"/>
      <c r="S190" s="415"/>
      <c r="T190" s="415"/>
      <c r="U190" s="415"/>
      <c r="V190" s="415"/>
      <c r="W190" s="415"/>
      <c r="X190" s="415"/>
      <c r="Y190" s="415"/>
      <c r="Z190" s="415"/>
      <c r="AA190" s="415"/>
      <c r="AB190" s="415"/>
      <c r="AC190" s="415"/>
      <c r="AD190" s="415"/>
      <c r="AE190" s="415"/>
      <c r="AF190" s="415"/>
      <c r="AG190" s="415"/>
      <c r="AH190" s="415"/>
      <c r="AI190" s="415"/>
      <c r="AJ190" s="602"/>
      <c r="AK190" s="651" t="str">
        <f>IF(AM82=TRUE,"",IF(AI86="該当",IF(OR(T89="○",T95="○"),"○","×"),""))</f>
        <v>×</v>
      </c>
      <c r="AL190" s="109"/>
    </row>
    <row r="191" spans="1:39" ht="15" customHeight="1">
      <c r="A191" s="109"/>
      <c r="B191" s="201" t="s">
        <v>2111</v>
      </c>
      <c r="C191" s="283" t="s">
        <v>1577</v>
      </c>
      <c r="D191" s="283"/>
      <c r="E191" s="283"/>
      <c r="F191" s="283"/>
      <c r="G191" s="283"/>
      <c r="H191" s="283"/>
      <c r="I191" s="283"/>
      <c r="J191" s="415" t="s">
        <v>278</v>
      </c>
      <c r="K191" s="415"/>
      <c r="L191" s="415"/>
      <c r="M191" s="415"/>
      <c r="N191" s="415"/>
      <c r="O191" s="415"/>
      <c r="P191" s="415"/>
      <c r="Q191" s="415"/>
      <c r="R191" s="415"/>
      <c r="S191" s="415"/>
      <c r="T191" s="415"/>
      <c r="U191" s="415"/>
      <c r="V191" s="415"/>
      <c r="W191" s="415"/>
      <c r="X191" s="415"/>
      <c r="Y191" s="415"/>
      <c r="Z191" s="415"/>
      <c r="AA191" s="415"/>
      <c r="AB191" s="415"/>
      <c r="AC191" s="415"/>
      <c r="AD191" s="415"/>
      <c r="AE191" s="415"/>
      <c r="AF191" s="415"/>
      <c r="AG191" s="415"/>
      <c r="AH191" s="415"/>
      <c r="AI191" s="415"/>
      <c r="AJ191" s="602"/>
      <c r="AK191" s="651" t="str">
        <f>S107</f>
        <v/>
      </c>
      <c r="AL191" s="109"/>
    </row>
    <row r="192" spans="1:39" ht="37.5" customHeight="1">
      <c r="A192" s="109"/>
      <c r="B192" s="201" t="s">
        <v>1725</v>
      </c>
      <c r="C192" s="283" t="s">
        <v>2113</v>
      </c>
      <c r="D192" s="283"/>
      <c r="E192" s="283"/>
      <c r="F192" s="283"/>
      <c r="G192" s="283"/>
      <c r="H192" s="283"/>
      <c r="I192" s="283"/>
      <c r="J192" s="415" t="s">
        <v>1848</v>
      </c>
      <c r="K192" s="415"/>
      <c r="L192" s="415"/>
      <c r="M192" s="415"/>
      <c r="N192" s="415"/>
      <c r="O192" s="415"/>
      <c r="P192" s="415"/>
      <c r="Q192" s="415"/>
      <c r="R192" s="415"/>
      <c r="S192" s="415"/>
      <c r="T192" s="415"/>
      <c r="U192" s="415"/>
      <c r="V192" s="415"/>
      <c r="W192" s="415"/>
      <c r="X192" s="415"/>
      <c r="Y192" s="415"/>
      <c r="Z192" s="415"/>
      <c r="AA192" s="415"/>
      <c r="AB192" s="415"/>
      <c r="AC192" s="415"/>
      <c r="AD192" s="415"/>
      <c r="AE192" s="415"/>
      <c r="AF192" s="415"/>
      <c r="AG192" s="415"/>
      <c r="AH192" s="415"/>
      <c r="AI192" s="415"/>
      <c r="AJ192" s="602"/>
      <c r="AK192" s="651" t="str">
        <f>IF(OR(AND(S117&lt;&gt;"×",S118&lt;&gt;"×",S119&lt;&gt;"×"),AK121="○"),"○","×")</f>
        <v>○</v>
      </c>
      <c r="AL192" s="109"/>
    </row>
    <row r="193" spans="1:38">
      <c r="A193" s="109"/>
      <c r="B193" s="202" t="s">
        <v>2122</v>
      </c>
      <c r="C193" s="284" t="s">
        <v>853</v>
      </c>
      <c r="D193" s="284"/>
      <c r="E193" s="284"/>
      <c r="F193" s="284"/>
      <c r="G193" s="284"/>
      <c r="H193" s="284"/>
      <c r="I193" s="284"/>
      <c r="J193" s="284" t="s">
        <v>2114</v>
      </c>
      <c r="K193" s="284"/>
      <c r="L193" s="284"/>
      <c r="M193" s="284"/>
      <c r="N193" s="284"/>
      <c r="O193" s="284"/>
      <c r="P193" s="284"/>
      <c r="Q193" s="284"/>
      <c r="R193" s="284"/>
      <c r="S193" s="284"/>
      <c r="T193" s="284"/>
      <c r="U193" s="284"/>
      <c r="V193" s="284"/>
      <c r="W193" s="284"/>
      <c r="X193" s="284"/>
      <c r="Y193" s="284"/>
      <c r="Z193" s="284"/>
      <c r="AA193" s="284"/>
      <c r="AB193" s="284"/>
      <c r="AC193" s="284"/>
      <c r="AD193" s="284"/>
      <c r="AE193" s="284"/>
      <c r="AF193" s="284"/>
      <c r="AG193" s="284"/>
      <c r="AH193" s="284"/>
      <c r="AI193" s="284"/>
      <c r="AJ193" s="603"/>
      <c r="AK193" s="652" t="str">
        <f>AK135</f>
        <v>×</v>
      </c>
      <c r="AL193" s="109"/>
    </row>
    <row r="194" spans="1:38">
      <c r="A194" s="109"/>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09"/>
    </row>
    <row r="195" spans="1:38">
      <c r="A195" s="1"/>
      <c r="B195" s="203"/>
      <c r="C195" s="203"/>
      <c r="D195" s="203"/>
      <c r="E195" s="203"/>
      <c r="F195" s="203"/>
      <c r="G195" s="203"/>
      <c r="H195" s="203"/>
      <c r="I195" s="203"/>
      <c r="J195" s="203"/>
      <c r="K195" s="203"/>
      <c r="L195" s="203"/>
      <c r="M195" s="203"/>
      <c r="N195" s="203"/>
      <c r="O195" s="203"/>
      <c r="P195" s="203"/>
      <c r="Q195" s="203"/>
      <c r="R195" s="203"/>
      <c r="S195" s="203"/>
      <c r="T195" s="203"/>
      <c r="U195" s="203"/>
      <c r="V195" s="203"/>
      <c r="W195" s="203"/>
      <c r="X195" s="203"/>
      <c r="Y195" s="203"/>
      <c r="Z195" s="203"/>
      <c r="AA195" s="203"/>
      <c r="AB195" s="203"/>
      <c r="AC195" s="203"/>
      <c r="AD195" s="203"/>
      <c r="AE195" s="203"/>
      <c r="AF195" s="203"/>
      <c r="AG195" s="203"/>
      <c r="AH195" s="203"/>
      <c r="AI195" s="203"/>
      <c r="AJ195" s="203"/>
      <c r="AK195" s="203"/>
      <c r="AL195" s="1"/>
    </row>
    <row r="196" spans="1:38">
      <c r="A196" s="1"/>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203"/>
      <c r="AE196" s="203"/>
      <c r="AF196" s="203"/>
      <c r="AG196" s="203"/>
      <c r="AH196" s="203"/>
      <c r="AI196" s="203"/>
      <c r="AJ196" s="203"/>
      <c r="AK196" s="203"/>
      <c r="AL196" s="1"/>
    </row>
    <row r="197" spans="1:38">
      <c r="A197" s="1"/>
      <c r="B197" s="203"/>
      <c r="C197" s="203"/>
      <c r="D197" s="203"/>
      <c r="E197" s="203"/>
      <c r="F197" s="203"/>
      <c r="G197" s="203"/>
      <c r="H197" s="203"/>
      <c r="I197" s="203"/>
      <c r="J197" s="203"/>
      <c r="K197" s="203"/>
      <c r="L197" s="203"/>
      <c r="M197" s="203"/>
      <c r="N197" s="203"/>
      <c r="O197" s="203"/>
      <c r="P197" s="203"/>
      <c r="Q197" s="203"/>
      <c r="R197" s="203"/>
      <c r="S197" s="203"/>
      <c r="T197" s="203"/>
      <c r="U197" s="203"/>
      <c r="V197" s="203"/>
      <c r="W197" s="203"/>
      <c r="X197" s="203"/>
      <c r="Y197" s="203"/>
      <c r="Z197" s="203"/>
      <c r="AA197" s="203"/>
      <c r="AB197" s="203"/>
      <c r="AC197" s="203"/>
      <c r="AD197" s="203"/>
      <c r="AE197" s="203"/>
      <c r="AF197" s="203"/>
      <c r="AG197" s="203"/>
      <c r="AH197" s="203"/>
      <c r="AI197" s="203"/>
      <c r="AJ197" s="203"/>
      <c r="AK197" s="203"/>
      <c r="AL197" s="1"/>
    </row>
    <row r="198" spans="1:38">
      <c r="A198" s="1"/>
      <c r="B198" s="203"/>
      <c r="C198" s="203"/>
      <c r="D198" s="203"/>
      <c r="E198" s="203"/>
      <c r="F198" s="203"/>
      <c r="G198" s="203"/>
      <c r="H198" s="203"/>
      <c r="I198" s="203"/>
      <c r="J198" s="203"/>
      <c r="K198" s="203"/>
      <c r="L198" s="203"/>
      <c r="M198" s="203"/>
      <c r="N198" s="203"/>
      <c r="O198" s="203"/>
      <c r="P198" s="203"/>
      <c r="Q198" s="203"/>
      <c r="R198" s="203"/>
      <c r="S198" s="203"/>
      <c r="T198" s="203"/>
      <c r="U198" s="203"/>
      <c r="V198" s="203"/>
      <c r="W198" s="203"/>
      <c r="X198" s="203"/>
      <c r="Y198" s="203"/>
      <c r="Z198" s="203"/>
      <c r="AA198" s="203"/>
      <c r="AB198" s="203"/>
      <c r="AC198" s="203"/>
      <c r="AD198" s="203"/>
      <c r="AE198" s="203"/>
      <c r="AF198" s="203"/>
      <c r="AG198" s="203"/>
      <c r="AH198" s="203"/>
      <c r="AI198" s="203"/>
      <c r="AJ198" s="203"/>
      <c r="AK198" s="203"/>
      <c r="AL198" s="1"/>
    </row>
    <row r="199" spans="1:38">
      <c r="A199" s="1"/>
      <c r="B199" s="203"/>
      <c r="C199" s="203"/>
      <c r="D199" s="203"/>
      <c r="E199" s="203"/>
      <c r="F199" s="203"/>
      <c r="G199" s="203"/>
      <c r="H199" s="203"/>
      <c r="I199" s="203"/>
      <c r="J199" s="203"/>
      <c r="K199" s="203"/>
      <c r="L199" s="203"/>
      <c r="M199" s="203"/>
      <c r="N199" s="203"/>
      <c r="O199" s="203"/>
      <c r="P199" s="203"/>
      <c r="Q199" s="203"/>
      <c r="R199" s="203"/>
      <c r="S199" s="203"/>
      <c r="T199" s="203"/>
      <c r="U199" s="203"/>
      <c r="V199" s="203"/>
      <c r="W199" s="203"/>
      <c r="X199" s="203"/>
      <c r="Y199" s="203"/>
      <c r="Z199" s="203"/>
      <c r="AA199" s="203"/>
      <c r="AB199" s="203"/>
      <c r="AC199" s="203"/>
      <c r="AD199" s="203"/>
      <c r="AE199" s="203"/>
      <c r="AF199" s="203"/>
      <c r="AG199" s="203"/>
      <c r="AH199" s="203"/>
      <c r="AI199" s="203"/>
      <c r="AJ199" s="203"/>
      <c r="AK199" s="203"/>
      <c r="AL199" s="1"/>
    </row>
    <row r="200" spans="1:38">
      <c r="A200" s="1"/>
      <c r="B200" s="203"/>
      <c r="C200" s="203"/>
      <c r="D200" s="203"/>
      <c r="E200" s="203"/>
      <c r="F200" s="203"/>
      <c r="G200" s="203"/>
      <c r="H200" s="203"/>
      <c r="I200" s="203"/>
      <c r="J200" s="203"/>
      <c r="K200" s="203"/>
      <c r="L200" s="203"/>
      <c r="M200" s="203"/>
      <c r="N200" s="203"/>
      <c r="O200" s="203"/>
      <c r="P200" s="203"/>
      <c r="Q200" s="203"/>
      <c r="R200" s="203"/>
      <c r="S200" s="203"/>
      <c r="T200" s="203"/>
      <c r="U200" s="203"/>
      <c r="V200" s="203"/>
      <c r="W200" s="203"/>
      <c r="X200" s="203"/>
      <c r="Y200" s="203"/>
      <c r="Z200" s="203"/>
      <c r="AA200" s="203"/>
      <c r="AB200" s="203"/>
      <c r="AC200" s="203"/>
      <c r="AD200" s="203"/>
      <c r="AE200" s="203"/>
      <c r="AF200" s="203"/>
      <c r="AG200" s="203"/>
      <c r="AH200" s="203"/>
      <c r="AI200" s="203"/>
      <c r="AJ200" s="203"/>
      <c r="AK200" s="203"/>
      <c r="AL200" s="1"/>
    </row>
    <row r="201" spans="1:38">
      <c r="A201" s="1"/>
      <c r="B201" s="203"/>
      <c r="C201" s="203"/>
      <c r="D201" s="203"/>
      <c r="E201" s="203"/>
      <c r="F201" s="203"/>
      <c r="G201" s="203"/>
      <c r="H201" s="203"/>
      <c r="I201" s="203"/>
      <c r="J201" s="203"/>
      <c r="K201" s="203"/>
      <c r="L201" s="203"/>
      <c r="M201" s="203"/>
      <c r="N201" s="203"/>
      <c r="O201" s="203"/>
      <c r="P201" s="203"/>
      <c r="Q201" s="203"/>
      <c r="R201" s="203"/>
      <c r="S201" s="203"/>
      <c r="T201" s="203"/>
      <c r="U201" s="203"/>
      <c r="V201" s="203"/>
      <c r="W201" s="203"/>
      <c r="X201" s="203"/>
      <c r="Y201" s="203"/>
      <c r="Z201" s="203"/>
      <c r="AA201" s="203"/>
      <c r="AB201" s="203"/>
      <c r="AC201" s="203"/>
      <c r="AD201" s="203"/>
      <c r="AE201" s="203"/>
      <c r="AF201" s="203"/>
      <c r="AG201" s="203"/>
      <c r="AH201" s="203"/>
      <c r="AI201" s="203"/>
      <c r="AJ201" s="203"/>
      <c r="AK201" s="203"/>
      <c r="AL201" s="1"/>
    </row>
    <row r="202" spans="1:38">
      <c r="A202" s="1"/>
      <c r="B202" s="203"/>
      <c r="C202" s="203"/>
      <c r="D202" s="203"/>
      <c r="E202" s="203"/>
      <c r="F202" s="203"/>
      <c r="G202" s="203"/>
      <c r="H202" s="203"/>
      <c r="I202" s="203"/>
      <c r="J202" s="203"/>
      <c r="K202" s="203"/>
      <c r="L202" s="203"/>
      <c r="M202" s="203"/>
      <c r="N202" s="203"/>
      <c r="O202" s="203"/>
      <c r="P202" s="203"/>
      <c r="Q202" s="203"/>
      <c r="R202" s="203"/>
      <c r="S202" s="203"/>
      <c r="T202" s="203"/>
      <c r="U202" s="203"/>
      <c r="V202" s="203"/>
      <c r="W202" s="203"/>
      <c r="X202" s="203"/>
      <c r="Y202" s="203"/>
      <c r="Z202" s="203"/>
      <c r="AA202" s="203"/>
      <c r="AB202" s="203"/>
      <c r="AC202" s="203"/>
      <c r="AD202" s="203"/>
      <c r="AE202" s="203"/>
      <c r="AF202" s="203"/>
      <c r="AG202" s="203"/>
      <c r="AH202" s="203"/>
      <c r="AI202" s="203"/>
      <c r="AJ202" s="203"/>
      <c r="AK202" s="203"/>
      <c r="AL202" s="1"/>
    </row>
    <row r="203" spans="1:38">
      <c r="A203" s="1"/>
      <c r="B203" s="203"/>
      <c r="C203" s="203"/>
      <c r="D203" s="203"/>
      <c r="E203" s="203"/>
      <c r="F203" s="203"/>
      <c r="G203" s="203"/>
      <c r="H203" s="203"/>
      <c r="I203" s="203"/>
      <c r="J203" s="203"/>
      <c r="K203" s="203"/>
      <c r="L203" s="203"/>
      <c r="M203" s="203"/>
      <c r="N203" s="203"/>
      <c r="O203" s="203"/>
      <c r="P203" s="203"/>
      <c r="Q203" s="203"/>
      <c r="R203" s="203"/>
      <c r="S203" s="203"/>
      <c r="T203" s="203"/>
      <c r="U203" s="203"/>
      <c r="V203" s="203"/>
      <c r="W203" s="203"/>
      <c r="X203" s="203"/>
      <c r="Y203" s="203"/>
      <c r="Z203" s="203"/>
      <c r="AA203" s="203"/>
      <c r="AB203" s="203"/>
      <c r="AC203" s="203"/>
      <c r="AD203" s="203"/>
      <c r="AE203" s="203"/>
      <c r="AF203" s="203"/>
      <c r="AG203" s="203"/>
      <c r="AH203" s="203"/>
      <c r="AI203" s="203"/>
      <c r="AJ203" s="203"/>
      <c r="AK203" s="203"/>
      <c r="AL203" s="1"/>
    </row>
    <row r="204" spans="1:38">
      <c r="A204" s="1"/>
      <c r="B204" s="203"/>
      <c r="C204" s="203"/>
      <c r="D204" s="203"/>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c r="AE204" s="203"/>
      <c r="AF204" s="203"/>
      <c r="AG204" s="203"/>
      <c r="AH204" s="203"/>
      <c r="AI204" s="203"/>
      <c r="AJ204" s="203"/>
      <c r="AK204" s="203"/>
      <c r="AL204" s="1"/>
    </row>
    <row r="205" spans="1:38">
      <c r="A205" s="1"/>
      <c r="B205" s="203"/>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c r="AE205" s="203"/>
      <c r="AF205" s="203"/>
      <c r="AG205" s="203"/>
      <c r="AH205" s="203"/>
      <c r="AI205" s="203"/>
      <c r="AJ205" s="203"/>
      <c r="AK205" s="203"/>
      <c r="AL205" s="1"/>
    </row>
    <row r="206" spans="1:38">
      <c r="A206" s="1"/>
      <c r="B206" s="203"/>
      <c r="C206" s="203"/>
      <c r="D206" s="203"/>
      <c r="E206" s="203"/>
      <c r="F206" s="203"/>
      <c r="G206" s="203"/>
      <c r="H206" s="203"/>
      <c r="I206" s="203"/>
      <c r="J206" s="203"/>
      <c r="K206" s="203"/>
      <c r="L206" s="203"/>
      <c r="M206" s="203"/>
      <c r="N206" s="203"/>
      <c r="O206" s="203"/>
      <c r="P206" s="203"/>
      <c r="Q206" s="203"/>
      <c r="R206" s="203"/>
      <c r="S206" s="203"/>
      <c r="T206" s="203"/>
      <c r="U206" s="203"/>
      <c r="V206" s="203"/>
      <c r="W206" s="203"/>
      <c r="X206" s="203"/>
      <c r="Y206" s="203"/>
      <c r="Z206" s="203"/>
      <c r="AA206" s="203"/>
      <c r="AB206" s="203"/>
      <c r="AC206" s="203"/>
      <c r="AD206" s="203"/>
      <c r="AE206" s="203"/>
      <c r="AF206" s="203"/>
      <c r="AG206" s="203"/>
      <c r="AH206" s="203"/>
      <c r="AI206" s="203"/>
      <c r="AJ206" s="203"/>
      <c r="AK206" s="203"/>
      <c r="AL206" s="1"/>
    </row>
    <row r="207" spans="1:38">
      <c r="A207" s="1"/>
      <c r="B207" s="203"/>
      <c r="C207" s="203"/>
      <c r="D207" s="203"/>
      <c r="E207" s="203"/>
      <c r="F207" s="203"/>
      <c r="G207" s="203"/>
      <c r="H207" s="203"/>
      <c r="I207" s="203"/>
      <c r="J207" s="203"/>
      <c r="K207" s="203"/>
      <c r="L207" s="203"/>
      <c r="M207" s="203"/>
      <c r="N207" s="203"/>
      <c r="O207" s="203"/>
      <c r="P207" s="203"/>
      <c r="Q207" s="203"/>
      <c r="R207" s="203"/>
      <c r="S207" s="203"/>
      <c r="T207" s="203"/>
      <c r="U207" s="203"/>
      <c r="V207" s="203"/>
      <c r="W207" s="203"/>
      <c r="X207" s="203"/>
      <c r="Y207" s="203"/>
      <c r="Z207" s="203"/>
      <c r="AA207" s="203"/>
      <c r="AB207" s="203"/>
      <c r="AC207" s="203"/>
      <c r="AD207" s="203"/>
      <c r="AE207" s="203"/>
      <c r="AF207" s="203"/>
      <c r="AG207" s="203"/>
      <c r="AH207" s="203"/>
      <c r="AI207" s="203"/>
      <c r="AJ207" s="203"/>
      <c r="AK207" s="203"/>
      <c r="AL207" s="1"/>
    </row>
    <row r="208" spans="1:38">
      <c r="A208" s="1"/>
      <c r="B208" s="203"/>
      <c r="C208" s="203"/>
      <c r="D208" s="203"/>
      <c r="E208" s="203"/>
      <c r="F208" s="203"/>
      <c r="G208" s="203"/>
      <c r="H208" s="203"/>
      <c r="I208" s="203"/>
      <c r="J208" s="203"/>
      <c r="K208" s="203"/>
      <c r="L208" s="203"/>
      <c r="M208" s="203"/>
      <c r="N208" s="203"/>
      <c r="O208" s="203"/>
      <c r="P208" s="203"/>
      <c r="Q208" s="203"/>
      <c r="R208" s="203"/>
      <c r="S208" s="203"/>
      <c r="T208" s="203"/>
      <c r="U208" s="203"/>
      <c r="V208" s="203"/>
      <c r="W208" s="203"/>
      <c r="X208" s="203"/>
      <c r="Y208" s="203"/>
      <c r="Z208" s="203"/>
      <c r="AA208" s="203"/>
      <c r="AB208" s="203"/>
      <c r="AC208" s="203"/>
      <c r="AD208" s="203"/>
      <c r="AE208" s="203"/>
      <c r="AF208" s="203"/>
      <c r="AG208" s="203"/>
      <c r="AH208" s="203"/>
      <c r="AI208" s="203"/>
      <c r="AJ208" s="203"/>
      <c r="AK208" s="203"/>
      <c r="AL208" s="1"/>
    </row>
    <row r="209" spans="1:38">
      <c r="A209" s="1"/>
      <c r="B209" s="1"/>
      <c r="C209" s="203"/>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sheetData>
  <sheetProtection algorithmName="SHA-512" hashValue="EdC+Aabm2XJcAV4wSNd1U5yUZV4ijl7i+KCfJBt80NJy9XPVUlIXzBDepuDzzONzZdv41AKh1bBn//pfvJwjOg==" saltValue="39qvlfUM+i4yYaIGMic2cA=="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124</xdr:row>
                    <xdr:rowOff>323850</xdr:rowOff>
                  </from>
                  <to xmlns:xdr="http://schemas.openxmlformats.org/drawingml/2006/spreadsheetDrawing">
                    <xdr:col>2</xdr:col>
                    <xdr:colOff>30480</xdr:colOff>
                    <xdr:row>127</xdr:row>
                    <xdr:rowOff>29845</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198120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87</xdr:row>
                    <xdr:rowOff>198120</xdr:rowOff>
                  </from>
                  <to xmlns:xdr="http://schemas.openxmlformats.org/drawingml/2006/spreadsheetDrawing">
                    <xdr:col>3</xdr:col>
                    <xdr:colOff>182880</xdr:colOff>
                    <xdr:row>89</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94</xdr:row>
                    <xdr:rowOff>22860</xdr:rowOff>
                  </from>
                  <to xmlns:xdr="http://schemas.openxmlformats.org/drawingml/2006/spreadsheetDrawing">
                    <xdr:col>3</xdr:col>
                    <xdr:colOff>182880</xdr:colOff>
                    <xdr:row>94</xdr:row>
                    <xdr:rowOff>259080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190500</xdr:colOff>
                    <xdr:row>96</xdr:row>
                    <xdr:rowOff>273685</xdr:rowOff>
                  </from>
                  <to xmlns:xdr="http://schemas.openxmlformats.org/drawingml/2006/spreadsheetDrawing">
                    <xdr:col>8</xdr:col>
                    <xdr:colOff>76200</xdr:colOff>
                    <xdr:row>97</xdr:row>
                    <xdr:rowOff>160020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190500</xdr:colOff>
                    <xdr:row>99</xdr:row>
                    <xdr:rowOff>0</xdr:rowOff>
                  </from>
                  <to xmlns:xdr="http://schemas.openxmlformats.org/drawingml/2006/spreadsheetDrawing">
                    <xdr:col>8</xdr:col>
                    <xdr:colOff>76200</xdr:colOff>
                    <xdr:row>99</xdr:row>
                    <xdr:rowOff>236855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83820</xdr:colOff>
                    <xdr:row>102</xdr:row>
                    <xdr:rowOff>22225</xdr:rowOff>
                  </from>
                  <to xmlns:xdr="http://schemas.openxmlformats.org/drawingml/2006/spreadsheetDrawing">
                    <xdr:col>14</xdr:col>
                    <xdr:colOff>0</xdr:colOff>
                    <xdr:row>103</xdr:row>
                    <xdr:rowOff>30480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106680</xdr:colOff>
                    <xdr:row>105</xdr:row>
                    <xdr:rowOff>190500</xdr:rowOff>
                  </from>
                  <to xmlns:xdr="http://schemas.openxmlformats.org/drawingml/2006/spreadsheetDrawing">
                    <xdr:col>2</xdr:col>
                    <xdr:colOff>175260</xdr:colOff>
                    <xdr:row>107</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108</xdr:row>
                    <xdr:rowOff>60325</xdr:rowOff>
                  </from>
                  <to xmlns:xdr="http://schemas.openxmlformats.org/drawingml/2006/spreadsheetDrawing">
                    <xdr:col>7</xdr:col>
                    <xdr:colOff>76200</xdr:colOff>
                    <xdr:row>108</xdr:row>
                    <xdr:rowOff>297180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198120</xdr:colOff>
                    <xdr:row>109</xdr:row>
                    <xdr:rowOff>136525</xdr:rowOff>
                  </from>
                  <to xmlns:xdr="http://schemas.openxmlformats.org/drawingml/2006/spreadsheetDrawing">
                    <xdr:col>7</xdr:col>
                    <xdr:colOff>76200</xdr:colOff>
                    <xdr:row>109</xdr:row>
                    <xdr:rowOff>373380</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198120</xdr:colOff>
                    <xdr:row>110</xdr:row>
                    <xdr:rowOff>121920</xdr:rowOff>
                  </from>
                  <to xmlns:xdr="http://schemas.openxmlformats.org/drawingml/2006/spreadsheetDrawing">
                    <xdr:col>7</xdr:col>
                    <xdr:colOff>60960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213360</xdr:colOff>
                    <xdr:row>121</xdr:row>
                    <xdr:rowOff>213360</xdr:rowOff>
                  </from>
                  <to xmlns:xdr="http://schemas.openxmlformats.org/drawingml/2006/spreadsheetDrawing">
                    <xdr:col>3</xdr:col>
                    <xdr:colOff>60960</xdr:colOff>
                    <xdr:row>123</xdr:row>
                    <xdr:rowOff>30480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213360</xdr:colOff>
                    <xdr:row>122</xdr:row>
                    <xdr:rowOff>190500</xdr:rowOff>
                  </from>
                  <to xmlns:xdr="http://schemas.openxmlformats.org/drawingml/2006/spreadsheetDrawing">
                    <xdr:col>3</xdr:col>
                    <xdr:colOff>60960</xdr:colOff>
                    <xdr:row>124</xdr:row>
                    <xdr:rowOff>30480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213360</xdr:colOff>
                    <xdr:row>124</xdr:row>
                    <xdr:rowOff>45720</xdr:rowOff>
                  </from>
                  <to xmlns:xdr="http://schemas.openxmlformats.org/drawingml/2006/spreadsheetDrawing">
                    <xdr:col>3</xdr:col>
                    <xdr:colOff>60960</xdr:colOff>
                    <xdr:row>124</xdr:row>
                    <xdr:rowOff>297180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213360</xdr:colOff>
                    <xdr:row>124</xdr:row>
                    <xdr:rowOff>323850</xdr:rowOff>
                  </from>
                  <to xmlns:xdr="http://schemas.openxmlformats.org/drawingml/2006/spreadsheetDrawing">
                    <xdr:col>3</xdr:col>
                    <xdr:colOff>68580</xdr:colOff>
                    <xdr:row>125</xdr:row>
                    <xdr:rowOff>221615</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190500</xdr:colOff>
                    <xdr:row>134</xdr:row>
                    <xdr:rowOff>160020</xdr:rowOff>
                  </from>
                  <to xmlns:xdr="http://schemas.openxmlformats.org/drawingml/2006/spreadsheetDrawing">
                    <xdr:col>6</xdr:col>
                    <xdr:colOff>0</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190500</xdr:colOff>
                    <xdr:row>135</xdr:row>
                    <xdr:rowOff>159385</xdr:rowOff>
                  </from>
                  <to xmlns:xdr="http://schemas.openxmlformats.org/drawingml/2006/spreadsheetDrawing">
                    <xdr:col>6</xdr:col>
                    <xdr:colOff>0</xdr:colOff>
                    <xdr:row>137</xdr:row>
                    <xdr:rowOff>30480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190500</xdr:colOff>
                    <xdr:row>136</xdr:row>
                    <xdr:rowOff>152400</xdr:rowOff>
                  </from>
                  <to xmlns:xdr="http://schemas.openxmlformats.org/drawingml/2006/spreadsheetDrawing">
                    <xdr:col>6</xdr:col>
                    <xdr:colOff>0</xdr:colOff>
                    <xdr:row>138</xdr:row>
                    <xdr:rowOff>30480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190500</xdr:colOff>
                    <xdr:row>137</xdr:row>
                    <xdr:rowOff>152400</xdr:rowOff>
                  </from>
                  <to xmlns:xdr="http://schemas.openxmlformats.org/drawingml/2006/spreadsheetDrawing">
                    <xdr:col>6</xdr:col>
                    <xdr:colOff>0</xdr:colOff>
                    <xdr:row>139</xdr:row>
                    <xdr:rowOff>31115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190500</xdr:colOff>
                    <xdr:row>139</xdr:row>
                    <xdr:rowOff>38100</xdr:rowOff>
                  </from>
                  <to xmlns:xdr="http://schemas.openxmlformats.org/drawingml/2006/spreadsheetDrawing">
                    <xdr:col>6</xdr:col>
                    <xdr:colOff>0</xdr:colOff>
                    <xdr:row>139</xdr:row>
                    <xdr:rowOff>236855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190500</xdr:colOff>
                    <xdr:row>139</xdr:row>
                    <xdr:rowOff>297180</xdr:rowOff>
                  </from>
                  <to xmlns:xdr="http://schemas.openxmlformats.org/drawingml/2006/spreadsheetDrawing">
                    <xdr:col>6</xdr:col>
                    <xdr:colOff>0</xdr:colOff>
                    <xdr:row>141</xdr:row>
                    <xdr:rowOff>30480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190500</xdr:colOff>
                    <xdr:row>140</xdr:row>
                    <xdr:rowOff>144780</xdr:rowOff>
                  </from>
                  <to xmlns:xdr="http://schemas.openxmlformats.org/drawingml/2006/spreadsheetDrawing">
                    <xdr:col>6</xdr:col>
                    <xdr:colOff>0</xdr:colOff>
                    <xdr:row>142</xdr:row>
                    <xdr:rowOff>30480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190500</xdr:colOff>
                    <xdr:row>141</xdr:row>
                    <xdr:rowOff>160020</xdr:rowOff>
                  </from>
                  <to xmlns:xdr="http://schemas.openxmlformats.org/drawingml/2006/spreadsheetDrawing">
                    <xdr:col>6</xdr:col>
                    <xdr:colOff>0</xdr:colOff>
                    <xdr:row>143</xdr:row>
                    <xdr:rowOff>7620</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190500</xdr:colOff>
                    <xdr:row>142</xdr:row>
                    <xdr:rowOff>182880</xdr:rowOff>
                  </from>
                  <to xmlns:xdr="http://schemas.openxmlformats.org/drawingml/2006/spreadsheetDrawing">
                    <xdr:col>6</xdr:col>
                    <xdr:colOff>0</xdr:colOff>
                    <xdr:row>144</xdr:row>
                    <xdr:rowOff>30480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190500</xdr:colOff>
                    <xdr:row>144</xdr:row>
                    <xdr:rowOff>30480</xdr:rowOff>
                  </from>
                  <to xmlns:xdr="http://schemas.openxmlformats.org/drawingml/2006/spreadsheetDrawing">
                    <xdr:col>6</xdr:col>
                    <xdr:colOff>0</xdr:colOff>
                    <xdr:row>144</xdr:row>
                    <xdr:rowOff>236220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190500</xdr:colOff>
                    <xdr:row>144</xdr:row>
                    <xdr:rowOff>266700</xdr:rowOff>
                  </from>
                  <to xmlns:xdr="http://schemas.openxmlformats.org/drawingml/2006/spreadsheetDrawing">
                    <xdr:col>6</xdr:col>
                    <xdr:colOff>0</xdr:colOff>
                    <xdr:row>146</xdr:row>
                    <xdr:rowOff>30480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190500</xdr:colOff>
                    <xdr:row>145</xdr:row>
                    <xdr:rowOff>152400</xdr:rowOff>
                  </from>
                  <to xmlns:xdr="http://schemas.openxmlformats.org/drawingml/2006/spreadsheetDrawing">
                    <xdr:col>6</xdr:col>
                    <xdr:colOff>0</xdr:colOff>
                    <xdr:row>147</xdr:row>
                    <xdr:rowOff>30480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190500</xdr:colOff>
                    <xdr:row>147</xdr:row>
                    <xdr:rowOff>30480</xdr:rowOff>
                  </from>
                  <to xmlns:xdr="http://schemas.openxmlformats.org/drawingml/2006/spreadsheetDrawing">
                    <xdr:col>6</xdr:col>
                    <xdr:colOff>0</xdr:colOff>
                    <xdr:row>147</xdr:row>
                    <xdr:rowOff>236220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190500</xdr:colOff>
                    <xdr:row>147</xdr:row>
                    <xdr:rowOff>259080</xdr:rowOff>
                  </from>
                  <to xmlns:xdr="http://schemas.openxmlformats.org/drawingml/2006/spreadsheetDrawing">
                    <xdr:col>6</xdr:col>
                    <xdr:colOff>0</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190500</xdr:colOff>
                    <xdr:row>148</xdr:row>
                    <xdr:rowOff>160020</xdr:rowOff>
                  </from>
                  <to xmlns:xdr="http://schemas.openxmlformats.org/drawingml/2006/spreadsheetDrawing">
                    <xdr:col>6</xdr:col>
                    <xdr:colOff>0</xdr:colOff>
                    <xdr:row>150</xdr:row>
                    <xdr:rowOff>30480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190500</xdr:colOff>
                    <xdr:row>149</xdr:row>
                    <xdr:rowOff>160020</xdr:rowOff>
                  </from>
                  <to xmlns:xdr="http://schemas.openxmlformats.org/drawingml/2006/spreadsheetDrawing">
                    <xdr:col>6</xdr:col>
                    <xdr:colOff>0</xdr:colOff>
                    <xdr:row>151</xdr:row>
                    <xdr:rowOff>7620</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190500</xdr:colOff>
                    <xdr:row>150</xdr:row>
                    <xdr:rowOff>182880</xdr:rowOff>
                  </from>
                  <to xmlns:xdr="http://schemas.openxmlformats.org/drawingml/2006/spreadsheetDrawing">
                    <xdr:col>6</xdr:col>
                    <xdr:colOff>0</xdr:colOff>
                    <xdr:row>152</xdr:row>
                    <xdr:rowOff>30480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190500</xdr:colOff>
                    <xdr:row>152</xdr:row>
                    <xdr:rowOff>22860</xdr:rowOff>
                  </from>
                  <to xmlns:xdr="http://schemas.openxmlformats.org/drawingml/2006/spreadsheetDrawing">
                    <xdr:col>6</xdr:col>
                    <xdr:colOff>0</xdr:colOff>
                    <xdr:row>152</xdr:row>
                    <xdr:rowOff>220980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190500</xdr:colOff>
                    <xdr:row>152</xdr:row>
                    <xdr:rowOff>250825</xdr:rowOff>
                  </from>
                  <to xmlns:xdr="http://schemas.openxmlformats.org/drawingml/2006/spreadsheetDrawing">
                    <xdr:col>6</xdr:col>
                    <xdr:colOff>0</xdr:colOff>
                    <xdr:row>154</xdr:row>
                    <xdr:rowOff>30480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190500</xdr:colOff>
                    <xdr:row>153</xdr:row>
                    <xdr:rowOff>144780</xdr:rowOff>
                  </from>
                  <to xmlns:xdr="http://schemas.openxmlformats.org/drawingml/2006/spreadsheetDrawing">
                    <xdr:col>6</xdr:col>
                    <xdr:colOff>0</xdr:colOff>
                    <xdr:row>155</xdr:row>
                    <xdr:rowOff>30480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190500</xdr:colOff>
                    <xdr:row>155</xdr:row>
                    <xdr:rowOff>144780</xdr:rowOff>
                  </from>
                  <to xmlns:xdr="http://schemas.openxmlformats.org/drawingml/2006/spreadsheetDrawing">
                    <xdr:col>6</xdr:col>
                    <xdr:colOff>0</xdr:colOff>
                    <xdr:row>157</xdr:row>
                    <xdr:rowOff>30480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190500</xdr:colOff>
                    <xdr:row>156</xdr:row>
                    <xdr:rowOff>144780</xdr:rowOff>
                  </from>
                  <to xmlns:xdr="http://schemas.openxmlformats.org/drawingml/2006/spreadsheetDrawing">
                    <xdr:col>6</xdr:col>
                    <xdr:colOff>0</xdr:colOff>
                    <xdr:row>158</xdr:row>
                    <xdr:rowOff>30480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190500</xdr:colOff>
                    <xdr:row>157</xdr:row>
                    <xdr:rowOff>144780</xdr:rowOff>
                  </from>
                  <to xmlns:xdr="http://schemas.openxmlformats.org/drawingml/2006/spreadsheetDrawing">
                    <xdr:col>6</xdr:col>
                    <xdr:colOff>0</xdr:colOff>
                    <xdr:row>159</xdr:row>
                    <xdr:rowOff>30480</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83820</xdr:colOff>
                    <xdr:row>66</xdr:row>
                    <xdr:rowOff>7620</xdr:rowOff>
                  </from>
                  <to xmlns:xdr="http://schemas.openxmlformats.org/drawingml/2006/spreadsheetDrawing">
                    <xdr:col>3</xdr:col>
                    <xdr:colOff>175260</xdr:colOff>
                    <xdr:row>66</xdr:row>
                    <xdr:rowOff>259080</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221615</xdr:rowOff>
                  </from>
                  <to xmlns:xdr="http://schemas.openxmlformats.org/drawingml/2006/spreadsheetDrawing">
                    <xdr:col>6</xdr:col>
                    <xdr:colOff>83820</xdr:colOff>
                    <xdr:row>29</xdr:row>
                    <xdr:rowOff>8255</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221615</xdr:rowOff>
                  </from>
                  <to xmlns:xdr="http://schemas.openxmlformats.org/drawingml/2006/spreadsheetDrawing">
                    <xdr:col>6</xdr:col>
                    <xdr:colOff>83820</xdr:colOff>
                    <xdr:row>30</xdr:row>
                    <xdr:rowOff>8255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562DDF66-7C1B-4BBE-AAC7-6FECD0E7E157}">
            <xm:f>'別紙様式3-3（６月以降分）'!$N$6=0</xm:f>
            <x14:dxf>
              <font>
                <color theme="2" tint="-0.1"/>
              </font>
              <fill>
                <patternFill>
                  <bgColor theme="2" tint="-0.1"/>
                </patternFill>
              </fill>
              <border>
                <left/>
                <right/>
                <top/>
                <bottom/>
              </border>
            </x14:dxf>
          </x14:cfRule>
          <xm:sqref>B60:AK62</xm:sqref>
        </x14:conditionalFormatting>
        <x14:conditionalFormatting xmlns:xm="http://schemas.microsoft.com/office/excel/2006/main">
          <x14:cfRule type="expression" priority="76" id="{081442B2-9945-46B0-92A4-5793EAD9521F}">
            <xm:f>'別紙様式3-2（４・５月）'!$AF$6=""</xm:f>
            <x14:dxf>
              <font>
                <color theme="2" tint="-0.1"/>
              </font>
              <fill>
                <patternFill>
                  <bgColor theme="2" tint="-0.1"/>
                </patternFill>
              </fill>
              <border>
                <left/>
                <right/>
                <top/>
                <bottom/>
              </border>
            </x14:dxf>
          </x14:cfRule>
          <xm:sqref>C65:AK67</xm:sqref>
        </x14:conditionalFormatting>
        <x14:conditionalFormatting xmlns:xm="http://schemas.microsoft.com/office/excel/2006/main">
          <x14:cfRule type="expression" priority="35" id="{4D9C9D45-5D7B-48B1-BECC-C5A470B72918}">
            <xm:f>'別紙様式3-2（４・５月）'!$AF$5=""</xm:f>
            <x14:dxf>
              <font>
                <color theme="2" tint="-0.1"/>
              </font>
              <fill>
                <patternFill>
                  <bgColor theme="2" tint="-0.1"/>
                </patternFill>
              </fill>
              <border>
                <left/>
                <right/>
                <top/>
                <bottom/>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53" zoomScaleNormal="120" zoomScaleSheetLayoutView="53" workbookViewId="0">
      <selection activeCell="R12" sqref="R12:AC12"/>
    </sheetView>
  </sheetViews>
  <sheetFormatPr defaultColWidth="9" defaultRowHeight="13.2"/>
  <cols>
    <col min="1" max="1" width="5.109375" style="1" customWidth="1"/>
    <col min="2" max="9" width="1.44140625" style="1" customWidth="1"/>
    <col min="10" max="10" width="17.88671875" style="1" customWidth="1"/>
    <col min="11" max="11" width="8.77734375" style="1" customWidth="1"/>
    <col min="12" max="12" width="10.109375" style="1" customWidth="1"/>
    <col min="13" max="13" width="20" style="1" customWidth="1"/>
    <col min="14" max="14" width="19.44140625" style="1" customWidth="1"/>
    <col min="15" max="15" width="10.109375" style="1" customWidth="1"/>
    <col min="16" max="16" width="12.109375" style="1" customWidth="1"/>
    <col min="17" max="17" width="10.109375" style="1" customWidth="1"/>
    <col min="18" max="18" width="10" style="1" customWidth="1"/>
    <col min="19" max="20" width="11.109375" style="1" customWidth="1"/>
    <col min="21" max="21" width="12.44140625" style="1" customWidth="1"/>
    <col min="22" max="22" width="11.109375" style="1" customWidth="1"/>
    <col min="23" max="23" width="10.21875" style="1" customWidth="1"/>
    <col min="24" max="24" width="4.88671875" style="1" customWidth="1"/>
    <col min="25" max="25" width="5.33203125" style="1" customWidth="1"/>
    <col min="26" max="26" width="11" style="1" customWidth="1"/>
    <col min="27" max="27" width="11.88671875" style="1" customWidth="1"/>
    <col min="28" max="28" width="10.88671875" style="1" customWidth="1"/>
    <col min="29" max="29" width="7.33203125" style="109" customWidth="1"/>
    <col min="30" max="30" width="0.109375" style="1" customWidth="1"/>
    <col min="31" max="32" width="22.77734375" style="1" hidden="1" customWidth="1"/>
    <col min="33" max="33" width="21.44140625" style="1" hidden="1" customWidth="1"/>
    <col min="34" max="16384" width="9" style="714"/>
  </cols>
  <sheetData>
    <row r="1" spans="1:33" ht="27" customHeight="1">
      <c r="A1" s="716" t="s">
        <v>2142</v>
      </c>
      <c r="B1" s="724"/>
      <c r="C1" s="115"/>
      <c r="D1" s="115"/>
      <c r="E1" s="115"/>
      <c r="F1" s="115"/>
      <c r="G1" s="115"/>
      <c r="H1" s="115"/>
      <c r="I1" s="115"/>
      <c r="J1" s="115"/>
      <c r="K1" s="115"/>
      <c r="L1" s="115"/>
      <c r="M1" s="115"/>
      <c r="N1" s="115"/>
      <c r="O1" s="115"/>
      <c r="P1" s="115"/>
      <c r="Q1" s="115"/>
      <c r="R1" s="115"/>
      <c r="S1" s="115"/>
      <c r="T1" s="115"/>
      <c r="U1" s="115"/>
      <c r="V1" s="115"/>
      <c r="W1" s="115"/>
      <c r="X1" s="115"/>
      <c r="Y1" s="115"/>
      <c r="Z1" s="115"/>
      <c r="AA1" s="848" t="s">
        <v>100</v>
      </c>
      <c r="AB1" s="848" t="str">
        <f>IF(基本情報入力シート!C32="","",基本情報入力シート!C32)</f>
        <v/>
      </c>
      <c r="AC1" s="848"/>
    </row>
    <row r="2" spans="1:33" ht="10.5"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09"/>
      <c r="AB2" s="109"/>
    </row>
    <row r="3" spans="1:33" ht="23.25" customHeight="1">
      <c r="A3" s="717" t="s">
        <v>39</v>
      </c>
      <c r="B3" s="717"/>
      <c r="C3" s="717"/>
      <c r="D3" s="717"/>
      <c r="E3" s="745"/>
      <c r="F3" s="746" t="str">
        <f>IF(基本情報入力シート!M37="","",基本情報入力シート!M37)</f>
        <v/>
      </c>
      <c r="G3" s="747"/>
      <c r="H3" s="747"/>
      <c r="I3" s="747"/>
      <c r="J3" s="747"/>
      <c r="K3" s="747"/>
      <c r="L3" s="747"/>
      <c r="M3" s="766"/>
      <c r="N3" s="109"/>
      <c r="O3" s="109"/>
      <c r="P3" s="109"/>
      <c r="Q3" s="109"/>
      <c r="R3" s="109"/>
      <c r="S3" s="109"/>
      <c r="T3" s="115"/>
      <c r="U3" s="115"/>
      <c r="V3" s="115"/>
      <c r="W3" s="115"/>
      <c r="X3" s="115"/>
      <c r="Y3" s="115"/>
      <c r="Z3" s="115"/>
      <c r="AA3" s="115"/>
      <c r="AB3" s="115"/>
      <c r="AC3" s="115"/>
    </row>
    <row r="4" spans="1:33" ht="21" customHeight="1">
      <c r="A4" s="718"/>
      <c r="B4" s="718"/>
      <c r="C4" s="718"/>
      <c r="D4" s="743"/>
      <c r="E4" s="743"/>
      <c r="F4" s="743"/>
      <c r="G4" s="743"/>
      <c r="H4" s="743"/>
      <c r="I4" s="743"/>
      <c r="J4" s="743"/>
      <c r="K4" s="743"/>
      <c r="L4" s="743"/>
      <c r="M4" s="115"/>
      <c r="N4" s="115"/>
      <c r="O4" s="115"/>
      <c r="P4" s="115"/>
      <c r="Q4" s="115"/>
      <c r="R4" s="115"/>
      <c r="S4" s="115"/>
      <c r="T4" s="115"/>
      <c r="U4" s="109"/>
      <c r="V4" s="109"/>
      <c r="W4" s="109"/>
      <c r="X4" s="109"/>
      <c r="Y4" s="109"/>
      <c r="Z4" s="109"/>
      <c r="AA4" s="109"/>
      <c r="AB4" s="109"/>
      <c r="AC4" s="115"/>
    </row>
    <row r="5" spans="1:33" ht="25.5" customHeight="1">
      <c r="A5" s="115"/>
      <c r="B5" s="725" t="s">
        <v>2096</v>
      </c>
      <c r="C5" s="725"/>
      <c r="D5" s="725"/>
      <c r="E5" s="725"/>
      <c r="F5" s="725"/>
      <c r="G5" s="725"/>
      <c r="H5" s="725"/>
      <c r="I5" s="725"/>
      <c r="J5" s="725"/>
      <c r="K5" s="725"/>
      <c r="L5" s="725"/>
      <c r="M5" s="767"/>
      <c r="N5" s="775">
        <f>IFERROR(SUM(S:S),"")</f>
        <v>0</v>
      </c>
      <c r="O5" s="788" t="s">
        <v>34</v>
      </c>
      <c r="P5" s="115"/>
      <c r="Q5" s="115"/>
      <c r="R5" s="109"/>
      <c r="S5" s="115"/>
      <c r="T5" s="115"/>
      <c r="U5" s="109"/>
      <c r="V5" s="109"/>
      <c r="W5" s="109"/>
      <c r="X5" s="109"/>
      <c r="Y5" s="109"/>
      <c r="Z5" s="109"/>
      <c r="AA5" s="109"/>
      <c r="AB5" s="109"/>
      <c r="AC5" s="115"/>
      <c r="AE5" s="862" t="str">
        <f>IF((COUNTIF(R:R,"処遇加算Ⅰ")+COUNTIF(R:R,"処遇加算Ⅱ"))&gt;=1,"処遇加算Ⅰ・Ⅱあり","処遇加算Ⅰ・Ⅱなし")</f>
        <v>処遇加算Ⅰ・Ⅱなし</v>
      </c>
      <c r="AF5" s="862" t="str">
        <f>IF(COUNTIFS(Q:Q,"ベア加算なし",Z:Z,"ベア加算")&gt;=1,"新規ベア加算あり","")</f>
        <v/>
      </c>
    </row>
    <row r="6" spans="1:33" ht="25.5" customHeight="1">
      <c r="A6" s="115"/>
      <c r="B6" s="725" t="s">
        <v>1389</v>
      </c>
      <c r="C6" s="725"/>
      <c r="D6" s="725"/>
      <c r="E6" s="725"/>
      <c r="F6" s="725"/>
      <c r="G6" s="725"/>
      <c r="H6" s="725"/>
      <c r="I6" s="725"/>
      <c r="J6" s="725"/>
      <c r="K6" s="725"/>
      <c r="L6" s="725"/>
      <c r="M6" s="767"/>
      <c r="N6" s="776">
        <f>IFERROR(SUM(V:V),"")-SUM(V8:V9)</f>
        <v>0</v>
      </c>
      <c r="O6" s="788" t="s">
        <v>34</v>
      </c>
      <c r="P6" s="115"/>
      <c r="Q6" s="115"/>
      <c r="R6" s="109"/>
      <c r="S6" s="109"/>
      <c r="T6" s="109"/>
      <c r="U6" s="109"/>
      <c r="V6" s="109"/>
      <c r="W6" s="109"/>
      <c r="X6" s="109"/>
      <c r="Y6" s="109"/>
      <c r="Z6" s="109"/>
      <c r="AA6" s="109"/>
      <c r="AE6" s="862" t="str">
        <f>IF(COUNTIF(R:R,"処遇加算Ⅰ")&gt;=1,"処遇加算Ⅰあり","処遇加算Ⅰなし")</f>
        <v>処遇加算Ⅰなし</v>
      </c>
      <c r="AF6" s="862" t="str">
        <f>IF(COUNTIFS(Q:Q,"ベア加算",Z:Z,"ベア加算")&gt;=1,"継続ベア加算あり","")</f>
        <v/>
      </c>
    </row>
    <row r="7" spans="1:33" ht="25.5" customHeight="1">
      <c r="A7" s="115"/>
      <c r="B7" s="726" t="s">
        <v>95</v>
      </c>
      <c r="C7" s="726"/>
      <c r="D7" s="744"/>
      <c r="E7" s="744"/>
      <c r="F7" s="744"/>
      <c r="G7" s="744"/>
      <c r="H7" s="744"/>
      <c r="I7" s="744"/>
      <c r="J7" s="744"/>
      <c r="K7" s="744"/>
      <c r="L7" s="744"/>
      <c r="M7" s="728"/>
      <c r="N7" s="777">
        <f>IFERROR(SUM(AA:AA),"")</f>
        <v>0</v>
      </c>
      <c r="O7" s="788" t="s">
        <v>34</v>
      </c>
      <c r="P7" s="115"/>
      <c r="Q7" s="115"/>
      <c r="R7" s="138" t="s">
        <v>2105</v>
      </c>
      <c r="S7" s="115"/>
      <c r="T7" s="109"/>
      <c r="U7" s="109"/>
      <c r="V7" s="115"/>
      <c r="W7" s="115"/>
      <c r="X7" s="115"/>
      <c r="Y7" s="109"/>
      <c r="Z7" s="109"/>
      <c r="AA7" s="109"/>
      <c r="AB7" s="115"/>
      <c r="AE7" s="862" t="str">
        <f>IF((COUNTIF(U$16:U$115,"特定加算Ⅰ")+COUNTIF(U$16:U$1048576,"特定加算Ⅱ"))&gt;=1,"特定加算あり","特定加算なし")</f>
        <v>特定加算なし</v>
      </c>
      <c r="AF7" s="862"/>
    </row>
    <row r="8" spans="1:33" ht="25.5" customHeight="1">
      <c r="A8" s="115"/>
      <c r="B8" s="727"/>
      <c r="C8" s="736"/>
      <c r="D8" s="744" t="s">
        <v>2129</v>
      </c>
      <c r="E8" s="744"/>
      <c r="F8" s="744"/>
      <c r="G8" s="744"/>
      <c r="H8" s="744"/>
      <c r="I8" s="744"/>
      <c r="J8" s="744"/>
      <c r="K8" s="744"/>
      <c r="L8" s="744"/>
      <c r="M8" s="728"/>
      <c r="N8" s="778">
        <f>IFERROR(SUMIFS(AB:AB,Q:Q,"ベア加算なし",Z:Z,"ベア加算"),"")</f>
        <v>0</v>
      </c>
      <c r="O8" s="788" t="s">
        <v>34</v>
      </c>
      <c r="P8" s="115"/>
      <c r="Q8" s="115"/>
      <c r="R8" s="801" t="s">
        <v>1648</v>
      </c>
      <c r="S8" s="801" t="s">
        <v>2101</v>
      </c>
      <c r="T8" s="801"/>
      <c r="U8" s="817"/>
      <c r="V8" s="822">
        <f>SUM(W$16:W$115)</f>
        <v>0</v>
      </c>
      <c r="W8" s="828" t="str">
        <f>IF(AE7="特定加算なし","",IF(V8&gt;=V9,"○","×"))</f>
        <v/>
      </c>
      <c r="X8" s="832" t="s">
        <v>2102</v>
      </c>
      <c r="Y8" s="836"/>
      <c r="Z8" s="836"/>
      <c r="AA8" s="836"/>
      <c r="AB8" s="836"/>
      <c r="AF8" s="1"/>
      <c r="AG8" s="714"/>
    </row>
    <row r="9" spans="1:33" ht="25.5" customHeight="1">
      <c r="A9" s="115"/>
      <c r="B9" s="728" t="s">
        <v>2245</v>
      </c>
      <c r="C9" s="737"/>
      <c r="D9" s="737"/>
      <c r="E9" s="737"/>
      <c r="F9" s="737"/>
      <c r="G9" s="737"/>
      <c r="H9" s="737"/>
      <c r="I9" s="737"/>
      <c r="J9" s="737"/>
      <c r="K9" s="737"/>
      <c r="L9" s="737"/>
      <c r="M9" s="768"/>
      <c r="N9" s="779">
        <f>IFERROR(SUM(AB$16:AB$115,T$16:T$115,X$16:Y$115),"")</f>
        <v>0</v>
      </c>
      <c r="O9" s="788" t="s">
        <v>34</v>
      </c>
      <c r="P9" s="115"/>
      <c r="Q9" s="115"/>
      <c r="R9" s="801"/>
      <c r="S9" s="801" t="s">
        <v>2141</v>
      </c>
      <c r="T9" s="801"/>
      <c r="U9" s="817"/>
      <c r="V9" s="823">
        <f>SUM(AD$16:AD$115)</f>
        <v>0</v>
      </c>
      <c r="W9" s="829"/>
      <c r="X9" s="832"/>
      <c r="Y9" s="836"/>
      <c r="Z9" s="836"/>
      <c r="AA9" s="836"/>
      <c r="AB9" s="836"/>
      <c r="AF9" s="1"/>
      <c r="AG9" s="714"/>
    </row>
    <row r="10" spans="1:33" ht="7.5" customHeight="1">
      <c r="A10" s="115"/>
      <c r="B10" s="729"/>
      <c r="C10" s="729"/>
      <c r="D10" s="729"/>
      <c r="E10" s="729"/>
      <c r="F10" s="729"/>
      <c r="G10" s="729"/>
      <c r="H10" s="729"/>
      <c r="I10" s="729"/>
      <c r="J10" s="729"/>
      <c r="K10" s="729"/>
      <c r="L10" s="729"/>
      <c r="M10" s="729"/>
      <c r="N10" s="780"/>
      <c r="O10" s="780"/>
      <c r="P10" s="115"/>
      <c r="Q10" s="115"/>
      <c r="R10" s="780"/>
      <c r="S10" s="780"/>
      <c r="T10" s="115"/>
      <c r="U10" s="164"/>
      <c r="V10" s="164"/>
      <c r="W10" s="164"/>
      <c r="X10" s="164"/>
      <c r="Y10" s="164"/>
      <c r="Z10" s="164"/>
      <c r="AA10" s="115"/>
      <c r="AB10" s="115"/>
      <c r="AC10" s="115"/>
    </row>
    <row r="11" spans="1:33" ht="41.25" customHeight="1">
      <c r="A11" s="115"/>
      <c r="B11" s="730" t="s">
        <v>950</v>
      </c>
      <c r="C11" s="730"/>
      <c r="D11" s="730"/>
      <c r="E11" s="730"/>
      <c r="F11" s="730"/>
      <c r="G11" s="730"/>
      <c r="H11" s="730"/>
      <c r="I11" s="730"/>
      <c r="J11" s="730"/>
      <c r="K11" s="730"/>
      <c r="L11" s="730"/>
      <c r="M11" s="730"/>
      <c r="N11" s="730"/>
      <c r="O11" s="730"/>
      <c r="P11" s="730"/>
      <c r="Q11" s="730"/>
      <c r="R11" s="730"/>
      <c r="S11" s="730"/>
      <c r="T11" s="730"/>
      <c r="U11" s="730"/>
      <c r="V11" s="730"/>
      <c r="W11" s="730"/>
      <c r="X11" s="730"/>
      <c r="Y11" s="837"/>
      <c r="Z11" s="837"/>
      <c r="AA11" s="837"/>
      <c r="AB11" s="837"/>
      <c r="AC11" s="837"/>
    </row>
    <row r="12" spans="1:33" ht="24" customHeight="1">
      <c r="A12" s="719"/>
      <c r="B12" s="731" t="s">
        <v>698</v>
      </c>
      <c r="C12" s="738"/>
      <c r="D12" s="738"/>
      <c r="E12" s="738"/>
      <c r="F12" s="738"/>
      <c r="G12" s="738"/>
      <c r="H12" s="738"/>
      <c r="I12" s="748"/>
      <c r="J12" s="753" t="s">
        <v>170</v>
      </c>
      <c r="K12" s="759" t="s">
        <v>301</v>
      </c>
      <c r="L12" s="763"/>
      <c r="M12" s="769" t="s">
        <v>158</v>
      </c>
      <c r="N12" s="781" t="s">
        <v>3</v>
      </c>
      <c r="O12" s="789" t="s">
        <v>189</v>
      </c>
      <c r="P12" s="794"/>
      <c r="Q12" s="797"/>
      <c r="R12" s="802" t="s">
        <v>2145</v>
      </c>
      <c r="S12" s="807"/>
      <c r="T12" s="807"/>
      <c r="U12" s="807"/>
      <c r="V12" s="807"/>
      <c r="W12" s="807"/>
      <c r="X12" s="807"/>
      <c r="Y12" s="807"/>
      <c r="Z12" s="807"/>
      <c r="AA12" s="807"/>
      <c r="AB12" s="807"/>
      <c r="AC12" s="855"/>
      <c r="AD12" s="860" t="s">
        <v>2241</v>
      </c>
      <c r="AE12" s="863" t="s">
        <v>1268</v>
      </c>
      <c r="AF12" s="863" t="s">
        <v>2239</v>
      </c>
      <c r="AG12" s="863" t="s">
        <v>2240</v>
      </c>
    </row>
    <row r="13" spans="1:33" ht="21.75" customHeight="1">
      <c r="A13" s="720"/>
      <c r="B13" s="732"/>
      <c r="C13" s="739"/>
      <c r="D13" s="739"/>
      <c r="E13" s="739"/>
      <c r="F13" s="739"/>
      <c r="G13" s="739"/>
      <c r="H13" s="739"/>
      <c r="I13" s="749"/>
      <c r="J13" s="754"/>
      <c r="K13" s="760"/>
      <c r="L13" s="764"/>
      <c r="M13" s="770"/>
      <c r="N13" s="782"/>
      <c r="O13" s="790" t="s">
        <v>2146</v>
      </c>
      <c r="P13" s="754" t="s">
        <v>464</v>
      </c>
      <c r="Q13" s="798" t="s">
        <v>2147</v>
      </c>
      <c r="R13" s="803" t="s">
        <v>2169</v>
      </c>
      <c r="S13" s="808"/>
      <c r="T13" s="808"/>
      <c r="U13" s="818" t="s">
        <v>1879</v>
      </c>
      <c r="V13" s="824"/>
      <c r="W13" s="824"/>
      <c r="X13" s="824"/>
      <c r="Y13" s="838"/>
      <c r="Z13" s="844" t="s">
        <v>2147</v>
      </c>
      <c r="AA13" s="849"/>
      <c r="AB13" s="849"/>
      <c r="AC13" s="856"/>
      <c r="AD13" s="860"/>
      <c r="AE13" s="863"/>
      <c r="AF13" s="863"/>
      <c r="AG13" s="863"/>
    </row>
    <row r="14" spans="1:33" ht="51" customHeight="1">
      <c r="A14" s="720"/>
      <c r="B14" s="732"/>
      <c r="C14" s="739"/>
      <c r="D14" s="739"/>
      <c r="E14" s="739"/>
      <c r="F14" s="739"/>
      <c r="G14" s="739"/>
      <c r="H14" s="739"/>
      <c r="I14" s="749"/>
      <c r="J14" s="754"/>
      <c r="K14" s="20"/>
      <c r="L14" s="765"/>
      <c r="M14" s="770"/>
      <c r="N14" s="782"/>
      <c r="O14" s="790"/>
      <c r="P14" s="754"/>
      <c r="Q14" s="798"/>
      <c r="R14" s="804" t="s">
        <v>367</v>
      </c>
      <c r="S14" s="809" t="s">
        <v>494</v>
      </c>
      <c r="T14" s="813" t="s">
        <v>2167</v>
      </c>
      <c r="U14" s="804" t="s">
        <v>367</v>
      </c>
      <c r="V14" s="809" t="s">
        <v>494</v>
      </c>
      <c r="W14" s="830" t="s">
        <v>2113</v>
      </c>
      <c r="X14" s="813" t="s">
        <v>2167</v>
      </c>
      <c r="Y14" s="839"/>
      <c r="Z14" s="804" t="s">
        <v>367</v>
      </c>
      <c r="AA14" s="809" t="s">
        <v>494</v>
      </c>
      <c r="AB14" s="853" t="s">
        <v>2167</v>
      </c>
      <c r="AC14" s="857" t="s">
        <v>2136</v>
      </c>
      <c r="AD14" s="860"/>
      <c r="AE14" s="863"/>
      <c r="AF14" s="863"/>
      <c r="AG14" s="863"/>
    </row>
    <row r="15" spans="1:33" ht="72" customHeight="1">
      <c r="A15" s="721"/>
      <c r="B15" s="733"/>
      <c r="C15" s="740"/>
      <c r="D15" s="740"/>
      <c r="E15" s="740"/>
      <c r="F15" s="740"/>
      <c r="G15" s="740"/>
      <c r="H15" s="740"/>
      <c r="I15" s="750"/>
      <c r="J15" s="755"/>
      <c r="K15" s="761" t="s">
        <v>148</v>
      </c>
      <c r="L15" s="761" t="s">
        <v>93</v>
      </c>
      <c r="M15" s="771"/>
      <c r="N15" s="783"/>
      <c r="O15" s="791"/>
      <c r="P15" s="755"/>
      <c r="Q15" s="799"/>
      <c r="R15" s="791"/>
      <c r="S15" s="755"/>
      <c r="T15" s="814"/>
      <c r="U15" s="791"/>
      <c r="V15" s="755"/>
      <c r="W15" s="831" t="s">
        <v>890</v>
      </c>
      <c r="X15" s="814"/>
      <c r="Y15" s="840"/>
      <c r="Z15" s="791"/>
      <c r="AA15" s="755"/>
      <c r="AB15" s="854"/>
      <c r="AC15" s="799"/>
      <c r="AD15" s="860" t="s">
        <v>1648</v>
      </c>
      <c r="AE15" s="863"/>
      <c r="AF15" s="863"/>
      <c r="AG15" s="863"/>
    </row>
    <row r="16" spans="1:33" s="715" customFormat="1" ht="24.9" customHeight="1">
      <c r="A16" s="722" t="s">
        <v>10</v>
      </c>
      <c r="B16" s="734" t="str">
        <f>IF(基本情報入力シート!C53="","",基本情報入力シート!C53)</f>
        <v/>
      </c>
      <c r="C16" s="741"/>
      <c r="D16" s="741"/>
      <c r="E16" s="741"/>
      <c r="F16" s="741"/>
      <c r="G16" s="741"/>
      <c r="H16" s="741"/>
      <c r="I16" s="751"/>
      <c r="J16" s="756" t="str">
        <f>IF(基本情報入力シート!M53="","",基本情報入力シート!M53)</f>
        <v/>
      </c>
      <c r="K16" s="762" t="str">
        <f>IF(基本情報入力シート!R53="","",基本情報入力シート!R53)</f>
        <v/>
      </c>
      <c r="L16" s="762" t="str">
        <f>IF(基本情報入力シート!W53="","",基本情報入力シート!W53)</f>
        <v/>
      </c>
      <c r="M16" s="772" t="str">
        <f>IF(基本情報入力シート!X53="","",基本情報入力シート!X53)</f>
        <v/>
      </c>
      <c r="N16" s="784" t="str">
        <f>IF(基本情報入力シート!Y53="","",基本情報入力シート!Y53)</f>
        <v/>
      </c>
      <c r="O16" s="792"/>
      <c r="P16" s="795"/>
      <c r="Q16" s="800"/>
      <c r="R16" s="805"/>
      <c r="S16" s="810"/>
      <c r="T16" s="815" t="str">
        <f>IFERROR(S16*VLOOKUP(AE16,'【参考】数式用3'!$AD$3:$BA$14,MATCH(N16,'【参考】数式用3'!$AD$2:$BA$2,0)),"")</f>
        <v/>
      </c>
      <c r="U16" s="819"/>
      <c r="V16" s="825"/>
      <c r="W16" s="825"/>
      <c r="X16" s="833" t="str">
        <f>IFERROR(V16*VLOOKUP(AF16,'【参考】数式用3'!$AD$15:$BA$23,MATCH(N16,'【参考】数式用3'!$AD$2:$BA$2,0)),"")</f>
        <v/>
      </c>
      <c r="Y16" s="841"/>
      <c r="Z16" s="845"/>
      <c r="AA16" s="850"/>
      <c r="AB16" s="835" t="str">
        <f>IFERROR(AA16*VLOOKUP(AG16,'【参考】数式用3'!$AD$24:$BA$27,MATCH(N16,'【参考】数式用3'!$AD$2:$BA$2,0)),"")</f>
        <v/>
      </c>
      <c r="AC16" s="858"/>
      <c r="AD16" s="861" t="str">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864" t="str">
        <f t="shared" ref="AE16:AE79" si="1">IF(AND(O16="",R16=""),"",O16&amp;"から"&amp;R16)</f>
        <v/>
      </c>
      <c r="AF16" s="864" t="str">
        <f t="shared" ref="AF16:AF79" si="2">IF(AND(P16="",U16=""),"",P16&amp;"から"&amp;U16)</f>
        <v/>
      </c>
      <c r="AG16" s="864" t="str">
        <f t="shared" ref="AG16:AG79" si="3">IF(AND(Q16="",Z16=""),"",Q16&amp;"から"&amp;Z16)</f>
        <v/>
      </c>
    </row>
    <row r="17" spans="1:33" ht="24.9" customHeight="1">
      <c r="A17" s="723">
        <v>2</v>
      </c>
      <c r="B17" s="735" t="str">
        <f>IF(基本情報入力シート!C54="","",基本情報入力シート!C54)</f>
        <v/>
      </c>
      <c r="C17" s="742"/>
      <c r="D17" s="742"/>
      <c r="E17" s="742"/>
      <c r="F17" s="742"/>
      <c r="G17" s="742"/>
      <c r="H17" s="742"/>
      <c r="I17" s="752"/>
      <c r="J17" s="757" t="str">
        <f>IF(基本情報入力シート!M54="","",基本情報入力シート!M54)</f>
        <v/>
      </c>
      <c r="K17" s="758" t="str">
        <f>IF(基本情報入力シート!R54="","",基本情報入力シート!R54)</f>
        <v/>
      </c>
      <c r="L17" s="758" t="str">
        <f>IF(基本情報入力シート!W54="","",基本情報入力シート!W54)</f>
        <v/>
      </c>
      <c r="M17" s="773" t="str">
        <f>IF(基本情報入力シート!X54="","",基本情報入力シート!X54)</f>
        <v/>
      </c>
      <c r="N17" s="785" t="str">
        <f>IF(基本情報入力シート!Y54="","",基本情報入力シート!Y54)</f>
        <v/>
      </c>
      <c r="O17" s="793"/>
      <c r="P17" s="796"/>
      <c r="Q17" s="800"/>
      <c r="R17" s="806"/>
      <c r="S17" s="811"/>
      <c r="T17" s="815" t="str">
        <f>IFERROR(S17*VLOOKUP(AE17,'【参考】数式用3'!$AD$3:$BA$14,MATCH(N17,'【参考】数式用3'!$AD$2:$BA$2,0)),"")</f>
        <v/>
      </c>
      <c r="U17" s="820"/>
      <c r="V17" s="826"/>
      <c r="W17" s="827"/>
      <c r="X17" s="834" t="str">
        <f>IFERROR(V17*VLOOKUP(AF17,'【参考】数式用3'!$AD$15:$BA$23,MATCH(N17,'【参考】数式用3'!$AD$2:$BA$2,0)),"")</f>
        <v/>
      </c>
      <c r="Y17" s="842"/>
      <c r="Z17" s="845"/>
      <c r="AA17" s="851"/>
      <c r="AB17" s="835" t="str">
        <f>IFERROR(AA17*VLOOKUP(AG17,'【参考】数式用3'!$AD$24:$BA$27,MATCH(N17,'【参考】数式用3'!$AD$2:$BA$2,0)),"")</f>
        <v/>
      </c>
      <c r="AC17" s="859"/>
      <c r="AD17" s="861" t="str">
        <f t="shared" si="0"/>
        <v/>
      </c>
      <c r="AE17" s="864" t="str">
        <f t="shared" si="1"/>
        <v/>
      </c>
      <c r="AF17" s="864" t="str">
        <f t="shared" si="2"/>
        <v/>
      </c>
      <c r="AG17" s="864" t="str">
        <f t="shared" si="3"/>
        <v/>
      </c>
    </row>
    <row r="18" spans="1:33" ht="24.9" customHeight="1">
      <c r="A18" s="723">
        <v>3</v>
      </c>
      <c r="B18" s="735" t="str">
        <f>IF(基本情報入力シート!C55="","",基本情報入力シート!C55)</f>
        <v/>
      </c>
      <c r="C18" s="742"/>
      <c r="D18" s="742"/>
      <c r="E18" s="742"/>
      <c r="F18" s="742"/>
      <c r="G18" s="742"/>
      <c r="H18" s="742"/>
      <c r="I18" s="752"/>
      <c r="J18" s="757" t="str">
        <f>IF(基本情報入力シート!M55="","",基本情報入力シート!M55)</f>
        <v/>
      </c>
      <c r="K18" s="758" t="str">
        <f>IF(基本情報入力シート!R55="","",基本情報入力シート!R55)</f>
        <v/>
      </c>
      <c r="L18" s="758" t="str">
        <f>IF(基本情報入力シート!W55="","",基本情報入力シート!W55)</f>
        <v/>
      </c>
      <c r="M18" s="773" t="str">
        <f>IF(基本情報入力シート!X55="","",基本情報入力シート!X55)</f>
        <v/>
      </c>
      <c r="N18" s="785" t="str">
        <f>IF(基本情報入力シート!Y55="","",基本情報入力シート!Y55)</f>
        <v/>
      </c>
      <c r="O18" s="793"/>
      <c r="P18" s="796"/>
      <c r="Q18" s="800"/>
      <c r="R18" s="806"/>
      <c r="S18" s="811"/>
      <c r="T18" s="815" t="str">
        <f>IFERROR(S18*VLOOKUP(AE18,'【参考】数式用3'!$AD$3:$BA$14,MATCH(N18,'【参考】数式用3'!$AD$2:$BA$2,0)),"")</f>
        <v/>
      </c>
      <c r="U18" s="820"/>
      <c r="V18" s="826"/>
      <c r="W18" s="827"/>
      <c r="X18" s="835" t="str">
        <f>IFERROR(V18*VLOOKUP(AF18,'【参考】数式用3'!$AD$15:$BA$23,MATCH(N18,'【参考】数式用3'!$AD$2:$BA$2,0)),"")</f>
        <v/>
      </c>
      <c r="Y18" s="843"/>
      <c r="Z18" s="845"/>
      <c r="AA18" s="851"/>
      <c r="AB18" s="835" t="str">
        <f>IFERROR(AA18*VLOOKUP(AG18,'【参考】数式用3'!$AD$24:$BA$27,MATCH(N18,'【参考】数式用3'!$AD$2:$BA$2,0)),"")</f>
        <v/>
      </c>
      <c r="AC18" s="859"/>
      <c r="AD18" s="861" t="str">
        <f t="shared" si="0"/>
        <v/>
      </c>
      <c r="AE18" s="864" t="str">
        <f t="shared" si="1"/>
        <v/>
      </c>
      <c r="AF18" s="864" t="str">
        <f t="shared" si="2"/>
        <v/>
      </c>
      <c r="AG18" s="864" t="str">
        <f t="shared" si="3"/>
        <v/>
      </c>
    </row>
    <row r="19" spans="1:33" ht="24.9" customHeight="1">
      <c r="A19" s="723">
        <v>4</v>
      </c>
      <c r="B19" s="735" t="str">
        <f>IF(基本情報入力シート!C56="","",基本情報入力シート!C56)</f>
        <v/>
      </c>
      <c r="C19" s="742"/>
      <c r="D19" s="742"/>
      <c r="E19" s="742"/>
      <c r="F19" s="742"/>
      <c r="G19" s="742"/>
      <c r="H19" s="742"/>
      <c r="I19" s="752"/>
      <c r="J19" s="757" t="str">
        <f>IF(基本情報入力シート!M56="","",基本情報入力シート!M56)</f>
        <v/>
      </c>
      <c r="K19" s="758" t="str">
        <f>IF(基本情報入力シート!R56="","",基本情報入力シート!R56)</f>
        <v/>
      </c>
      <c r="L19" s="758" t="str">
        <f>IF(基本情報入力シート!W56="","",基本情報入力シート!W56)</f>
        <v/>
      </c>
      <c r="M19" s="773" t="str">
        <f>IF(基本情報入力シート!X56="","",基本情報入力シート!X56)</f>
        <v/>
      </c>
      <c r="N19" s="785" t="str">
        <f>IF(基本情報入力シート!Y56="","",基本情報入力シート!Y56)</f>
        <v/>
      </c>
      <c r="O19" s="793"/>
      <c r="P19" s="796"/>
      <c r="Q19" s="800"/>
      <c r="R19" s="806"/>
      <c r="S19" s="811"/>
      <c r="T19" s="815" t="str">
        <f>IFERROR(S19*VLOOKUP(AE19,'【参考】数式用3'!$AD$3:$BA$14,MATCH(N19,'【参考】数式用3'!$AD$2:$BA$2,0)),"")</f>
        <v/>
      </c>
      <c r="U19" s="820"/>
      <c r="V19" s="826"/>
      <c r="W19" s="827"/>
      <c r="X19" s="835" t="str">
        <f>IFERROR(V19*VLOOKUP(AF19,'【参考】数式用3'!$AD$15:$BA$23,MATCH(N19,'【参考】数式用3'!$AD$2:$BA$2,0)),"")</f>
        <v/>
      </c>
      <c r="Y19" s="843"/>
      <c r="Z19" s="845"/>
      <c r="AA19" s="851"/>
      <c r="AB19" s="835" t="str">
        <f>IFERROR(AA19*VLOOKUP(AG19,'【参考】数式用3'!$AD$24:$BA$27,MATCH(N19,'【参考】数式用3'!$AD$2:$BA$2,0)),"")</f>
        <v/>
      </c>
      <c r="AC19" s="859"/>
      <c r="AD19" s="861" t="str">
        <f t="shared" si="0"/>
        <v/>
      </c>
      <c r="AE19" s="864" t="str">
        <f t="shared" si="1"/>
        <v/>
      </c>
      <c r="AF19" s="864" t="str">
        <f t="shared" si="2"/>
        <v/>
      </c>
      <c r="AG19" s="864" t="str">
        <f t="shared" si="3"/>
        <v/>
      </c>
    </row>
    <row r="20" spans="1:33" ht="24.9" customHeight="1">
      <c r="A20" s="723">
        <v>5</v>
      </c>
      <c r="B20" s="735" t="str">
        <f>IF(基本情報入力シート!C57="","",基本情報入力シート!C57)</f>
        <v/>
      </c>
      <c r="C20" s="742"/>
      <c r="D20" s="742"/>
      <c r="E20" s="742"/>
      <c r="F20" s="742"/>
      <c r="G20" s="742"/>
      <c r="H20" s="742"/>
      <c r="I20" s="752"/>
      <c r="J20" s="757" t="str">
        <f>IF(基本情報入力シート!M57="","",基本情報入力シート!M57)</f>
        <v/>
      </c>
      <c r="K20" s="758" t="str">
        <f>IF(基本情報入力シート!R57="","",基本情報入力シート!R57)</f>
        <v/>
      </c>
      <c r="L20" s="758" t="str">
        <f>IF(基本情報入力シート!W57="","",基本情報入力シート!W57)</f>
        <v/>
      </c>
      <c r="M20" s="773" t="str">
        <f>IF(基本情報入力シート!X57="","",基本情報入力シート!X57)</f>
        <v/>
      </c>
      <c r="N20" s="785" t="str">
        <f>IF(基本情報入力シート!Y57="","",基本情報入力シート!Y57)</f>
        <v/>
      </c>
      <c r="O20" s="793"/>
      <c r="P20" s="796"/>
      <c r="Q20" s="800"/>
      <c r="R20" s="806"/>
      <c r="S20" s="811"/>
      <c r="T20" s="815" t="str">
        <f>IFERROR(S20*VLOOKUP(AE20,'【参考】数式用3'!$AD$3:$BA$14,MATCH(N20,'【参考】数式用3'!$AD$2:$BA$2,0)),"")</f>
        <v/>
      </c>
      <c r="U20" s="820"/>
      <c r="V20" s="826"/>
      <c r="W20" s="827"/>
      <c r="X20" s="835" t="str">
        <f>IFERROR(V20*VLOOKUP(AF20,'【参考】数式用3'!$AD$15:$BA$23,MATCH(N20,'【参考】数式用3'!$AD$2:$BA$2,0)),"")</f>
        <v/>
      </c>
      <c r="Y20" s="843"/>
      <c r="Z20" s="845"/>
      <c r="AA20" s="851"/>
      <c r="AB20" s="835" t="str">
        <f>IFERROR(AA20*VLOOKUP(AG20,'【参考】数式用3'!$AD$24:$BA$27,MATCH(N20,'【参考】数式用3'!$AD$2:$BA$2,0)),"")</f>
        <v/>
      </c>
      <c r="AC20" s="859"/>
      <c r="AD20" s="861" t="str">
        <f t="shared" si="0"/>
        <v/>
      </c>
      <c r="AE20" s="864" t="str">
        <f t="shared" si="1"/>
        <v/>
      </c>
      <c r="AF20" s="864" t="str">
        <f t="shared" si="2"/>
        <v/>
      </c>
      <c r="AG20" s="864" t="str">
        <f t="shared" si="3"/>
        <v/>
      </c>
    </row>
    <row r="21" spans="1:33" ht="24.9" customHeight="1">
      <c r="A21" s="723">
        <v>6</v>
      </c>
      <c r="B21" s="735" t="str">
        <f>IF(基本情報入力シート!C58="","",基本情報入力シート!C58)</f>
        <v/>
      </c>
      <c r="C21" s="742"/>
      <c r="D21" s="742"/>
      <c r="E21" s="742"/>
      <c r="F21" s="742"/>
      <c r="G21" s="742"/>
      <c r="H21" s="742"/>
      <c r="I21" s="752"/>
      <c r="J21" s="757" t="str">
        <f>IF(基本情報入力シート!M58="","",基本情報入力シート!M58)</f>
        <v/>
      </c>
      <c r="K21" s="758" t="str">
        <f>IF(基本情報入力シート!R58="","",基本情報入力シート!R58)</f>
        <v/>
      </c>
      <c r="L21" s="758" t="str">
        <f>IF(基本情報入力シート!W58="","",基本情報入力シート!W58)</f>
        <v/>
      </c>
      <c r="M21" s="773" t="str">
        <f>IF(基本情報入力シート!X58="","",基本情報入力シート!X58)</f>
        <v/>
      </c>
      <c r="N21" s="785" t="str">
        <f>IF(基本情報入力シート!Y58="","",基本情報入力シート!Y58)</f>
        <v/>
      </c>
      <c r="O21" s="793"/>
      <c r="P21" s="796"/>
      <c r="Q21" s="800"/>
      <c r="R21" s="806"/>
      <c r="S21" s="811"/>
      <c r="T21" s="815" t="str">
        <f>IFERROR(S21*VLOOKUP(AE21,'【参考】数式用3'!$AD$3:$BA$14,MATCH(N21,'【参考】数式用3'!$AD$2:$BA$2,0)),"")</f>
        <v/>
      </c>
      <c r="U21" s="820"/>
      <c r="V21" s="826"/>
      <c r="W21" s="827"/>
      <c r="X21" s="835" t="str">
        <f>IFERROR(V21*VLOOKUP(AF21,'【参考】数式用3'!$AD$15:$BA$23,MATCH(N21,'【参考】数式用3'!$AD$2:$BA$2,0)),"")</f>
        <v/>
      </c>
      <c r="Y21" s="843"/>
      <c r="Z21" s="845"/>
      <c r="AA21" s="851"/>
      <c r="AB21" s="835" t="str">
        <f>IFERROR(AA21*VLOOKUP(AG21,'【参考】数式用3'!$AD$24:$BA$27,MATCH(N21,'【参考】数式用3'!$AD$2:$BA$2,0)),"")</f>
        <v/>
      </c>
      <c r="AC21" s="859"/>
      <c r="AD21" s="861" t="str">
        <f t="shared" si="0"/>
        <v/>
      </c>
      <c r="AE21" s="864" t="str">
        <f t="shared" si="1"/>
        <v/>
      </c>
      <c r="AF21" s="864" t="str">
        <f t="shared" si="2"/>
        <v/>
      </c>
      <c r="AG21" s="864" t="str">
        <f t="shared" si="3"/>
        <v/>
      </c>
    </row>
    <row r="22" spans="1:33" ht="24.9" customHeight="1">
      <c r="A22" s="723">
        <v>7</v>
      </c>
      <c r="B22" s="735" t="str">
        <f>IF(基本情報入力シート!C59="","",基本情報入力シート!C59)</f>
        <v/>
      </c>
      <c r="C22" s="742"/>
      <c r="D22" s="742"/>
      <c r="E22" s="742"/>
      <c r="F22" s="742"/>
      <c r="G22" s="742"/>
      <c r="H22" s="742"/>
      <c r="I22" s="752"/>
      <c r="J22" s="757" t="str">
        <f>IF(基本情報入力シート!M59="","",基本情報入力シート!M59)</f>
        <v/>
      </c>
      <c r="K22" s="758" t="str">
        <f>IF(基本情報入力シート!R59="","",基本情報入力シート!R59)</f>
        <v/>
      </c>
      <c r="L22" s="758" t="str">
        <f>IF(基本情報入力シート!W59="","",基本情報入力シート!W59)</f>
        <v/>
      </c>
      <c r="M22" s="773" t="str">
        <f>IF(基本情報入力シート!X59="","",基本情報入力シート!X59)</f>
        <v/>
      </c>
      <c r="N22" s="785" t="str">
        <f>IF(基本情報入力シート!Y59="","",基本情報入力シート!Y59)</f>
        <v/>
      </c>
      <c r="O22" s="793"/>
      <c r="P22" s="796"/>
      <c r="Q22" s="800"/>
      <c r="R22" s="806"/>
      <c r="S22" s="811"/>
      <c r="T22" s="815" t="str">
        <f>IFERROR(S22*VLOOKUP(AE22,'【参考】数式用3'!$AD$3:$BA$14,MATCH(N22,'【参考】数式用3'!$AD$2:$BA$2,0)),"")</f>
        <v/>
      </c>
      <c r="U22" s="820"/>
      <c r="V22" s="826"/>
      <c r="W22" s="827"/>
      <c r="X22" s="835" t="str">
        <f>IFERROR(V22*VLOOKUP(AF22,'【参考】数式用3'!$AD$15:$BA$23,MATCH(N22,'【参考】数式用3'!$AD$2:$BA$2,0)),"")</f>
        <v/>
      </c>
      <c r="Y22" s="843"/>
      <c r="Z22" s="845"/>
      <c r="AA22" s="851"/>
      <c r="AB22" s="835" t="str">
        <f>IFERROR(AA22*VLOOKUP(AG22,'【参考】数式用3'!$AD$24:$BA$27,MATCH(N22,'【参考】数式用3'!$AD$2:$BA$2,0)),"")</f>
        <v/>
      </c>
      <c r="AC22" s="859"/>
      <c r="AD22" s="861" t="str">
        <f t="shared" si="0"/>
        <v/>
      </c>
      <c r="AE22" s="864" t="str">
        <f t="shared" si="1"/>
        <v/>
      </c>
      <c r="AF22" s="864" t="str">
        <f t="shared" si="2"/>
        <v/>
      </c>
      <c r="AG22" s="864" t="str">
        <f t="shared" si="3"/>
        <v/>
      </c>
    </row>
    <row r="23" spans="1:33" ht="24.9" customHeight="1">
      <c r="A23" s="723">
        <v>8</v>
      </c>
      <c r="B23" s="735" t="str">
        <f>IF(基本情報入力シート!C60="","",基本情報入力シート!C60)</f>
        <v/>
      </c>
      <c r="C23" s="742"/>
      <c r="D23" s="742"/>
      <c r="E23" s="742"/>
      <c r="F23" s="742"/>
      <c r="G23" s="742"/>
      <c r="H23" s="742"/>
      <c r="I23" s="752"/>
      <c r="J23" s="757" t="str">
        <f>IF(基本情報入力シート!M60="","",基本情報入力シート!M60)</f>
        <v/>
      </c>
      <c r="K23" s="758" t="str">
        <f>IF(基本情報入力シート!R60="","",基本情報入力シート!R60)</f>
        <v/>
      </c>
      <c r="L23" s="758" t="str">
        <f>IF(基本情報入力シート!W60="","",基本情報入力シート!W60)</f>
        <v/>
      </c>
      <c r="M23" s="773" t="str">
        <f>IF(基本情報入力シート!X60="","",基本情報入力シート!X60)</f>
        <v/>
      </c>
      <c r="N23" s="785" t="str">
        <f>IF(基本情報入力シート!Y60="","",基本情報入力シート!Y60)</f>
        <v/>
      </c>
      <c r="O23" s="793"/>
      <c r="P23" s="796"/>
      <c r="Q23" s="800"/>
      <c r="R23" s="806"/>
      <c r="S23" s="811"/>
      <c r="T23" s="815" t="str">
        <f>IFERROR(S23*VLOOKUP(AE23,'【参考】数式用3'!$AD$3:$BA$14,MATCH(N23,'【参考】数式用3'!$AD$2:$BA$2,0)),"")</f>
        <v/>
      </c>
      <c r="U23" s="820"/>
      <c r="V23" s="826"/>
      <c r="W23" s="827"/>
      <c r="X23" s="835" t="str">
        <f>IFERROR(V23*VLOOKUP(AF23,'【参考】数式用3'!$AD$15:$BA$23,MATCH(N23,'【参考】数式用3'!$AD$2:$BA$2,0)),"")</f>
        <v/>
      </c>
      <c r="Y23" s="843"/>
      <c r="Z23" s="845"/>
      <c r="AA23" s="851"/>
      <c r="AB23" s="835" t="str">
        <f>IFERROR(AA23*VLOOKUP(AG23,'【参考】数式用3'!$AD$24:$BA$27,MATCH(N23,'【参考】数式用3'!$AD$2:$BA$2,0)),"")</f>
        <v/>
      </c>
      <c r="AC23" s="859"/>
      <c r="AD23" s="861" t="str">
        <f t="shared" si="0"/>
        <v/>
      </c>
      <c r="AE23" s="864" t="str">
        <f t="shared" si="1"/>
        <v/>
      </c>
      <c r="AF23" s="864" t="str">
        <f t="shared" si="2"/>
        <v/>
      </c>
      <c r="AG23" s="864" t="str">
        <f t="shared" si="3"/>
        <v/>
      </c>
    </row>
    <row r="24" spans="1:33" ht="24.9" customHeight="1">
      <c r="A24" s="723">
        <v>9</v>
      </c>
      <c r="B24" s="735" t="str">
        <f>IF(基本情報入力シート!C61="","",基本情報入力シート!C61)</f>
        <v/>
      </c>
      <c r="C24" s="742"/>
      <c r="D24" s="742"/>
      <c r="E24" s="742"/>
      <c r="F24" s="742"/>
      <c r="G24" s="742"/>
      <c r="H24" s="742"/>
      <c r="I24" s="752"/>
      <c r="J24" s="757" t="str">
        <f>IF(基本情報入力シート!M61="","",基本情報入力シート!M61)</f>
        <v/>
      </c>
      <c r="K24" s="758" t="str">
        <f>IF(基本情報入力シート!R61="","",基本情報入力シート!R61)</f>
        <v/>
      </c>
      <c r="L24" s="758" t="str">
        <f>IF(基本情報入力シート!W61="","",基本情報入力シート!W61)</f>
        <v/>
      </c>
      <c r="M24" s="773" t="str">
        <f>IF(基本情報入力シート!X61="","",基本情報入力シート!X61)</f>
        <v/>
      </c>
      <c r="N24" s="785" t="str">
        <f>IF(基本情報入力シート!Y61="","",基本情報入力シート!Y61)</f>
        <v/>
      </c>
      <c r="O24" s="793"/>
      <c r="P24" s="796"/>
      <c r="Q24" s="800"/>
      <c r="R24" s="806"/>
      <c r="S24" s="811"/>
      <c r="T24" s="815" t="str">
        <f>IFERROR(S24*VLOOKUP(AE24,'【参考】数式用3'!$AD$3:$BA$14,MATCH(N24,'【参考】数式用3'!$AD$2:$BA$2,0)),"")</f>
        <v/>
      </c>
      <c r="U24" s="820"/>
      <c r="V24" s="826"/>
      <c r="W24" s="827"/>
      <c r="X24" s="835" t="str">
        <f>IFERROR(V24*VLOOKUP(AF24,'【参考】数式用3'!$AD$15:$BA$23,MATCH(N24,'【参考】数式用3'!$AD$2:$BA$2,0)),"")</f>
        <v/>
      </c>
      <c r="Y24" s="843"/>
      <c r="Z24" s="845"/>
      <c r="AA24" s="851"/>
      <c r="AB24" s="835" t="str">
        <f>IFERROR(AA24*VLOOKUP(AG24,'【参考】数式用3'!$AD$24:$BA$27,MATCH(N24,'【参考】数式用3'!$AD$2:$BA$2,0)),"")</f>
        <v/>
      </c>
      <c r="AC24" s="859"/>
      <c r="AD24" s="861" t="str">
        <f t="shared" si="0"/>
        <v/>
      </c>
      <c r="AE24" s="864" t="str">
        <f t="shared" si="1"/>
        <v/>
      </c>
      <c r="AF24" s="864" t="str">
        <f t="shared" si="2"/>
        <v/>
      </c>
      <c r="AG24" s="864" t="str">
        <f t="shared" si="3"/>
        <v/>
      </c>
    </row>
    <row r="25" spans="1:33" ht="24.9" customHeight="1">
      <c r="A25" s="723">
        <v>10</v>
      </c>
      <c r="B25" s="735" t="str">
        <f>IF(基本情報入力シート!C62="","",基本情報入力シート!C62)</f>
        <v/>
      </c>
      <c r="C25" s="742"/>
      <c r="D25" s="742"/>
      <c r="E25" s="742"/>
      <c r="F25" s="742"/>
      <c r="G25" s="742"/>
      <c r="H25" s="742"/>
      <c r="I25" s="752"/>
      <c r="J25" s="757" t="str">
        <f>IF(基本情報入力シート!M62="","",基本情報入力シート!M62)</f>
        <v/>
      </c>
      <c r="K25" s="758" t="str">
        <f>IF(基本情報入力シート!R62="","",基本情報入力シート!R62)</f>
        <v/>
      </c>
      <c r="L25" s="758" t="str">
        <f>IF(基本情報入力シート!W62="","",基本情報入力シート!W62)</f>
        <v/>
      </c>
      <c r="M25" s="773" t="str">
        <f>IF(基本情報入力シート!X62="","",基本情報入力シート!X62)</f>
        <v/>
      </c>
      <c r="N25" s="785" t="str">
        <f>IF(基本情報入力シート!Y62="","",基本情報入力シート!Y62)</f>
        <v/>
      </c>
      <c r="O25" s="793"/>
      <c r="P25" s="796"/>
      <c r="Q25" s="800"/>
      <c r="R25" s="806"/>
      <c r="S25" s="811"/>
      <c r="T25" s="815" t="str">
        <f>IFERROR(S25*VLOOKUP(AE25,'【参考】数式用3'!$AD$3:$BA$14,MATCH(N25,'【参考】数式用3'!$AD$2:$BA$2,0)),"")</f>
        <v/>
      </c>
      <c r="U25" s="820"/>
      <c r="V25" s="826"/>
      <c r="W25" s="827"/>
      <c r="X25" s="835" t="str">
        <f>IFERROR(V25*VLOOKUP(AF25,'【参考】数式用3'!$AD$15:$BA$23,MATCH(N25,'【参考】数式用3'!$AD$2:$BA$2,0)),"")</f>
        <v/>
      </c>
      <c r="Y25" s="843"/>
      <c r="Z25" s="845"/>
      <c r="AA25" s="851"/>
      <c r="AB25" s="835" t="str">
        <f>IFERROR(AA25*VLOOKUP(AG25,'【参考】数式用3'!$AD$24:$BA$27,MATCH(N25,'【参考】数式用3'!$AD$2:$BA$2,0)),"")</f>
        <v/>
      </c>
      <c r="AC25" s="859"/>
      <c r="AD25" s="861" t="str">
        <f t="shared" si="0"/>
        <v/>
      </c>
      <c r="AE25" s="864" t="str">
        <f t="shared" si="1"/>
        <v/>
      </c>
      <c r="AF25" s="864" t="str">
        <f t="shared" si="2"/>
        <v/>
      </c>
      <c r="AG25" s="864" t="str">
        <f t="shared" si="3"/>
        <v/>
      </c>
    </row>
    <row r="26" spans="1:33" ht="24.9" customHeight="1">
      <c r="A26" s="723">
        <v>11</v>
      </c>
      <c r="B26" s="735" t="str">
        <f>IF(基本情報入力シート!C63="","",基本情報入力シート!C63)</f>
        <v/>
      </c>
      <c r="C26" s="742"/>
      <c r="D26" s="742"/>
      <c r="E26" s="742"/>
      <c r="F26" s="742"/>
      <c r="G26" s="742"/>
      <c r="H26" s="742"/>
      <c r="I26" s="752"/>
      <c r="J26" s="757" t="str">
        <f>IF(基本情報入力シート!M63="","",基本情報入力シート!M63)</f>
        <v/>
      </c>
      <c r="K26" s="758" t="str">
        <f>IF(基本情報入力シート!R63="","",基本情報入力シート!R63)</f>
        <v/>
      </c>
      <c r="L26" s="758" t="str">
        <f>IF(基本情報入力シート!W63="","",基本情報入力シート!W63)</f>
        <v/>
      </c>
      <c r="M26" s="773" t="str">
        <f>IF(基本情報入力シート!X63="","",基本情報入力シート!X63)</f>
        <v/>
      </c>
      <c r="N26" s="785" t="str">
        <f>IF(基本情報入力シート!Y63="","",基本情報入力シート!Y63)</f>
        <v/>
      </c>
      <c r="O26" s="793"/>
      <c r="P26" s="796"/>
      <c r="Q26" s="800"/>
      <c r="R26" s="806"/>
      <c r="S26" s="811"/>
      <c r="T26" s="815" t="str">
        <f>IFERROR(S26*VLOOKUP(AE26,'【参考】数式用3'!$AD$3:$BA$14,MATCH(N26,'【参考】数式用3'!$AD$2:$BA$2,0)),"")</f>
        <v/>
      </c>
      <c r="U26" s="820"/>
      <c r="V26" s="826"/>
      <c r="W26" s="827"/>
      <c r="X26" s="835" t="str">
        <f>IFERROR(V26*VLOOKUP(AF26,'【参考】数式用3'!$AD$15:$BA$23,MATCH(N26,'【参考】数式用3'!$AD$2:$BA$2,0)),"")</f>
        <v/>
      </c>
      <c r="Y26" s="843"/>
      <c r="Z26" s="845"/>
      <c r="AA26" s="851"/>
      <c r="AB26" s="835" t="str">
        <f>IFERROR(AA26*VLOOKUP(AG26,'【参考】数式用3'!$AD$24:$BA$27,MATCH(N26,'【参考】数式用3'!$AD$2:$BA$2,0)),"")</f>
        <v/>
      </c>
      <c r="AC26" s="859"/>
      <c r="AD26" s="861" t="str">
        <f t="shared" si="0"/>
        <v/>
      </c>
      <c r="AE26" s="864" t="str">
        <f t="shared" si="1"/>
        <v/>
      </c>
      <c r="AF26" s="864" t="str">
        <f t="shared" si="2"/>
        <v/>
      </c>
      <c r="AG26" s="864" t="str">
        <f t="shared" si="3"/>
        <v/>
      </c>
    </row>
    <row r="27" spans="1:33" ht="24.9" customHeight="1">
      <c r="A27" s="723">
        <v>12</v>
      </c>
      <c r="B27" s="735" t="str">
        <f>IF(基本情報入力シート!C64="","",基本情報入力シート!C64)</f>
        <v/>
      </c>
      <c r="C27" s="742"/>
      <c r="D27" s="742"/>
      <c r="E27" s="742"/>
      <c r="F27" s="742"/>
      <c r="G27" s="742"/>
      <c r="H27" s="742"/>
      <c r="I27" s="752"/>
      <c r="J27" s="757" t="str">
        <f>IF(基本情報入力シート!M64="","",基本情報入力シート!M64)</f>
        <v/>
      </c>
      <c r="K27" s="758" t="str">
        <f>IF(基本情報入力シート!R64="","",基本情報入力シート!R64)</f>
        <v/>
      </c>
      <c r="L27" s="758" t="str">
        <f>IF(基本情報入力シート!W64="","",基本情報入力シート!W64)</f>
        <v/>
      </c>
      <c r="M27" s="773" t="str">
        <f>IF(基本情報入力シート!X64="","",基本情報入力シート!X64)</f>
        <v/>
      </c>
      <c r="N27" s="785" t="str">
        <f>IF(基本情報入力シート!Y64="","",基本情報入力シート!Y64)</f>
        <v/>
      </c>
      <c r="O27" s="793"/>
      <c r="P27" s="796"/>
      <c r="Q27" s="800"/>
      <c r="R27" s="806"/>
      <c r="S27" s="811"/>
      <c r="T27" s="815" t="str">
        <f>IFERROR(S27*VLOOKUP(AE27,'【参考】数式用3'!$AD$3:$BA$14,MATCH(N27,'【参考】数式用3'!$AD$2:$BA$2,0)),"")</f>
        <v/>
      </c>
      <c r="U27" s="820"/>
      <c r="V27" s="826"/>
      <c r="W27" s="827"/>
      <c r="X27" s="835" t="str">
        <f>IFERROR(V27*VLOOKUP(AF27,'【参考】数式用3'!$AD$15:$BA$23,MATCH(N27,'【参考】数式用3'!$AD$2:$BA$2,0)),"")</f>
        <v/>
      </c>
      <c r="Y27" s="843"/>
      <c r="Z27" s="845"/>
      <c r="AA27" s="851"/>
      <c r="AB27" s="835" t="str">
        <f>IFERROR(AA27*VLOOKUP(AG27,'【参考】数式用3'!$AD$24:$BA$27,MATCH(N27,'【参考】数式用3'!$AD$2:$BA$2,0)),"")</f>
        <v/>
      </c>
      <c r="AC27" s="859"/>
      <c r="AD27" s="861" t="str">
        <f t="shared" si="0"/>
        <v/>
      </c>
      <c r="AE27" s="864" t="str">
        <f t="shared" si="1"/>
        <v/>
      </c>
      <c r="AF27" s="864" t="str">
        <f t="shared" si="2"/>
        <v/>
      </c>
      <c r="AG27" s="864" t="str">
        <f t="shared" si="3"/>
        <v/>
      </c>
    </row>
    <row r="28" spans="1:33" ht="24.9" customHeight="1">
      <c r="A28" s="723">
        <v>13</v>
      </c>
      <c r="B28" s="735" t="str">
        <f>IF(基本情報入力シート!C65="","",基本情報入力シート!C65)</f>
        <v/>
      </c>
      <c r="C28" s="742"/>
      <c r="D28" s="742"/>
      <c r="E28" s="742"/>
      <c r="F28" s="742"/>
      <c r="G28" s="742"/>
      <c r="H28" s="742"/>
      <c r="I28" s="752"/>
      <c r="J28" s="757" t="str">
        <f>IF(基本情報入力シート!M65="","",基本情報入力シート!M65)</f>
        <v/>
      </c>
      <c r="K28" s="758" t="str">
        <f>IF(基本情報入力シート!R65="","",基本情報入力シート!R65)</f>
        <v/>
      </c>
      <c r="L28" s="758" t="str">
        <f>IF(基本情報入力シート!W65="","",基本情報入力シート!W65)</f>
        <v/>
      </c>
      <c r="M28" s="773" t="str">
        <f>IF(基本情報入力シート!X65="","",基本情報入力シート!X65)</f>
        <v/>
      </c>
      <c r="N28" s="785" t="str">
        <f>IF(基本情報入力シート!Y65="","",基本情報入力シート!Y65)</f>
        <v/>
      </c>
      <c r="O28" s="793"/>
      <c r="P28" s="796"/>
      <c r="Q28" s="800"/>
      <c r="R28" s="806"/>
      <c r="S28" s="811"/>
      <c r="T28" s="815" t="str">
        <f>IFERROR(S28*VLOOKUP(AE28,'【参考】数式用3'!$AD$3:$BA$14,MATCH(N28,'【参考】数式用3'!$AD$2:$BA$2,0)),"")</f>
        <v/>
      </c>
      <c r="U28" s="820"/>
      <c r="V28" s="826"/>
      <c r="W28" s="827"/>
      <c r="X28" s="835" t="str">
        <f>IFERROR(V28*VLOOKUP(AF28,'【参考】数式用3'!$AD$15:$BA$23,MATCH(N28,'【参考】数式用3'!$AD$2:$BA$2,0)),"")</f>
        <v/>
      </c>
      <c r="Y28" s="843"/>
      <c r="Z28" s="845"/>
      <c r="AA28" s="851"/>
      <c r="AB28" s="835" t="str">
        <f>IFERROR(AA28*VLOOKUP(AG28,'【参考】数式用3'!$AD$24:$BA$27,MATCH(N28,'【参考】数式用3'!$AD$2:$BA$2,0)),"")</f>
        <v/>
      </c>
      <c r="AC28" s="859"/>
      <c r="AD28" s="861" t="str">
        <f t="shared" si="0"/>
        <v/>
      </c>
      <c r="AE28" s="864" t="str">
        <f t="shared" si="1"/>
        <v/>
      </c>
      <c r="AF28" s="864" t="str">
        <f t="shared" si="2"/>
        <v/>
      </c>
      <c r="AG28" s="864" t="str">
        <f t="shared" si="3"/>
        <v/>
      </c>
    </row>
    <row r="29" spans="1:33" ht="24.9" customHeight="1">
      <c r="A29" s="723">
        <v>14</v>
      </c>
      <c r="B29" s="735" t="str">
        <f>IF(基本情報入力シート!C66="","",基本情報入力シート!C66)</f>
        <v/>
      </c>
      <c r="C29" s="742"/>
      <c r="D29" s="742"/>
      <c r="E29" s="742"/>
      <c r="F29" s="742"/>
      <c r="G29" s="742"/>
      <c r="H29" s="742"/>
      <c r="I29" s="752"/>
      <c r="J29" s="757" t="str">
        <f>IF(基本情報入力シート!M66="","",基本情報入力シート!M66)</f>
        <v/>
      </c>
      <c r="K29" s="758" t="str">
        <f>IF(基本情報入力シート!R66="","",基本情報入力シート!R66)</f>
        <v/>
      </c>
      <c r="L29" s="758" t="str">
        <f>IF(基本情報入力シート!W66="","",基本情報入力シート!W66)</f>
        <v/>
      </c>
      <c r="M29" s="773" t="str">
        <f>IF(基本情報入力シート!X66="","",基本情報入力シート!X66)</f>
        <v/>
      </c>
      <c r="N29" s="785" t="str">
        <f>IF(基本情報入力シート!Y66="","",基本情報入力シート!Y66)</f>
        <v/>
      </c>
      <c r="O29" s="793"/>
      <c r="P29" s="796"/>
      <c r="Q29" s="800"/>
      <c r="R29" s="806"/>
      <c r="S29" s="811"/>
      <c r="T29" s="815" t="str">
        <f>IFERROR(S29*VLOOKUP(AE29,'【参考】数式用3'!$AD$3:$BA$14,MATCH(N29,'【参考】数式用3'!$AD$2:$BA$2,0)),"")</f>
        <v/>
      </c>
      <c r="U29" s="820"/>
      <c r="V29" s="826"/>
      <c r="W29" s="827"/>
      <c r="X29" s="835" t="str">
        <f>IFERROR(V29*VLOOKUP(AF29,'【参考】数式用3'!$AD$15:$BA$23,MATCH(N29,'【参考】数式用3'!$AD$2:$BA$2,0)),"")</f>
        <v/>
      </c>
      <c r="Y29" s="843"/>
      <c r="Z29" s="845"/>
      <c r="AA29" s="851"/>
      <c r="AB29" s="835" t="str">
        <f>IFERROR(AA29*VLOOKUP(AG29,'【参考】数式用3'!$AD$24:$BA$27,MATCH(N29,'【参考】数式用3'!$AD$2:$BA$2,0)),"")</f>
        <v/>
      </c>
      <c r="AC29" s="859"/>
      <c r="AD29" s="861" t="str">
        <f t="shared" si="0"/>
        <v/>
      </c>
      <c r="AE29" s="864" t="str">
        <f t="shared" si="1"/>
        <v/>
      </c>
      <c r="AF29" s="864" t="str">
        <f t="shared" si="2"/>
        <v/>
      </c>
      <c r="AG29" s="864" t="str">
        <f t="shared" si="3"/>
        <v/>
      </c>
    </row>
    <row r="30" spans="1:33" ht="24.9" customHeight="1">
      <c r="A30" s="723">
        <v>15</v>
      </c>
      <c r="B30" s="735" t="str">
        <f>IF(基本情報入力シート!C67="","",基本情報入力シート!C67)</f>
        <v/>
      </c>
      <c r="C30" s="742"/>
      <c r="D30" s="742"/>
      <c r="E30" s="742"/>
      <c r="F30" s="742"/>
      <c r="G30" s="742"/>
      <c r="H30" s="742"/>
      <c r="I30" s="752"/>
      <c r="J30" s="757" t="str">
        <f>IF(基本情報入力シート!M67="","",基本情報入力シート!M67)</f>
        <v/>
      </c>
      <c r="K30" s="758" t="str">
        <f>IF(基本情報入力シート!R67="","",基本情報入力シート!R67)</f>
        <v/>
      </c>
      <c r="L30" s="758" t="str">
        <f>IF(基本情報入力シート!W67="","",基本情報入力シート!W67)</f>
        <v/>
      </c>
      <c r="M30" s="773" t="str">
        <f>IF(基本情報入力シート!X67="","",基本情報入力シート!X67)</f>
        <v/>
      </c>
      <c r="N30" s="785" t="str">
        <f>IF(基本情報入力シート!Y67="","",基本情報入力シート!Y67)</f>
        <v/>
      </c>
      <c r="O30" s="793"/>
      <c r="P30" s="796"/>
      <c r="Q30" s="800"/>
      <c r="R30" s="806"/>
      <c r="S30" s="811"/>
      <c r="T30" s="815" t="str">
        <f>IFERROR(S30*VLOOKUP(AE30,'【参考】数式用3'!$AD$3:$BA$14,MATCH(N30,'【参考】数式用3'!$AD$2:$BA$2,0)),"")</f>
        <v/>
      </c>
      <c r="U30" s="820"/>
      <c r="V30" s="826"/>
      <c r="W30" s="827"/>
      <c r="X30" s="835" t="str">
        <f>IFERROR(V30*VLOOKUP(AF30,'【参考】数式用3'!$AD$15:$BA$23,MATCH(N30,'【参考】数式用3'!$AD$2:$BA$2,0)),"")</f>
        <v/>
      </c>
      <c r="Y30" s="843"/>
      <c r="Z30" s="845"/>
      <c r="AA30" s="851"/>
      <c r="AB30" s="835" t="str">
        <f>IFERROR(AA30*VLOOKUP(AG30,'【参考】数式用3'!$AD$24:$BA$27,MATCH(N30,'【参考】数式用3'!$AD$2:$BA$2,0)),"")</f>
        <v/>
      </c>
      <c r="AC30" s="859"/>
      <c r="AD30" s="861" t="str">
        <f t="shared" si="0"/>
        <v/>
      </c>
      <c r="AE30" s="864" t="str">
        <f t="shared" si="1"/>
        <v/>
      </c>
      <c r="AF30" s="864" t="str">
        <f t="shared" si="2"/>
        <v/>
      </c>
      <c r="AG30" s="864" t="str">
        <f t="shared" si="3"/>
        <v/>
      </c>
    </row>
    <row r="31" spans="1:33" ht="24.9" customHeight="1">
      <c r="A31" s="723">
        <v>16</v>
      </c>
      <c r="B31" s="735" t="str">
        <f>IF(基本情報入力シート!C68="","",基本情報入力シート!C68)</f>
        <v/>
      </c>
      <c r="C31" s="742"/>
      <c r="D31" s="742"/>
      <c r="E31" s="742"/>
      <c r="F31" s="742"/>
      <c r="G31" s="742"/>
      <c r="H31" s="742"/>
      <c r="I31" s="752"/>
      <c r="J31" s="757" t="str">
        <f>IF(基本情報入力シート!M68="","",基本情報入力シート!M68)</f>
        <v/>
      </c>
      <c r="K31" s="758" t="str">
        <f>IF(基本情報入力シート!R68="","",基本情報入力シート!R68)</f>
        <v/>
      </c>
      <c r="L31" s="758" t="str">
        <f>IF(基本情報入力シート!W68="","",基本情報入力シート!W68)</f>
        <v/>
      </c>
      <c r="M31" s="773" t="str">
        <f>IF(基本情報入力シート!X68="","",基本情報入力シート!X68)</f>
        <v/>
      </c>
      <c r="N31" s="785" t="str">
        <f>IF(基本情報入力シート!Y68="","",基本情報入力シート!Y68)</f>
        <v/>
      </c>
      <c r="O31" s="793"/>
      <c r="P31" s="796"/>
      <c r="Q31" s="800"/>
      <c r="R31" s="806"/>
      <c r="S31" s="811"/>
      <c r="T31" s="815" t="str">
        <f>IFERROR(S31*VLOOKUP(AE31,'【参考】数式用3'!$AD$3:$BA$14,MATCH(N31,'【参考】数式用3'!$AD$2:$BA$2,0)),"")</f>
        <v/>
      </c>
      <c r="U31" s="820"/>
      <c r="V31" s="826"/>
      <c r="W31" s="827"/>
      <c r="X31" s="835" t="str">
        <f>IFERROR(V31*VLOOKUP(AF31,'【参考】数式用3'!$AD$15:$BA$23,MATCH(N31,'【参考】数式用3'!$AD$2:$BA$2,0)),"")</f>
        <v/>
      </c>
      <c r="Y31" s="843"/>
      <c r="Z31" s="845"/>
      <c r="AA31" s="851"/>
      <c r="AB31" s="835" t="str">
        <f>IFERROR(AA31*VLOOKUP(AG31,'【参考】数式用3'!$AD$24:$BA$27,MATCH(N31,'【参考】数式用3'!$AD$2:$BA$2,0)),"")</f>
        <v/>
      </c>
      <c r="AC31" s="859"/>
      <c r="AD31" s="861" t="str">
        <f t="shared" si="0"/>
        <v/>
      </c>
      <c r="AE31" s="864" t="str">
        <f t="shared" si="1"/>
        <v/>
      </c>
      <c r="AF31" s="864" t="str">
        <f t="shared" si="2"/>
        <v/>
      </c>
      <c r="AG31" s="864" t="str">
        <f t="shared" si="3"/>
        <v/>
      </c>
    </row>
    <row r="32" spans="1:33" ht="24.9" customHeight="1">
      <c r="A32" s="723">
        <v>17</v>
      </c>
      <c r="B32" s="735" t="str">
        <f>IF(基本情報入力シート!C69="","",基本情報入力シート!C69)</f>
        <v/>
      </c>
      <c r="C32" s="742"/>
      <c r="D32" s="742"/>
      <c r="E32" s="742"/>
      <c r="F32" s="742"/>
      <c r="G32" s="742"/>
      <c r="H32" s="742"/>
      <c r="I32" s="752"/>
      <c r="J32" s="758" t="str">
        <f>IF(基本情報入力シート!M69="","",基本情報入力シート!M69)</f>
        <v/>
      </c>
      <c r="K32" s="758" t="str">
        <f>IF(基本情報入力シート!R69="","",基本情報入力シート!R69)</f>
        <v/>
      </c>
      <c r="L32" s="758" t="str">
        <f>IF(基本情報入力シート!W69="","",基本情報入力シート!W69)</f>
        <v/>
      </c>
      <c r="M32" s="774" t="str">
        <f>IF(基本情報入力シート!X69="","",基本情報入力シート!X69)</f>
        <v/>
      </c>
      <c r="N32" s="786" t="str">
        <f>IF(基本情報入力シート!Y69="","",基本情報入力シート!Y69)</f>
        <v/>
      </c>
      <c r="O32" s="793"/>
      <c r="P32" s="796"/>
      <c r="Q32" s="800"/>
      <c r="R32" s="793"/>
      <c r="S32" s="812"/>
      <c r="T32" s="815" t="str">
        <f>IFERROR(S32*VLOOKUP(AE32,'【参考】数式用3'!$AD$3:$BA$14,MATCH(N32,'【参考】数式用3'!$AD$2:$BA$2,0)),"")</f>
        <v/>
      </c>
      <c r="U32" s="821"/>
      <c r="V32" s="827"/>
      <c r="W32" s="827"/>
      <c r="X32" s="835" t="str">
        <f>IFERROR(V32*VLOOKUP(AF32,'【参考】数式用3'!$AD$15:$BA$23,MATCH(N32,'【参考】数式用3'!$AD$2:$BA$2,0)),"")</f>
        <v/>
      </c>
      <c r="Y32" s="843"/>
      <c r="Z32" s="846"/>
      <c r="AA32" s="852"/>
      <c r="AB32" s="835" t="str">
        <f>IFERROR(AA32*VLOOKUP(AG32,'【参考】数式用3'!$AD$24:$BA$27,MATCH(N32,'【参考】数式用3'!$AD$2:$BA$2,0)),"")</f>
        <v/>
      </c>
      <c r="AC32" s="859"/>
      <c r="AD32" s="861" t="str">
        <f t="shared" si="0"/>
        <v/>
      </c>
      <c r="AE32" s="864" t="str">
        <f t="shared" si="1"/>
        <v/>
      </c>
      <c r="AF32" s="864" t="str">
        <f t="shared" si="2"/>
        <v/>
      </c>
      <c r="AG32" s="864" t="str">
        <f t="shared" si="3"/>
        <v/>
      </c>
    </row>
    <row r="33" spans="1:33" ht="24.9" customHeight="1">
      <c r="A33" s="723">
        <v>18</v>
      </c>
      <c r="B33" s="735" t="str">
        <f>IF(基本情報入力シート!C70="","",基本情報入力シート!C70)</f>
        <v/>
      </c>
      <c r="C33" s="742"/>
      <c r="D33" s="742"/>
      <c r="E33" s="742"/>
      <c r="F33" s="742"/>
      <c r="G33" s="742"/>
      <c r="H33" s="742"/>
      <c r="I33" s="752"/>
      <c r="J33" s="757" t="str">
        <f>IF(基本情報入力シート!M70="","",基本情報入力シート!M70)</f>
        <v/>
      </c>
      <c r="K33" s="758" t="str">
        <f>IF(基本情報入力シート!R70="","",基本情報入力シート!R70)</f>
        <v/>
      </c>
      <c r="L33" s="758" t="str">
        <f>IF(基本情報入力シート!W70="","",基本情報入力シート!W70)</f>
        <v/>
      </c>
      <c r="M33" s="773" t="str">
        <f>IF(基本情報入力シート!X70="","",基本情報入力シート!X70)</f>
        <v/>
      </c>
      <c r="N33" s="785" t="str">
        <f>IF(基本情報入力シート!Y70="","",基本情報入力シート!Y70)</f>
        <v/>
      </c>
      <c r="O33" s="793"/>
      <c r="P33" s="796"/>
      <c r="Q33" s="800"/>
      <c r="R33" s="806"/>
      <c r="S33" s="811"/>
      <c r="T33" s="815" t="str">
        <f>IFERROR(S33*VLOOKUP(AE33,'【参考】数式用3'!$AD$3:$BA$14,MATCH(N33,'【参考】数式用3'!$AD$2:$BA$2,0)),"")</f>
        <v/>
      </c>
      <c r="U33" s="820"/>
      <c r="V33" s="826"/>
      <c r="W33" s="827"/>
      <c r="X33" s="835" t="str">
        <f>IFERROR(V33*VLOOKUP(AF33,'【参考】数式用3'!$AD$15:$BA$23,MATCH(N33,'【参考】数式用3'!$AD$2:$BA$2,0)),"")</f>
        <v/>
      </c>
      <c r="Y33" s="843"/>
      <c r="Z33" s="845"/>
      <c r="AA33" s="851"/>
      <c r="AB33" s="835" t="str">
        <f>IFERROR(AA33*VLOOKUP(AG33,'【参考】数式用3'!$AD$24:$BA$27,MATCH(N33,'【参考】数式用3'!$AD$2:$BA$2,0)),"")</f>
        <v/>
      </c>
      <c r="AC33" s="859"/>
      <c r="AD33" s="861" t="str">
        <f t="shared" si="0"/>
        <v/>
      </c>
      <c r="AE33" s="864" t="str">
        <f t="shared" si="1"/>
        <v/>
      </c>
      <c r="AF33" s="864" t="str">
        <f t="shared" si="2"/>
        <v/>
      </c>
      <c r="AG33" s="864" t="str">
        <f t="shared" si="3"/>
        <v/>
      </c>
    </row>
    <row r="34" spans="1:33" ht="24.9" customHeight="1">
      <c r="A34" s="723">
        <v>19</v>
      </c>
      <c r="B34" s="735" t="str">
        <f>IF(基本情報入力シート!C71="","",基本情報入力シート!C71)</f>
        <v/>
      </c>
      <c r="C34" s="742"/>
      <c r="D34" s="742"/>
      <c r="E34" s="742"/>
      <c r="F34" s="742"/>
      <c r="G34" s="742"/>
      <c r="H34" s="742"/>
      <c r="I34" s="752"/>
      <c r="J34" s="757" t="str">
        <f>IF(基本情報入力シート!M71="","",基本情報入力シート!M71)</f>
        <v/>
      </c>
      <c r="K34" s="758" t="str">
        <f>IF(基本情報入力シート!R71="","",基本情報入力シート!R71)</f>
        <v/>
      </c>
      <c r="L34" s="758" t="str">
        <f>IF(基本情報入力シート!W71="","",基本情報入力シート!W71)</f>
        <v/>
      </c>
      <c r="M34" s="773" t="str">
        <f>IF(基本情報入力シート!X71="","",基本情報入力シート!X71)</f>
        <v/>
      </c>
      <c r="N34" s="785" t="str">
        <f>IF(基本情報入力シート!Y71="","",基本情報入力シート!Y71)</f>
        <v/>
      </c>
      <c r="O34" s="793"/>
      <c r="P34" s="796"/>
      <c r="Q34" s="800"/>
      <c r="R34" s="806"/>
      <c r="S34" s="811"/>
      <c r="T34" s="815" t="str">
        <f>IFERROR(S34*VLOOKUP(AE34,'【参考】数式用3'!$AD$3:$BA$14,MATCH(N34,'【参考】数式用3'!$AD$2:$BA$2,0)),"")</f>
        <v/>
      </c>
      <c r="U34" s="820"/>
      <c r="V34" s="826"/>
      <c r="W34" s="827"/>
      <c r="X34" s="835" t="str">
        <f>IFERROR(V34*VLOOKUP(AF34,'【参考】数式用3'!$AD$15:$BA$23,MATCH(N34,'【参考】数式用3'!$AD$2:$BA$2,0)),"")</f>
        <v/>
      </c>
      <c r="Y34" s="843"/>
      <c r="Z34" s="845"/>
      <c r="AA34" s="851"/>
      <c r="AB34" s="835" t="str">
        <f>IFERROR(AA34*VLOOKUP(AG34,'【参考】数式用3'!$AD$24:$BA$27,MATCH(N34,'【参考】数式用3'!$AD$2:$BA$2,0)),"")</f>
        <v/>
      </c>
      <c r="AC34" s="859"/>
      <c r="AD34" s="861" t="str">
        <f t="shared" si="0"/>
        <v/>
      </c>
      <c r="AE34" s="864" t="str">
        <f t="shared" si="1"/>
        <v/>
      </c>
      <c r="AF34" s="864" t="str">
        <f t="shared" si="2"/>
        <v/>
      </c>
      <c r="AG34" s="864" t="str">
        <f t="shared" si="3"/>
        <v/>
      </c>
    </row>
    <row r="35" spans="1:33" ht="24.9" customHeight="1">
      <c r="A35" s="723">
        <v>20</v>
      </c>
      <c r="B35" s="735" t="str">
        <f>IF(基本情報入力シート!C72="","",基本情報入力シート!C72)</f>
        <v/>
      </c>
      <c r="C35" s="742"/>
      <c r="D35" s="742"/>
      <c r="E35" s="742"/>
      <c r="F35" s="742"/>
      <c r="G35" s="742"/>
      <c r="H35" s="742"/>
      <c r="I35" s="752"/>
      <c r="J35" s="757" t="str">
        <f>IF(基本情報入力シート!M72="","",基本情報入力シート!M72)</f>
        <v/>
      </c>
      <c r="K35" s="758" t="str">
        <f>IF(基本情報入力シート!R72="","",基本情報入力シート!R72)</f>
        <v/>
      </c>
      <c r="L35" s="758" t="str">
        <f>IF(基本情報入力シート!W72="","",基本情報入力シート!W72)</f>
        <v/>
      </c>
      <c r="M35" s="773" t="str">
        <f>IF(基本情報入力シート!X72="","",基本情報入力シート!X72)</f>
        <v/>
      </c>
      <c r="N35" s="785" t="str">
        <f>IF(基本情報入力シート!Y72="","",基本情報入力シート!Y72)</f>
        <v/>
      </c>
      <c r="O35" s="793"/>
      <c r="P35" s="796"/>
      <c r="Q35" s="800"/>
      <c r="R35" s="806"/>
      <c r="S35" s="811"/>
      <c r="T35" s="815" t="str">
        <f>IFERROR(S35*VLOOKUP(AE35,'【参考】数式用3'!$AD$3:$BA$14,MATCH(N35,'【参考】数式用3'!$AD$2:$BA$2,0)),"")</f>
        <v/>
      </c>
      <c r="U35" s="820"/>
      <c r="V35" s="826"/>
      <c r="W35" s="827"/>
      <c r="X35" s="835" t="str">
        <f>IFERROR(V35*VLOOKUP(AF35,'【参考】数式用3'!$AD$15:$BA$23,MATCH(N35,'【参考】数式用3'!$AD$2:$BA$2,0)),"")</f>
        <v/>
      </c>
      <c r="Y35" s="843"/>
      <c r="Z35" s="845"/>
      <c r="AA35" s="851"/>
      <c r="AB35" s="835" t="str">
        <f>IFERROR(AA35*VLOOKUP(AG35,'【参考】数式用3'!$AD$24:$BA$27,MATCH(N35,'【参考】数式用3'!$AD$2:$BA$2,0)),"")</f>
        <v/>
      </c>
      <c r="AC35" s="859"/>
      <c r="AD35" s="861" t="str">
        <f t="shared" si="0"/>
        <v/>
      </c>
      <c r="AE35" s="864" t="str">
        <f t="shared" si="1"/>
        <v/>
      </c>
      <c r="AF35" s="864" t="str">
        <f t="shared" si="2"/>
        <v/>
      </c>
      <c r="AG35" s="864" t="str">
        <f t="shared" si="3"/>
        <v/>
      </c>
    </row>
    <row r="36" spans="1:33" ht="24.9" customHeight="1">
      <c r="A36" s="723">
        <v>21</v>
      </c>
      <c r="B36" s="735" t="str">
        <f>IF(基本情報入力シート!C73="","",基本情報入力シート!C73)</f>
        <v/>
      </c>
      <c r="C36" s="742"/>
      <c r="D36" s="742"/>
      <c r="E36" s="742"/>
      <c r="F36" s="742"/>
      <c r="G36" s="742"/>
      <c r="H36" s="742"/>
      <c r="I36" s="752"/>
      <c r="J36" s="757" t="str">
        <f>IF(基本情報入力シート!M73="","",基本情報入力シート!M73)</f>
        <v/>
      </c>
      <c r="K36" s="758" t="str">
        <f>IF(基本情報入力シート!R73="","",基本情報入力シート!R73)</f>
        <v/>
      </c>
      <c r="L36" s="758" t="str">
        <f>IF(基本情報入力シート!W73="","",基本情報入力シート!W73)</f>
        <v/>
      </c>
      <c r="M36" s="773" t="str">
        <f>IF(基本情報入力シート!X73="","",基本情報入力シート!X73)</f>
        <v/>
      </c>
      <c r="N36" s="785" t="str">
        <f>IF(基本情報入力シート!Y73="","",基本情報入力シート!Y73)</f>
        <v/>
      </c>
      <c r="O36" s="793"/>
      <c r="P36" s="796"/>
      <c r="Q36" s="800"/>
      <c r="R36" s="806"/>
      <c r="S36" s="811"/>
      <c r="T36" s="815" t="str">
        <f>IFERROR(S36*VLOOKUP(AE36,'【参考】数式用3'!$AD$3:$BA$14,MATCH(N36,'【参考】数式用3'!$AD$2:$BA$2,0)),"")</f>
        <v/>
      </c>
      <c r="U36" s="820"/>
      <c r="V36" s="826"/>
      <c r="W36" s="827"/>
      <c r="X36" s="835" t="str">
        <f>IFERROR(V36*VLOOKUP(AF36,'【参考】数式用3'!$AD$15:$BA$23,MATCH(N36,'【参考】数式用3'!$AD$2:$BA$2,0)),"")</f>
        <v/>
      </c>
      <c r="Y36" s="843"/>
      <c r="Z36" s="845"/>
      <c r="AA36" s="851"/>
      <c r="AB36" s="835" t="str">
        <f>IFERROR(AA36*VLOOKUP(AG36,'【参考】数式用3'!$AD$24:$BA$27,MATCH(N36,'【参考】数式用3'!$AD$2:$BA$2,0)),"")</f>
        <v/>
      </c>
      <c r="AC36" s="859"/>
      <c r="AD36" s="861" t="str">
        <f t="shared" si="0"/>
        <v/>
      </c>
      <c r="AE36" s="864" t="str">
        <f t="shared" si="1"/>
        <v/>
      </c>
      <c r="AF36" s="864" t="str">
        <f t="shared" si="2"/>
        <v/>
      </c>
      <c r="AG36" s="864" t="str">
        <f t="shared" si="3"/>
        <v/>
      </c>
    </row>
    <row r="37" spans="1:33" ht="24.9" customHeight="1">
      <c r="A37" s="723">
        <v>22</v>
      </c>
      <c r="B37" s="735" t="str">
        <f>IF(基本情報入力シート!C74="","",基本情報入力シート!C74)</f>
        <v/>
      </c>
      <c r="C37" s="742"/>
      <c r="D37" s="742"/>
      <c r="E37" s="742"/>
      <c r="F37" s="742"/>
      <c r="G37" s="742"/>
      <c r="H37" s="742"/>
      <c r="I37" s="752"/>
      <c r="J37" s="757" t="str">
        <f>IF(基本情報入力シート!M74="","",基本情報入力シート!M74)</f>
        <v/>
      </c>
      <c r="K37" s="758" t="str">
        <f>IF(基本情報入力シート!R74="","",基本情報入力シート!R74)</f>
        <v/>
      </c>
      <c r="L37" s="758" t="str">
        <f>IF(基本情報入力シート!W74="","",基本情報入力シート!W74)</f>
        <v/>
      </c>
      <c r="M37" s="773" t="str">
        <f>IF(基本情報入力シート!X74="","",基本情報入力シート!X74)</f>
        <v/>
      </c>
      <c r="N37" s="785" t="str">
        <f>IF(基本情報入力シート!Y74="","",基本情報入力シート!Y74)</f>
        <v/>
      </c>
      <c r="O37" s="793"/>
      <c r="P37" s="796"/>
      <c r="Q37" s="800"/>
      <c r="R37" s="806"/>
      <c r="S37" s="811"/>
      <c r="T37" s="815" t="str">
        <f>IFERROR(S37*VLOOKUP(AE37,'【参考】数式用3'!$AD$3:$BA$14,MATCH(N37,'【参考】数式用3'!$AD$2:$BA$2,0)),"")</f>
        <v/>
      </c>
      <c r="U37" s="820"/>
      <c r="V37" s="826"/>
      <c r="W37" s="827"/>
      <c r="X37" s="835" t="str">
        <f>IFERROR(V37*VLOOKUP(AF37,'【参考】数式用3'!$AD$15:$BA$23,MATCH(N37,'【参考】数式用3'!$AD$2:$BA$2,0)),"")</f>
        <v/>
      </c>
      <c r="Y37" s="843"/>
      <c r="Z37" s="845"/>
      <c r="AA37" s="851"/>
      <c r="AB37" s="835" t="str">
        <f>IFERROR(AA37*VLOOKUP(AG37,'【参考】数式用3'!$AD$24:$BA$27,MATCH(N37,'【参考】数式用3'!$AD$2:$BA$2,0)),"")</f>
        <v/>
      </c>
      <c r="AC37" s="859"/>
      <c r="AD37" s="861" t="str">
        <f t="shared" si="0"/>
        <v/>
      </c>
      <c r="AE37" s="864" t="str">
        <f t="shared" si="1"/>
        <v/>
      </c>
      <c r="AF37" s="864" t="str">
        <f t="shared" si="2"/>
        <v/>
      </c>
      <c r="AG37" s="864" t="str">
        <f t="shared" si="3"/>
        <v/>
      </c>
    </row>
    <row r="38" spans="1:33" ht="24.9" customHeight="1">
      <c r="A38" s="723">
        <v>23</v>
      </c>
      <c r="B38" s="735" t="str">
        <f>IF(基本情報入力シート!C75="","",基本情報入力シート!C75)</f>
        <v/>
      </c>
      <c r="C38" s="742"/>
      <c r="D38" s="742"/>
      <c r="E38" s="742"/>
      <c r="F38" s="742"/>
      <c r="G38" s="742"/>
      <c r="H38" s="742"/>
      <c r="I38" s="752"/>
      <c r="J38" s="757" t="str">
        <f>IF(基本情報入力シート!M75="","",基本情報入力シート!M75)</f>
        <v/>
      </c>
      <c r="K38" s="758" t="str">
        <f>IF(基本情報入力シート!R75="","",基本情報入力シート!R75)</f>
        <v/>
      </c>
      <c r="L38" s="758" t="str">
        <f>IF(基本情報入力シート!W75="","",基本情報入力シート!W75)</f>
        <v/>
      </c>
      <c r="M38" s="773" t="str">
        <f>IF(基本情報入力シート!X75="","",基本情報入力シート!X75)</f>
        <v/>
      </c>
      <c r="N38" s="785" t="str">
        <f>IF(基本情報入力シート!Y75="","",基本情報入力シート!Y75)</f>
        <v/>
      </c>
      <c r="O38" s="793"/>
      <c r="P38" s="796"/>
      <c r="Q38" s="800"/>
      <c r="R38" s="806"/>
      <c r="S38" s="811"/>
      <c r="T38" s="815" t="str">
        <f>IFERROR(S38*VLOOKUP(AE38,'【参考】数式用3'!$AD$3:$BA$14,MATCH(N38,'【参考】数式用3'!$AD$2:$BA$2,0)),"")</f>
        <v/>
      </c>
      <c r="U38" s="820"/>
      <c r="V38" s="826"/>
      <c r="W38" s="827"/>
      <c r="X38" s="835" t="str">
        <f>IFERROR(V38*VLOOKUP(AF38,'【参考】数式用3'!$AD$15:$BA$23,MATCH(N38,'【参考】数式用3'!$AD$2:$BA$2,0)),"")</f>
        <v/>
      </c>
      <c r="Y38" s="843"/>
      <c r="Z38" s="845"/>
      <c r="AA38" s="851"/>
      <c r="AB38" s="835" t="str">
        <f>IFERROR(AA38*VLOOKUP(AG38,'【参考】数式用3'!$AD$24:$BA$27,MATCH(N38,'【参考】数式用3'!$AD$2:$BA$2,0)),"")</f>
        <v/>
      </c>
      <c r="AC38" s="859"/>
      <c r="AD38" s="861" t="str">
        <f t="shared" si="0"/>
        <v/>
      </c>
      <c r="AE38" s="864" t="str">
        <f t="shared" si="1"/>
        <v/>
      </c>
      <c r="AF38" s="864" t="str">
        <f t="shared" si="2"/>
        <v/>
      </c>
      <c r="AG38" s="864" t="str">
        <f t="shared" si="3"/>
        <v/>
      </c>
    </row>
    <row r="39" spans="1:33" ht="24.9" customHeight="1">
      <c r="A39" s="723">
        <v>24</v>
      </c>
      <c r="B39" s="735" t="str">
        <f>IF(基本情報入力シート!C76="","",基本情報入力シート!C76)</f>
        <v/>
      </c>
      <c r="C39" s="742"/>
      <c r="D39" s="742"/>
      <c r="E39" s="742"/>
      <c r="F39" s="742"/>
      <c r="G39" s="742"/>
      <c r="H39" s="742"/>
      <c r="I39" s="752"/>
      <c r="J39" s="757" t="str">
        <f>IF(基本情報入力シート!M76="","",基本情報入力シート!M76)</f>
        <v/>
      </c>
      <c r="K39" s="758" t="str">
        <f>IF(基本情報入力シート!R76="","",基本情報入力シート!R76)</f>
        <v/>
      </c>
      <c r="L39" s="758" t="str">
        <f>IF(基本情報入力シート!W76="","",基本情報入力シート!W76)</f>
        <v/>
      </c>
      <c r="M39" s="773" t="str">
        <f>IF(基本情報入力シート!X76="","",基本情報入力シート!X76)</f>
        <v/>
      </c>
      <c r="N39" s="785" t="str">
        <f>IF(基本情報入力シート!Y76="","",基本情報入力シート!Y76)</f>
        <v/>
      </c>
      <c r="O39" s="793"/>
      <c r="P39" s="796"/>
      <c r="Q39" s="800"/>
      <c r="R39" s="806"/>
      <c r="S39" s="811"/>
      <c r="T39" s="815" t="str">
        <f>IFERROR(S39*VLOOKUP(AE39,'【参考】数式用3'!$AD$3:$BA$14,MATCH(N39,'【参考】数式用3'!$AD$2:$BA$2,0)),"")</f>
        <v/>
      </c>
      <c r="U39" s="820"/>
      <c r="V39" s="826"/>
      <c r="W39" s="827"/>
      <c r="X39" s="835" t="str">
        <f>IFERROR(V39*VLOOKUP(AF39,'【参考】数式用3'!$AD$15:$BA$23,MATCH(N39,'【参考】数式用3'!$AD$2:$BA$2,0)),"")</f>
        <v/>
      </c>
      <c r="Y39" s="843"/>
      <c r="Z39" s="845"/>
      <c r="AA39" s="851"/>
      <c r="AB39" s="835" t="str">
        <f>IFERROR(AA39*VLOOKUP(AG39,'【参考】数式用3'!$AD$24:$BA$27,MATCH(N39,'【参考】数式用3'!$AD$2:$BA$2,0)),"")</f>
        <v/>
      </c>
      <c r="AC39" s="859"/>
      <c r="AD39" s="861" t="str">
        <f t="shared" si="0"/>
        <v/>
      </c>
      <c r="AE39" s="864" t="str">
        <f t="shared" si="1"/>
        <v/>
      </c>
      <c r="AF39" s="864" t="str">
        <f t="shared" si="2"/>
        <v/>
      </c>
      <c r="AG39" s="864" t="str">
        <f t="shared" si="3"/>
        <v/>
      </c>
    </row>
    <row r="40" spans="1:33" ht="24.9" customHeight="1">
      <c r="A40" s="723">
        <v>25</v>
      </c>
      <c r="B40" s="735" t="str">
        <f>IF(基本情報入力シート!C77="","",基本情報入力シート!C77)</f>
        <v/>
      </c>
      <c r="C40" s="742"/>
      <c r="D40" s="742"/>
      <c r="E40" s="742"/>
      <c r="F40" s="742"/>
      <c r="G40" s="742"/>
      <c r="H40" s="742"/>
      <c r="I40" s="752"/>
      <c r="J40" s="757" t="str">
        <f>IF(基本情報入力シート!M77="","",基本情報入力シート!M77)</f>
        <v/>
      </c>
      <c r="K40" s="758" t="str">
        <f>IF(基本情報入力シート!R77="","",基本情報入力シート!R77)</f>
        <v/>
      </c>
      <c r="L40" s="758" t="str">
        <f>IF(基本情報入力シート!W77="","",基本情報入力シート!W77)</f>
        <v/>
      </c>
      <c r="M40" s="773" t="str">
        <f>IF(基本情報入力シート!X77="","",基本情報入力シート!X77)</f>
        <v/>
      </c>
      <c r="N40" s="785" t="str">
        <f>IF(基本情報入力シート!Y77="","",基本情報入力シート!Y77)</f>
        <v/>
      </c>
      <c r="O40" s="793"/>
      <c r="P40" s="796"/>
      <c r="Q40" s="800"/>
      <c r="R40" s="806"/>
      <c r="S40" s="811"/>
      <c r="T40" s="815" t="str">
        <f>IFERROR(S40*VLOOKUP(AE40,'【参考】数式用3'!$AD$3:$BA$14,MATCH(N40,'【参考】数式用3'!$AD$2:$BA$2,0)),"")</f>
        <v/>
      </c>
      <c r="U40" s="820"/>
      <c r="V40" s="826"/>
      <c r="W40" s="827"/>
      <c r="X40" s="835" t="str">
        <f>IFERROR(V40*VLOOKUP(AF40,'【参考】数式用3'!$AD$15:$BA$23,MATCH(N40,'【参考】数式用3'!$AD$2:$BA$2,0)),"")</f>
        <v/>
      </c>
      <c r="Y40" s="843"/>
      <c r="Z40" s="845"/>
      <c r="AA40" s="851"/>
      <c r="AB40" s="835" t="str">
        <f>IFERROR(AA40*VLOOKUP(AG40,'【参考】数式用3'!$AD$24:$BA$27,MATCH(N40,'【参考】数式用3'!$AD$2:$BA$2,0)),"")</f>
        <v/>
      </c>
      <c r="AC40" s="859"/>
      <c r="AD40" s="861" t="str">
        <f t="shared" si="0"/>
        <v/>
      </c>
      <c r="AE40" s="864" t="str">
        <f t="shared" si="1"/>
        <v/>
      </c>
      <c r="AF40" s="864" t="str">
        <f t="shared" si="2"/>
        <v/>
      </c>
      <c r="AG40" s="864" t="str">
        <f t="shared" si="3"/>
        <v/>
      </c>
    </row>
    <row r="41" spans="1:33" ht="24.9" customHeight="1">
      <c r="A41" s="723">
        <v>26</v>
      </c>
      <c r="B41" s="735" t="str">
        <f>IF(基本情報入力シート!C78="","",基本情報入力シート!C78)</f>
        <v/>
      </c>
      <c r="C41" s="742"/>
      <c r="D41" s="742"/>
      <c r="E41" s="742"/>
      <c r="F41" s="742"/>
      <c r="G41" s="742"/>
      <c r="H41" s="742"/>
      <c r="I41" s="752"/>
      <c r="J41" s="757" t="str">
        <f>IF(基本情報入力シート!M78="","",基本情報入力シート!M78)</f>
        <v/>
      </c>
      <c r="K41" s="758" t="str">
        <f>IF(基本情報入力シート!R78="","",基本情報入力シート!R78)</f>
        <v/>
      </c>
      <c r="L41" s="758" t="str">
        <f>IF(基本情報入力シート!W78="","",基本情報入力シート!W78)</f>
        <v/>
      </c>
      <c r="M41" s="773" t="str">
        <f>IF(基本情報入力シート!X78="","",基本情報入力シート!X78)</f>
        <v/>
      </c>
      <c r="N41" s="785" t="str">
        <f>IF(基本情報入力シート!Y78="","",基本情報入力シート!Y78)</f>
        <v/>
      </c>
      <c r="O41" s="793"/>
      <c r="P41" s="796"/>
      <c r="Q41" s="800"/>
      <c r="R41" s="806"/>
      <c r="S41" s="811"/>
      <c r="T41" s="815" t="str">
        <f>IFERROR(S41*VLOOKUP(AE41,'【参考】数式用3'!$AD$3:$BA$14,MATCH(N41,'【参考】数式用3'!$AD$2:$BA$2,0)),"")</f>
        <v/>
      </c>
      <c r="U41" s="820"/>
      <c r="V41" s="826"/>
      <c r="W41" s="827"/>
      <c r="X41" s="835" t="str">
        <f>IFERROR(V41*VLOOKUP(AF41,'【参考】数式用3'!$AD$15:$BA$23,MATCH(N41,'【参考】数式用3'!$AD$2:$BA$2,0)),"")</f>
        <v/>
      </c>
      <c r="Y41" s="843"/>
      <c r="Z41" s="845"/>
      <c r="AA41" s="851"/>
      <c r="AB41" s="835" t="str">
        <f>IFERROR(AA41*VLOOKUP(AG41,'【参考】数式用3'!$AD$24:$BA$27,MATCH(N41,'【参考】数式用3'!$AD$2:$BA$2,0)),"")</f>
        <v/>
      </c>
      <c r="AC41" s="859"/>
      <c r="AD41" s="861" t="str">
        <f t="shared" si="0"/>
        <v/>
      </c>
      <c r="AE41" s="864" t="str">
        <f t="shared" si="1"/>
        <v/>
      </c>
      <c r="AF41" s="864" t="str">
        <f t="shared" si="2"/>
        <v/>
      </c>
      <c r="AG41" s="864" t="str">
        <f t="shared" si="3"/>
        <v/>
      </c>
    </row>
    <row r="42" spans="1:33" ht="24.9" customHeight="1">
      <c r="A42" s="723">
        <v>27</v>
      </c>
      <c r="B42" s="735" t="str">
        <f>IF(基本情報入力シート!C79="","",基本情報入力シート!C79)</f>
        <v/>
      </c>
      <c r="C42" s="742"/>
      <c r="D42" s="742"/>
      <c r="E42" s="742"/>
      <c r="F42" s="742"/>
      <c r="G42" s="742"/>
      <c r="H42" s="742"/>
      <c r="I42" s="752"/>
      <c r="J42" s="757" t="str">
        <f>IF(基本情報入力シート!M79="","",基本情報入力シート!M79)</f>
        <v/>
      </c>
      <c r="K42" s="758" t="str">
        <f>IF(基本情報入力シート!R79="","",基本情報入力シート!R79)</f>
        <v/>
      </c>
      <c r="L42" s="758" t="str">
        <f>IF(基本情報入力シート!W79="","",基本情報入力シート!W79)</f>
        <v/>
      </c>
      <c r="M42" s="773" t="str">
        <f>IF(基本情報入力シート!X79="","",基本情報入力シート!X79)</f>
        <v/>
      </c>
      <c r="N42" s="785" t="str">
        <f>IF(基本情報入力シート!Y79="","",基本情報入力シート!Y79)</f>
        <v/>
      </c>
      <c r="O42" s="793"/>
      <c r="P42" s="796"/>
      <c r="Q42" s="800"/>
      <c r="R42" s="806"/>
      <c r="S42" s="811"/>
      <c r="T42" s="815" t="str">
        <f>IFERROR(S42*VLOOKUP(AE42,'【参考】数式用3'!$AD$3:$BA$14,MATCH(N42,'【参考】数式用3'!$AD$2:$BA$2,0)),"")</f>
        <v/>
      </c>
      <c r="U42" s="820"/>
      <c r="V42" s="826"/>
      <c r="W42" s="827"/>
      <c r="X42" s="835" t="str">
        <f>IFERROR(V42*VLOOKUP(AF42,'【参考】数式用3'!$AD$15:$BA$23,MATCH(N42,'【参考】数式用3'!$AD$2:$BA$2,0)),"")</f>
        <v/>
      </c>
      <c r="Y42" s="843"/>
      <c r="Z42" s="845"/>
      <c r="AA42" s="851"/>
      <c r="AB42" s="835" t="str">
        <f>IFERROR(AA42*VLOOKUP(AG42,'【参考】数式用3'!$AD$24:$BA$27,MATCH(N42,'【参考】数式用3'!$AD$2:$BA$2,0)),"")</f>
        <v/>
      </c>
      <c r="AC42" s="859"/>
      <c r="AD42" s="861" t="str">
        <f t="shared" si="0"/>
        <v/>
      </c>
      <c r="AE42" s="864" t="str">
        <f t="shared" si="1"/>
        <v/>
      </c>
      <c r="AF42" s="864" t="str">
        <f t="shared" si="2"/>
        <v/>
      </c>
      <c r="AG42" s="864" t="str">
        <f t="shared" si="3"/>
        <v/>
      </c>
    </row>
    <row r="43" spans="1:33" ht="24.9" customHeight="1">
      <c r="A43" s="723">
        <v>28</v>
      </c>
      <c r="B43" s="735" t="str">
        <f>IF(基本情報入力シート!C80="","",基本情報入力シート!C80)</f>
        <v/>
      </c>
      <c r="C43" s="742"/>
      <c r="D43" s="742"/>
      <c r="E43" s="742"/>
      <c r="F43" s="742"/>
      <c r="G43" s="742"/>
      <c r="H43" s="742"/>
      <c r="I43" s="752"/>
      <c r="J43" s="757" t="str">
        <f>IF(基本情報入力シート!M80="","",基本情報入力シート!M80)</f>
        <v/>
      </c>
      <c r="K43" s="758" t="str">
        <f>IF(基本情報入力シート!R80="","",基本情報入力シート!R80)</f>
        <v/>
      </c>
      <c r="L43" s="758" t="str">
        <f>IF(基本情報入力シート!W80="","",基本情報入力シート!W80)</f>
        <v/>
      </c>
      <c r="M43" s="773" t="str">
        <f>IF(基本情報入力シート!X80="","",基本情報入力シート!X80)</f>
        <v/>
      </c>
      <c r="N43" s="785" t="str">
        <f>IF(基本情報入力シート!Y80="","",基本情報入力シート!Y80)</f>
        <v/>
      </c>
      <c r="O43" s="793"/>
      <c r="P43" s="796"/>
      <c r="Q43" s="800"/>
      <c r="R43" s="806"/>
      <c r="S43" s="811"/>
      <c r="T43" s="815" t="str">
        <f>IFERROR(S43*VLOOKUP(AE43,'【参考】数式用3'!$AD$3:$BA$14,MATCH(N43,'【参考】数式用3'!$AD$2:$BA$2,0)),"")</f>
        <v/>
      </c>
      <c r="U43" s="820"/>
      <c r="V43" s="826"/>
      <c r="W43" s="827"/>
      <c r="X43" s="835" t="str">
        <f>IFERROR(V43*VLOOKUP(AF43,'【参考】数式用3'!$AD$15:$BA$23,MATCH(N43,'【参考】数式用3'!$AD$2:$BA$2,0)),"")</f>
        <v/>
      </c>
      <c r="Y43" s="843"/>
      <c r="Z43" s="845"/>
      <c r="AA43" s="851"/>
      <c r="AB43" s="835" t="str">
        <f>IFERROR(AA43*VLOOKUP(AG43,'【参考】数式用3'!$AD$24:$BA$27,MATCH(N43,'【参考】数式用3'!$AD$2:$BA$2,0)),"")</f>
        <v/>
      </c>
      <c r="AC43" s="859"/>
      <c r="AD43" s="861" t="str">
        <f t="shared" si="0"/>
        <v/>
      </c>
      <c r="AE43" s="864" t="str">
        <f t="shared" si="1"/>
        <v/>
      </c>
      <c r="AF43" s="864" t="str">
        <f t="shared" si="2"/>
        <v/>
      </c>
      <c r="AG43" s="864" t="str">
        <f t="shared" si="3"/>
        <v/>
      </c>
    </row>
    <row r="44" spans="1:33" ht="24.9" customHeight="1">
      <c r="A44" s="723">
        <v>29</v>
      </c>
      <c r="B44" s="735" t="str">
        <f>IF(基本情報入力シート!C81="","",基本情報入力シート!C81)</f>
        <v/>
      </c>
      <c r="C44" s="742"/>
      <c r="D44" s="742"/>
      <c r="E44" s="742"/>
      <c r="F44" s="742"/>
      <c r="G44" s="742"/>
      <c r="H44" s="742"/>
      <c r="I44" s="752"/>
      <c r="J44" s="757" t="str">
        <f>IF(基本情報入力シート!M81="","",基本情報入力シート!M81)</f>
        <v/>
      </c>
      <c r="K44" s="758" t="str">
        <f>IF(基本情報入力シート!R81="","",基本情報入力シート!R81)</f>
        <v/>
      </c>
      <c r="L44" s="758" t="str">
        <f>IF(基本情報入力シート!W81="","",基本情報入力シート!W81)</f>
        <v/>
      </c>
      <c r="M44" s="773" t="str">
        <f>IF(基本情報入力シート!X81="","",基本情報入力シート!X81)</f>
        <v/>
      </c>
      <c r="N44" s="785" t="str">
        <f>IF(基本情報入力シート!Y81="","",基本情報入力シート!Y81)</f>
        <v/>
      </c>
      <c r="O44" s="793"/>
      <c r="P44" s="796"/>
      <c r="Q44" s="800"/>
      <c r="R44" s="806"/>
      <c r="S44" s="811"/>
      <c r="T44" s="815" t="str">
        <f>IFERROR(S44*VLOOKUP(AE44,'【参考】数式用3'!$AD$3:$BA$14,MATCH(N44,'【参考】数式用3'!$AD$2:$BA$2,0)),"")</f>
        <v/>
      </c>
      <c r="U44" s="820"/>
      <c r="V44" s="826"/>
      <c r="W44" s="827"/>
      <c r="X44" s="835" t="str">
        <f>IFERROR(V44*VLOOKUP(AF44,'【参考】数式用3'!$AD$15:$BA$23,MATCH(N44,'【参考】数式用3'!$AD$2:$BA$2,0)),"")</f>
        <v/>
      </c>
      <c r="Y44" s="843"/>
      <c r="Z44" s="845"/>
      <c r="AA44" s="851"/>
      <c r="AB44" s="835" t="str">
        <f>IFERROR(AA44*VLOOKUP(AG44,'【参考】数式用3'!$AD$24:$BA$27,MATCH(N44,'【参考】数式用3'!$AD$2:$BA$2,0)),"")</f>
        <v/>
      </c>
      <c r="AC44" s="859"/>
      <c r="AD44" s="861" t="str">
        <f t="shared" si="0"/>
        <v/>
      </c>
      <c r="AE44" s="864" t="str">
        <f t="shared" si="1"/>
        <v/>
      </c>
      <c r="AF44" s="864" t="str">
        <f t="shared" si="2"/>
        <v/>
      </c>
      <c r="AG44" s="864" t="str">
        <f t="shared" si="3"/>
        <v/>
      </c>
    </row>
    <row r="45" spans="1:33" ht="24.9" customHeight="1">
      <c r="A45" s="723">
        <v>30</v>
      </c>
      <c r="B45" s="735" t="str">
        <f>IF(基本情報入力シート!C82="","",基本情報入力シート!C82)</f>
        <v/>
      </c>
      <c r="C45" s="742"/>
      <c r="D45" s="742"/>
      <c r="E45" s="742"/>
      <c r="F45" s="742"/>
      <c r="G45" s="742"/>
      <c r="H45" s="742"/>
      <c r="I45" s="752"/>
      <c r="J45" s="757" t="str">
        <f>IF(基本情報入力シート!M82="","",基本情報入力シート!M82)</f>
        <v/>
      </c>
      <c r="K45" s="758" t="str">
        <f>IF(基本情報入力シート!R82="","",基本情報入力シート!R82)</f>
        <v/>
      </c>
      <c r="L45" s="758" t="str">
        <f>IF(基本情報入力シート!W82="","",基本情報入力シート!W82)</f>
        <v/>
      </c>
      <c r="M45" s="773" t="str">
        <f>IF(基本情報入力シート!X82="","",基本情報入力シート!X82)</f>
        <v/>
      </c>
      <c r="N45" s="785" t="str">
        <f>IF(基本情報入力シート!Y82="","",基本情報入力シート!Y82)</f>
        <v/>
      </c>
      <c r="O45" s="793"/>
      <c r="P45" s="796"/>
      <c r="Q45" s="800"/>
      <c r="R45" s="806"/>
      <c r="S45" s="811"/>
      <c r="T45" s="815" t="str">
        <f>IFERROR(S45*VLOOKUP(AE45,'【参考】数式用3'!$AD$3:$BA$14,MATCH(N45,'【参考】数式用3'!$AD$2:$BA$2,0)),"")</f>
        <v/>
      </c>
      <c r="U45" s="820"/>
      <c r="V45" s="826"/>
      <c r="W45" s="827"/>
      <c r="X45" s="835" t="str">
        <f>IFERROR(V45*VLOOKUP(AF45,'【参考】数式用3'!$AD$15:$BA$23,MATCH(N45,'【参考】数式用3'!$AD$2:$BA$2,0)),"")</f>
        <v/>
      </c>
      <c r="Y45" s="843"/>
      <c r="Z45" s="845"/>
      <c r="AA45" s="851"/>
      <c r="AB45" s="835" t="str">
        <f>IFERROR(AA45*VLOOKUP(AG45,'【参考】数式用3'!$AD$24:$BA$27,MATCH(N45,'【参考】数式用3'!$AD$2:$BA$2,0)),"")</f>
        <v/>
      </c>
      <c r="AC45" s="859"/>
      <c r="AD45" s="861" t="str">
        <f t="shared" si="0"/>
        <v/>
      </c>
      <c r="AE45" s="864" t="str">
        <f t="shared" si="1"/>
        <v/>
      </c>
      <c r="AF45" s="864" t="str">
        <f t="shared" si="2"/>
        <v/>
      </c>
      <c r="AG45" s="864" t="str">
        <f t="shared" si="3"/>
        <v/>
      </c>
    </row>
    <row r="46" spans="1:33" ht="24.9" customHeight="1">
      <c r="A46" s="723">
        <v>31</v>
      </c>
      <c r="B46" s="735" t="str">
        <f>IF(基本情報入力シート!C83="","",基本情報入力シート!C83)</f>
        <v/>
      </c>
      <c r="C46" s="742"/>
      <c r="D46" s="742"/>
      <c r="E46" s="742"/>
      <c r="F46" s="742"/>
      <c r="G46" s="742"/>
      <c r="H46" s="742"/>
      <c r="I46" s="752"/>
      <c r="J46" s="757" t="str">
        <f>IF(基本情報入力シート!M83="","",基本情報入力シート!M83)</f>
        <v/>
      </c>
      <c r="K46" s="758" t="str">
        <f>IF(基本情報入力シート!R83="","",基本情報入力シート!R83)</f>
        <v/>
      </c>
      <c r="L46" s="758" t="str">
        <f>IF(基本情報入力シート!W83="","",基本情報入力シート!W83)</f>
        <v/>
      </c>
      <c r="M46" s="773" t="str">
        <f>IF(基本情報入力シート!X83="","",基本情報入力シート!X83)</f>
        <v/>
      </c>
      <c r="N46" s="785" t="str">
        <f>IF(基本情報入力シート!Y83="","",基本情報入力シート!Y83)</f>
        <v/>
      </c>
      <c r="O46" s="793"/>
      <c r="P46" s="796"/>
      <c r="Q46" s="800"/>
      <c r="R46" s="806"/>
      <c r="S46" s="811"/>
      <c r="T46" s="815" t="str">
        <f>IFERROR(S46*VLOOKUP(AE46,'【参考】数式用3'!$AD$3:$BA$14,MATCH(N46,'【参考】数式用3'!$AD$2:$BA$2,0)),"")</f>
        <v/>
      </c>
      <c r="U46" s="820"/>
      <c r="V46" s="826"/>
      <c r="W46" s="827"/>
      <c r="X46" s="835" t="str">
        <f>IFERROR(V46*VLOOKUP(AF46,'【参考】数式用3'!$AD$15:$BA$23,MATCH(N46,'【参考】数式用3'!$AD$2:$BA$2,0)),"")</f>
        <v/>
      </c>
      <c r="Y46" s="843"/>
      <c r="Z46" s="845"/>
      <c r="AA46" s="851"/>
      <c r="AB46" s="835" t="str">
        <f>IFERROR(AA46*VLOOKUP(AG46,'【参考】数式用3'!$AD$24:$BA$27,MATCH(N46,'【参考】数式用3'!$AD$2:$BA$2,0)),"")</f>
        <v/>
      </c>
      <c r="AC46" s="859"/>
      <c r="AD46" s="861" t="str">
        <f t="shared" si="0"/>
        <v/>
      </c>
      <c r="AE46" s="864" t="str">
        <f t="shared" si="1"/>
        <v/>
      </c>
      <c r="AF46" s="864" t="str">
        <f t="shared" si="2"/>
        <v/>
      </c>
      <c r="AG46" s="864" t="str">
        <f t="shared" si="3"/>
        <v/>
      </c>
    </row>
    <row r="47" spans="1:33" ht="24.9" customHeight="1">
      <c r="A47" s="723">
        <v>32</v>
      </c>
      <c r="B47" s="735" t="str">
        <f>IF(基本情報入力シート!C84="","",基本情報入力シート!C84)</f>
        <v/>
      </c>
      <c r="C47" s="742"/>
      <c r="D47" s="742"/>
      <c r="E47" s="742"/>
      <c r="F47" s="742"/>
      <c r="G47" s="742"/>
      <c r="H47" s="742"/>
      <c r="I47" s="752"/>
      <c r="J47" s="757" t="str">
        <f>IF(基本情報入力シート!M84="","",基本情報入力シート!M84)</f>
        <v/>
      </c>
      <c r="K47" s="758" t="str">
        <f>IF(基本情報入力シート!R84="","",基本情報入力シート!R84)</f>
        <v/>
      </c>
      <c r="L47" s="758" t="str">
        <f>IF(基本情報入力シート!W84="","",基本情報入力シート!W84)</f>
        <v/>
      </c>
      <c r="M47" s="773" t="str">
        <f>IF(基本情報入力シート!X84="","",基本情報入力シート!X84)</f>
        <v/>
      </c>
      <c r="N47" s="785" t="str">
        <f>IF(基本情報入力シート!Y84="","",基本情報入力シート!Y84)</f>
        <v/>
      </c>
      <c r="O47" s="793"/>
      <c r="P47" s="796"/>
      <c r="Q47" s="800"/>
      <c r="R47" s="806"/>
      <c r="S47" s="811"/>
      <c r="T47" s="815" t="str">
        <f>IFERROR(S47*VLOOKUP(AE47,'【参考】数式用3'!$AD$3:$BA$14,MATCH(N47,'【参考】数式用3'!$AD$2:$BA$2,0)),"")</f>
        <v/>
      </c>
      <c r="U47" s="820"/>
      <c r="V47" s="826"/>
      <c r="W47" s="827"/>
      <c r="X47" s="835" t="str">
        <f>IFERROR(V47*VLOOKUP(AF47,'【参考】数式用3'!$AD$15:$BA$23,MATCH(N47,'【参考】数式用3'!$AD$2:$BA$2,0)),"")</f>
        <v/>
      </c>
      <c r="Y47" s="843"/>
      <c r="Z47" s="845"/>
      <c r="AA47" s="851"/>
      <c r="AB47" s="835" t="str">
        <f>IFERROR(AA47*VLOOKUP(AG47,'【参考】数式用3'!$AD$24:$BA$27,MATCH(N47,'【参考】数式用3'!$AD$2:$BA$2,0)),"")</f>
        <v/>
      </c>
      <c r="AC47" s="859"/>
      <c r="AD47" s="861" t="str">
        <f t="shared" si="0"/>
        <v/>
      </c>
      <c r="AE47" s="864" t="str">
        <f t="shared" si="1"/>
        <v/>
      </c>
      <c r="AF47" s="864" t="str">
        <f t="shared" si="2"/>
        <v/>
      </c>
      <c r="AG47" s="864" t="str">
        <f t="shared" si="3"/>
        <v/>
      </c>
    </row>
    <row r="48" spans="1:33" ht="24.9" customHeight="1">
      <c r="A48" s="723">
        <v>33</v>
      </c>
      <c r="B48" s="735" t="str">
        <f>IF(基本情報入力シート!C85="","",基本情報入力シート!C85)</f>
        <v/>
      </c>
      <c r="C48" s="742"/>
      <c r="D48" s="742"/>
      <c r="E48" s="742"/>
      <c r="F48" s="742"/>
      <c r="G48" s="742"/>
      <c r="H48" s="742"/>
      <c r="I48" s="752"/>
      <c r="J48" s="757" t="str">
        <f>IF(基本情報入力シート!M85="","",基本情報入力シート!M85)</f>
        <v/>
      </c>
      <c r="K48" s="758" t="str">
        <f>IF(基本情報入力シート!R85="","",基本情報入力シート!R85)</f>
        <v/>
      </c>
      <c r="L48" s="758" t="str">
        <f>IF(基本情報入力シート!W85="","",基本情報入力シート!W85)</f>
        <v/>
      </c>
      <c r="M48" s="773" t="str">
        <f>IF(基本情報入力シート!X85="","",基本情報入力シート!X85)</f>
        <v/>
      </c>
      <c r="N48" s="785" t="str">
        <f>IF(基本情報入力シート!Y85="","",基本情報入力シート!Y85)</f>
        <v/>
      </c>
      <c r="O48" s="793"/>
      <c r="P48" s="796"/>
      <c r="Q48" s="800"/>
      <c r="R48" s="806"/>
      <c r="S48" s="811"/>
      <c r="T48" s="815" t="str">
        <f>IFERROR(S48*VLOOKUP(AE48,'【参考】数式用3'!$AD$3:$BA$14,MATCH(N48,'【参考】数式用3'!$AD$2:$BA$2,0)),"")</f>
        <v/>
      </c>
      <c r="U48" s="820"/>
      <c r="V48" s="826"/>
      <c r="W48" s="827"/>
      <c r="X48" s="835" t="str">
        <f>IFERROR(V48*VLOOKUP(AF48,'【参考】数式用3'!$AD$15:$BA$23,MATCH(N48,'【参考】数式用3'!$AD$2:$BA$2,0)),"")</f>
        <v/>
      </c>
      <c r="Y48" s="843"/>
      <c r="Z48" s="845"/>
      <c r="AA48" s="851"/>
      <c r="AB48" s="835" t="str">
        <f>IFERROR(AA48*VLOOKUP(AG48,'【参考】数式用3'!$AD$24:$BA$27,MATCH(N48,'【参考】数式用3'!$AD$2:$BA$2,0)),"")</f>
        <v/>
      </c>
      <c r="AC48" s="859"/>
      <c r="AD48" s="861" t="str">
        <f t="shared" si="0"/>
        <v/>
      </c>
      <c r="AE48" s="864" t="str">
        <f t="shared" si="1"/>
        <v/>
      </c>
      <c r="AF48" s="864" t="str">
        <f t="shared" si="2"/>
        <v/>
      </c>
      <c r="AG48" s="864" t="str">
        <f t="shared" si="3"/>
        <v/>
      </c>
    </row>
    <row r="49" spans="1:33" ht="24.9" customHeight="1">
      <c r="A49" s="723">
        <v>34</v>
      </c>
      <c r="B49" s="735" t="str">
        <f>IF(基本情報入力シート!C86="","",基本情報入力シート!C86)</f>
        <v/>
      </c>
      <c r="C49" s="742"/>
      <c r="D49" s="742"/>
      <c r="E49" s="742"/>
      <c r="F49" s="742"/>
      <c r="G49" s="742"/>
      <c r="H49" s="742"/>
      <c r="I49" s="752"/>
      <c r="J49" s="757" t="str">
        <f>IF(基本情報入力シート!M86="","",基本情報入力シート!M86)</f>
        <v/>
      </c>
      <c r="K49" s="758" t="str">
        <f>IF(基本情報入力シート!R86="","",基本情報入力シート!R86)</f>
        <v/>
      </c>
      <c r="L49" s="758" t="str">
        <f>IF(基本情報入力シート!W86="","",基本情報入力シート!W86)</f>
        <v/>
      </c>
      <c r="M49" s="773" t="str">
        <f>IF(基本情報入力シート!X86="","",基本情報入力シート!X86)</f>
        <v/>
      </c>
      <c r="N49" s="785" t="str">
        <f>IF(基本情報入力シート!Y86="","",基本情報入力シート!Y86)</f>
        <v/>
      </c>
      <c r="O49" s="793"/>
      <c r="P49" s="796"/>
      <c r="Q49" s="800"/>
      <c r="R49" s="806"/>
      <c r="S49" s="811"/>
      <c r="T49" s="815" t="str">
        <f>IFERROR(S49*VLOOKUP(AE49,'【参考】数式用3'!$AD$3:$BA$14,MATCH(N49,'【参考】数式用3'!$AD$2:$BA$2,0)),"")</f>
        <v/>
      </c>
      <c r="U49" s="820"/>
      <c r="V49" s="826"/>
      <c r="W49" s="827"/>
      <c r="X49" s="835" t="str">
        <f>IFERROR(V49*VLOOKUP(AF49,'【参考】数式用3'!$AD$15:$BA$23,MATCH(N49,'【参考】数式用3'!$AD$2:$BA$2,0)),"")</f>
        <v/>
      </c>
      <c r="Y49" s="843"/>
      <c r="Z49" s="845"/>
      <c r="AA49" s="851"/>
      <c r="AB49" s="835" t="str">
        <f>IFERROR(AA49*VLOOKUP(AG49,'【参考】数式用3'!$AD$24:$BA$27,MATCH(N49,'【参考】数式用3'!$AD$2:$BA$2,0)),"")</f>
        <v/>
      </c>
      <c r="AC49" s="859"/>
      <c r="AD49" s="861" t="str">
        <f t="shared" si="0"/>
        <v/>
      </c>
      <c r="AE49" s="864" t="str">
        <f t="shared" si="1"/>
        <v/>
      </c>
      <c r="AF49" s="864" t="str">
        <f t="shared" si="2"/>
        <v/>
      </c>
      <c r="AG49" s="864" t="str">
        <f t="shared" si="3"/>
        <v/>
      </c>
    </row>
    <row r="50" spans="1:33" ht="24.9" customHeight="1">
      <c r="A50" s="723">
        <v>35</v>
      </c>
      <c r="B50" s="735" t="str">
        <f>IF(基本情報入力シート!C87="","",基本情報入力シート!C87)</f>
        <v/>
      </c>
      <c r="C50" s="742"/>
      <c r="D50" s="742"/>
      <c r="E50" s="742"/>
      <c r="F50" s="742"/>
      <c r="G50" s="742"/>
      <c r="H50" s="742"/>
      <c r="I50" s="752"/>
      <c r="J50" s="757" t="str">
        <f>IF(基本情報入力シート!M87="","",基本情報入力シート!M87)</f>
        <v/>
      </c>
      <c r="K50" s="758" t="str">
        <f>IF(基本情報入力シート!R87="","",基本情報入力シート!R87)</f>
        <v/>
      </c>
      <c r="L50" s="758" t="str">
        <f>IF(基本情報入力シート!W87="","",基本情報入力シート!W87)</f>
        <v/>
      </c>
      <c r="M50" s="773" t="str">
        <f>IF(基本情報入力シート!X87="","",基本情報入力シート!X87)</f>
        <v/>
      </c>
      <c r="N50" s="785" t="str">
        <f>IF(基本情報入力シート!Y87="","",基本情報入力シート!Y87)</f>
        <v/>
      </c>
      <c r="O50" s="793"/>
      <c r="P50" s="796"/>
      <c r="Q50" s="800"/>
      <c r="R50" s="806"/>
      <c r="S50" s="811"/>
      <c r="T50" s="815" t="str">
        <f>IFERROR(S50*VLOOKUP(AE50,'【参考】数式用3'!$AD$3:$BA$14,MATCH(N50,'【参考】数式用3'!$AD$2:$BA$2,0)),"")</f>
        <v/>
      </c>
      <c r="U50" s="820"/>
      <c r="V50" s="826"/>
      <c r="W50" s="827"/>
      <c r="X50" s="835" t="str">
        <f>IFERROR(V50*VLOOKUP(AF50,'【参考】数式用3'!$AD$15:$BA$23,MATCH(N50,'【参考】数式用3'!$AD$2:$BA$2,0)),"")</f>
        <v/>
      </c>
      <c r="Y50" s="843"/>
      <c r="Z50" s="845"/>
      <c r="AA50" s="851"/>
      <c r="AB50" s="835" t="str">
        <f>IFERROR(AA50*VLOOKUP(AG50,'【参考】数式用3'!$AD$24:$BA$27,MATCH(N50,'【参考】数式用3'!$AD$2:$BA$2,0)),"")</f>
        <v/>
      </c>
      <c r="AC50" s="859"/>
      <c r="AD50" s="861" t="str">
        <f t="shared" si="0"/>
        <v/>
      </c>
      <c r="AE50" s="864" t="str">
        <f t="shared" si="1"/>
        <v/>
      </c>
      <c r="AF50" s="864" t="str">
        <f t="shared" si="2"/>
        <v/>
      </c>
      <c r="AG50" s="864" t="str">
        <f t="shared" si="3"/>
        <v/>
      </c>
    </row>
    <row r="51" spans="1:33" ht="24.9" customHeight="1">
      <c r="A51" s="723">
        <v>36</v>
      </c>
      <c r="B51" s="735" t="str">
        <f>IF(基本情報入力シート!C88="","",基本情報入力シート!C88)</f>
        <v/>
      </c>
      <c r="C51" s="742"/>
      <c r="D51" s="742"/>
      <c r="E51" s="742"/>
      <c r="F51" s="742"/>
      <c r="G51" s="742"/>
      <c r="H51" s="742"/>
      <c r="I51" s="752"/>
      <c r="J51" s="757" t="str">
        <f>IF(基本情報入力シート!M88="","",基本情報入力シート!M88)</f>
        <v/>
      </c>
      <c r="K51" s="758" t="str">
        <f>IF(基本情報入力シート!R88="","",基本情報入力シート!R88)</f>
        <v/>
      </c>
      <c r="L51" s="758" t="str">
        <f>IF(基本情報入力シート!W88="","",基本情報入力シート!W88)</f>
        <v/>
      </c>
      <c r="M51" s="773" t="str">
        <f>IF(基本情報入力シート!X88="","",基本情報入力シート!X88)</f>
        <v/>
      </c>
      <c r="N51" s="785" t="str">
        <f>IF(基本情報入力シート!Y88="","",基本情報入力シート!Y88)</f>
        <v/>
      </c>
      <c r="O51" s="793"/>
      <c r="P51" s="796"/>
      <c r="Q51" s="800"/>
      <c r="R51" s="806"/>
      <c r="S51" s="811"/>
      <c r="T51" s="815" t="str">
        <f>IFERROR(S51*VLOOKUP(AE51,'【参考】数式用3'!$AD$3:$BA$14,MATCH(N51,'【参考】数式用3'!$AD$2:$BA$2,0)),"")</f>
        <v/>
      </c>
      <c r="U51" s="820"/>
      <c r="V51" s="826"/>
      <c r="W51" s="827"/>
      <c r="X51" s="835" t="str">
        <f>IFERROR(V51*VLOOKUP(AF51,'【参考】数式用3'!$AD$15:$BA$23,MATCH(N51,'【参考】数式用3'!$AD$2:$BA$2,0)),"")</f>
        <v/>
      </c>
      <c r="Y51" s="843"/>
      <c r="Z51" s="845"/>
      <c r="AA51" s="851"/>
      <c r="AB51" s="835" t="str">
        <f>IFERROR(AA51*VLOOKUP(AG51,'【参考】数式用3'!$AD$24:$BA$27,MATCH(N51,'【参考】数式用3'!$AD$2:$BA$2,0)),"")</f>
        <v/>
      </c>
      <c r="AC51" s="859"/>
      <c r="AD51" s="861" t="str">
        <f t="shared" si="0"/>
        <v/>
      </c>
      <c r="AE51" s="864" t="str">
        <f t="shared" si="1"/>
        <v/>
      </c>
      <c r="AF51" s="864" t="str">
        <f t="shared" si="2"/>
        <v/>
      </c>
      <c r="AG51" s="864" t="str">
        <f t="shared" si="3"/>
        <v/>
      </c>
    </row>
    <row r="52" spans="1:33" ht="24.9" customHeight="1">
      <c r="A52" s="723">
        <v>37</v>
      </c>
      <c r="B52" s="735" t="str">
        <f>IF(基本情報入力シート!C89="","",基本情報入力シート!C89)</f>
        <v/>
      </c>
      <c r="C52" s="742"/>
      <c r="D52" s="742"/>
      <c r="E52" s="742"/>
      <c r="F52" s="742"/>
      <c r="G52" s="742"/>
      <c r="H52" s="742"/>
      <c r="I52" s="752"/>
      <c r="J52" s="757" t="str">
        <f>IF(基本情報入力シート!M89="","",基本情報入力シート!M89)</f>
        <v/>
      </c>
      <c r="K52" s="758" t="str">
        <f>IF(基本情報入力シート!R89="","",基本情報入力シート!R89)</f>
        <v/>
      </c>
      <c r="L52" s="758" t="str">
        <f>IF(基本情報入力シート!W89="","",基本情報入力シート!W89)</f>
        <v/>
      </c>
      <c r="M52" s="773" t="str">
        <f>IF(基本情報入力シート!X89="","",基本情報入力シート!X89)</f>
        <v/>
      </c>
      <c r="N52" s="785" t="str">
        <f>IF(基本情報入力シート!Y89="","",基本情報入力シート!Y89)</f>
        <v/>
      </c>
      <c r="O52" s="793"/>
      <c r="P52" s="796"/>
      <c r="Q52" s="800"/>
      <c r="R52" s="806"/>
      <c r="S52" s="811"/>
      <c r="T52" s="815" t="str">
        <f>IFERROR(S52*VLOOKUP(AE52,'【参考】数式用3'!$AD$3:$BA$14,MATCH(N52,'【参考】数式用3'!$AD$2:$BA$2,0)),"")</f>
        <v/>
      </c>
      <c r="U52" s="820"/>
      <c r="V52" s="826"/>
      <c r="W52" s="827"/>
      <c r="X52" s="835" t="str">
        <f>IFERROR(V52*VLOOKUP(AF52,'【参考】数式用3'!$AD$15:$BA$23,MATCH(N52,'【参考】数式用3'!$AD$2:$BA$2,0)),"")</f>
        <v/>
      </c>
      <c r="Y52" s="843"/>
      <c r="Z52" s="845"/>
      <c r="AA52" s="851"/>
      <c r="AB52" s="835" t="str">
        <f>IFERROR(AA52*VLOOKUP(AG52,'【参考】数式用3'!$AD$24:$BA$27,MATCH(N52,'【参考】数式用3'!$AD$2:$BA$2,0)),"")</f>
        <v/>
      </c>
      <c r="AC52" s="859"/>
      <c r="AD52" s="861" t="str">
        <f t="shared" si="0"/>
        <v/>
      </c>
      <c r="AE52" s="864" t="str">
        <f t="shared" si="1"/>
        <v/>
      </c>
      <c r="AF52" s="864" t="str">
        <f t="shared" si="2"/>
        <v/>
      </c>
      <c r="AG52" s="864" t="str">
        <f t="shared" si="3"/>
        <v/>
      </c>
    </row>
    <row r="53" spans="1:33" ht="24.9" customHeight="1">
      <c r="A53" s="723">
        <v>38</v>
      </c>
      <c r="B53" s="735" t="str">
        <f>IF(基本情報入力シート!C90="","",基本情報入力シート!C90)</f>
        <v/>
      </c>
      <c r="C53" s="742"/>
      <c r="D53" s="742"/>
      <c r="E53" s="742"/>
      <c r="F53" s="742"/>
      <c r="G53" s="742"/>
      <c r="H53" s="742"/>
      <c r="I53" s="752"/>
      <c r="J53" s="757" t="str">
        <f>IF(基本情報入力シート!M90="","",基本情報入力シート!M90)</f>
        <v/>
      </c>
      <c r="K53" s="758" t="str">
        <f>IF(基本情報入力シート!R90="","",基本情報入力シート!R90)</f>
        <v/>
      </c>
      <c r="L53" s="758" t="str">
        <f>IF(基本情報入力シート!W90="","",基本情報入力シート!W90)</f>
        <v/>
      </c>
      <c r="M53" s="773" t="str">
        <f>IF(基本情報入力シート!X90="","",基本情報入力シート!X90)</f>
        <v/>
      </c>
      <c r="N53" s="785" t="str">
        <f>IF(基本情報入力シート!Y90="","",基本情報入力シート!Y90)</f>
        <v/>
      </c>
      <c r="O53" s="793"/>
      <c r="P53" s="796"/>
      <c r="Q53" s="800"/>
      <c r="R53" s="806"/>
      <c r="S53" s="811"/>
      <c r="T53" s="815" t="str">
        <f>IFERROR(S53*VLOOKUP(AE53,'【参考】数式用3'!$AD$3:$BA$14,MATCH(N53,'【参考】数式用3'!$AD$2:$BA$2,0)),"")</f>
        <v/>
      </c>
      <c r="U53" s="820"/>
      <c r="V53" s="826"/>
      <c r="W53" s="827"/>
      <c r="X53" s="835" t="str">
        <f>IFERROR(V53*VLOOKUP(AF53,'【参考】数式用3'!$AD$15:$BA$23,MATCH(N53,'【参考】数式用3'!$AD$2:$BA$2,0)),"")</f>
        <v/>
      </c>
      <c r="Y53" s="843"/>
      <c r="Z53" s="845"/>
      <c r="AA53" s="851"/>
      <c r="AB53" s="835" t="str">
        <f>IFERROR(AA53*VLOOKUP(AG53,'【参考】数式用3'!$AD$24:$BA$27,MATCH(N53,'【参考】数式用3'!$AD$2:$BA$2,0)),"")</f>
        <v/>
      </c>
      <c r="AC53" s="859"/>
      <c r="AD53" s="861" t="str">
        <f t="shared" si="0"/>
        <v/>
      </c>
      <c r="AE53" s="864" t="str">
        <f t="shared" si="1"/>
        <v/>
      </c>
      <c r="AF53" s="864" t="str">
        <f t="shared" si="2"/>
        <v/>
      </c>
      <c r="AG53" s="864" t="str">
        <f t="shared" si="3"/>
        <v/>
      </c>
    </row>
    <row r="54" spans="1:33" ht="24.9" customHeight="1">
      <c r="A54" s="723">
        <v>39</v>
      </c>
      <c r="B54" s="735" t="str">
        <f>IF(基本情報入力シート!C91="","",基本情報入力シート!C91)</f>
        <v/>
      </c>
      <c r="C54" s="742"/>
      <c r="D54" s="742"/>
      <c r="E54" s="742"/>
      <c r="F54" s="742"/>
      <c r="G54" s="742"/>
      <c r="H54" s="742"/>
      <c r="I54" s="752"/>
      <c r="J54" s="757" t="str">
        <f>IF(基本情報入力シート!M91="","",基本情報入力シート!M91)</f>
        <v/>
      </c>
      <c r="K54" s="758" t="str">
        <f>IF(基本情報入力シート!R91="","",基本情報入力シート!R91)</f>
        <v/>
      </c>
      <c r="L54" s="758" t="str">
        <f>IF(基本情報入力シート!W91="","",基本情報入力シート!W91)</f>
        <v/>
      </c>
      <c r="M54" s="773" t="str">
        <f>IF(基本情報入力シート!X91="","",基本情報入力シート!X91)</f>
        <v/>
      </c>
      <c r="N54" s="785" t="str">
        <f>IF(基本情報入力シート!Y91="","",基本情報入力シート!Y91)</f>
        <v/>
      </c>
      <c r="O54" s="793"/>
      <c r="P54" s="796"/>
      <c r="Q54" s="800"/>
      <c r="R54" s="806"/>
      <c r="S54" s="811"/>
      <c r="T54" s="815" t="str">
        <f>IFERROR(S54*VLOOKUP(AE54,'【参考】数式用3'!$AD$3:$BA$14,MATCH(N54,'【参考】数式用3'!$AD$2:$BA$2,0)),"")</f>
        <v/>
      </c>
      <c r="U54" s="820"/>
      <c r="V54" s="826"/>
      <c r="W54" s="827"/>
      <c r="X54" s="835" t="str">
        <f>IFERROR(V54*VLOOKUP(AF54,'【参考】数式用3'!$AD$15:$BA$23,MATCH(N54,'【参考】数式用3'!$AD$2:$BA$2,0)),"")</f>
        <v/>
      </c>
      <c r="Y54" s="843"/>
      <c r="Z54" s="845"/>
      <c r="AA54" s="851"/>
      <c r="AB54" s="835" t="str">
        <f>IFERROR(AA54*VLOOKUP(AG54,'【参考】数式用3'!$AD$24:$BA$27,MATCH(N54,'【参考】数式用3'!$AD$2:$BA$2,0)),"")</f>
        <v/>
      </c>
      <c r="AC54" s="859"/>
      <c r="AD54" s="861" t="str">
        <f t="shared" si="0"/>
        <v/>
      </c>
      <c r="AE54" s="864" t="str">
        <f t="shared" si="1"/>
        <v/>
      </c>
      <c r="AF54" s="864" t="str">
        <f t="shared" si="2"/>
        <v/>
      </c>
      <c r="AG54" s="864" t="str">
        <f t="shared" si="3"/>
        <v/>
      </c>
    </row>
    <row r="55" spans="1:33" ht="24.9" customHeight="1">
      <c r="A55" s="723">
        <v>40</v>
      </c>
      <c r="B55" s="735" t="str">
        <f>IF(基本情報入力シート!C92="","",基本情報入力シート!C92)</f>
        <v/>
      </c>
      <c r="C55" s="742"/>
      <c r="D55" s="742"/>
      <c r="E55" s="742"/>
      <c r="F55" s="742"/>
      <c r="G55" s="742"/>
      <c r="H55" s="742"/>
      <c r="I55" s="752"/>
      <c r="J55" s="757" t="str">
        <f>IF(基本情報入力シート!M92="","",基本情報入力シート!M92)</f>
        <v/>
      </c>
      <c r="K55" s="758" t="str">
        <f>IF(基本情報入力シート!R92="","",基本情報入力シート!R92)</f>
        <v/>
      </c>
      <c r="L55" s="758" t="str">
        <f>IF(基本情報入力シート!W92="","",基本情報入力シート!W92)</f>
        <v/>
      </c>
      <c r="M55" s="773" t="str">
        <f>IF(基本情報入力シート!X92="","",基本情報入力シート!X92)</f>
        <v/>
      </c>
      <c r="N55" s="785" t="str">
        <f>IF(基本情報入力シート!Y92="","",基本情報入力シート!Y92)</f>
        <v/>
      </c>
      <c r="O55" s="793"/>
      <c r="P55" s="796"/>
      <c r="Q55" s="800"/>
      <c r="R55" s="806"/>
      <c r="S55" s="811"/>
      <c r="T55" s="815" t="str">
        <f>IFERROR(S55*VLOOKUP(AE55,'【参考】数式用3'!$AD$3:$BA$14,MATCH(N55,'【参考】数式用3'!$AD$2:$BA$2,0)),"")</f>
        <v/>
      </c>
      <c r="U55" s="820"/>
      <c r="V55" s="826"/>
      <c r="W55" s="827"/>
      <c r="X55" s="835" t="str">
        <f>IFERROR(V55*VLOOKUP(AF55,'【参考】数式用3'!$AD$15:$BA$23,MATCH(N55,'【参考】数式用3'!$AD$2:$BA$2,0)),"")</f>
        <v/>
      </c>
      <c r="Y55" s="843"/>
      <c r="Z55" s="845"/>
      <c r="AA55" s="851"/>
      <c r="AB55" s="835" t="str">
        <f>IFERROR(AA55*VLOOKUP(AG55,'【参考】数式用3'!$AD$24:$BA$27,MATCH(N55,'【参考】数式用3'!$AD$2:$BA$2,0)),"")</f>
        <v/>
      </c>
      <c r="AC55" s="859"/>
      <c r="AD55" s="861" t="str">
        <f t="shared" si="0"/>
        <v/>
      </c>
      <c r="AE55" s="864" t="str">
        <f t="shared" si="1"/>
        <v/>
      </c>
      <c r="AF55" s="864" t="str">
        <f t="shared" si="2"/>
        <v/>
      </c>
      <c r="AG55" s="864" t="str">
        <f t="shared" si="3"/>
        <v/>
      </c>
    </row>
    <row r="56" spans="1:33" ht="24.9" customHeight="1">
      <c r="A56" s="723">
        <v>41</v>
      </c>
      <c r="B56" s="735" t="str">
        <f>IF(基本情報入力シート!C93="","",基本情報入力シート!C93)</f>
        <v/>
      </c>
      <c r="C56" s="742"/>
      <c r="D56" s="742"/>
      <c r="E56" s="742"/>
      <c r="F56" s="742"/>
      <c r="G56" s="742"/>
      <c r="H56" s="742"/>
      <c r="I56" s="752"/>
      <c r="J56" s="757" t="str">
        <f>IF(基本情報入力シート!M93="","",基本情報入力シート!M93)</f>
        <v/>
      </c>
      <c r="K56" s="758" t="str">
        <f>IF(基本情報入力シート!R93="","",基本情報入力シート!R93)</f>
        <v/>
      </c>
      <c r="L56" s="758" t="str">
        <f>IF(基本情報入力シート!W93="","",基本情報入力シート!W93)</f>
        <v/>
      </c>
      <c r="M56" s="773" t="str">
        <f>IF(基本情報入力シート!X93="","",基本情報入力シート!X93)</f>
        <v/>
      </c>
      <c r="N56" s="785" t="str">
        <f>IF(基本情報入力シート!Y93="","",基本情報入力シート!Y93)</f>
        <v/>
      </c>
      <c r="O56" s="793"/>
      <c r="P56" s="796"/>
      <c r="Q56" s="800"/>
      <c r="R56" s="806"/>
      <c r="S56" s="811"/>
      <c r="T56" s="815" t="str">
        <f>IFERROR(S56*VLOOKUP(AE56,'【参考】数式用3'!$AD$3:$BA$14,MATCH(N56,'【参考】数式用3'!$AD$2:$BA$2,0)),"")</f>
        <v/>
      </c>
      <c r="U56" s="820"/>
      <c r="V56" s="826"/>
      <c r="W56" s="827"/>
      <c r="X56" s="835" t="str">
        <f>IFERROR(V56*VLOOKUP(AF56,'【参考】数式用3'!$AD$15:$BA$23,MATCH(N56,'【参考】数式用3'!$AD$2:$BA$2,0)),"")</f>
        <v/>
      </c>
      <c r="Y56" s="843"/>
      <c r="Z56" s="845"/>
      <c r="AA56" s="851"/>
      <c r="AB56" s="835" t="str">
        <f>IFERROR(AA56*VLOOKUP(AG56,'【参考】数式用3'!$AD$24:$BA$27,MATCH(N56,'【参考】数式用3'!$AD$2:$BA$2,0)),"")</f>
        <v/>
      </c>
      <c r="AC56" s="859"/>
      <c r="AD56" s="861" t="str">
        <f t="shared" si="0"/>
        <v/>
      </c>
      <c r="AE56" s="864" t="str">
        <f t="shared" si="1"/>
        <v/>
      </c>
      <c r="AF56" s="864" t="str">
        <f t="shared" si="2"/>
        <v/>
      </c>
      <c r="AG56" s="864" t="str">
        <f t="shared" si="3"/>
        <v/>
      </c>
    </row>
    <row r="57" spans="1:33" ht="24.9" customHeight="1">
      <c r="A57" s="723">
        <v>42</v>
      </c>
      <c r="B57" s="735" t="str">
        <f>IF(基本情報入力シート!C94="","",基本情報入力シート!C94)</f>
        <v/>
      </c>
      <c r="C57" s="742"/>
      <c r="D57" s="742"/>
      <c r="E57" s="742"/>
      <c r="F57" s="742"/>
      <c r="G57" s="742"/>
      <c r="H57" s="742"/>
      <c r="I57" s="752"/>
      <c r="J57" s="757" t="str">
        <f>IF(基本情報入力シート!M94="","",基本情報入力シート!M94)</f>
        <v/>
      </c>
      <c r="K57" s="758" t="str">
        <f>IF(基本情報入力シート!R94="","",基本情報入力シート!R94)</f>
        <v/>
      </c>
      <c r="L57" s="758" t="str">
        <f>IF(基本情報入力シート!W94="","",基本情報入力シート!W94)</f>
        <v/>
      </c>
      <c r="M57" s="773" t="str">
        <f>IF(基本情報入力シート!X94="","",基本情報入力シート!X94)</f>
        <v/>
      </c>
      <c r="N57" s="785" t="str">
        <f>IF(基本情報入力シート!Y94="","",基本情報入力シート!Y94)</f>
        <v/>
      </c>
      <c r="O57" s="793"/>
      <c r="P57" s="796"/>
      <c r="Q57" s="800"/>
      <c r="R57" s="806"/>
      <c r="S57" s="811"/>
      <c r="T57" s="815" t="str">
        <f>IFERROR(S57*VLOOKUP(AE57,'【参考】数式用3'!$AD$3:$BA$14,MATCH(N57,'【参考】数式用3'!$AD$2:$BA$2,0)),"")</f>
        <v/>
      </c>
      <c r="U57" s="820"/>
      <c r="V57" s="826"/>
      <c r="W57" s="827"/>
      <c r="X57" s="835" t="str">
        <f>IFERROR(V57*VLOOKUP(AF57,'【参考】数式用3'!$AD$15:$BA$23,MATCH(N57,'【参考】数式用3'!$AD$2:$BA$2,0)),"")</f>
        <v/>
      </c>
      <c r="Y57" s="843"/>
      <c r="Z57" s="845"/>
      <c r="AA57" s="851"/>
      <c r="AB57" s="835" t="str">
        <f>IFERROR(AA57*VLOOKUP(AG57,'【参考】数式用3'!$AD$24:$BA$27,MATCH(N57,'【参考】数式用3'!$AD$2:$BA$2,0)),"")</f>
        <v/>
      </c>
      <c r="AC57" s="859"/>
      <c r="AD57" s="861" t="str">
        <f t="shared" si="0"/>
        <v/>
      </c>
      <c r="AE57" s="864" t="str">
        <f t="shared" si="1"/>
        <v/>
      </c>
      <c r="AF57" s="864" t="str">
        <f t="shared" si="2"/>
        <v/>
      </c>
      <c r="AG57" s="864" t="str">
        <f t="shared" si="3"/>
        <v/>
      </c>
    </row>
    <row r="58" spans="1:33" ht="24.9" customHeight="1">
      <c r="A58" s="723">
        <v>43</v>
      </c>
      <c r="B58" s="735" t="str">
        <f>IF(基本情報入力シート!C95="","",基本情報入力シート!C95)</f>
        <v/>
      </c>
      <c r="C58" s="742"/>
      <c r="D58" s="742"/>
      <c r="E58" s="742"/>
      <c r="F58" s="742"/>
      <c r="G58" s="742"/>
      <c r="H58" s="742"/>
      <c r="I58" s="752"/>
      <c r="J58" s="757" t="str">
        <f>IF(基本情報入力シート!M95="","",基本情報入力シート!M95)</f>
        <v/>
      </c>
      <c r="K58" s="758" t="str">
        <f>IF(基本情報入力シート!R95="","",基本情報入力シート!R95)</f>
        <v/>
      </c>
      <c r="L58" s="758" t="str">
        <f>IF(基本情報入力シート!W95="","",基本情報入力シート!W95)</f>
        <v/>
      </c>
      <c r="M58" s="773" t="str">
        <f>IF(基本情報入力シート!X95="","",基本情報入力シート!X95)</f>
        <v/>
      </c>
      <c r="N58" s="785" t="str">
        <f>IF(基本情報入力シート!Y95="","",基本情報入力シート!Y95)</f>
        <v/>
      </c>
      <c r="O58" s="793"/>
      <c r="P58" s="796"/>
      <c r="Q58" s="800"/>
      <c r="R58" s="806"/>
      <c r="S58" s="811"/>
      <c r="T58" s="815" t="str">
        <f>IFERROR(S58*VLOOKUP(AE58,'【参考】数式用3'!$AD$3:$BA$14,MATCH(N58,'【参考】数式用3'!$AD$2:$BA$2,0)),"")</f>
        <v/>
      </c>
      <c r="U58" s="820"/>
      <c r="V58" s="826"/>
      <c r="W58" s="827"/>
      <c r="X58" s="835" t="str">
        <f>IFERROR(V58*VLOOKUP(AF58,'【参考】数式用3'!$AD$15:$BA$23,MATCH(N58,'【参考】数式用3'!$AD$2:$BA$2,0)),"")</f>
        <v/>
      </c>
      <c r="Y58" s="843"/>
      <c r="Z58" s="845"/>
      <c r="AA58" s="851"/>
      <c r="AB58" s="835" t="str">
        <f>IFERROR(AA58*VLOOKUP(AG58,'【参考】数式用3'!$AD$24:$BA$27,MATCH(N58,'【参考】数式用3'!$AD$2:$BA$2,0)),"")</f>
        <v/>
      </c>
      <c r="AC58" s="859"/>
      <c r="AD58" s="861" t="str">
        <f t="shared" si="0"/>
        <v/>
      </c>
      <c r="AE58" s="864" t="str">
        <f t="shared" si="1"/>
        <v/>
      </c>
      <c r="AF58" s="864" t="str">
        <f t="shared" si="2"/>
        <v/>
      </c>
      <c r="AG58" s="864" t="str">
        <f t="shared" si="3"/>
        <v/>
      </c>
    </row>
    <row r="59" spans="1:33" ht="24.9" customHeight="1">
      <c r="A59" s="723">
        <v>44</v>
      </c>
      <c r="B59" s="735" t="str">
        <f>IF(基本情報入力シート!C96="","",基本情報入力シート!C96)</f>
        <v/>
      </c>
      <c r="C59" s="742"/>
      <c r="D59" s="742"/>
      <c r="E59" s="742"/>
      <c r="F59" s="742"/>
      <c r="G59" s="742"/>
      <c r="H59" s="742"/>
      <c r="I59" s="752"/>
      <c r="J59" s="757" t="str">
        <f>IF(基本情報入力シート!M96="","",基本情報入力シート!M96)</f>
        <v/>
      </c>
      <c r="K59" s="758" t="str">
        <f>IF(基本情報入力シート!R96="","",基本情報入力シート!R96)</f>
        <v/>
      </c>
      <c r="L59" s="758" t="str">
        <f>IF(基本情報入力シート!W96="","",基本情報入力シート!W96)</f>
        <v/>
      </c>
      <c r="M59" s="773" t="str">
        <f>IF(基本情報入力シート!X96="","",基本情報入力シート!X96)</f>
        <v/>
      </c>
      <c r="N59" s="785" t="str">
        <f>IF(基本情報入力シート!Y96="","",基本情報入力シート!Y96)</f>
        <v/>
      </c>
      <c r="O59" s="793"/>
      <c r="P59" s="796"/>
      <c r="Q59" s="800"/>
      <c r="R59" s="806"/>
      <c r="S59" s="811"/>
      <c r="T59" s="815" t="str">
        <f>IFERROR(S59*VLOOKUP(AE59,'【参考】数式用3'!$AD$3:$BA$14,MATCH(N59,'【参考】数式用3'!$AD$2:$BA$2,0)),"")</f>
        <v/>
      </c>
      <c r="U59" s="820"/>
      <c r="V59" s="826"/>
      <c r="W59" s="827"/>
      <c r="X59" s="835" t="str">
        <f>IFERROR(V59*VLOOKUP(AF59,'【参考】数式用3'!$AD$15:$BA$23,MATCH(N59,'【参考】数式用3'!$AD$2:$BA$2,0)),"")</f>
        <v/>
      </c>
      <c r="Y59" s="843"/>
      <c r="Z59" s="845"/>
      <c r="AA59" s="851"/>
      <c r="AB59" s="835" t="str">
        <f>IFERROR(AA59*VLOOKUP(AG59,'【参考】数式用3'!$AD$24:$BA$27,MATCH(N59,'【参考】数式用3'!$AD$2:$BA$2,0)),"")</f>
        <v/>
      </c>
      <c r="AC59" s="859"/>
      <c r="AD59" s="861" t="str">
        <f t="shared" si="0"/>
        <v/>
      </c>
      <c r="AE59" s="864" t="str">
        <f t="shared" si="1"/>
        <v/>
      </c>
      <c r="AF59" s="864" t="str">
        <f t="shared" si="2"/>
        <v/>
      </c>
      <c r="AG59" s="864" t="str">
        <f t="shared" si="3"/>
        <v/>
      </c>
    </row>
    <row r="60" spans="1:33" ht="24.9" customHeight="1">
      <c r="A60" s="723">
        <v>45</v>
      </c>
      <c r="B60" s="735" t="str">
        <f>IF(基本情報入力シート!C97="","",基本情報入力シート!C97)</f>
        <v/>
      </c>
      <c r="C60" s="742"/>
      <c r="D60" s="742"/>
      <c r="E60" s="742"/>
      <c r="F60" s="742"/>
      <c r="G60" s="742"/>
      <c r="H60" s="742"/>
      <c r="I60" s="752"/>
      <c r="J60" s="757" t="str">
        <f>IF(基本情報入力シート!M97="","",基本情報入力シート!M97)</f>
        <v/>
      </c>
      <c r="K60" s="758" t="str">
        <f>IF(基本情報入力シート!R97="","",基本情報入力シート!R97)</f>
        <v/>
      </c>
      <c r="L60" s="758" t="str">
        <f>IF(基本情報入力シート!W97="","",基本情報入力シート!W97)</f>
        <v/>
      </c>
      <c r="M60" s="773" t="str">
        <f>IF(基本情報入力シート!X97="","",基本情報入力シート!X97)</f>
        <v/>
      </c>
      <c r="N60" s="785" t="str">
        <f>IF(基本情報入力シート!Y97="","",基本情報入力シート!Y97)</f>
        <v/>
      </c>
      <c r="O60" s="793"/>
      <c r="P60" s="796"/>
      <c r="Q60" s="800"/>
      <c r="R60" s="806"/>
      <c r="S60" s="811"/>
      <c r="T60" s="815" t="str">
        <f>IFERROR(S60*VLOOKUP(AE60,'【参考】数式用3'!$AD$3:$BA$14,MATCH(N60,'【参考】数式用3'!$AD$2:$BA$2,0)),"")</f>
        <v/>
      </c>
      <c r="U60" s="820"/>
      <c r="V60" s="826"/>
      <c r="W60" s="827"/>
      <c r="X60" s="835" t="str">
        <f>IFERROR(V60*VLOOKUP(AF60,'【参考】数式用3'!$AD$15:$BA$23,MATCH(N60,'【参考】数式用3'!$AD$2:$BA$2,0)),"")</f>
        <v/>
      </c>
      <c r="Y60" s="843"/>
      <c r="Z60" s="845"/>
      <c r="AA60" s="851"/>
      <c r="AB60" s="835" t="str">
        <f>IFERROR(AA60*VLOOKUP(AG60,'【参考】数式用3'!$AD$24:$BA$27,MATCH(N60,'【参考】数式用3'!$AD$2:$BA$2,0)),"")</f>
        <v/>
      </c>
      <c r="AC60" s="859"/>
      <c r="AD60" s="861" t="str">
        <f t="shared" si="0"/>
        <v/>
      </c>
      <c r="AE60" s="864" t="str">
        <f t="shared" si="1"/>
        <v/>
      </c>
      <c r="AF60" s="864" t="str">
        <f t="shared" si="2"/>
        <v/>
      </c>
      <c r="AG60" s="864" t="str">
        <f t="shared" si="3"/>
        <v/>
      </c>
    </row>
    <row r="61" spans="1:33" ht="24.9" customHeight="1">
      <c r="A61" s="723">
        <v>46</v>
      </c>
      <c r="B61" s="735" t="str">
        <f>IF(基本情報入力シート!C98="","",基本情報入力シート!C98)</f>
        <v/>
      </c>
      <c r="C61" s="742"/>
      <c r="D61" s="742"/>
      <c r="E61" s="742"/>
      <c r="F61" s="742"/>
      <c r="G61" s="742"/>
      <c r="H61" s="742"/>
      <c r="I61" s="752"/>
      <c r="J61" s="757" t="str">
        <f>IF(基本情報入力シート!M98="","",基本情報入力シート!M98)</f>
        <v/>
      </c>
      <c r="K61" s="758" t="str">
        <f>IF(基本情報入力シート!R98="","",基本情報入力シート!R98)</f>
        <v/>
      </c>
      <c r="L61" s="758" t="str">
        <f>IF(基本情報入力シート!W98="","",基本情報入力シート!W98)</f>
        <v/>
      </c>
      <c r="M61" s="773" t="str">
        <f>IF(基本情報入力シート!X98="","",基本情報入力シート!X98)</f>
        <v/>
      </c>
      <c r="N61" s="785" t="str">
        <f>IF(基本情報入力シート!Y98="","",基本情報入力シート!Y98)</f>
        <v/>
      </c>
      <c r="O61" s="793"/>
      <c r="P61" s="796"/>
      <c r="Q61" s="800"/>
      <c r="R61" s="806"/>
      <c r="S61" s="811"/>
      <c r="T61" s="815" t="str">
        <f>IFERROR(S61*VLOOKUP(AE61,'【参考】数式用3'!$AD$3:$BA$14,MATCH(N61,'【参考】数式用3'!$AD$2:$BA$2,0)),"")</f>
        <v/>
      </c>
      <c r="U61" s="820"/>
      <c r="V61" s="826"/>
      <c r="W61" s="827"/>
      <c r="X61" s="835" t="str">
        <f>IFERROR(V61*VLOOKUP(AF61,'【参考】数式用3'!$AD$15:$BA$23,MATCH(N61,'【参考】数式用3'!$AD$2:$BA$2,0)),"")</f>
        <v/>
      </c>
      <c r="Y61" s="843"/>
      <c r="Z61" s="845"/>
      <c r="AA61" s="851"/>
      <c r="AB61" s="835" t="str">
        <f>IFERROR(AA61*VLOOKUP(AG61,'【参考】数式用3'!$AD$24:$BA$27,MATCH(N61,'【参考】数式用3'!$AD$2:$BA$2,0)),"")</f>
        <v/>
      </c>
      <c r="AC61" s="859"/>
      <c r="AD61" s="861" t="str">
        <f t="shared" si="0"/>
        <v/>
      </c>
      <c r="AE61" s="864" t="str">
        <f t="shared" si="1"/>
        <v/>
      </c>
      <c r="AF61" s="864" t="str">
        <f t="shared" si="2"/>
        <v/>
      </c>
      <c r="AG61" s="864" t="str">
        <f t="shared" si="3"/>
        <v/>
      </c>
    </row>
    <row r="62" spans="1:33" ht="24.9" customHeight="1">
      <c r="A62" s="723">
        <v>47</v>
      </c>
      <c r="B62" s="735" t="str">
        <f>IF(基本情報入力シート!C99="","",基本情報入力シート!C99)</f>
        <v/>
      </c>
      <c r="C62" s="742"/>
      <c r="D62" s="742"/>
      <c r="E62" s="742"/>
      <c r="F62" s="742"/>
      <c r="G62" s="742"/>
      <c r="H62" s="742"/>
      <c r="I62" s="752"/>
      <c r="J62" s="757" t="str">
        <f>IF(基本情報入力シート!M99="","",基本情報入力シート!M99)</f>
        <v/>
      </c>
      <c r="K62" s="758" t="str">
        <f>IF(基本情報入力シート!R99="","",基本情報入力シート!R99)</f>
        <v/>
      </c>
      <c r="L62" s="758" t="str">
        <f>IF(基本情報入力シート!W99="","",基本情報入力シート!W99)</f>
        <v/>
      </c>
      <c r="M62" s="773" t="str">
        <f>IF(基本情報入力シート!X99="","",基本情報入力シート!X99)</f>
        <v/>
      </c>
      <c r="N62" s="785" t="str">
        <f>IF(基本情報入力シート!Y99="","",基本情報入力シート!Y99)</f>
        <v/>
      </c>
      <c r="O62" s="793"/>
      <c r="P62" s="796"/>
      <c r="Q62" s="800"/>
      <c r="R62" s="806"/>
      <c r="S62" s="811"/>
      <c r="T62" s="815" t="str">
        <f>IFERROR(S62*VLOOKUP(AE62,'【参考】数式用3'!$AD$3:$BA$14,MATCH(N62,'【参考】数式用3'!$AD$2:$BA$2,0)),"")</f>
        <v/>
      </c>
      <c r="U62" s="820"/>
      <c r="V62" s="826"/>
      <c r="W62" s="827"/>
      <c r="X62" s="835" t="str">
        <f>IFERROR(V62*VLOOKUP(AF62,'【参考】数式用3'!$AD$15:$BA$23,MATCH(N62,'【参考】数式用3'!$AD$2:$BA$2,0)),"")</f>
        <v/>
      </c>
      <c r="Y62" s="843"/>
      <c r="Z62" s="845"/>
      <c r="AA62" s="851"/>
      <c r="AB62" s="835" t="str">
        <f>IFERROR(AA62*VLOOKUP(AG62,'【参考】数式用3'!$AD$24:$BA$27,MATCH(N62,'【参考】数式用3'!$AD$2:$BA$2,0)),"")</f>
        <v/>
      </c>
      <c r="AC62" s="859"/>
      <c r="AD62" s="861" t="str">
        <f t="shared" si="0"/>
        <v/>
      </c>
      <c r="AE62" s="864" t="str">
        <f t="shared" si="1"/>
        <v/>
      </c>
      <c r="AF62" s="864" t="str">
        <f t="shared" si="2"/>
        <v/>
      </c>
      <c r="AG62" s="864" t="str">
        <f t="shared" si="3"/>
        <v/>
      </c>
    </row>
    <row r="63" spans="1:33" ht="24.9" customHeight="1">
      <c r="A63" s="723">
        <v>48</v>
      </c>
      <c r="B63" s="735" t="str">
        <f>IF(基本情報入力シート!C100="","",基本情報入力シート!C100)</f>
        <v/>
      </c>
      <c r="C63" s="742"/>
      <c r="D63" s="742"/>
      <c r="E63" s="742"/>
      <c r="F63" s="742"/>
      <c r="G63" s="742"/>
      <c r="H63" s="742"/>
      <c r="I63" s="752"/>
      <c r="J63" s="757" t="str">
        <f>IF(基本情報入力シート!M100="","",基本情報入力シート!M100)</f>
        <v/>
      </c>
      <c r="K63" s="758" t="str">
        <f>IF(基本情報入力シート!R100="","",基本情報入力シート!R100)</f>
        <v/>
      </c>
      <c r="L63" s="758" t="str">
        <f>IF(基本情報入力シート!W100="","",基本情報入力シート!W100)</f>
        <v/>
      </c>
      <c r="M63" s="773" t="str">
        <f>IF(基本情報入力シート!X100="","",基本情報入力シート!X100)</f>
        <v/>
      </c>
      <c r="N63" s="785" t="str">
        <f>IF(基本情報入力シート!Y100="","",基本情報入力シート!Y100)</f>
        <v/>
      </c>
      <c r="O63" s="793"/>
      <c r="P63" s="796"/>
      <c r="Q63" s="800"/>
      <c r="R63" s="806"/>
      <c r="S63" s="811"/>
      <c r="T63" s="815" t="str">
        <f>IFERROR(S63*VLOOKUP(AE63,'【参考】数式用3'!$AD$3:$BA$14,MATCH(N63,'【参考】数式用3'!$AD$2:$BA$2,0)),"")</f>
        <v/>
      </c>
      <c r="U63" s="820"/>
      <c r="V63" s="826"/>
      <c r="W63" s="827"/>
      <c r="X63" s="835" t="str">
        <f>IFERROR(V63*VLOOKUP(AF63,'【参考】数式用3'!$AD$15:$BA$23,MATCH(N63,'【参考】数式用3'!$AD$2:$BA$2,0)),"")</f>
        <v/>
      </c>
      <c r="Y63" s="843"/>
      <c r="Z63" s="845"/>
      <c r="AA63" s="851"/>
      <c r="AB63" s="835" t="str">
        <f>IFERROR(AA63*VLOOKUP(AG63,'【参考】数式用3'!$AD$24:$BA$27,MATCH(N63,'【参考】数式用3'!$AD$2:$BA$2,0)),"")</f>
        <v/>
      </c>
      <c r="AC63" s="859"/>
      <c r="AD63" s="861" t="str">
        <f t="shared" si="0"/>
        <v/>
      </c>
      <c r="AE63" s="864" t="str">
        <f t="shared" si="1"/>
        <v/>
      </c>
      <c r="AF63" s="864" t="str">
        <f t="shared" si="2"/>
        <v/>
      </c>
      <c r="AG63" s="864" t="str">
        <f t="shared" si="3"/>
        <v/>
      </c>
    </row>
    <row r="64" spans="1:33" ht="24.9" customHeight="1">
      <c r="A64" s="723">
        <v>49</v>
      </c>
      <c r="B64" s="735" t="str">
        <f>IF(基本情報入力シート!C101="","",基本情報入力シート!C101)</f>
        <v/>
      </c>
      <c r="C64" s="742"/>
      <c r="D64" s="742"/>
      <c r="E64" s="742"/>
      <c r="F64" s="742"/>
      <c r="G64" s="742"/>
      <c r="H64" s="742"/>
      <c r="I64" s="752"/>
      <c r="J64" s="757" t="str">
        <f>IF(基本情報入力シート!M101="","",基本情報入力シート!M101)</f>
        <v/>
      </c>
      <c r="K64" s="758" t="str">
        <f>IF(基本情報入力シート!R101="","",基本情報入力シート!R101)</f>
        <v/>
      </c>
      <c r="L64" s="758" t="str">
        <f>IF(基本情報入力シート!W101="","",基本情報入力シート!W101)</f>
        <v/>
      </c>
      <c r="M64" s="773" t="str">
        <f>IF(基本情報入力シート!X101="","",基本情報入力シート!X101)</f>
        <v/>
      </c>
      <c r="N64" s="785" t="str">
        <f>IF(基本情報入力シート!Y101="","",基本情報入力シート!Y101)</f>
        <v/>
      </c>
      <c r="O64" s="793"/>
      <c r="P64" s="796"/>
      <c r="Q64" s="800"/>
      <c r="R64" s="806"/>
      <c r="S64" s="811"/>
      <c r="T64" s="815" t="str">
        <f>IFERROR(S64*VLOOKUP(AE64,'【参考】数式用3'!$AD$3:$BA$14,MATCH(N64,'【参考】数式用3'!$AD$2:$BA$2,0)),"")</f>
        <v/>
      </c>
      <c r="U64" s="820"/>
      <c r="V64" s="826"/>
      <c r="W64" s="827"/>
      <c r="X64" s="835" t="str">
        <f>IFERROR(V64*VLOOKUP(AF64,'【参考】数式用3'!$AD$15:$BA$23,MATCH(N64,'【参考】数式用3'!$AD$2:$BA$2,0)),"")</f>
        <v/>
      </c>
      <c r="Y64" s="843"/>
      <c r="Z64" s="845"/>
      <c r="AA64" s="851"/>
      <c r="AB64" s="835" t="str">
        <f>IFERROR(AA64*VLOOKUP(AG64,'【参考】数式用3'!$AD$24:$BA$27,MATCH(N64,'【参考】数式用3'!$AD$2:$BA$2,0)),"")</f>
        <v/>
      </c>
      <c r="AC64" s="859"/>
      <c r="AD64" s="861" t="str">
        <f t="shared" si="0"/>
        <v/>
      </c>
      <c r="AE64" s="864" t="str">
        <f t="shared" si="1"/>
        <v/>
      </c>
      <c r="AF64" s="864" t="str">
        <f t="shared" si="2"/>
        <v/>
      </c>
      <c r="AG64" s="864" t="str">
        <f t="shared" si="3"/>
        <v/>
      </c>
    </row>
    <row r="65" spans="1:33" ht="24.9" customHeight="1">
      <c r="A65" s="723">
        <v>50</v>
      </c>
      <c r="B65" s="735" t="str">
        <f>IF(基本情報入力シート!C102="","",基本情報入力シート!C102)</f>
        <v/>
      </c>
      <c r="C65" s="742"/>
      <c r="D65" s="742"/>
      <c r="E65" s="742"/>
      <c r="F65" s="742"/>
      <c r="G65" s="742"/>
      <c r="H65" s="742"/>
      <c r="I65" s="752"/>
      <c r="J65" s="757" t="str">
        <f>IF(基本情報入力シート!M102="","",基本情報入力シート!M102)</f>
        <v/>
      </c>
      <c r="K65" s="758" t="str">
        <f>IF(基本情報入力シート!R102="","",基本情報入力シート!R102)</f>
        <v/>
      </c>
      <c r="L65" s="758" t="str">
        <f>IF(基本情報入力シート!W102="","",基本情報入力シート!W102)</f>
        <v/>
      </c>
      <c r="M65" s="773" t="str">
        <f>IF(基本情報入力シート!X102="","",基本情報入力シート!X102)</f>
        <v/>
      </c>
      <c r="N65" s="785" t="str">
        <f>IF(基本情報入力シート!Y102="","",基本情報入力シート!Y102)</f>
        <v/>
      </c>
      <c r="O65" s="793"/>
      <c r="P65" s="796"/>
      <c r="Q65" s="800"/>
      <c r="R65" s="806"/>
      <c r="S65" s="811"/>
      <c r="T65" s="815" t="str">
        <f>IFERROR(S65*VLOOKUP(AE65,'【参考】数式用3'!$AD$3:$BA$14,MATCH(N65,'【参考】数式用3'!$AD$2:$BA$2,0)),"")</f>
        <v/>
      </c>
      <c r="U65" s="820"/>
      <c r="V65" s="826"/>
      <c r="W65" s="827"/>
      <c r="X65" s="835" t="str">
        <f>IFERROR(V65*VLOOKUP(AF65,'【参考】数式用3'!$AD$15:$BA$23,MATCH(N65,'【参考】数式用3'!$AD$2:$BA$2,0)),"")</f>
        <v/>
      </c>
      <c r="Y65" s="843"/>
      <c r="Z65" s="845"/>
      <c r="AA65" s="851"/>
      <c r="AB65" s="835" t="str">
        <f>IFERROR(AA65*VLOOKUP(AG65,'【参考】数式用3'!$AD$24:$BA$27,MATCH(N65,'【参考】数式用3'!$AD$2:$BA$2,0)),"")</f>
        <v/>
      </c>
      <c r="AC65" s="859"/>
      <c r="AD65" s="861" t="str">
        <f t="shared" si="0"/>
        <v/>
      </c>
      <c r="AE65" s="864" t="str">
        <f t="shared" si="1"/>
        <v/>
      </c>
      <c r="AF65" s="864" t="str">
        <f t="shared" si="2"/>
        <v/>
      </c>
      <c r="AG65" s="864" t="str">
        <f t="shared" si="3"/>
        <v/>
      </c>
    </row>
    <row r="66" spans="1:33" ht="24.9" customHeight="1">
      <c r="A66" s="723">
        <v>51</v>
      </c>
      <c r="B66" s="735" t="str">
        <f>IF(基本情報入力シート!C103="","",基本情報入力シート!C103)</f>
        <v/>
      </c>
      <c r="C66" s="742"/>
      <c r="D66" s="742"/>
      <c r="E66" s="742"/>
      <c r="F66" s="742"/>
      <c r="G66" s="742"/>
      <c r="H66" s="742"/>
      <c r="I66" s="752"/>
      <c r="J66" s="757" t="str">
        <f>IF(基本情報入力シート!M103="","",基本情報入力シート!M103)</f>
        <v/>
      </c>
      <c r="K66" s="758" t="str">
        <f>IF(基本情報入力シート!R103="","",基本情報入力シート!R103)</f>
        <v/>
      </c>
      <c r="L66" s="758" t="str">
        <f>IF(基本情報入力シート!W103="","",基本情報入力シート!W103)</f>
        <v/>
      </c>
      <c r="M66" s="773" t="str">
        <f>IF(基本情報入力シート!X103="","",基本情報入力シート!X103)</f>
        <v/>
      </c>
      <c r="N66" s="785" t="str">
        <f>IF(基本情報入力シート!Y103="","",基本情報入力シート!Y103)</f>
        <v/>
      </c>
      <c r="O66" s="793"/>
      <c r="P66" s="796"/>
      <c r="Q66" s="800"/>
      <c r="R66" s="806"/>
      <c r="S66" s="811"/>
      <c r="T66" s="815" t="str">
        <f>IFERROR(S66*VLOOKUP(AE66,'【参考】数式用3'!$AD$3:$BA$14,MATCH(N66,'【参考】数式用3'!$AD$2:$BA$2,0)),"")</f>
        <v/>
      </c>
      <c r="U66" s="820"/>
      <c r="V66" s="826"/>
      <c r="W66" s="827"/>
      <c r="X66" s="835" t="str">
        <f>IFERROR(V66*VLOOKUP(AF66,'【参考】数式用3'!$AD$15:$BA$23,MATCH(N66,'【参考】数式用3'!$AD$2:$BA$2,0)),"")</f>
        <v/>
      </c>
      <c r="Y66" s="843"/>
      <c r="Z66" s="845"/>
      <c r="AA66" s="851"/>
      <c r="AB66" s="835" t="str">
        <f>IFERROR(AA66*VLOOKUP(AG66,'【参考】数式用3'!$AD$24:$BA$27,MATCH(N66,'【参考】数式用3'!$AD$2:$BA$2,0)),"")</f>
        <v/>
      </c>
      <c r="AC66" s="859"/>
      <c r="AD66" s="861" t="str">
        <f t="shared" si="0"/>
        <v/>
      </c>
      <c r="AE66" s="864" t="str">
        <f t="shared" si="1"/>
        <v/>
      </c>
      <c r="AF66" s="864" t="str">
        <f t="shared" si="2"/>
        <v/>
      </c>
      <c r="AG66" s="864" t="str">
        <f t="shared" si="3"/>
        <v/>
      </c>
    </row>
    <row r="67" spans="1:33" ht="24.9" customHeight="1">
      <c r="A67" s="723">
        <v>52</v>
      </c>
      <c r="B67" s="735" t="str">
        <f>IF(基本情報入力シート!C104="","",基本情報入力シート!C104)</f>
        <v/>
      </c>
      <c r="C67" s="742"/>
      <c r="D67" s="742"/>
      <c r="E67" s="742"/>
      <c r="F67" s="742"/>
      <c r="G67" s="742"/>
      <c r="H67" s="742"/>
      <c r="I67" s="752"/>
      <c r="J67" s="757" t="str">
        <f>IF(基本情報入力シート!M104="","",基本情報入力シート!M104)</f>
        <v/>
      </c>
      <c r="K67" s="758" t="str">
        <f>IF(基本情報入力シート!R104="","",基本情報入力シート!R104)</f>
        <v/>
      </c>
      <c r="L67" s="758" t="str">
        <f>IF(基本情報入力シート!W104="","",基本情報入力シート!W104)</f>
        <v/>
      </c>
      <c r="M67" s="773" t="str">
        <f>IF(基本情報入力シート!X104="","",基本情報入力シート!X104)</f>
        <v/>
      </c>
      <c r="N67" s="785" t="str">
        <f>IF(基本情報入力シート!Y104="","",基本情報入力シート!Y104)</f>
        <v/>
      </c>
      <c r="O67" s="793"/>
      <c r="P67" s="796"/>
      <c r="Q67" s="800"/>
      <c r="R67" s="806"/>
      <c r="S67" s="811"/>
      <c r="T67" s="815" t="str">
        <f>IFERROR(S67*VLOOKUP(AE67,'【参考】数式用3'!$AD$3:$BA$14,MATCH(N67,'【参考】数式用3'!$AD$2:$BA$2,0)),"")</f>
        <v/>
      </c>
      <c r="U67" s="820"/>
      <c r="V67" s="826"/>
      <c r="W67" s="827"/>
      <c r="X67" s="835" t="str">
        <f>IFERROR(V67*VLOOKUP(AF67,'【参考】数式用3'!$AD$15:$BA$23,MATCH(N67,'【参考】数式用3'!$AD$2:$BA$2,0)),"")</f>
        <v/>
      </c>
      <c r="Y67" s="843"/>
      <c r="Z67" s="845"/>
      <c r="AA67" s="851"/>
      <c r="AB67" s="835" t="str">
        <f>IFERROR(AA67*VLOOKUP(AG67,'【参考】数式用3'!$AD$24:$BA$27,MATCH(N67,'【参考】数式用3'!$AD$2:$BA$2,0)),"")</f>
        <v/>
      </c>
      <c r="AC67" s="859"/>
      <c r="AD67" s="861" t="str">
        <f t="shared" si="0"/>
        <v/>
      </c>
      <c r="AE67" s="864" t="str">
        <f t="shared" si="1"/>
        <v/>
      </c>
      <c r="AF67" s="864" t="str">
        <f t="shared" si="2"/>
        <v/>
      </c>
      <c r="AG67" s="864" t="str">
        <f t="shared" si="3"/>
        <v/>
      </c>
    </row>
    <row r="68" spans="1:33" ht="24.9" customHeight="1">
      <c r="A68" s="723">
        <v>53</v>
      </c>
      <c r="B68" s="735" t="str">
        <f>IF(基本情報入力シート!C105="","",基本情報入力シート!C105)</f>
        <v/>
      </c>
      <c r="C68" s="742"/>
      <c r="D68" s="742"/>
      <c r="E68" s="742"/>
      <c r="F68" s="742"/>
      <c r="G68" s="742"/>
      <c r="H68" s="742"/>
      <c r="I68" s="752"/>
      <c r="J68" s="757" t="str">
        <f>IF(基本情報入力シート!M105="","",基本情報入力シート!M105)</f>
        <v/>
      </c>
      <c r="K68" s="758" t="str">
        <f>IF(基本情報入力シート!R105="","",基本情報入力シート!R105)</f>
        <v/>
      </c>
      <c r="L68" s="758" t="str">
        <f>IF(基本情報入力シート!W105="","",基本情報入力シート!W105)</f>
        <v/>
      </c>
      <c r="M68" s="773" t="str">
        <f>IF(基本情報入力シート!X105="","",基本情報入力シート!X105)</f>
        <v/>
      </c>
      <c r="N68" s="785" t="str">
        <f>IF(基本情報入力シート!Y105="","",基本情報入力シート!Y105)</f>
        <v/>
      </c>
      <c r="O68" s="793"/>
      <c r="P68" s="796"/>
      <c r="Q68" s="800"/>
      <c r="R68" s="806"/>
      <c r="S68" s="811"/>
      <c r="T68" s="815" t="str">
        <f>IFERROR(S68*VLOOKUP(AE68,'【参考】数式用3'!$AD$3:$BA$14,MATCH(N68,'【参考】数式用3'!$AD$2:$BA$2,0)),"")</f>
        <v/>
      </c>
      <c r="U68" s="820"/>
      <c r="V68" s="826"/>
      <c r="W68" s="827"/>
      <c r="X68" s="835" t="str">
        <f>IFERROR(V68*VLOOKUP(AF68,'【参考】数式用3'!$AD$15:$BA$23,MATCH(N68,'【参考】数式用3'!$AD$2:$BA$2,0)),"")</f>
        <v/>
      </c>
      <c r="Y68" s="843"/>
      <c r="Z68" s="845"/>
      <c r="AA68" s="851"/>
      <c r="AB68" s="835" t="str">
        <f>IFERROR(AA68*VLOOKUP(AG68,'【参考】数式用3'!$AD$24:$BA$27,MATCH(N68,'【参考】数式用3'!$AD$2:$BA$2,0)),"")</f>
        <v/>
      </c>
      <c r="AC68" s="859"/>
      <c r="AD68" s="861" t="str">
        <f t="shared" si="0"/>
        <v/>
      </c>
      <c r="AE68" s="864" t="str">
        <f t="shared" si="1"/>
        <v/>
      </c>
      <c r="AF68" s="864" t="str">
        <f t="shared" si="2"/>
        <v/>
      </c>
      <c r="AG68" s="864" t="str">
        <f t="shared" si="3"/>
        <v/>
      </c>
    </row>
    <row r="69" spans="1:33" ht="24.9" customHeight="1">
      <c r="A69" s="723">
        <v>54</v>
      </c>
      <c r="B69" s="735" t="str">
        <f>IF(基本情報入力シート!C106="","",基本情報入力シート!C106)</f>
        <v/>
      </c>
      <c r="C69" s="742"/>
      <c r="D69" s="742"/>
      <c r="E69" s="742"/>
      <c r="F69" s="742"/>
      <c r="G69" s="742"/>
      <c r="H69" s="742"/>
      <c r="I69" s="752"/>
      <c r="J69" s="757" t="str">
        <f>IF(基本情報入力シート!M106="","",基本情報入力シート!M106)</f>
        <v/>
      </c>
      <c r="K69" s="758" t="str">
        <f>IF(基本情報入力シート!R106="","",基本情報入力シート!R106)</f>
        <v/>
      </c>
      <c r="L69" s="758" t="str">
        <f>IF(基本情報入力シート!W106="","",基本情報入力シート!W106)</f>
        <v/>
      </c>
      <c r="M69" s="773" t="str">
        <f>IF(基本情報入力シート!X106="","",基本情報入力シート!X106)</f>
        <v/>
      </c>
      <c r="N69" s="785" t="str">
        <f>IF(基本情報入力シート!Y106="","",基本情報入力シート!Y106)</f>
        <v/>
      </c>
      <c r="O69" s="793"/>
      <c r="P69" s="796"/>
      <c r="Q69" s="800"/>
      <c r="R69" s="806"/>
      <c r="S69" s="811"/>
      <c r="T69" s="815" t="str">
        <f>IFERROR(S69*VLOOKUP(AE69,'【参考】数式用3'!$AD$3:$BA$14,MATCH(N69,'【参考】数式用3'!$AD$2:$BA$2,0)),"")</f>
        <v/>
      </c>
      <c r="U69" s="820"/>
      <c r="V69" s="826"/>
      <c r="W69" s="827"/>
      <c r="X69" s="835" t="str">
        <f>IFERROR(V69*VLOOKUP(AF69,'【参考】数式用3'!$AD$15:$BA$23,MATCH(N69,'【参考】数式用3'!$AD$2:$BA$2,0)),"")</f>
        <v/>
      </c>
      <c r="Y69" s="843"/>
      <c r="Z69" s="845"/>
      <c r="AA69" s="851"/>
      <c r="AB69" s="835" t="str">
        <f>IFERROR(AA69*VLOOKUP(AG69,'【参考】数式用3'!$AD$24:$BA$27,MATCH(N69,'【参考】数式用3'!$AD$2:$BA$2,0)),"")</f>
        <v/>
      </c>
      <c r="AC69" s="859"/>
      <c r="AD69" s="861" t="str">
        <f t="shared" si="0"/>
        <v/>
      </c>
      <c r="AE69" s="864" t="str">
        <f t="shared" si="1"/>
        <v/>
      </c>
      <c r="AF69" s="864" t="str">
        <f t="shared" si="2"/>
        <v/>
      </c>
      <c r="AG69" s="864" t="str">
        <f t="shared" si="3"/>
        <v/>
      </c>
    </row>
    <row r="70" spans="1:33" ht="24.9" customHeight="1">
      <c r="A70" s="723">
        <v>55</v>
      </c>
      <c r="B70" s="735" t="str">
        <f>IF(基本情報入力シート!C107="","",基本情報入力シート!C107)</f>
        <v/>
      </c>
      <c r="C70" s="742"/>
      <c r="D70" s="742"/>
      <c r="E70" s="742"/>
      <c r="F70" s="742"/>
      <c r="G70" s="742"/>
      <c r="H70" s="742"/>
      <c r="I70" s="752"/>
      <c r="J70" s="757" t="str">
        <f>IF(基本情報入力シート!M107="","",基本情報入力シート!M107)</f>
        <v/>
      </c>
      <c r="K70" s="758" t="str">
        <f>IF(基本情報入力シート!R107="","",基本情報入力シート!R107)</f>
        <v/>
      </c>
      <c r="L70" s="758" t="str">
        <f>IF(基本情報入力シート!W107="","",基本情報入力シート!W107)</f>
        <v/>
      </c>
      <c r="M70" s="773" t="str">
        <f>IF(基本情報入力シート!X107="","",基本情報入力シート!X107)</f>
        <v/>
      </c>
      <c r="N70" s="785" t="str">
        <f>IF(基本情報入力シート!Y107="","",基本情報入力シート!Y107)</f>
        <v/>
      </c>
      <c r="O70" s="793"/>
      <c r="P70" s="796"/>
      <c r="Q70" s="800"/>
      <c r="R70" s="806"/>
      <c r="S70" s="811"/>
      <c r="T70" s="815" t="str">
        <f>IFERROR(S70*VLOOKUP(AE70,'【参考】数式用3'!$AD$3:$BA$14,MATCH(N70,'【参考】数式用3'!$AD$2:$BA$2,0)),"")</f>
        <v/>
      </c>
      <c r="U70" s="820"/>
      <c r="V70" s="826"/>
      <c r="W70" s="827"/>
      <c r="X70" s="835" t="str">
        <f>IFERROR(V70*VLOOKUP(AF70,'【参考】数式用3'!$AD$15:$BA$23,MATCH(N70,'【参考】数式用3'!$AD$2:$BA$2,0)),"")</f>
        <v/>
      </c>
      <c r="Y70" s="843"/>
      <c r="Z70" s="845"/>
      <c r="AA70" s="851"/>
      <c r="AB70" s="835" t="str">
        <f>IFERROR(AA70*VLOOKUP(AG70,'【参考】数式用3'!$AD$24:$BA$27,MATCH(N70,'【参考】数式用3'!$AD$2:$BA$2,0)),"")</f>
        <v/>
      </c>
      <c r="AC70" s="859"/>
      <c r="AD70" s="861" t="str">
        <f t="shared" si="0"/>
        <v/>
      </c>
      <c r="AE70" s="864" t="str">
        <f t="shared" si="1"/>
        <v/>
      </c>
      <c r="AF70" s="864" t="str">
        <f t="shared" si="2"/>
        <v/>
      </c>
      <c r="AG70" s="864" t="str">
        <f t="shared" si="3"/>
        <v/>
      </c>
    </row>
    <row r="71" spans="1:33" ht="24.9" customHeight="1">
      <c r="A71" s="723">
        <v>56</v>
      </c>
      <c r="B71" s="735" t="str">
        <f>IF(基本情報入力シート!C108="","",基本情報入力シート!C108)</f>
        <v/>
      </c>
      <c r="C71" s="742"/>
      <c r="D71" s="742"/>
      <c r="E71" s="742"/>
      <c r="F71" s="742"/>
      <c r="G71" s="742"/>
      <c r="H71" s="742"/>
      <c r="I71" s="752"/>
      <c r="J71" s="757" t="str">
        <f>IF(基本情報入力シート!M108="","",基本情報入力シート!M108)</f>
        <v/>
      </c>
      <c r="K71" s="758" t="str">
        <f>IF(基本情報入力シート!R108="","",基本情報入力シート!R108)</f>
        <v/>
      </c>
      <c r="L71" s="758" t="str">
        <f>IF(基本情報入力シート!W108="","",基本情報入力シート!W108)</f>
        <v/>
      </c>
      <c r="M71" s="773" t="str">
        <f>IF(基本情報入力シート!X108="","",基本情報入力シート!X108)</f>
        <v/>
      </c>
      <c r="N71" s="785" t="str">
        <f>IF(基本情報入力シート!Y108="","",基本情報入力シート!Y108)</f>
        <v/>
      </c>
      <c r="O71" s="793"/>
      <c r="P71" s="796"/>
      <c r="Q71" s="800"/>
      <c r="R71" s="806"/>
      <c r="S71" s="811"/>
      <c r="T71" s="815" t="str">
        <f>IFERROR(S71*VLOOKUP(AE71,'【参考】数式用3'!$AD$3:$BA$14,MATCH(N71,'【参考】数式用3'!$AD$2:$BA$2,0)),"")</f>
        <v/>
      </c>
      <c r="U71" s="820"/>
      <c r="V71" s="826"/>
      <c r="W71" s="827"/>
      <c r="X71" s="835" t="str">
        <f>IFERROR(V71*VLOOKUP(AF71,'【参考】数式用3'!$AD$15:$BA$23,MATCH(N71,'【参考】数式用3'!$AD$2:$BA$2,0)),"")</f>
        <v/>
      </c>
      <c r="Y71" s="843"/>
      <c r="Z71" s="845"/>
      <c r="AA71" s="851"/>
      <c r="AB71" s="835" t="str">
        <f>IFERROR(AA71*VLOOKUP(AG71,'【参考】数式用3'!$AD$24:$BA$27,MATCH(N71,'【参考】数式用3'!$AD$2:$BA$2,0)),"")</f>
        <v/>
      </c>
      <c r="AC71" s="859"/>
      <c r="AD71" s="861" t="str">
        <f t="shared" si="0"/>
        <v/>
      </c>
      <c r="AE71" s="864" t="str">
        <f t="shared" si="1"/>
        <v/>
      </c>
      <c r="AF71" s="864" t="str">
        <f t="shared" si="2"/>
        <v/>
      </c>
      <c r="AG71" s="864" t="str">
        <f t="shared" si="3"/>
        <v/>
      </c>
    </row>
    <row r="72" spans="1:33" ht="24.9" customHeight="1">
      <c r="A72" s="723">
        <v>57</v>
      </c>
      <c r="B72" s="735" t="str">
        <f>IF(基本情報入力シート!C109="","",基本情報入力シート!C109)</f>
        <v/>
      </c>
      <c r="C72" s="742"/>
      <c r="D72" s="742"/>
      <c r="E72" s="742"/>
      <c r="F72" s="742"/>
      <c r="G72" s="742"/>
      <c r="H72" s="742"/>
      <c r="I72" s="752"/>
      <c r="J72" s="757" t="str">
        <f>IF(基本情報入力シート!M109="","",基本情報入力シート!M109)</f>
        <v/>
      </c>
      <c r="K72" s="758" t="str">
        <f>IF(基本情報入力シート!R109="","",基本情報入力シート!R109)</f>
        <v/>
      </c>
      <c r="L72" s="758" t="str">
        <f>IF(基本情報入力シート!W109="","",基本情報入力シート!W109)</f>
        <v/>
      </c>
      <c r="M72" s="773" t="str">
        <f>IF(基本情報入力シート!X109="","",基本情報入力シート!X109)</f>
        <v/>
      </c>
      <c r="N72" s="785" t="str">
        <f>IF(基本情報入力シート!Y109="","",基本情報入力シート!Y109)</f>
        <v/>
      </c>
      <c r="O72" s="793"/>
      <c r="P72" s="796"/>
      <c r="Q72" s="800"/>
      <c r="R72" s="806"/>
      <c r="S72" s="811"/>
      <c r="T72" s="815" t="str">
        <f>IFERROR(S72*VLOOKUP(AE72,'【参考】数式用3'!$AD$3:$BA$14,MATCH(N72,'【参考】数式用3'!$AD$2:$BA$2,0)),"")</f>
        <v/>
      </c>
      <c r="U72" s="820"/>
      <c r="V72" s="826"/>
      <c r="W72" s="827"/>
      <c r="X72" s="835" t="str">
        <f>IFERROR(V72*VLOOKUP(AF72,'【参考】数式用3'!$AD$15:$BA$23,MATCH(N72,'【参考】数式用3'!$AD$2:$BA$2,0)),"")</f>
        <v/>
      </c>
      <c r="Y72" s="843"/>
      <c r="Z72" s="845"/>
      <c r="AA72" s="851"/>
      <c r="AB72" s="835" t="str">
        <f>IFERROR(AA72*VLOOKUP(AG72,'【参考】数式用3'!$AD$24:$BA$27,MATCH(N72,'【参考】数式用3'!$AD$2:$BA$2,0)),"")</f>
        <v/>
      </c>
      <c r="AC72" s="859"/>
      <c r="AD72" s="861" t="str">
        <f t="shared" si="0"/>
        <v/>
      </c>
      <c r="AE72" s="864" t="str">
        <f t="shared" si="1"/>
        <v/>
      </c>
      <c r="AF72" s="864" t="str">
        <f t="shared" si="2"/>
        <v/>
      </c>
      <c r="AG72" s="864" t="str">
        <f t="shared" si="3"/>
        <v/>
      </c>
    </row>
    <row r="73" spans="1:33" ht="24.9" customHeight="1">
      <c r="A73" s="723">
        <v>58</v>
      </c>
      <c r="B73" s="735" t="str">
        <f>IF(基本情報入力シート!C110="","",基本情報入力シート!C110)</f>
        <v/>
      </c>
      <c r="C73" s="742"/>
      <c r="D73" s="742"/>
      <c r="E73" s="742"/>
      <c r="F73" s="742"/>
      <c r="G73" s="742"/>
      <c r="H73" s="742"/>
      <c r="I73" s="752"/>
      <c r="J73" s="757" t="str">
        <f>IF(基本情報入力シート!M110="","",基本情報入力シート!M110)</f>
        <v/>
      </c>
      <c r="K73" s="758" t="str">
        <f>IF(基本情報入力シート!R110="","",基本情報入力シート!R110)</f>
        <v/>
      </c>
      <c r="L73" s="758" t="str">
        <f>IF(基本情報入力シート!W110="","",基本情報入力シート!W110)</f>
        <v/>
      </c>
      <c r="M73" s="773" t="str">
        <f>IF(基本情報入力シート!X110="","",基本情報入力シート!X110)</f>
        <v/>
      </c>
      <c r="N73" s="785" t="str">
        <f>IF(基本情報入力シート!Y110="","",基本情報入力シート!Y110)</f>
        <v/>
      </c>
      <c r="O73" s="793"/>
      <c r="P73" s="796"/>
      <c r="Q73" s="800"/>
      <c r="R73" s="806"/>
      <c r="S73" s="811"/>
      <c r="T73" s="815" t="str">
        <f>IFERROR(S73*VLOOKUP(AE73,'【参考】数式用3'!$AD$3:$BA$14,MATCH(N73,'【参考】数式用3'!$AD$2:$BA$2,0)),"")</f>
        <v/>
      </c>
      <c r="U73" s="820"/>
      <c r="V73" s="826"/>
      <c r="W73" s="827"/>
      <c r="X73" s="835" t="str">
        <f>IFERROR(V73*VLOOKUP(AF73,'【参考】数式用3'!$AD$15:$BA$23,MATCH(N73,'【参考】数式用3'!$AD$2:$BA$2,0)),"")</f>
        <v/>
      </c>
      <c r="Y73" s="843"/>
      <c r="Z73" s="845"/>
      <c r="AA73" s="851"/>
      <c r="AB73" s="835" t="str">
        <f>IFERROR(AA73*VLOOKUP(AG73,'【参考】数式用3'!$AD$24:$BA$27,MATCH(N73,'【参考】数式用3'!$AD$2:$BA$2,0)),"")</f>
        <v/>
      </c>
      <c r="AC73" s="859"/>
      <c r="AD73" s="861" t="str">
        <f t="shared" si="0"/>
        <v/>
      </c>
      <c r="AE73" s="864" t="str">
        <f t="shared" si="1"/>
        <v/>
      </c>
      <c r="AF73" s="864" t="str">
        <f t="shared" si="2"/>
        <v/>
      </c>
      <c r="AG73" s="864" t="str">
        <f t="shared" si="3"/>
        <v/>
      </c>
    </row>
    <row r="74" spans="1:33" ht="24.9" customHeight="1">
      <c r="A74" s="723">
        <v>59</v>
      </c>
      <c r="B74" s="735" t="str">
        <f>IF(基本情報入力シート!C111="","",基本情報入力シート!C111)</f>
        <v/>
      </c>
      <c r="C74" s="742"/>
      <c r="D74" s="742"/>
      <c r="E74" s="742"/>
      <c r="F74" s="742"/>
      <c r="G74" s="742"/>
      <c r="H74" s="742"/>
      <c r="I74" s="752"/>
      <c r="J74" s="757" t="str">
        <f>IF(基本情報入力シート!M111="","",基本情報入力シート!M111)</f>
        <v/>
      </c>
      <c r="K74" s="758" t="str">
        <f>IF(基本情報入力シート!R111="","",基本情報入力シート!R111)</f>
        <v/>
      </c>
      <c r="L74" s="758" t="str">
        <f>IF(基本情報入力シート!W111="","",基本情報入力シート!W111)</f>
        <v/>
      </c>
      <c r="M74" s="773" t="str">
        <f>IF(基本情報入力シート!X111="","",基本情報入力シート!X111)</f>
        <v/>
      </c>
      <c r="N74" s="785" t="str">
        <f>IF(基本情報入力シート!Y111="","",基本情報入力シート!Y111)</f>
        <v/>
      </c>
      <c r="O74" s="793"/>
      <c r="P74" s="796"/>
      <c r="Q74" s="800"/>
      <c r="R74" s="806"/>
      <c r="S74" s="811"/>
      <c r="T74" s="815" t="str">
        <f>IFERROR(S74*VLOOKUP(AE74,'【参考】数式用3'!$AD$3:$BA$14,MATCH(N74,'【参考】数式用3'!$AD$2:$BA$2,0)),"")</f>
        <v/>
      </c>
      <c r="U74" s="820"/>
      <c r="V74" s="826"/>
      <c r="W74" s="827"/>
      <c r="X74" s="835" t="str">
        <f>IFERROR(V74*VLOOKUP(AF74,'【参考】数式用3'!$AD$15:$BA$23,MATCH(N74,'【参考】数式用3'!$AD$2:$BA$2,0)),"")</f>
        <v/>
      </c>
      <c r="Y74" s="843"/>
      <c r="Z74" s="845"/>
      <c r="AA74" s="851"/>
      <c r="AB74" s="835" t="str">
        <f>IFERROR(AA74*VLOOKUP(AG74,'【参考】数式用3'!$AD$24:$BA$27,MATCH(N74,'【参考】数式用3'!$AD$2:$BA$2,0)),"")</f>
        <v/>
      </c>
      <c r="AC74" s="859"/>
      <c r="AD74" s="861" t="str">
        <f t="shared" si="0"/>
        <v/>
      </c>
      <c r="AE74" s="864" t="str">
        <f t="shared" si="1"/>
        <v/>
      </c>
      <c r="AF74" s="864" t="str">
        <f t="shared" si="2"/>
        <v/>
      </c>
      <c r="AG74" s="864" t="str">
        <f t="shared" si="3"/>
        <v/>
      </c>
    </row>
    <row r="75" spans="1:33" ht="24.9" customHeight="1">
      <c r="A75" s="723">
        <v>60</v>
      </c>
      <c r="B75" s="735" t="str">
        <f>IF(基本情報入力シート!C112="","",基本情報入力シート!C112)</f>
        <v/>
      </c>
      <c r="C75" s="742"/>
      <c r="D75" s="742"/>
      <c r="E75" s="742"/>
      <c r="F75" s="742"/>
      <c r="G75" s="742"/>
      <c r="H75" s="742"/>
      <c r="I75" s="752"/>
      <c r="J75" s="757" t="str">
        <f>IF(基本情報入力シート!M112="","",基本情報入力シート!M112)</f>
        <v/>
      </c>
      <c r="K75" s="758" t="str">
        <f>IF(基本情報入力シート!R112="","",基本情報入力シート!R112)</f>
        <v/>
      </c>
      <c r="L75" s="758" t="str">
        <f>IF(基本情報入力シート!W112="","",基本情報入力シート!W112)</f>
        <v/>
      </c>
      <c r="M75" s="773" t="str">
        <f>IF(基本情報入力シート!X112="","",基本情報入力シート!X112)</f>
        <v/>
      </c>
      <c r="N75" s="785" t="str">
        <f>IF(基本情報入力シート!Y112="","",基本情報入力シート!Y112)</f>
        <v/>
      </c>
      <c r="O75" s="793"/>
      <c r="P75" s="796"/>
      <c r="Q75" s="800"/>
      <c r="R75" s="806"/>
      <c r="S75" s="811"/>
      <c r="T75" s="815" t="str">
        <f>IFERROR(S75*VLOOKUP(AE75,'【参考】数式用3'!$AD$3:$BA$14,MATCH(N75,'【参考】数式用3'!$AD$2:$BA$2,0)),"")</f>
        <v/>
      </c>
      <c r="U75" s="820"/>
      <c r="V75" s="826"/>
      <c r="W75" s="827"/>
      <c r="X75" s="835" t="str">
        <f>IFERROR(V75*VLOOKUP(AF75,'【参考】数式用3'!$AD$15:$BA$23,MATCH(N75,'【参考】数式用3'!$AD$2:$BA$2,0)),"")</f>
        <v/>
      </c>
      <c r="Y75" s="843"/>
      <c r="Z75" s="845"/>
      <c r="AA75" s="851"/>
      <c r="AB75" s="835" t="str">
        <f>IFERROR(AA75*VLOOKUP(AG75,'【参考】数式用3'!$AD$24:$BA$27,MATCH(N75,'【参考】数式用3'!$AD$2:$BA$2,0)),"")</f>
        <v/>
      </c>
      <c r="AC75" s="859"/>
      <c r="AD75" s="861" t="str">
        <f t="shared" si="0"/>
        <v/>
      </c>
      <c r="AE75" s="864" t="str">
        <f t="shared" si="1"/>
        <v/>
      </c>
      <c r="AF75" s="864" t="str">
        <f t="shared" si="2"/>
        <v/>
      </c>
      <c r="AG75" s="864" t="str">
        <f t="shared" si="3"/>
        <v/>
      </c>
    </row>
    <row r="76" spans="1:33" ht="24.9" customHeight="1">
      <c r="A76" s="723">
        <v>61</v>
      </c>
      <c r="B76" s="735" t="str">
        <f>IF(基本情報入力シート!C113="","",基本情報入力シート!C113)</f>
        <v/>
      </c>
      <c r="C76" s="742"/>
      <c r="D76" s="742"/>
      <c r="E76" s="742"/>
      <c r="F76" s="742"/>
      <c r="G76" s="742"/>
      <c r="H76" s="742"/>
      <c r="I76" s="752"/>
      <c r="J76" s="757" t="str">
        <f>IF(基本情報入力シート!M113="","",基本情報入力シート!M113)</f>
        <v/>
      </c>
      <c r="K76" s="758" t="str">
        <f>IF(基本情報入力シート!R113="","",基本情報入力シート!R113)</f>
        <v/>
      </c>
      <c r="L76" s="758" t="str">
        <f>IF(基本情報入力シート!W113="","",基本情報入力シート!W113)</f>
        <v/>
      </c>
      <c r="M76" s="773" t="str">
        <f>IF(基本情報入力シート!X113="","",基本情報入力シート!X113)</f>
        <v/>
      </c>
      <c r="N76" s="785" t="str">
        <f>IF(基本情報入力シート!Y113="","",基本情報入力シート!Y113)</f>
        <v/>
      </c>
      <c r="O76" s="793"/>
      <c r="P76" s="796"/>
      <c r="Q76" s="800"/>
      <c r="R76" s="806"/>
      <c r="S76" s="811"/>
      <c r="T76" s="815" t="str">
        <f>IFERROR(S76*VLOOKUP(AE76,'【参考】数式用3'!$AD$3:$BA$14,MATCH(N76,'【参考】数式用3'!$AD$2:$BA$2,0)),"")</f>
        <v/>
      </c>
      <c r="U76" s="820"/>
      <c r="V76" s="826"/>
      <c r="W76" s="827"/>
      <c r="X76" s="835" t="str">
        <f>IFERROR(V76*VLOOKUP(AF76,'【参考】数式用3'!$AD$15:$BA$23,MATCH(N76,'【参考】数式用3'!$AD$2:$BA$2,0)),"")</f>
        <v/>
      </c>
      <c r="Y76" s="843"/>
      <c r="Z76" s="845"/>
      <c r="AA76" s="851"/>
      <c r="AB76" s="835" t="str">
        <f>IFERROR(AA76*VLOOKUP(AG76,'【参考】数式用3'!$AD$24:$BA$27,MATCH(N76,'【参考】数式用3'!$AD$2:$BA$2,0)),"")</f>
        <v/>
      </c>
      <c r="AC76" s="859"/>
      <c r="AD76" s="861" t="str">
        <f t="shared" si="0"/>
        <v/>
      </c>
      <c r="AE76" s="864" t="str">
        <f t="shared" si="1"/>
        <v/>
      </c>
      <c r="AF76" s="864" t="str">
        <f t="shared" si="2"/>
        <v/>
      </c>
      <c r="AG76" s="864" t="str">
        <f t="shared" si="3"/>
        <v/>
      </c>
    </row>
    <row r="77" spans="1:33" ht="24.9" customHeight="1">
      <c r="A77" s="723">
        <v>62</v>
      </c>
      <c r="B77" s="735" t="str">
        <f>IF(基本情報入力シート!C114="","",基本情報入力シート!C114)</f>
        <v/>
      </c>
      <c r="C77" s="742"/>
      <c r="D77" s="742"/>
      <c r="E77" s="742"/>
      <c r="F77" s="742"/>
      <c r="G77" s="742"/>
      <c r="H77" s="742"/>
      <c r="I77" s="752"/>
      <c r="J77" s="757" t="str">
        <f>IF(基本情報入力シート!M114="","",基本情報入力シート!M114)</f>
        <v/>
      </c>
      <c r="K77" s="758" t="str">
        <f>IF(基本情報入力シート!R114="","",基本情報入力シート!R114)</f>
        <v/>
      </c>
      <c r="L77" s="758" t="str">
        <f>IF(基本情報入力シート!W114="","",基本情報入力シート!W114)</f>
        <v/>
      </c>
      <c r="M77" s="773" t="str">
        <f>IF(基本情報入力シート!X114="","",基本情報入力シート!X114)</f>
        <v/>
      </c>
      <c r="N77" s="785" t="str">
        <f>IF(基本情報入力シート!Y114="","",基本情報入力シート!Y114)</f>
        <v/>
      </c>
      <c r="O77" s="793"/>
      <c r="P77" s="796"/>
      <c r="Q77" s="800"/>
      <c r="R77" s="806"/>
      <c r="S77" s="811"/>
      <c r="T77" s="815" t="str">
        <f>IFERROR(S77*VLOOKUP(AE77,'【参考】数式用3'!$AD$3:$BA$14,MATCH(N77,'【参考】数式用3'!$AD$2:$BA$2,0)),"")</f>
        <v/>
      </c>
      <c r="U77" s="820"/>
      <c r="V77" s="826"/>
      <c r="W77" s="827"/>
      <c r="X77" s="835" t="str">
        <f>IFERROR(V77*VLOOKUP(AF77,'【参考】数式用3'!$AD$15:$BA$23,MATCH(N77,'【参考】数式用3'!$AD$2:$BA$2,0)),"")</f>
        <v/>
      </c>
      <c r="Y77" s="843"/>
      <c r="Z77" s="845"/>
      <c r="AA77" s="851"/>
      <c r="AB77" s="835" t="str">
        <f>IFERROR(AA77*VLOOKUP(AG77,'【参考】数式用3'!$AD$24:$BA$27,MATCH(N77,'【参考】数式用3'!$AD$2:$BA$2,0)),"")</f>
        <v/>
      </c>
      <c r="AC77" s="859"/>
      <c r="AD77" s="861" t="str">
        <f t="shared" si="0"/>
        <v/>
      </c>
      <c r="AE77" s="864" t="str">
        <f t="shared" si="1"/>
        <v/>
      </c>
      <c r="AF77" s="864" t="str">
        <f t="shared" si="2"/>
        <v/>
      </c>
      <c r="AG77" s="864" t="str">
        <f t="shared" si="3"/>
        <v/>
      </c>
    </row>
    <row r="78" spans="1:33" ht="24.9" customHeight="1">
      <c r="A78" s="723">
        <v>63</v>
      </c>
      <c r="B78" s="735" t="str">
        <f>IF(基本情報入力シート!C115="","",基本情報入力シート!C115)</f>
        <v/>
      </c>
      <c r="C78" s="742"/>
      <c r="D78" s="742"/>
      <c r="E78" s="742"/>
      <c r="F78" s="742"/>
      <c r="G78" s="742"/>
      <c r="H78" s="742"/>
      <c r="I78" s="752"/>
      <c r="J78" s="757" t="str">
        <f>IF(基本情報入力シート!M115="","",基本情報入力シート!M115)</f>
        <v/>
      </c>
      <c r="K78" s="758" t="str">
        <f>IF(基本情報入力シート!R115="","",基本情報入力シート!R115)</f>
        <v/>
      </c>
      <c r="L78" s="758" t="str">
        <f>IF(基本情報入力シート!W115="","",基本情報入力シート!W115)</f>
        <v/>
      </c>
      <c r="M78" s="773" t="str">
        <f>IF(基本情報入力シート!X115="","",基本情報入力シート!X115)</f>
        <v/>
      </c>
      <c r="N78" s="785" t="str">
        <f>IF(基本情報入力シート!Y115="","",基本情報入力シート!Y115)</f>
        <v/>
      </c>
      <c r="O78" s="793"/>
      <c r="P78" s="796"/>
      <c r="Q78" s="800"/>
      <c r="R78" s="806"/>
      <c r="S78" s="811"/>
      <c r="T78" s="815" t="str">
        <f>IFERROR(S78*VLOOKUP(AE78,'【参考】数式用3'!$AD$3:$BA$14,MATCH(N78,'【参考】数式用3'!$AD$2:$BA$2,0)),"")</f>
        <v/>
      </c>
      <c r="U78" s="820"/>
      <c r="V78" s="826"/>
      <c r="W78" s="827"/>
      <c r="X78" s="835" t="str">
        <f>IFERROR(V78*VLOOKUP(AF78,'【参考】数式用3'!$AD$15:$BA$23,MATCH(N78,'【参考】数式用3'!$AD$2:$BA$2,0)),"")</f>
        <v/>
      </c>
      <c r="Y78" s="843"/>
      <c r="Z78" s="845"/>
      <c r="AA78" s="851"/>
      <c r="AB78" s="835" t="str">
        <f>IFERROR(AA78*VLOOKUP(AG78,'【参考】数式用3'!$AD$24:$BA$27,MATCH(N78,'【参考】数式用3'!$AD$2:$BA$2,0)),"")</f>
        <v/>
      </c>
      <c r="AC78" s="859"/>
      <c r="AD78" s="861" t="str">
        <f t="shared" si="0"/>
        <v/>
      </c>
      <c r="AE78" s="864" t="str">
        <f t="shared" si="1"/>
        <v/>
      </c>
      <c r="AF78" s="864" t="str">
        <f t="shared" si="2"/>
        <v/>
      </c>
      <c r="AG78" s="864" t="str">
        <f t="shared" si="3"/>
        <v/>
      </c>
    </row>
    <row r="79" spans="1:33" ht="24.9" customHeight="1">
      <c r="A79" s="723">
        <v>64</v>
      </c>
      <c r="B79" s="735" t="str">
        <f>IF(基本情報入力シート!C116="","",基本情報入力シート!C116)</f>
        <v/>
      </c>
      <c r="C79" s="742"/>
      <c r="D79" s="742"/>
      <c r="E79" s="742"/>
      <c r="F79" s="742"/>
      <c r="G79" s="742"/>
      <c r="H79" s="742"/>
      <c r="I79" s="752"/>
      <c r="J79" s="757" t="str">
        <f>IF(基本情報入力シート!M116="","",基本情報入力シート!M116)</f>
        <v/>
      </c>
      <c r="K79" s="758" t="str">
        <f>IF(基本情報入力シート!R116="","",基本情報入力シート!R116)</f>
        <v/>
      </c>
      <c r="L79" s="758" t="str">
        <f>IF(基本情報入力シート!W116="","",基本情報入力シート!W116)</f>
        <v/>
      </c>
      <c r="M79" s="773" t="str">
        <f>IF(基本情報入力シート!X116="","",基本情報入力シート!X116)</f>
        <v/>
      </c>
      <c r="N79" s="785" t="str">
        <f>IF(基本情報入力シート!Y116="","",基本情報入力シート!Y116)</f>
        <v/>
      </c>
      <c r="O79" s="793"/>
      <c r="P79" s="796"/>
      <c r="Q79" s="800"/>
      <c r="R79" s="806"/>
      <c r="S79" s="811"/>
      <c r="T79" s="815" t="str">
        <f>IFERROR(S79*VLOOKUP(AE79,'【参考】数式用3'!$AD$3:$BA$14,MATCH(N79,'【参考】数式用3'!$AD$2:$BA$2,0)),"")</f>
        <v/>
      </c>
      <c r="U79" s="820"/>
      <c r="V79" s="826"/>
      <c r="W79" s="827"/>
      <c r="X79" s="835" t="str">
        <f>IFERROR(V79*VLOOKUP(AF79,'【参考】数式用3'!$AD$15:$BA$23,MATCH(N79,'【参考】数式用3'!$AD$2:$BA$2,0)),"")</f>
        <v/>
      </c>
      <c r="Y79" s="843"/>
      <c r="Z79" s="845"/>
      <c r="AA79" s="851"/>
      <c r="AB79" s="835" t="str">
        <f>IFERROR(AA79*VLOOKUP(AG79,'【参考】数式用3'!$AD$24:$BA$27,MATCH(N79,'【参考】数式用3'!$AD$2:$BA$2,0)),"")</f>
        <v/>
      </c>
      <c r="AC79" s="859"/>
      <c r="AD79" s="861" t="str">
        <f t="shared" si="0"/>
        <v/>
      </c>
      <c r="AE79" s="864" t="str">
        <f t="shared" si="1"/>
        <v/>
      </c>
      <c r="AF79" s="864" t="str">
        <f t="shared" si="2"/>
        <v/>
      </c>
      <c r="AG79" s="864" t="str">
        <f t="shared" si="3"/>
        <v/>
      </c>
    </row>
    <row r="80" spans="1:33" ht="24.9" customHeight="1">
      <c r="A80" s="723">
        <v>65</v>
      </c>
      <c r="B80" s="735" t="str">
        <f>IF(基本情報入力シート!C117="","",基本情報入力シート!C117)</f>
        <v/>
      </c>
      <c r="C80" s="742"/>
      <c r="D80" s="742"/>
      <c r="E80" s="742"/>
      <c r="F80" s="742"/>
      <c r="G80" s="742"/>
      <c r="H80" s="742"/>
      <c r="I80" s="752"/>
      <c r="J80" s="757" t="str">
        <f>IF(基本情報入力シート!M117="","",基本情報入力シート!M117)</f>
        <v/>
      </c>
      <c r="K80" s="758" t="str">
        <f>IF(基本情報入力シート!R117="","",基本情報入力シート!R117)</f>
        <v/>
      </c>
      <c r="L80" s="758" t="str">
        <f>IF(基本情報入力シート!W117="","",基本情報入力シート!W117)</f>
        <v/>
      </c>
      <c r="M80" s="773" t="str">
        <f>IF(基本情報入力シート!X117="","",基本情報入力シート!X117)</f>
        <v/>
      </c>
      <c r="N80" s="785" t="str">
        <f>IF(基本情報入力シート!Y117="","",基本情報入力シート!Y117)</f>
        <v/>
      </c>
      <c r="O80" s="793"/>
      <c r="P80" s="796"/>
      <c r="Q80" s="800"/>
      <c r="R80" s="806"/>
      <c r="S80" s="811"/>
      <c r="T80" s="815" t="str">
        <f>IFERROR(S80*VLOOKUP(AE80,'【参考】数式用3'!$AD$3:$BA$14,MATCH(N80,'【参考】数式用3'!$AD$2:$BA$2,0)),"")</f>
        <v/>
      </c>
      <c r="U80" s="820"/>
      <c r="V80" s="826"/>
      <c r="W80" s="827"/>
      <c r="X80" s="835" t="str">
        <f>IFERROR(V80*VLOOKUP(AF80,'【参考】数式用3'!$AD$15:$BA$23,MATCH(N80,'【参考】数式用3'!$AD$2:$BA$2,0)),"")</f>
        <v/>
      </c>
      <c r="Y80" s="843"/>
      <c r="Z80" s="845"/>
      <c r="AA80" s="851"/>
      <c r="AB80" s="835" t="str">
        <f>IFERROR(AA80*VLOOKUP(AG80,'【参考】数式用3'!$AD$24:$BA$27,MATCH(N80,'【参考】数式用3'!$AD$2:$BA$2,0)),"")</f>
        <v/>
      </c>
      <c r="AC80" s="859"/>
      <c r="AD80" s="861"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64" t="str">
        <f t="shared" ref="AE80:AE115" si="5">IF(AND(O80="",R80=""),"",O80&amp;"から"&amp;R80)</f>
        <v/>
      </c>
      <c r="AF80" s="864" t="str">
        <f t="shared" ref="AF80:AF115" si="6">IF(AND(P80="",U80=""),"",P80&amp;"から"&amp;U80)</f>
        <v/>
      </c>
      <c r="AG80" s="864" t="str">
        <f t="shared" ref="AG80:AG115" si="7">IF(AND(Q80="",Z80=""),"",Q80&amp;"から"&amp;Z80)</f>
        <v/>
      </c>
    </row>
    <row r="81" spans="1:33" ht="24.9" customHeight="1">
      <c r="A81" s="723">
        <v>66</v>
      </c>
      <c r="B81" s="735" t="str">
        <f>IF(基本情報入力シート!C118="","",基本情報入力シート!C118)</f>
        <v/>
      </c>
      <c r="C81" s="742"/>
      <c r="D81" s="742"/>
      <c r="E81" s="742"/>
      <c r="F81" s="742"/>
      <c r="G81" s="742"/>
      <c r="H81" s="742"/>
      <c r="I81" s="752"/>
      <c r="J81" s="757" t="str">
        <f>IF(基本情報入力シート!M118="","",基本情報入力シート!M118)</f>
        <v/>
      </c>
      <c r="K81" s="758" t="str">
        <f>IF(基本情報入力シート!R118="","",基本情報入力シート!R118)</f>
        <v/>
      </c>
      <c r="L81" s="758" t="str">
        <f>IF(基本情報入力シート!W118="","",基本情報入力シート!W118)</f>
        <v/>
      </c>
      <c r="M81" s="773" t="str">
        <f>IF(基本情報入力シート!X118="","",基本情報入力シート!X118)</f>
        <v/>
      </c>
      <c r="N81" s="785" t="str">
        <f>IF(基本情報入力シート!Y118="","",基本情報入力シート!Y118)</f>
        <v/>
      </c>
      <c r="O81" s="793"/>
      <c r="P81" s="796"/>
      <c r="Q81" s="800"/>
      <c r="R81" s="806"/>
      <c r="S81" s="811"/>
      <c r="T81" s="815" t="str">
        <f>IFERROR(S81*VLOOKUP(AE81,'【参考】数式用3'!$AD$3:$BA$14,MATCH(N81,'【参考】数式用3'!$AD$2:$BA$2,0)),"")</f>
        <v/>
      </c>
      <c r="U81" s="820"/>
      <c r="V81" s="826"/>
      <c r="W81" s="827"/>
      <c r="X81" s="835" t="str">
        <f>IFERROR(V81*VLOOKUP(AF81,'【参考】数式用3'!$AD$15:$BA$23,MATCH(N81,'【参考】数式用3'!$AD$2:$BA$2,0)),"")</f>
        <v/>
      </c>
      <c r="Y81" s="843"/>
      <c r="Z81" s="845"/>
      <c r="AA81" s="851"/>
      <c r="AB81" s="835" t="str">
        <f>IFERROR(AA81*VLOOKUP(AG81,'【参考】数式用3'!$AD$24:$BA$27,MATCH(N81,'【参考】数式用3'!$AD$2:$BA$2,0)),"")</f>
        <v/>
      </c>
      <c r="AC81" s="859"/>
      <c r="AD81" s="861" t="str">
        <f t="shared" si="4"/>
        <v/>
      </c>
      <c r="AE81" s="864" t="str">
        <f t="shared" si="5"/>
        <v/>
      </c>
      <c r="AF81" s="864" t="str">
        <f t="shared" si="6"/>
        <v/>
      </c>
      <c r="AG81" s="864" t="str">
        <f t="shared" si="7"/>
        <v/>
      </c>
    </row>
    <row r="82" spans="1:33" ht="24.9" customHeight="1">
      <c r="A82" s="723">
        <v>67</v>
      </c>
      <c r="B82" s="735" t="str">
        <f>IF(基本情報入力シート!C119="","",基本情報入力シート!C119)</f>
        <v/>
      </c>
      <c r="C82" s="742"/>
      <c r="D82" s="742"/>
      <c r="E82" s="742"/>
      <c r="F82" s="742"/>
      <c r="G82" s="742"/>
      <c r="H82" s="742"/>
      <c r="I82" s="752"/>
      <c r="J82" s="757" t="str">
        <f>IF(基本情報入力シート!M119="","",基本情報入力シート!M119)</f>
        <v/>
      </c>
      <c r="K82" s="758" t="str">
        <f>IF(基本情報入力シート!R119="","",基本情報入力シート!R119)</f>
        <v/>
      </c>
      <c r="L82" s="758" t="str">
        <f>IF(基本情報入力シート!W119="","",基本情報入力シート!W119)</f>
        <v/>
      </c>
      <c r="M82" s="773" t="str">
        <f>IF(基本情報入力シート!X119="","",基本情報入力シート!X119)</f>
        <v/>
      </c>
      <c r="N82" s="785" t="str">
        <f>IF(基本情報入力シート!Y119="","",基本情報入力シート!Y119)</f>
        <v/>
      </c>
      <c r="O82" s="793"/>
      <c r="P82" s="796"/>
      <c r="Q82" s="800"/>
      <c r="R82" s="806"/>
      <c r="S82" s="811"/>
      <c r="T82" s="815" t="str">
        <f>IFERROR(S82*VLOOKUP(AE82,'【参考】数式用3'!$AD$3:$BA$14,MATCH(N82,'【参考】数式用3'!$AD$2:$BA$2,0)),"")</f>
        <v/>
      </c>
      <c r="U82" s="820"/>
      <c r="V82" s="826"/>
      <c r="W82" s="827"/>
      <c r="X82" s="835" t="str">
        <f>IFERROR(V82*VLOOKUP(AF82,'【参考】数式用3'!$AD$15:$BA$23,MATCH(N82,'【参考】数式用3'!$AD$2:$BA$2,0)),"")</f>
        <v/>
      </c>
      <c r="Y82" s="843"/>
      <c r="Z82" s="845"/>
      <c r="AA82" s="851"/>
      <c r="AB82" s="835" t="str">
        <f>IFERROR(AA82*VLOOKUP(AG82,'【参考】数式用3'!$AD$24:$BA$27,MATCH(N82,'【参考】数式用3'!$AD$2:$BA$2,0)),"")</f>
        <v/>
      </c>
      <c r="AC82" s="859"/>
      <c r="AD82" s="861" t="str">
        <f t="shared" si="4"/>
        <v/>
      </c>
      <c r="AE82" s="864" t="str">
        <f t="shared" si="5"/>
        <v/>
      </c>
      <c r="AF82" s="864" t="str">
        <f t="shared" si="6"/>
        <v/>
      </c>
      <c r="AG82" s="864" t="str">
        <f t="shared" si="7"/>
        <v/>
      </c>
    </row>
    <row r="83" spans="1:33" ht="24.9" customHeight="1">
      <c r="A83" s="723">
        <v>68</v>
      </c>
      <c r="B83" s="735" t="str">
        <f>IF(基本情報入力シート!C120="","",基本情報入力シート!C120)</f>
        <v/>
      </c>
      <c r="C83" s="742"/>
      <c r="D83" s="742"/>
      <c r="E83" s="742"/>
      <c r="F83" s="742"/>
      <c r="G83" s="742"/>
      <c r="H83" s="742"/>
      <c r="I83" s="752"/>
      <c r="J83" s="757" t="str">
        <f>IF(基本情報入力シート!M120="","",基本情報入力シート!M120)</f>
        <v/>
      </c>
      <c r="K83" s="758" t="str">
        <f>IF(基本情報入力シート!R120="","",基本情報入力シート!R120)</f>
        <v/>
      </c>
      <c r="L83" s="758" t="str">
        <f>IF(基本情報入力シート!W120="","",基本情報入力シート!W120)</f>
        <v/>
      </c>
      <c r="M83" s="773" t="str">
        <f>IF(基本情報入力シート!X120="","",基本情報入力シート!X120)</f>
        <v/>
      </c>
      <c r="N83" s="785" t="str">
        <f>IF(基本情報入力シート!Y120="","",基本情報入力シート!Y120)</f>
        <v/>
      </c>
      <c r="O83" s="793"/>
      <c r="P83" s="796"/>
      <c r="Q83" s="800"/>
      <c r="R83" s="806"/>
      <c r="S83" s="811"/>
      <c r="T83" s="815" t="str">
        <f>IFERROR(S83*VLOOKUP(AE83,'【参考】数式用3'!$AD$3:$BA$14,MATCH(N83,'【参考】数式用3'!$AD$2:$BA$2,0)),"")</f>
        <v/>
      </c>
      <c r="U83" s="820"/>
      <c r="V83" s="826"/>
      <c r="W83" s="827"/>
      <c r="X83" s="835" t="str">
        <f>IFERROR(V83*VLOOKUP(AF83,'【参考】数式用3'!$AD$15:$BA$23,MATCH(N83,'【参考】数式用3'!$AD$2:$BA$2,0)),"")</f>
        <v/>
      </c>
      <c r="Y83" s="843"/>
      <c r="Z83" s="845"/>
      <c r="AA83" s="851"/>
      <c r="AB83" s="835" t="str">
        <f>IFERROR(AA83*VLOOKUP(AG83,'【参考】数式用3'!$AD$24:$BA$27,MATCH(N83,'【参考】数式用3'!$AD$2:$BA$2,0)),"")</f>
        <v/>
      </c>
      <c r="AC83" s="859"/>
      <c r="AD83" s="861" t="str">
        <f t="shared" si="4"/>
        <v/>
      </c>
      <c r="AE83" s="864" t="str">
        <f t="shared" si="5"/>
        <v/>
      </c>
      <c r="AF83" s="864" t="str">
        <f t="shared" si="6"/>
        <v/>
      </c>
      <c r="AG83" s="864" t="str">
        <f t="shared" si="7"/>
        <v/>
      </c>
    </row>
    <row r="84" spans="1:33" ht="24.9" customHeight="1">
      <c r="A84" s="723">
        <v>69</v>
      </c>
      <c r="B84" s="735" t="str">
        <f>IF(基本情報入力シート!C121="","",基本情報入力シート!C121)</f>
        <v/>
      </c>
      <c r="C84" s="742"/>
      <c r="D84" s="742"/>
      <c r="E84" s="742"/>
      <c r="F84" s="742"/>
      <c r="G84" s="742"/>
      <c r="H84" s="742"/>
      <c r="I84" s="752"/>
      <c r="J84" s="757" t="str">
        <f>IF(基本情報入力シート!M121="","",基本情報入力シート!M121)</f>
        <v/>
      </c>
      <c r="K84" s="758" t="str">
        <f>IF(基本情報入力シート!R121="","",基本情報入力シート!R121)</f>
        <v/>
      </c>
      <c r="L84" s="758" t="str">
        <f>IF(基本情報入力シート!W121="","",基本情報入力シート!W121)</f>
        <v/>
      </c>
      <c r="M84" s="773" t="str">
        <f>IF(基本情報入力シート!X121="","",基本情報入力シート!X121)</f>
        <v/>
      </c>
      <c r="N84" s="785" t="str">
        <f>IF(基本情報入力シート!Y121="","",基本情報入力シート!Y121)</f>
        <v/>
      </c>
      <c r="O84" s="793"/>
      <c r="P84" s="796"/>
      <c r="Q84" s="800"/>
      <c r="R84" s="806"/>
      <c r="S84" s="811"/>
      <c r="T84" s="815" t="str">
        <f>IFERROR(S84*VLOOKUP(AE84,'【参考】数式用3'!$AD$3:$BA$14,MATCH(N84,'【参考】数式用3'!$AD$2:$BA$2,0)),"")</f>
        <v/>
      </c>
      <c r="U84" s="820"/>
      <c r="V84" s="826"/>
      <c r="W84" s="827"/>
      <c r="X84" s="835" t="str">
        <f>IFERROR(V84*VLOOKUP(AF84,'【参考】数式用3'!$AD$15:$BA$23,MATCH(N84,'【参考】数式用3'!$AD$2:$BA$2,0)),"")</f>
        <v/>
      </c>
      <c r="Y84" s="843"/>
      <c r="Z84" s="845"/>
      <c r="AA84" s="851"/>
      <c r="AB84" s="835" t="str">
        <f>IFERROR(AA84*VLOOKUP(AG84,'【参考】数式用3'!$AD$24:$BA$27,MATCH(N84,'【参考】数式用3'!$AD$2:$BA$2,0)),"")</f>
        <v/>
      </c>
      <c r="AC84" s="859"/>
      <c r="AD84" s="861" t="str">
        <f t="shared" si="4"/>
        <v/>
      </c>
      <c r="AE84" s="864" t="str">
        <f t="shared" si="5"/>
        <v/>
      </c>
      <c r="AF84" s="864" t="str">
        <f t="shared" si="6"/>
        <v/>
      </c>
      <c r="AG84" s="864" t="str">
        <f t="shared" si="7"/>
        <v/>
      </c>
    </row>
    <row r="85" spans="1:33" ht="24.9" customHeight="1">
      <c r="A85" s="723">
        <v>70</v>
      </c>
      <c r="B85" s="735" t="str">
        <f>IF(基本情報入力シート!C122="","",基本情報入力シート!C122)</f>
        <v/>
      </c>
      <c r="C85" s="742"/>
      <c r="D85" s="742"/>
      <c r="E85" s="742"/>
      <c r="F85" s="742"/>
      <c r="G85" s="742"/>
      <c r="H85" s="742"/>
      <c r="I85" s="752"/>
      <c r="J85" s="757" t="str">
        <f>IF(基本情報入力シート!M122="","",基本情報入力シート!M122)</f>
        <v/>
      </c>
      <c r="K85" s="758" t="str">
        <f>IF(基本情報入力シート!R122="","",基本情報入力シート!R122)</f>
        <v/>
      </c>
      <c r="L85" s="758" t="str">
        <f>IF(基本情報入力シート!W122="","",基本情報入力シート!W122)</f>
        <v/>
      </c>
      <c r="M85" s="773" t="str">
        <f>IF(基本情報入力シート!X122="","",基本情報入力シート!X122)</f>
        <v/>
      </c>
      <c r="N85" s="785" t="str">
        <f>IF(基本情報入力シート!Y122="","",基本情報入力シート!Y122)</f>
        <v/>
      </c>
      <c r="O85" s="793"/>
      <c r="P85" s="796"/>
      <c r="Q85" s="800"/>
      <c r="R85" s="806"/>
      <c r="S85" s="811"/>
      <c r="T85" s="815" t="str">
        <f>IFERROR(S85*VLOOKUP(AE85,'【参考】数式用3'!$AD$3:$BA$14,MATCH(N85,'【参考】数式用3'!$AD$2:$BA$2,0)),"")</f>
        <v/>
      </c>
      <c r="U85" s="820"/>
      <c r="V85" s="826"/>
      <c r="W85" s="827"/>
      <c r="X85" s="835" t="str">
        <f>IFERROR(V85*VLOOKUP(AF85,'【参考】数式用3'!$AD$15:$BA$23,MATCH(N85,'【参考】数式用3'!$AD$2:$BA$2,0)),"")</f>
        <v/>
      </c>
      <c r="Y85" s="843"/>
      <c r="Z85" s="845"/>
      <c r="AA85" s="851"/>
      <c r="AB85" s="835" t="str">
        <f>IFERROR(AA85*VLOOKUP(AG85,'【参考】数式用3'!$AD$24:$BA$27,MATCH(N85,'【参考】数式用3'!$AD$2:$BA$2,0)),"")</f>
        <v/>
      </c>
      <c r="AC85" s="859"/>
      <c r="AD85" s="861" t="str">
        <f t="shared" si="4"/>
        <v/>
      </c>
      <c r="AE85" s="864" t="str">
        <f t="shared" si="5"/>
        <v/>
      </c>
      <c r="AF85" s="864" t="str">
        <f t="shared" si="6"/>
        <v/>
      </c>
      <c r="AG85" s="864" t="str">
        <f t="shared" si="7"/>
        <v/>
      </c>
    </row>
    <row r="86" spans="1:33" ht="24.9" customHeight="1">
      <c r="A86" s="723">
        <v>71</v>
      </c>
      <c r="B86" s="735" t="str">
        <f>IF(基本情報入力シート!C123="","",基本情報入力シート!C123)</f>
        <v/>
      </c>
      <c r="C86" s="742"/>
      <c r="D86" s="742"/>
      <c r="E86" s="742"/>
      <c r="F86" s="742"/>
      <c r="G86" s="742"/>
      <c r="H86" s="742"/>
      <c r="I86" s="752"/>
      <c r="J86" s="757" t="str">
        <f>IF(基本情報入力シート!M123="","",基本情報入力シート!M123)</f>
        <v/>
      </c>
      <c r="K86" s="758" t="str">
        <f>IF(基本情報入力シート!R123="","",基本情報入力シート!R123)</f>
        <v/>
      </c>
      <c r="L86" s="758" t="str">
        <f>IF(基本情報入力シート!W123="","",基本情報入力シート!W123)</f>
        <v/>
      </c>
      <c r="M86" s="773" t="str">
        <f>IF(基本情報入力シート!X123="","",基本情報入力シート!X123)</f>
        <v/>
      </c>
      <c r="N86" s="785" t="str">
        <f>IF(基本情報入力シート!Y123="","",基本情報入力シート!Y123)</f>
        <v/>
      </c>
      <c r="O86" s="793"/>
      <c r="P86" s="796"/>
      <c r="Q86" s="800"/>
      <c r="R86" s="806"/>
      <c r="S86" s="811"/>
      <c r="T86" s="815" t="str">
        <f>IFERROR(S86*VLOOKUP(AE86,'【参考】数式用3'!$AD$3:$BA$14,MATCH(N86,'【参考】数式用3'!$AD$2:$BA$2,0)),"")</f>
        <v/>
      </c>
      <c r="U86" s="820"/>
      <c r="V86" s="826"/>
      <c r="W86" s="827"/>
      <c r="X86" s="835" t="str">
        <f>IFERROR(V86*VLOOKUP(AF86,'【参考】数式用3'!$AD$15:$BA$23,MATCH(N86,'【参考】数式用3'!$AD$2:$BA$2,0)),"")</f>
        <v/>
      </c>
      <c r="Y86" s="843"/>
      <c r="Z86" s="845"/>
      <c r="AA86" s="851"/>
      <c r="AB86" s="835" t="str">
        <f>IFERROR(AA86*VLOOKUP(AG86,'【参考】数式用3'!$AD$24:$BA$27,MATCH(N86,'【参考】数式用3'!$AD$2:$BA$2,0)),"")</f>
        <v/>
      </c>
      <c r="AC86" s="859"/>
      <c r="AD86" s="861" t="str">
        <f t="shared" si="4"/>
        <v/>
      </c>
      <c r="AE86" s="864" t="str">
        <f t="shared" si="5"/>
        <v/>
      </c>
      <c r="AF86" s="864" t="str">
        <f t="shared" si="6"/>
        <v/>
      </c>
      <c r="AG86" s="864" t="str">
        <f t="shared" si="7"/>
        <v/>
      </c>
    </row>
    <row r="87" spans="1:33" ht="24.9" customHeight="1">
      <c r="A87" s="723">
        <v>72</v>
      </c>
      <c r="B87" s="735" t="str">
        <f>IF(基本情報入力シート!C124="","",基本情報入力シート!C124)</f>
        <v/>
      </c>
      <c r="C87" s="742"/>
      <c r="D87" s="742"/>
      <c r="E87" s="742"/>
      <c r="F87" s="742"/>
      <c r="G87" s="742"/>
      <c r="H87" s="742"/>
      <c r="I87" s="752"/>
      <c r="J87" s="757" t="str">
        <f>IF(基本情報入力シート!M124="","",基本情報入力シート!M124)</f>
        <v/>
      </c>
      <c r="K87" s="758" t="str">
        <f>IF(基本情報入力シート!R124="","",基本情報入力シート!R124)</f>
        <v/>
      </c>
      <c r="L87" s="758" t="str">
        <f>IF(基本情報入力シート!W124="","",基本情報入力シート!W124)</f>
        <v/>
      </c>
      <c r="M87" s="773" t="str">
        <f>IF(基本情報入力シート!X124="","",基本情報入力シート!X124)</f>
        <v/>
      </c>
      <c r="N87" s="785" t="str">
        <f>IF(基本情報入力シート!Y124="","",基本情報入力シート!Y124)</f>
        <v/>
      </c>
      <c r="O87" s="793"/>
      <c r="P87" s="796"/>
      <c r="Q87" s="800"/>
      <c r="R87" s="806"/>
      <c r="S87" s="811"/>
      <c r="T87" s="815" t="str">
        <f>IFERROR(S87*VLOOKUP(AE87,'【参考】数式用3'!$AD$3:$BA$14,MATCH(N87,'【参考】数式用3'!$AD$2:$BA$2,0)),"")</f>
        <v/>
      </c>
      <c r="U87" s="820"/>
      <c r="V87" s="826"/>
      <c r="W87" s="827"/>
      <c r="X87" s="835" t="str">
        <f>IFERROR(V87*VLOOKUP(AF87,'【参考】数式用3'!$AD$15:$BA$23,MATCH(N87,'【参考】数式用3'!$AD$2:$BA$2,0)),"")</f>
        <v/>
      </c>
      <c r="Y87" s="843"/>
      <c r="Z87" s="845"/>
      <c r="AA87" s="851"/>
      <c r="AB87" s="835" t="str">
        <f>IFERROR(AA87*VLOOKUP(AG87,'【参考】数式用3'!$AD$24:$BA$27,MATCH(N87,'【参考】数式用3'!$AD$2:$BA$2,0)),"")</f>
        <v/>
      </c>
      <c r="AC87" s="859"/>
      <c r="AD87" s="861" t="str">
        <f t="shared" si="4"/>
        <v/>
      </c>
      <c r="AE87" s="864" t="str">
        <f t="shared" si="5"/>
        <v/>
      </c>
      <c r="AF87" s="864" t="str">
        <f t="shared" si="6"/>
        <v/>
      </c>
      <c r="AG87" s="864" t="str">
        <f t="shared" si="7"/>
        <v/>
      </c>
    </row>
    <row r="88" spans="1:33" ht="24.9" customHeight="1">
      <c r="A88" s="723">
        <v>73</v>
      </c>
      <c r="B88" s="735" t="str">
        <f>IF(基本情報入力シート!C125="","",基本情報入力シート!C125)</f>
        <v/>
      </c>
      <c r="C88" s="742"/>
      <c r="D88" s="742"/>
      <c r="E88" s="742"/>
      <c r="F88" s="742"/>
      <c r="G88" s="742"/>
      <c r="H88" s="742"/>
      <c r="I88" s="752"/>
      <c r="J88" s="757" t="str">
        <f>IF(基本情報入力シート!M125="","",基本情報入力シート!M125)</f>
        <v/>
      </c>
      <c r="K88" s="758" t="str">
        <f>IF(基本情報入力シート!R125="","",基本情報入力シート!R125)</f>
        <v/>
      </c>
      <c r="L88" s="758" t="str">
        <f>IF(基本情報入力シート!W125="","",基本情報入力シート!W125)</f>
        <v/>
      </c>
      <c r="M88" s="773" t="str">
        <f>IF(基本情報入力シート!X125="","",基本情報入力シート!X125)</f>
        <v/>
      </c>
      <c r="N88" s="785" t="str">
        <f>IF(基本情報入力シート!Y125="","",基本情報入力シート!Y125)</f>
        <v/>
      </c>
      <c r="O88" s="793"/>
      <c r="P88" s="796"/>
      <c r="Q88" s="800"/>
      <c r="R88" s="806"/>
      <c r="S88" s="811"/>
      <c r="T88" s="815" t="str">
        <f>IFERROR(S88*VLOOKUP(AE88,'【参考】数式用3'!$AD$3:$BA$14,MATCH(N88,'【参考】数式用3'!$AD$2:$BA$2,0)),"")</f>
        <v/>
      </c>
      <c r="U88" s="820"/>
      <c r="V88" s="826"/>
      <c r="W88" s="827"/>
      <c r="X88" s="835" t="str">
        <f>IFERROR(V88*VLOOKUP(AF88,'【参考】数式用3'!$AD$15:$BA$23,MATCH(N88,'【参考】数式用3'!$AD$2:$BA$2,0)),"")</f>
        <v/>
      </c>
      <c r="Y88" s="843"/>
      <c r="Z88" s="845"/>
      <c r="AA88" s="851"/>
      <c r="AB88" s="835" t="str">
        <f>IFERROR(AA88*VLOOKUP(AG88,'【参考】数式用3'!$AD$24:$BA$27,MATCH(N88,'【参考】数式用3'!$AD$2:$BA$2,0)),"")</f>
        <v/>
      </c>
      <c r="AC88" s="859"/>
      <c r="AD88" s="861" t="str">
        <f t="shared" si="4"/>
        <v/>
      </c>
      <c r="AE88" s="864" t="str">
        <f t="shared" si="5"/>
        <v/>
      </c>
      <c r="AF88" s="864" t="str">
        <f t="shared" si="6"/>
        <v/>
      </c>
      <c r="AG88" s="864" t="str">
        <f t="shared" si="7"/>
        <v/>
      </c>
    </row>
    <row r="89" spans="1:33" ht="24.9" customHeight="1">
      <c r="A89" s="723">
        <v>74</v>
      </c>
      <c r="B89" s="735" t="str">
        <f>IF(基本情報入力シート!C126="","",基本情報入力シート!C126)</f>
        <v/>
      </c>
      <c r="C89" s="742"/>
      <c r="D89" s="742"/>
      <c r="E89" s="742"/>
      <c r="F89" s="742"/>
      <c r="G89" s="742"/>
      <c r="H89" s="742"/>
      <c r="I89" s="752"/>
      <c r="J89" s="757" t="str">
        <f>IF(基本情報入力シート!M126="","",基本情報入力シート!M126)</f>
        <v/>
      </c>
      <c r="K89" s="758" t="str">
        <f>IF(基本情報入力シート!R126="","",基本情報入力シート!R126)</f>
        <v/>
      </c>
      <c r="L89" s="758" t="str">
        <f>IF(基本情報入力シート!W126="","",基本情報入力シート!W126)</f>
        <v/>
      </c>
      <c r="M89" s="773" t="str">
        <f>IF(基本情報入力シート!X126="","",基本情報入力シート!X126)</f>
        <v/>
      </c>
      <c r="N89" s="785" t="str">
        <f>IF(基本情報入力シート!Y126="","",基本情報入力シート!Y126)</f>
        <v/>
      </c>
      <c r="O89" s="793"/>
      <c r="P89" s="796"/>
      <c r="Q89" s="800"/>
      <c r="R89" s="806"/>
      <c r="S89" s="811"/>
      <c r="T89" s="815" t="str">
        <f>IFERROR(S89*VLOOKUP(AE89,'【参考】数式用3'!$AD$3:$BA$14,MATCH(N89,'【参考】数式用3'!$AD$2:$BA$2,0)),"")</f>
        <v/>
      </c>
      <c r="U89" s="820"/>
      <c r="V89" s="826"/>
      <c r="W89" s="827"/>
      <c r="X89" s="835" t="str">
        <f>IFERROR(V89*VLOOKUP(AF89,'【参考】数式用3'!$AD$15:$BA$23,MATCH(N89,'【参考】数式用3'!$AD$2:$BA$2,0)),"")</f>
        <v/>
      </c>
      <c r="Y89" s="843"/>
      <c r="Z89" s="845"/>
      <c r="AA89" s="851"/>
      <c r="AB89" s="835" t="str">
        <f>IFERROR(AA89*VLOOKUP(AG89,'【参考】数式用3'!$AD$24:$BA$27,MATCH(N89,'【参考】数式用3'!$AD$2:$BA$2,0)),"")</f>
        <v/>
      </c>
      <c r="AC89" s="859"/>
      <c r="AD89" s="861" t="str">
        <f t="shared" si="4"/>
        <v/>
      </c>
      <c r="AE89" s="864" t="str">
        <f t="shared" si="5"/>
        <v/>
      </c>
      <c r="AF89" s="864" t="str">
        <f t="shared" si="6"/>
        <v/>
      </c>
      <c r="AG89" s="864" t="str">
        <f t="shared" si="7"/>
        <v/>
      </c>
    </row>
    <row r="90" spans="1:33" ht="24.9" customHeight="1">
      <c r="A90" s="723">
        <v>75</v>
      </c>
      <c r="B90" s="735" t="str">
        <f>IF(基本情報入力シート!C127="","",基本情報入力シート!C127)</f>
        <v/>
      </c>
      <c r="C90" s="742"/>
      <c r="D90" s="742"/>
      <c r="E90" s="742"/>
      <c r="F90" s="742"/>
      <c r="G90" s="742"/>
      <c r="H90" s="742"/>
      <c r="I90" s="752"/>
      <c r="J90" s="757" t="str">
        <f>IF(基本情報入力シート!M127="","",基本情報入力シート!M127)</f>
        <v/>
      </c>
      <c r="K90" s="758" t="str">
        <f>IF(基本情報入力シート!R127="","",基本情報入力シート!R127)</f>
        <v/>
      </c>
      <c r="L90" s="758" t="str">
        <f>IF(基本情報入力シート!W127="","",基本情報入力シート!W127)</f>
        <v/>
      </c>
      <c r="M90" s="773" t="str">
        <f>IF(基本情報入力シート!X127="","",基本情報入力シート!X127)</f>
        <v/>
      </c>
      <c r="N90" s="785" t="str">
        <f>IF(基本情報入力シート!Y127="","",基本情報入力シート!Y127)</f>
        <v/>
      </c>
      <c r="O90" s="793"/>
      <c r="P90" s="796"/>
      <c r="Q90" s="800"/>
      <c r="R90" s="806"/>
      <c r="S90" s="811"/>
      <c r="T90" s="815" t="str">
        <f>IFERROR(S90*VLOOKUP(AE90,'【参考】数式用3'!$AD$3:$BA$14,MATCH(N90,'【参考】数式用3'!$AD$2:$BA$2,0)),"")</f>
        <v/>
      </c>
      <c r="U90" s="820"/>
      <c r="V90" s="826"/>
      <c r="W90" s="827"/>
      <c r="X90" s="835" t="str">
        <f>IFERROR(V90*VLOOKUP(AF90,'【参考】数式用3'!$AD$15:$BA$23,MATCH(N90,'【参考】数式用3'!$AD$2:$BA$2,0)),"")</f>
        <v/>
      </c>
      <c r="Y90" s="843"/>
      <c r="Z90" s="845"/>
      <c r="AA90" s="851"/>
      <c r="AB90" s="835" t="str">
        <f>IFERROR(AA90*VLOOKUP(AG90,'【参考】数式用3'!$AD$24:$BA$27,MATCH(N90,'【参考】数式用3'!$AD$2:$BA$2,0)),"")</f>
        <v/>
      </c>
      <c r="AC90" s="859"/>
      <c r="AD90" s="861" t="str">
        <f t="shared" si="4"/>
        <v/>
      </c>
      <c r="AE90" s="864" t="str">
        <f t="shared" si="5"/>
        <v/>
      </c>
      <c r="AF90" s="864" t="str">
        <f t="shared" si="6"/>
        <v/>
      </c>
      <c r="AG90" s="864" t="str">
        <f t="shared" si="7"/>
        <v/>
      </c>
    </row>
    <row r="91" spans="1:33" ht="24.9" customHeight="1">
      <c r="A91" s="723">
        <v>76</v>
      </c>
      <c r="B91" s="735" t="str">
        <f>IF(基本情報入力シート!C128="","",基本情報入力シート!C128)</f>
        <v/>
      </c>
      <c r="C91" s="742"/>
      <c r="D91" s="742"/>
      <c r="E91" s="742"/>
      <c r="F91" s="742"/>
      <c r="G91" s="742"/>
      <c r="H91" s="742"/>
      <c r="I91" s="752"/>
      <c r="J91" s="757" t="str">
        <f>IF(基本情報入力シート!M128="","",基本情報入力シート!M128)</f>
        <v/>
      </c>
      <c r="K91" s="758" t="str">
        <f>IF(基本情報入力シート!R128="","",基本情報入力シート!R128)</f>
        <v/>
      </c>
      <c r="L91" s="758" t="str">
        <f>IF(基本情報入力シート!W128="","",基本情報入力シート!W128)</f>
        <v/>
      </c>
      <c r="M91" s="773" t="str">
        <f>IF(基本情報入力シート!X128="","",基本情報入力シート!X128)</f>
        <v/>
      </c>
      <c r="N91" s="785" t="str">
        <f>IF(基本情報入力シート!Y128="","",基本情報入力シート!Y128)</f>
        <v/>
      </c>
      <c r="O91" s="793"/>
      <c r="P91" s="796"/>
      <c r="Q91" s="800"/>
      <c r="R91" s="806"/>
      <c r="S91" s="811"/>
      <c r="T91" s="815" t="str">
        <f>IFERROR(S91*VLOOKUP(AE91,'【参考】数式用3'!$AD$3:$BA$14,MATCH(N91,'【参考】数式用3'!$AD$2:$BA$2,0)),"")</f>
        <v/>
      </c>
      <c r="U91" s="820"/>
      <c r="V91" s="826"/>
      <c r="W91" s="827"/>
      <c r="X91" s="835" t="str">
        <f>IFERROR(V91*VLOOKUP(AF91,'【参考】数式用3'!$AD$15:$BA$23,MATCH(N91,'【参考】数式用3'!$AD$2:$BA$2,0)),"")</f>
        <v/>
      </c>
      <c r="Y91" s="843"/>
      <c r="Z91" s="845"/>
      <c r="AA91" s="851"/>
      <c r="AB91" s="835" t="str">
        <f>IFERROR(AA91*VLOOKUP(AG91,'【参考】数式用3'!$AD$24:$BA$27,MATCH(N91,'【参考】数式用3'!$AD$2:$BA$2,0)),"")</f>
        <v/>
      </c>
      <c r="AC91" s="859"/>
      <c r="AD91" s="861" t="str">
        <f t="shared" si="4"/>
        <v/>
      </c>
      <c r="AE91" s="864" t="str">
        <f t="shared" si="5"/>
        <v/>
      </c>
      <c r="AF91" s="864" t="str">
        <f t="shared" si="6"/>
        <v/>
      </c>
      <c r="AG91" s="864" t="str">
        <f t="shared" si="7"/>
        <v/>
      </c>
    </row>
    <row r="92" spans="1:33" ht="24.9" customHeight="1">
      <c r="A92" s="723">
        <v>77</v>
      </c>
      <c r="B92" s="735" t="str">
        <f>IF(基本情報入力シート!C129="","",基本情報入力シート!C129)</f>
        <v/>
      </c>
      <c r="C92" s="742"/>
      <c r="D92" s="742"/>
      <c r="E92" s="742"/>
      <c r="F92" s="742"/>
      <c r="G92" s="742"/>
      <c r="H92" s="742"/>
      <c r="I92" s="752"/>
      <c r="J92" s="757" t="str">
        <f>IF(基本情報入力シート!M129="","",基本情報入力シート!M129)</f>
        <v/>
      </c>
      <c r="K92" s="758" t="str">
        <f>IF(基本情報入力シート!R129="","",基本情報入力シート!R129)</f>
        <v/>
      </c>
      <c r="L92" s="758" t="str">
        <f>IF(基本情報入力シート!W129="","",基本情報入力シート!W129)</f>
        <v/>
      </c>
      <c r="M92" s="773" t="str">
        <f>IF(基本情報入力シート!X129="","",基本情報入力シート!X129)</f>
        <v/>
      </c>
      <c r="N92" s="785" t="str">
        <f>IF(基本情報入力シート!Y129="","",基本情報入力シート!Y129)</f>
        <v/>
      </c>
      <c r="O92" s="793"/>
      <c r="P92" s="796"/>
      <c r="Q92" s="800"/>
      <c r="R92" s="806"/>
      <c r="S92" s="811"/>
      <c r="T92" s="815" t="str">
        <f>IFERROR(S92*VLOOKUP(AE92,'【参考】数式用3'!$AD$3:$BA$14,MATCH(N92,'【参考】数式用3'!$AD$2:$BA$2,0)),"")</f>
        <v/>
      </c>
      <c r="U92" s="820"/>
      <c r="V92" s="826"/>
      <c r="W92" s="827"/>
      <c r="X92" s="835" t="str">
        <f>IFERROR(V92*VLOOKUP(AF92,'【参考】数式用3'!$AD$15:$BA$23,MATCH(N92,'【参考】数式用3'!$AD$2:$BA$2,0)),"")</f>
        <v/>
      </c>
      <c r="Y92" s="843"/>
      <c r="Z92" s="845"/>
      <c r="AA92" s="851"/>
      <c r="AB92" s="835" t="str">
        <f>IFERROR(AA92*VLOOKUP(AG92,'【参考】数式用3'!$AD$24:$BA$27,MATCH(N92,'【参考】数式用3'!$AD$2:$BA$2,0)),"")</f>
        <v/>
      </c>
      <c r="AC92" s="859"/>
      <c r="AD92" s="861" t="str">
        <f t="shared" si="4"/>
        <v/>
      </c>
      <c r="AE92" s="864" t="str">
        <f t="shared" si="5"/>
        <v/>
      </c>
      <c r="AF92" s="864" t="str">
        <f t="shared" si="6"/>
        <v/>
      </c>
      <c r="AG92" s="864" t="str">
        <f t="shared" si="7"/>
        <v/>
      </c>
    </row>
    <row r="93" spans="1:33" ht="24.9" customHeight="1">
      <c r="A93" s="723">
        <v>78</v>
      </c>
      <c r="B93" s="735" t="str">
        <f>IF(基本情報入力シート!C130="","",基本情報入力シート!C130)</f>
        <v/>
      </c>
      <c r="C93" s="742"/>
      <c r="D93" s="742"/>
      <c r="E93" s="742"/>
      <c r="F93" s="742"/>
      <c r="G93" s="742"/>
      <c r="H93" s="742"/>
      <c r="I93" s="752"/>
      <c r="J93" s="757" t="str">
        <f>IF(基本情報入力シート!M130="","",基本情報入力シート!M130)</f>
        <v/>
      </c>
      <c r="K93" s="758" t="str">
        <f>IF(基本情報入力シート!R130="","",基本情報入力シート!R130)</f>
        <v/>
      </c>
      <c r="L93" s="758" t="str">
        <f>IF(基本情報入力シート!W130="","",基本情報入力シート!W130)</f>
        <v/>
      </c>
      <c r="M93" s="773" t="str">
        <f>IF(基本情報入力シート!X130="","",基本情報入力シート!X130)</f>
        <v/>
      </c>
      <c r="N93" s="785" t="str">
        <f>IF(基本情報入力シート!Y130="","",基本情報入力シート!Y130)</f>
        <v/>
      </c>
      <c r="O93" s="793"/>
      <c r="P93" s="796"/>
      <c r="Q93" s="800"/>
      <c r="R93" s="806"/>
      <c r="S93" s="811"/>
      <c r="T93" s="815" t="str">
        <f>IFERROR(S93*VLOOKUP(AE93,'【参考】数式用3'!$AD$3:$BA$14,MATCH(N93,'【参考】数式用3'!$AD$2:$BA$2,0)),"")</f>
        <v/>
      </c>
      <c r="U93" s="820"/>
      <c r="V93" s="826"/>
      <c r="W93" s="827"/>
      <c r="X93" s="835" t="str">
        <f>IFERROR(V93*VLOOKUP(AF93,'【参考】数式用3'!$AD$15:$BA$23,MATCH(N93,'【参考】数式用3'!$AD$2:$BA$2,0)),"")</f>
        <v/>
      </c>
      <c r="Y93" s="843"/>
      <c r="Z93" s="845"/>
      <c r="AA93" s="851"/>
      <c r="AB93" s="835" t="str">
        <f>IFERROR(AA93*VLOOKUP(AG93,'【参考】数式用3'!$AD$24:$BA$27,MATCH(N93,'【参考】数式用3'!$AD$2:$BA$2,0)),"")</f>
        <v/>
      </c>
      <c r="AC93" s="859"/>
      <c r="AD93" s="861" t="str">
        <f t="shared" si="4"/>
        <v/>
      </c>
      <c r="AE93" s="864" t="str">
        <f t="shared" si="5"/>
        <v/>
      </c>
      <c r="AF93" s="864" t="str">
        <f t="shared" si="6"/>
        <v/>
      </c>
      <c r="AG93" s="864" t="str">
        <f t="shared" si="7"/>
        <v/>
      </c>
    </row>
    <row r="94" spans="1:33" ht="24.9" customHeight="1">
      <c r="A94" s="723">
        <v>79</v>
      </c>
      <c r="B94" s="735" t="str">
        <f>IF(基本情報入力シート!C131="","",基本情報入力シート!C131)</f>
        <v/>
      </c>
      <c r="C94" s="742"/>
      <c r="D94" s="742"/>
      <c r="E94" s="742"/>
      <c r="F94" s="742"/>
      <c r="G94" s="742"/>
      <c r="H94" s="742"/>
      <c r="I94" s="752"/>
      <c r="J94" s="757" t="str">
        <f>IF(基本情報入力シート!M131="","",基本情報入力シート!M131)</f>
        <v/>
      </c>
      <c r="K94" s="758" t="str">
        <f>IF(基本情報入力シート!R131="","",基本情報入力シート!R131)</f>
        <v/>
      </c>
      <c r="L94" s="758" t="str">
        <f>IF(基本情報入力シート!W131="","",基本情報入力シート!W131)</f>
        <v/>
      </c>
      <c r="M94" s="773" t="str">
        <f>IF(基本情報入力シート!X131="","",基本情報入力シート!X131)</f>
        <v/>
      </c>
      <c r="N94" s="785" t="str">
        <f>IF(基本情報入力シート!Y131="","",基本情報入力シート!Y131)</f>
        <v/>
      </c>
      <c r="O94" s="793"/>
      <c r="P94" s="796"/>
      <c r="Q94" s="800"/>
      <c r="R94" s="806"/>
      <c r="S94" s="811"/>
      <c r="T94" s="815" t="str">
        <f>IFERROR(S94*VLOOKUP(AE94,'【参考】数式用3'!$AD$3:$BA$14,MATCH(N94,'【参考】数式用3'!$AD$2:$BA$2,0)),"")</f>
        <v/>
      </c>
      <c r="U94" s="820"/>
      <c r="V94" s="826"/>
      <c r="W94" s="827"/>
      <c r="X94" s="835" t="str">
        <f>IFERROR(V94*VLOOKUP(AF94,'【参考】数式用3'!$AD$15:$BA$23,MATCH(N94,'【参考】数式用3'!$AD$2:$BA$2,0)),"")</f>
        <v/>
      </c>
      <c r="Y94" s="843"/>
      <c r="Z94" s="845"/>
      <c r="AA94" s="851"/>
      <c r="AB94" s="835" t="str">
        <f>IFERROR(AA94*VLOOKUP(AG94,'【参考】数式用3'!$AD$24:$BA$27,MATCH(N94,'【参考】数式用3'!$AD$2:$BA$2,0)),"")</f>
        <v/>
      </c>
      <c r="AC94" s="859"/>
      <c r="AD94" s="861" t="str">
        <f t="shared" si="4"/>
        <v/>
      </c>
      <c r="AE94" s="864" t="str">
        <f t="shared" si="5"/>
        <v/>
      </c>
      <c r="AF94" s="864" t="str">
        <f t="shared" si="6"/>
        <v/>
      </c>
      <c r="AG94" s="864" t="str">
        <f t="shared" si="7"/>
        <v/>
      </c>
    </row>
    <row r="95" spans="1:33" ht="24.9" customHeight="1">
      <c r="A95" s="723">
        <v>80</v>
      </c>
      <c r="B95" s="735" t="str">
        <f>IF(基本情報入力シート!C132="","",基本情報入力シート!C132)</f>
        <v/>
      </c>
      <c r="C95" s="742"/>
      <c r="D95" s="742"/>
      <c r="E95" s="742"/>
      <c r="F95" s="742"/>
      <c r="G95" s="742"/>
      <c r="H95" s="742"/>
      <c r="I95" s="752"/>
      <c r="J95" s="757" t="str">
        <f>IF(基本情報入力シート!M132="","",基本情報入力シート!M132)</f>
        <v/>
      </c>
      <c r="K95" s="758" t="str">
        <f>IF(基本情報入力シート!R132="","",基本情報入力シート!R132)</f>
        <v/>
      </c>
      <c r="L95" s="758" t="str">
        <f>IF(基本情報入力シート!W132="","",基本情報入力シート!W132)</f>
        <v/>
      </c>
      <c r="M95" s="773" t="str">
        <f>IF(基本情報入力シート!X132="","",基本情報入力シート!X132)</f>
        <v/>
      </c>
      <c r="N95" s="785" t="str">
        <f>IF(基本情報入力シート!Y132="","",基本情報入力シート!Y132)</f>
        <v/>
      </c>
      <c r="O95" s="793"/>
      <c r="P95" s="796"/>
      <c r="Q95" s="800"/>
      <c r="R95" s="806"/>
      <c r="S95" s="811"/>
      <c r="T95" s="815" t="str">
        <f>IFERROR(S95*VLOOKUP(AE95,'【参考】数式用3'!$AD$3:$BA$14,MATCH(N95,'【参考】数式用3'!$AD$2:$BA$2,0)),"")</f>
        <v/>
      </c>
      <c r="U95" s="820"/>
      <c r="V95" s="826"/>
      <c r="W95" s="827"/>
      <c r="X95" s="835" t="str">
        <f>IFERROR(V95*VLOOKUP(AF95,'【参考】数式用3'!$AD$15:$BA$23,MATCH(N95,'【参考】数式用3'!$AD$2:$BA$2,0)),"")</f>
        <v/>
      </c>
      <c r="Y95" s="843"/>
      <c r="Z95" s="845"/>
      <c r="AA95" s="851"/>
      <c r="AB95" s="835" t="str">
        <f>IFERROR(AA95*VLOOKUP(AG95,'【参考】数式用3'!$AD$24:$BA$27,MATCH(N95,'【参考】数式用3'!$AD$2:$BA$2,0)),"")</f>
        <v/>
      </c>
      <c r="AC95" s="859"/>
      <c r="AD95" s="861" t="str">
        <f t="shared" si="4"/>
        <v/>
      </c>
      <c r="AE95" s="864" t="str">
        <f t="shared" si="5"/>
        <v/>
      </c>
      <c r="AF95" s="864" t="str">
        <f t="shared" si="6"/>
        <v/>
      </c>
      <c r="AG95" s="864" t="str">
        <f t="shared" si="7"/>
        <v/>
      </c>
    </row>
    <row r="96" spans="1:33" ht="24.9" customHeight="1">
      <c r="A96" s="723">
        <v>81</v>
      </c>
      <c r="B96" s="735" t="str">
        <f>IF(基本情報入力シート!C133="","",基本情報入力シート!C133)</f>
        <v/>
      </c>
      <c r="C96" s="742"/>
      <c r="D96" s="742"/>
      <c r="E96" s="742"/>
      <c r="F96" s="742"/>
      <c r="G96" s="742"/>
      <c r="H96" s="742"/>
      <c r="I96" s="752"/>
      <c r="J96" s="757" t="str">
        <f>IF(基本情報入力シート!M133="","",基本情報入力シート!M133)</f>
        <v/>
      </c>
      <c r="K96" s="758" t="str">
        <f>IF(基本情報入力シート!R133="","",基本情報入力シート!R133)</f>
        <v/>
      </c>
      <c r="L96" s="758" t="str">
        <f>IF(基本情報入力シート!W133="","",基本情報入力シート!W133)</f>
        <v/>
      </c>
      <c r="M96" s="773" t="str">
        <f>IF(基本情報入力シート!X133="","",基本情報入力シート!X133)</f>
        <v/>
      </c>
      <c r="N96" s="785" t="str">
        <f>IF(基本情報入力シート!Y133="","",基本情報入力シート!Y133)</f>
        <v/>
      </c>
      <c r="O96" s="793"/>
      <c r="P96" s="796"/>
      <c r="Q96" s="800"/>
      <c r="R96" s="806"/>
      <c r="S96" s="811"/>
      <c r="T96" s="815" t="str">
        <f>IFERROR(S96*VLOOKUP(AE96,'【参考】数式用3'!$AD$3:$BA$14,MATCH(N96,'【参考】数式用3'!$AD$2:$BA$2,0)),"")</f>
        <v/>
      </c>
      <c r="U96" s="820"/>
      <c r="V96" s="826"/>
      <c r="W96" s="827"/>
      <c r="X96" s="835" t="str">
        <f>IFERROR(V96*VLOOKUP(AF96,'【参考】数式用3'!$AD$15:$BA$23,MATCH(N96,'【参考】数式用3'!$AD$2:$BA$2,0)),"")</f>
        <v/>
      </c>
      <c r="Y96" s="843"/>
      <c r="Z96" s="845"/>
      <c r="AA96" s="851"/>
      <c r="AB96" s="835" t="str">
        <f>IFERROR(AA96*VLOOKUP(AG96,'【参考】数式用3'!$AD$24:$BA$27,MATCH(N96,'【参考】数式用3'!$AD$2:$BA$2,0)),"")</f>
        <v/>
      </c>
      <c r="AC96" s="859"/>
      <c r="AD96" s="861" t="str">
        <f t="shared" si="4"/>
        <v/>
      </c>
      <c r="AE96" s="864" t="str">
        <f t="shared" si="5"/>
        <v/>
      </c>
      <c r="AF96" s="864" t="str">
        <f t="shared" si="6"/>
        <v/>
      </c>
      <c r="AG96" s="864" t="str">
        <f t="shared" si="7"/>
        <v/>
      </c>
    </row>
    <row r="97" spans="1:33" ht="24.9" customHeight="1">
      <c r="A97" s="723">
        <v>82</v>
      </c>
      <c r="B97" s="735" t="str">
        <f>IF(基本情報入力シート!C134="","",基本情報入力シート!C134)</f>
        <v/>
      </c>
      <c r="C97" s="742"/>
      <c r="D97" s="742"/>
      <c r="E97" s="742"/>
      <c r="F97" s="742"/>
      <c r="G97" s="742"/>
      <c r="H97" s="742"/>
      <c r="I97" s="752"/>
      <c r="J97" s="757" t="str">
        <f>IF(基本情報入力シート!M134="","",基本情報入力シート!M134)</f>
        <v/>
      </c>
      <c r="K97" s="758" t="str">
        <f>IF(基本情報入力シート!R134="","",基本情報入力シート!R134)</f>
        <v/>
      </c>
      <c r="L97" s="758" t="str">
        <f>IF(基本情報入力シート!W134="","",基本情報入力シート!W134)</f>
        <v/>
      </c>
      <c r="M97" s="773" t="str">
        <f>IF(基本情報入力シート!X134="","",基本情報入力シート!X134)</f>
        <v/>
      </c>
      <c r="N97" s="785" t="str">
        <f>IF(基本情報入力シート!Y134="","",基本情報入力シート!Y134)</f>
        <v/>
      </c>
      <c r="O97" s="793"/>
      <c r="P97" s="796"/>
      <c r="Q97" s="800"/>
      <c r="R97" s="806"/>
      <c r="S97" s="811"/>
      <c r="T97" s="815" t="str">
        <f>IFERROR(S97*VLOOKUP(AE97,'【参考】数式用3'!$AD$3:$BA$14,MATCH(N97,'【参考】数式用3'!$AD$2:$BA$2,0)),"")</f>
        <v/>
      </c>
      <c r="U97" s="820"/>
      <c r="V97" s="826"/>
      <c r="W97" s="827"/>
      <c r="X97" s="835" t="str">
        <f>IFERROR(V97*VLOOKUP(AF97,'【参考】数式用3'!$AD$15:$BA$23,MATCH(N97,'【参考】数式用3'!$AD$2:$BA$2,0)),"")</f>
        <v/>
      </c>
      <c r="Y97" s="843"/>
      <c r="Z97" s="845"/>
      <c r="AA97" s="851"/>
      <c r="AB97" s="835" t="str">
        <f>IFERROR(AA97*VLOOKUP(AG97,'【参考】数式用3'!$AD$24:$BA$27,MATCH(N97,'【参考】数式用3'!$AD$2:$BA$2,0)),"")</f>
        <v/>
      </c>
      <c r="AC97" s="859"/>
      <c r="AD97" s="861" t="str">
        <f t="shared" si="4"/>
        <v/>
      </c>
      <c r="AE97" s="864" t="str">
        <f t="shared" si="5"/>
        <v/>
      </c>
      <c r="AF97" s="864" t="str">
        <f t="shared" si="6"/>
        <v/>
      </c>
      <c r="AG97" s="864" t="str">
        <f t="shared" si="7"/>
        <v/>
      </c>
    </row>
    <row r="98" spans="1:33" ht="24.9" customHeight="1">
      <c r="A98" s="723">
        <v>83</v>
      </c>
      <c r="B98" s="735" t="str">
        <f>IF(基本情報入力シート!C135="","",基本情報入力シート!C135)</f>
        <v/>
      </c>
      <c r="C98" s="742"/>
      <c r="D98" s="742"/>
      <c r="E98" s="742"/>
      <c r="F98" s="742"/>
      <c r="G98" s="742"/>
      <c r="H98" s="742"/>
      <c r="I98" s="752"/>
      <c r="J98" s="757" t="str">
        <f>IF(基本情報入力シート!M135="","",基本情報入力シート!M135)</f>
        <v/>
      </c>
      <c r="K98" s="758" t="str">
        <f>IF(基本情報入力シート!R135="","",基本情報入力シート!R135)</f>
        <v/>
      </c>
      <c r="L98" s="758" t="str">
        <f>IF(基本情報入力シート!W135="","",基本情報入力シート!W135)</f>
        <v/>
      </c>
      <c r="M98" s="773" t="str">
        <f>IF(基本情報入力シート!X135="","",基本情報入力シート!X135)</f>
        <v/>
      </c>
      <c r="N98" s="785" t="str">
        <f>IF(基本情報入力シート!Y135="","",基本情報入力シート!Y135)</f>
        <v/>
      </c>
      <c r="O98" s="793"/>
      <c r="P98" s="796"/>
      <c r="Q98" s="800"/>
      <c r="R98" s="806"/>
      <c r="S98" s="811"/>
      <c r="T98" s="815" t="str">
        <f>IFERROR(S98*VLOOKUP(AE98,'【参考】数式用3'!$AD$3:$BA$14,MATCH(N98,'【参考】数式用3'!$AD$2:$BA$2,0)),"")</f>
        <v/>
      </c>
      <c r="U98" s="820"/>
      <c r="V98" s="826"/>
      <c r="W98" s="827"/>
      <c r="X98" s="835" t="str">
        <f>IFERROR(V98*VLOOKUP(AF98,'【参考】数式用3'!$AD$15:$BA$23,MATCH(N98,'【参考】数式用3'!$AD$2:$BA$2,0)),"")</f>
        <v/>
      </c>
      <c r="Y98" s="843"/>
      <c r="Z98" s="845"/>
      <c r="AA98" s="851"/>
      <c r="AB98" s="835" t="str">
        <f>IFERROR(AA98*VLOOKUP(AG98,'【参考】数式用3'!$AD$24:$BA$27,MATCH(N98,'【参考】数式用3'!$AD$2:$BA$2,0)),"")</f>
        <v/>
      </c>
      <c r="AC98" s="859"/>
      <c r="AD98" s="861" t="str">
        <f t="shared" si="4"/>
        <v/>
      </c>
      <c r="AE98" s="864" t="str">
        <f t="shared" si="5"/>
        <v/>
      </c>
      <c r="AF98" s="864" t="str">
        <f t="shared" si="6"/>
        <v/>
      </c>
      <c r="AG98" s="864" t="str">
        <f t="shared" si="7"/>
        <v/>
      </c>
    </row>
    <row r="99" spans="1:33" ht="24.9" customHeight="1">
      <c r="A99" s="723">
        <v>84</v>
      </c>
      <c r="B99" s="735" t="str">
        <f>IF(基本情報入力シート!C136="","",基本情報入力シート!C136)</f>
        <v/>
      </c>
      <c r="C99" s="742"/>
      <c r="D99" s="742"/>
      <c r="E99" s="742"/>
      <c r="F99" s="742"/>
      <c r="G99" s="742"/>
      <c r="H99" s="742"/>
      <c r="I99" s="752"/>
      <c r="J99" s="757" t="str">
        <f>IF(基本情報入力シート!M136="","",基本情報入力シート!M136)</f>
        <v/>
      </c>
      <c r="K99" s="758" t="str">
        <f>IF(基本情報入力シート!R136="","",基本情報入力シート!R136)</f>
        <v/>
      </c>
      <c r="L99" s="758" t="str">
        <f>IF(基本情報入力シート!W136="","",基本情報入力シート!W136)</f>
        <v/>
      </c>
      <c r="M99" s="773" t="str">
        <f>IF(基本情報入力シート!X136="","",基本情報入力シート!X136)</f>
        <v/>
      </c>
      <c r="N99" s="785" t="str">
        <f>IF(基本情報入力シート!Y136="","",基本情報入力シート!Y136)</f>
        <v/>
      </c>
      <c r="O99" s="793"/>
      <c r="P99" s="796"/>
      <c r="Q99" s="800"/>
      <c r="R99" s="806"/>
      <c r="S99" s="811"/>
      <c r="T99" s="815" t="str">
        <f>IFERROR(S99*VLOOKUP(AE99,'【参考】数式用3'!$AD$3:$BA$14,MATCH(N99,'【参考】数式用3'!$AD$2:$BA$2,0)),"")</f>
        <v/>
      </c>
      <c r="U99" s="820"/>
      <c r="V99" s="826"/>
      <c r="W99" s="827"/>
      <c r="X99" s="835" t="str">
        <f>IFERROR(V99*VLOOKUP(AF99,'【参考】数式用3'!$AD$15:$BA$23,MATCH(N99,'【参考】数式用3'!$AD$2:$BA$2,0)),"")</f>
        <v/>
      </c>
      <c r="Y99" s="843"/>
      <c r="Z99" s="845"/>
      <c r="AA99" s="851"/>
      <c r="AB99" s="835" t="str">
        <f>IFERROR(AA99*VLOOKUP(AG99,'【参考】数式用3'!$AD$24:$BA$27,MATCH(N99,'【参考】数式用3'!$AD$2:$BA$2,0)),"")</f>
        <v/>
      </c>
      <c r="AC99" s="859"/>
      <c r="AD99" s="861" t="str">
        <f t="shared" si="4"/>
        <v/>
      </c>
      <c r="AE99" s="864" t="str">
        <f t="shared" si="5"/>
        <v/>
      </c>
      <c r="AF99" s="864" t="str">
        <f t="shared" si="6"/>
        <v/>
      </c>
      <c r="AG99" s="864" t="str">
        <f t="shared" si="7"/>
        <v/>
      </c>
    </row>
    <row r="100" spans="1:33" ht="24.9" customHeight="1">
      <c r="A100" s="723">
        <v>85</v>
      </c>
      <c r="B100" s="735" t="str">
        <f>IF(基本情報入力シート!C137="","",基本情報入力シート!C137)</f>
        <v/>
      </c>
      <c r="C100" s="742"/>
      <c r="D100" s="742"/>
      <c r="E100" s="742"/>
      <c r="F100" s="742"/>
      <c r="G100" s="742"/>
      <c r="H100" s="742"/>
      <c r="I100" s="752"/>
      <c r="J100" s="757" t="str">
        <f>IF(基本情報入力シート!M137="","",基本情報入力シート!M137)</f>
        <v/>
      </c>
      <c r="K100" s="758" t="str">
        <f>IF(基本情報入力シート!R137="","",基本情報入力シート!R137)</f>
        <v/>
      </c>
      <c r="L100" s="758" t="str">
        <f>IF(基本情報入力シート!W137="","",基本情報入力シート!W137)</f>
        <v/>
      </c>
      <c r="M100" s="773" t="str">
        <f>IF(基本情報入力シート!X137="","",基本情報入力シート!X137)</f>
        <v/>
      </c>
      <c r="N100" s="785" t="str">
        <f>IF(基本情報入力シート!Y137="","",基本情報入力シート!Y137)</f>
        <v/>
      </c>
      <c r="O100" s="793"/>
      <c r="P100" s="796"/>
      <c r="Q100" s="800"/>
      <c r="R100" s="806"/>
      <c r="S100" s="811"/>
      <c r="T100" s="815" t="str">
        <f>IFERROR(S100*VLOOKUP(AE100,'【参考】数式用3'!$AD$3:$BA$14,MATCH(N100,'【参考】数式用3'!$AD$2:$BA$2,0)),"")</f>
        <v/>
      </c>
      <c r="U100" s="820"/>
      <c r="V100" s="826"/>
      <c r="W100" s="827"/>
      <c r="X100" s="835" t="str">
        <f>IFERROR(V100*VLOOKUP(AF100,'【参考】数式用3'!$AD$15:$BA$23,MATCH(N100,'【参考】数式用3'!$AD$2:$BA$2,0)),"")</f>
        <v/>
      </c>
      <c r="Y100" s="843"/>
      <c r="Z100" s="845"/>
      <c r="AA100" s="851"/>
      <c r="AB100" s="835" t="str">
        <f>IFERROR(AA100*VLOOKUP(AG100,'【参考】数式用3'!$AD$24:$BA$27,MATCH(N100,'【参考】数式用3'!$AD$2:$BA$2,0)),"")</f>
        <v/>
      </c>
      <c r="AC100" s="859"/>
      <c r="AD100" s="861" t="str">
        <f t="shared" si="4"/>
        <v/>
      </c>
      <c r="AE100" s="864" t="str">
        <f t="shared" si="5"/>
        <v/>
      </c>
      <c r="AF100" s="864" t="str">
        <f t="shared" si="6"/>
        <v/>
      </c>
      <c r="AG100" s="864" t="str">
        <f t="shared" si="7"/>
        <v/>
      </c>
    </row>
    <row r="101" spans="1:33" ht="24.9" customHeight="1">
      <c r="A101" s="723">
        <v>86</v>
      </c>
      <c r="B101" s="735" t="str">
        <f>IF(基本情報入力シート!C138="","",基本情報入力シート!C138)</f>
        <v/>
      </c>
      <c r="C101" s="742"/>
      <c r="D101" s="742"/>
      <c r="E101" s="742"/>
      <c r="F101" s="742"/>
      <c r="G101" s="742"/>
      <c r="H101" s="742"/>
      <c r="I101" s="752"/>
      <c r="J101" s="757" t="str">
        <f>IF(基本情報入力シート!M138="","",基本情報入力シート!M138)</f>
        <v/>
      </c>
      <c r="K101" s="758" t="str">
        <f>IF(基本情報入力シート!R138="","",基本情報入力シート!R138)</f>
        <v/>
      </c>
      <c r="L101" s="758" t="str">
        <f>IF(基本情報入力シート!W138="","",基本情報入力シート!W138)</f>
        <v/>
      </c>
      <c r="M101" s="773" t="str">
        <f>IF(基本情報入力シート!X138="","",基本情報入力シート!X138)</f>
        <v/>
      </c>
      <c r="N101" s="785" t="str">
        <f>IF(基本情報入力シート!Y138="","",基本情報入力シート!Y138)</f>
        <v/>
      </c>
      <c r="O101" s="793"/>
      <c r="P101" s="796"/>
      <c r="Q101" s="800"/>
      <c r="R101" s="806"/>
      <c r="S101" s="811"/>
      <c r="T101" s="815" t="str">
        <f>IFERROR(S101*VLOOKUP(AE101,'【参考】数式用3'!$AD$3:$BA$14,MATCH(N101,'【参考】数式用3'!$AD$2:$BA$2,0)),"")</f>
        <v/>
      </c>
      <c r="U101" s="820"/>
      <c r="V101" s="826"/>
      <c r="W101" s="827"/>
      <c r="X101" s="835" t="str">
        <f>IFERROR(V101*VLOOKUP(AF101,'【参考】数式用3'!$AD$15:$BA$23,MATCH(N101,'【参考】数式用3'!$AD$2:$BA$2,0)),"")</f>
        <v/>
      </c>
      <c r="Y101" s="843"/>
      <c r="Z101" s="845"/>
      <c r="AA101" s="851"/>
      <c r="AB101" s="835" t="str">
        <f>IFERROR(AA101*VLOOKUP(AG101,'【参考】数式用3'!$AD$24:$BA$27,MATCH(N101,'【参考】数式用3'!$AD$2:$BA$2,0)),"")</f>
        <v/>
      </c>
      <c r="AC101" s="859"/>
      <c r="AD101" s="861" t="str">
        <f t="shared" si="4"/>
        <v/>
      </c>
      <c r="AE101" s="864" t="str">
        <f t="shared" si="5"/>
        <v/>
      </c>
      <c r="AF101" s="864" t="str">
        <f t="shared" si="6"/>
        <v/>
      </c>
      <c r="AG101" s="864" t="str">
        <f t="shared" si="7"/>
        <v/>
      </c>
    </row>
    <row r="102" spans="1:33" ht="24.9" customHeight="1">
      <c r="A102" s="723">
        <v>87</v>
      </c>
      <c r="B102" s="735" t="str">
        <f>IF(基本情報入力シート!C139="","",基本情報入力シート!C139)</f>
        <v/>
      </c>
      <c r="C102" s="742"/>
      <c r="D102" s="742"/>
      <c r="E102" s="742"/>
      <c r="F102" s="742"/>
      <c r="G102" s="742"/>
      <c r="H102" s="742"/>
      <c r="I102" s="752"/>
      <c r="J102" s="757" t="str">
        <f>IF(基本情報入力シート!M139="","",基本情報入力シート!M139)</f>
        <v/>
      </c>
      <c r="K102" s="758" t="str">
        <f>IF(基本情報入力シート!R139="","",基本情報入力シート!R139)</f>
        <v/>
      </c>
      <c r="L102" s="758" t="str">
        <f>IF(基本情報入力シート!W139="","",基本情報入力シート!W139)</f>
        <v/>
      </c>
      <c r="M102" s="773" t="str">
        <f>IF(基本情報入力シート!X139="","",基本情報入力シート!X139)</f>
        <v/>
      </c>
      <c r="N102" s="785" t="str">
        <f>IF(基本情報入力シート!Y139="","",基本情報入力シート!Y139)</f>
        <v/>
      </c>
      <c r="O102" s="793"/>
      <c r="P102" s="796"/>
      <c r="Q102" s="800"/>
      <c r="R102" s="806"/>
      <c r="S102" s="811"/>
      <c r="T102" s="815" t="str">
        <f>IFERROR(S102*VLOOKUP(AE102,'【参考】数式用3'!$AD$3:$BA$14,MATCH(N102,'【参考】数式用3'!$AD$2:$BA$2,0)),"")</f>
        <v/>
      </c>
      <c r="U102" s="820"/>
      <c r="V102" s="826"/>
      <c r="W102" s="827"/>
      <c r="X102" s="835" t="str">
        <f>IFERROR(V102*VLOOKUP(AF102,'【参考】数式用3'!$AD$15:$BA$23,MATCH(N102,'【参考】数式用3'!$AD$2:$BA$2,0)),"")</f>
        <v/>
      </c>
      <c r="Y102" s="843"/>
      <c r="Z102" s="845"/>
      <c r="AA102" s="851"/>
      <c r="AB102" s="835" t="str">
        <f>IFERROR(AA102*VLOOKUP(AG102,'【参考】数式用3'!$AD$24:$BA$27,MATCH(N102,'【参考】数式用3'!$AD$2:$BA$2,0)),"")</f>
        <v/>
      </c>
      <c r="AC102" s="859"/>
      <c r="AD102" s="861" t="str">
        <f t="shared" si="4"/>
        <v/>
      </c>
      <c r="AE102" s="864" t="str">
        <f t="shared" si="5"/>
        <v/>
      </c>
      <c r="AF102" s="864" t="str">
        <f t="shared" si="6"/>
        <v/>
      </c>
      <c r="AG102" s="864" t="str">
        <f t="shared" si="7"/>
        <v/>
      </c>
    </row>
    <row r="103" spans="1:33" ht="24.9" customHeight="1">
      <c r="A103" s="723">
        <v>88</v>
      </c>
      <c r="B103" s="735" t="str">
        <f>IF(基本情報入力シート!C140="","",基本情報入力シート!C140)</f>
        <v/>
      </c>
      <c r="C103" s="742"/>
      <c r="D103" s="742"/>
      <c r="E103" s="742"/>
      <c r="F103" s="742"/>
      <c r="G103" s="742"/>
      <c r="H103" s="742"/>
      <c r="I103" s="752"/>
      <c r="J103" s="757" t="str">
        <f>IF(基本情報入力シート!M140="","",基本情報入力シート!M140)</f>
        <v/>
      </c>
      <c r="K103" s="758" t="str">
        <f>IF(基本情報入力シート!R140="","",基本情報入力シート!R140)</f>
        <v/>
      </c>
      <c r="L103" s="758" t="str">
        <f>IF(基本情報入力シート!W140="","",基本情報入力シート!W140)</f>
        <v/>
      </c>
      <c r="M103" s="773" t="str">
        <f>IF(基本情報入力シート!X140="","",基本情報入力シート!X140)</f>
        <v/>
      </c>
      <c r="N103" s="785" t="str">
        <f>IF(基本情報入力シート!Y140="","",基本情報入力シート!Y140)</f>
        <v/>
      </c>
      <c r="O103" s="793"/>
      <c r="P103" s="796"/>
      <c r="Q103" s="800"/>
      <c r="R103" s="806"/>
      <c r="S103" s="811"/>
      <c r="T103" s="815" t="str">
        <f>IFERROR(S103*VLOOKUP(AE103,'【参考】数式用3'!$AD$3:$BA$14,MATCH(N103,'【参考】数式用3'!$AD$2:$BA$2,0)),"")</f>
        <v/>
      </c>
      <c r="U103" s="820"/>
      <c r="V103" s="826"/>
      <c r="W103" s="827"/>
      <c r="X103" s="835" t="str">
        <f>IFERROR(V103*VLOOKUP(AF103,'【参考】数式用3'!$AD$15:$BA$23,MATCH(N103,'【参考】数式用3'!$AD$2:$BA$2,0)),"")</f>
        <v/>
      </c>
      <c r="Y103" s="843"/>
      <c r="Z103" s="845"/>
      <c r="AA103" s="851"/>
      <c r="AB103" s="835" t="str">
        <f>IFERROR(AA103*VLOOKUP(AG103,'【参考】数式用3'!$AD$24:$BA$27,MATCH(N103,'【参考】数式用3'!$AD$2:$BA$2,0)),"")</f>
        <v/>
      </c>
      <c r="AC103" s="859"/>
      <c r="AD103" s="861" t="str">
        <f t="shared" si="4"/>
        <v/>
      </c>
      <c r="AE103" s="864" t="str">
        <f t="shared" si="5"/>
        <v/>
      </c>
      <c r="AF103" s="864" t="str">
        <f t="shared" si="6"/>
        <v/>
      </c>
      <c r="AG103" s="864" t="str">
        <f t="shared" si="7"/>
        <v/>
      </c>
    </row>
    <row r="104" spans="1:33" ht="24.9" customHeight="1">
      <c r="A104" s="723">
        <v>89</v>
      </c>
      <c r="B104" s="735" t="str">
        <f>IF(基本情報入力シート!C141="","",基本情報入力シート!C141)</f>
        <v/>
      </c>
      <c r="C104" s="742"/>
      <c r="D104" s="742"/>
      <c r="E104" s="742"/>
      <c r="F104" s="742"/>
      <c r="G104" s="742"/>
      <c r="H104" s="742"/>
      <c r="I104" s="752"/>
      <c r="J104" s="757" t="str">
        <f>IF(基本情報入力シート!M141="","",基本情報入力シート!M141)</f>
        <v/>
      </c>
      <c r="K104" s="758" t="str">
        <f>IF(基本情報入力シート!R141="","",基本情報入力シート!R141)</f>
        <v/>
      </c>
      <c r="L104" s="758" t="str">
        <f>IF(基本情報入力シート!W141="","",基本情報入力シート!W141)</f>
        <v/>
      </c>
      <c r="M104" s="773" t="str">
        <f>IF(基本情報入力シート!X141="","",基本情報入力シート!X141)</f>
        <v/>
      </c>
      <c r="N104" s="785" t="str">
        <f>IF(基本情報入力シート!Y141="","",基本情報入力シート!Y141)</f>
        <v/>
      </c>
      <c r="O104" s="793"/>
      <c r="P104" s="796"/>
      <c r="Q104" s="800"/>
      <c r="R104" s="806"/>
      <c r="S104" s="811"/>
      <c r="T104" s="815" t="str">
        <f>IFERROR(S104*VLOOKUP(AE104,'【参考】数式用3'!$AD$3:$BA$14,MATCH(N104,'【参考】数式用3'!$AD$2:$BA$2,0)),"")</f>
        <v/>
      </c>
      <c r="U104" s="820"/>
      <c r="V104" s="826"/>
      <c r="W104" s="827"/>
      <c r="X104" s="835" t="str">
        <f>IFERROR(V104*VLOOKUP(AF104,'【参考】数式用3'!$AD$15:$BA$23,MATCH(N104,'【参考】数式用3'!$AD$2:$BA$2,0)),"")</f>
        <v/>
      </c>
      <c r="Y104" s="843"/>
      <c r="Z104" s="845"/>
      <c r="AA104" s="851"/>
      <c r="AB104" s="835" t="str">
        <f>IFERROR(AA104*VLOOKUP(AG104,'【参考】数式用3'!$AD$24:$BA$27,MATCH(N104,'【参考】数式用3'!$AD$2:$BA$2,0)),"")</f>
        <v/>
      </c>
      <c r="AC104" s="859"/>
      <c r="AD104" s="861" t="str">
        <f t="shared" si="4"/>
        <v/>
      </c>
      <c r="AE104" s="864" t="str">
        <f t="shared" si="5"/>
        <v/>
      </c>
      <c r="AF104" s="864" t="str">
        <f t="shared" si="6"/>
        <v/>
      </c>
      <c r="AG104" s="864" t="str">
        <f t="shared" si="7"/>
        <v/>
      </c>
    </row>
    <row r="105" spans="1:33" ht="24.9" customHeight="1">
      <c r="A105" s="723">
        <v>90</v>
      </c>
      <c r="B105" s="735" t="str">
        <f>IF(基本情報入力シート!C142="","",基本情報入力シート!C142)</f>
        <v/>
      </c>
      <c r="C105" s="742"/>
      <c r="D105" s="742"/>
      <c r="E105" s="742"/>
      <c r="F105" s="742"/>
      <c r="G105" s="742"/>
      <c r="H105" s="742"/>
      <c r="I105" s="752"/>
      <c r="J105" s="757" t="str">
        <f>IF(基本情報入力シート!M142="","",基本情報入力シート!M142)</f>
        <v/>
      </c>
      <c r="K105" s="758" t="str">
        <f>IF(基本情報入力シート!R142="","",基本情報入力シート!R142)</f>
        <v/>
      </c>
      <c r="L105" s="758" t="str">
        <f>IF(基本情報入力シート!W142="","",基本情報入力シート!W142)</f>
        <v/>
      </c>
      <c r="M105" s="773" t="str">
        <f>IF(基本情報入力シート!X142="","",基本情報入力シート!X142)</f>
        <v/>
      </c>
      <c r="N105" s="785" t="str">
        <f>IF(基本情報入力シート!Y142="","",基本情報入力シート!Y142)</f>
        <v/>
      </c>
      <c r="O105" s="793"/>
      <c r="P105" s="796"/>
      <c r="Q105" s="800"/>
      <c r="R105" s="806"/>
      <c r="S105" s="811"/>
      <c r="T105" s="815" t="str">
        <f>IFERROR(S105*VLOOKUP(AE105,'【参考】数式用3'!$AD$3:$BA$14,MATCH(N105,'【参考】数式用3'!$AD$2:$BA$2,0)),"")</f>
        <v/>
      </c>
      <c r="U105" s="820"/>
      <c r="V105" s="826"/>
      <c r="W105" s="827"/>
      <c r="X105" s="835" t="str">
        <f>IFERROR(V105*VLOOKUP(AF105,'【参考】数式用3'!$AD$15:$BA$23,MATCH(N105,'【参考】数式用3'!$AD$2:$BA$2,0)),"")</f>
        <v/>
      </c>
      <c r="Y105" s="843"/>
      <c r="Z105" s="845"/>
      <c r="AA105" s="851"/>
      <c r="AB105" s="835" t="str">
        <f>IFERROR(AA105*VLOOKUP(AG105,'【参考】数式用3'!$AD$24:$BA$27,MATCH(N105,'【参考】数式用3'!$AD$2:$BA$2,0)),"")</f>
        <v/>
      </c>
      <c r="AC105" s="859"/>
      <c r="AD105" s="861" t="str">
        <f t="shared" si="4"/>
        <v/>
      </c>
      <c r="AE105" s="864" t="str">
        <f t="shared" si="5"/>
        <v/>
      </c>
      <c r="AF105" s="864" t="str">
        <f t="shared" si="6"/>
        <v/>
      </c>
      <c r="AG105" s="864" t="str">
        <f t="shared" si="7"/>
        <v/>
      </c>
    </row>
    <row r="106" spans="1:33" ht="24.9" customHeight="1">
      <c r="A106" s="723">
        <v>91</v>
      </c>
      <c r="B106" s="735" t="str">
        <f>IF(基本情報入力シート!C143="","",基本情報入力シート!C143)</f>
        <v/>
      </c>
      <c r="C106" s="742"/>
      <c r="D106" s="742"/>
      <c r="E106" s="742"/>
      <c r="F106" s="742"/>
      <c r="G106" s="742"/>
      <c r="H106" s="742"/>
      <c r="I106" s="752"/>
      <c r="J106" s="757" t="str">
        <f>IF(基本情報入力シート!M143="","",基本情報入力シート!M143)</f>
        <v/>
      </c>
      <c r="K106" s="758" t="str">
        <f>IF(基本情報入力シート!R143="","",基本情報入力シート!R143)</f>
        <v/>
      </c>
      <c r="L106" s="758" t="str">
        <f>IF(基本情報入力シート!W143="","",基本情報入力シート!W143)</f>
        <v/>
      </c>
      <c r="M106" s="773" t="str">
        <f>IF(基本情報入力シート!X143="","",基本情報入力シート!X143)</f>
        <v/>
      </c>
      <c r="N106" s="785" t="str">
        <f>IF(基本情報入力シート!Y143="","",基本情報入力シート!Y143)</f>
        <v/>
      </c>
      <c r="O106" s="793"/>
      <c r="P106" s="796"/>
      <c r="Q106" s="800"/>
      <c r="R106" s="806"/>
      <c r="S106" s="811"/>
      <c r="T106" s="815" t="str">
        <f>IFERROR(S106*VLOOKUP(AE106,'【参考】数式用3'!$AD$3:$BA$14,MATCH(N106,'【参考】数式用3'!$AD$2:$BA$2,0)),"")</f>
        <v/>
      </c>
      <c r="U106" s="820"/>
      <c r="V106" s="826"/>
      <c r="W106" s="827"/>
      <c r="X106" s="835" t="str">
        <f>IFERROR(V106*VLOOKUP(AF106,'【参考】数式用3'!$AD$15:$BA$23,MATCH(N106,'【参考】数式用3'!$AD$2:$BA$2,0)),"")</f>
        <v/>
      </c>
      <c r="Y106" s="843"/>
      <c r="Z106" s="845"/>
      <c r="AA106" s="851"/>
      <c r="AB106" s="835" t="str">
        <f>IFERROR(AA106*VLOOKUP(AG106,'【参考】数式用3'!$AD$24:$BA$27,MATCH(N106,'【参考】数式用3'!$AD$2:$BA$2,0)),"")</f>
        <v/>
      </c>
      <c r="AC106" s="859"/>
      <c r="AD106" s="861" t="str">
        <f t="shared" si="4"/>
        <v/>
      </c>
      <c r="AE106" s="864" t="str">
        <f t="shared" si="5"/>
        <v/>
      </c>
      <c r="AF106" s="864" t="str">
        <f t="shared" si="6"/>
        <v/>
      </c>
      <c r="AG106" s="864" t="str">
        <f t="shared" si="7"/>
        <v/>
      </c>
    </row>
    <row r="107" spans="1:33" ht="24.9" customHeight="1">
      <c r="A107" s="723">
        <v>92</v>
      </c>
      <c r="B107" s="735" t="str">
        <f>IF(基本情報入力シート!C144="","",基本情報入力シート!C144)</f>
        <v/>
      </c>
      <c r="C107" s="742"/>
      <c r="D107" s="742"/>
      <c r="E107" s="742"/>
      <c r="F107" s="742"/>
      <c r="G107" s="742"/>
      <c r="H107" s="742"/>
      <c r="I107" s="752"/>
      <c r="J107" s="757" t="str">
        <f>IF(基本情報入力シート!M144="","",基本情報入力シート!M144)</f>
        <v/>
      </c>
      <c r="K107" s="758" t="str">
        <f>IF(基本情報入力シート!R144="","",基本情報入力シート!R144)</f>
        <v/>
      </c>
      <c r="L107" s="758" t="str">
        <f>IF(基本情報入力シート!W144="","",基本情報入力シート!W144)</f>
        <v/>
      </c>
      <c r="M107" s="773" t="str">
        <f>IF(基本情報入力シート!X144="","",基本情報入力シート!X144)</f>
        <v/>
      </c>
      <c r="N107" s="785" t="str">
        <f>IF(基本情報入力シート!Y144="","",基本情報入力シート!Y144)</f>
        <v/>
      </c>
      <c r="O107" s="793"/>
      <c r="P107" s="796"/>
      <c r="Q107" s="800"/>
      <c r="R107" s="806"/>
      <c r="S107" s="811"/>
      <c r="T107" s="815" t="str">
        <f>IFERROR(S107*VLOOKUP(AE107,'【参考】数式用3'!$AD$3:$BA$14,MATCH(N107,'【参考】数式用3'!$AD$2:$BA$2,0)),"")</f>
        <v/>
      </c>
      <c r="U107" s="820"/>
      <c r="V107" s="826"/>
      <c r="W107" s="827"/>
      <c r="X107" s="835" t="str">
        <f>IFERROR(V107*VLOOKUP(AF107,'【参考】数式用3'!$AD$15:$BA$23,MATCH(N107,'【参考】数式用3'!$AD$2:$BA$2,0)),"")</f>
        <v/>
      </c>
      <c r="Y107" s="843"/>
      <c r="Z107" s="845"/>
      <c r="AA107" s="851"/>
      <c r="AB107" s="835" t="str">
        <f>IFERROR(AA107*VLOOKUP(AG107,'【参考】数式用3'!$AD$24:$BA$27,MATCH(N107,'【参考】数式用3'!$AD$2:$BA$2,0)),"")</f>
        <v/>
      </c>
      <c r="AC107" s="859"/>
      <c r="AD107" s="861" t="str">
        <f t="shared" si="4"/>
        <v/>
      </c>
      <c r="AE107" s="864" t="str">
        <f t="shared" si="5"/>
        <v/>
      </c>
      <c r="AF107" s="864" t="str">
        <f t="shared" si="6"/>
        <v/>
      </c>
      <c r="AG107" s="864" t="str">
        <f t="shared" si="7"/>
        <v/>
      </c>
    </row>
    <row r="108" spans="1:33" ht="24.9" customHeight="1">
      <c r="A108" s="723">
        <v>93</v>
      </c>
      <c r="B108" s="735" t="str">
        <f>IF(基本情報入力シート!C145="","",基本情報入力シート!C145)</f>
        <v/>
      </c>
      <c r="C108" s="742"/>
      <c r="D108" s="742"/>
      <c r="E108" s="742"/>
      <c r="F108" s="742"/>
      <c r="G108" s="742"/>
      <c r="H108" s="742"/>
      <c r="I108" s="752"/>
      <c r="J108" s="757" t="str">
        <f>IF(基本情報入力シート!M145="","",基本情報入力シート!M145)</f>
        <v/>
      </c>
      <c r="K108" s="758" t="str">
        <f>IF(基本情報入力シート!R145="","",基本情報入力シート!R145)</f>
        <v/>
      </c>
      <c r="L108" s="758" t="str">
        <f>IF(基本情報入力シート!W145="","",基本情報入力シート!W145)</f>
        <v/>
      </c>
      <c r="M108" s="773" t="str">
        <f>IF(基本情報入力シート!X145="","",基本情報入力シート!X145)</f>
        <v/>
      </c>
      <c r="N108" s="785" t="str">
        <f>IF(基本情報入力シート!Y145="","",基本情報入力シート!Y145)</f>
        <v/>
      </c>
      <c r="O108" s="793"/>
      <c r="P108" s="796"/>
      <c r="Q108" s="800"/>
      <c r="R108" s="806"/>
      <c r="S108" s="811"/>
      <c r="T108" s="815" t="str">
        <f>IFERROR(S108*VLOOKUP(AE108,'【参考】数式用3'!$AD$3:$BA$14,MATCH(N108,'【参考】数式用3'!$AD$2:$BA$2,0)),"")</f>
        <v/>
      </c>
      <c r="U108" s="820"/>
      <c r="V108" s="826"/>
      <c r="W108" s="827"/>
      <c r="X108" s="835" t="str">
        <f>IFERROR(V108*VLOOKUP(AF108,'【参考】数式用3'!$AD$15:$BA$23,MATCH(N108,'【参考】数式用3'!$AD$2:$BA$2,0)),"")</f>
        <v/>
      </c>
      <c r="Y108" s="843"/>
      <c r="Z108" s="845"/>
      <c r="AA108" s="851"/>
      <c r="AB108" s="835" t="str">
        <f>IFERROR(AA108*VLOOKUP(AG108,'【参考】数式用3'!$AD$24:$BA$27,MATCH(N108,'【参考】数式用3'!$AD$2:$BA$2,0)),"")</f>
        <v/>
      </c>
      <c r="AC108" s="859"/>
      <c r="AD108" s="861" t="str">
        <f t="shared" si="4"/>
        <v/>
      </c>
      <c r="AE108" s="864" t="str">
        <f t="shared" si="5"/>
        <v/>
      </c>
      <c r="AF108" s="864" t="str">
        <f t="shared" si="6"/>
        <v/>
      </c>
      <c r="AG108" s="864" t="str">
        <f t="shared" si="7"/>
        <v/>
      </c>
    </row>
    <row r="109" spans="1:33" ht="24.9" customHeight="1">
      <c r="A109" s="723">
        <v>94</v>
      </c>
      <c r="B109" s="735" t="str">
        <f>IF(基本情報入力シート!C146="","",基本情報入力シート!C146)</f>
        <v/>
      </c>
      <c r="C109" s="742"/>
      <c r="D109" s="742"/>
      <c r="E109" s="742"/>
      <c r="F109" s="742"/>
      <c r="G109" s="742"/>
      <c r="H109" s="742"/>
      <c r="I109" s="752"/>
      <c r="J109" s="757" t="str">
        <f>IF(基本情報入力シート!M146="","",基本情報入力シート!M146)</f>
        <v/>
      </c>
      <c r="K109" s="758" t="str">
        <f>IF(基本情報入力シート!R146="","",基本情報入力シート!R146)</f>
        <v/>
      </c>
      <c r="L109" s="758" t="str">
        <f>IF(基本情報入力シート!W146="","",基本情報入力シート!W146)</f>
        <v/>
      </c>
      <c r="M109" s="773" t="str">
        <f>IF(基本情報入力シート!X146="","",基本情報入力シート!X146)</f>
        <v/>
      </c>
      <c r="N109" s="785" t="str">
        <f>IF(基本情報入力シート!Y146="","",基本情報入力シート!Y146)</f>
        <v/>
      </c>
      <c r="O109" s="793"/>
      <c r="P109" s="796"/>
      <c r="Q109" s="800"/>
      <c r="R109" s="806"/>
      <c r="S109" s="811"/>
      <c r="T109" s="815" t="str">
        <f>IFERROR(S109*VLOOKUP(AE109,'【参考】数式用3'!$AD$3:$BA$14,MATCH(N109,'【参考】数式用3'!$AD$2:$BA$2,0)),"")</f>
        <v/>
      </c>
      <c r="U109" s="820"/>
      <c r="V109" s="826"/>
      <c r="W109" s="827"/>
      <c r="X109" s="835" t="str">
        <f>IFERROR(V109*VLOOKUP(AF109,'【参考】数式用3'!$AD$15:$BA$23,MATCH(N109,'【参考】数式用3'!$AD$2:$BA$2,0)),"")</f>
        <v/>
      </c>
      <c r="Y109" s="843"/>
      <c r="Z109" s="845"/>
      <c r="AA109" s="851"/>
      <c r="AB109" s="835" t="str">
        <f>IFERROR(AA109*VLOOKUP(AG109,'【参考】数式用3'!$AD$24:$BA$27,MATCH(N109,'【参考】数式用3'!$AD$2:$BA$2,0)),"")</f>
        <v/>
      </c>
      <c r="AC109" s="859"/>
      <c r="AD109" s="861" t="str">
        <f t="shared" si="4"/>
        <v/>
      </c>
      <c r="AE109" s="864" t="str">
        <f t="shared" si="5"/>
        <v/>
      </c>
      <c r="AF109" s="864" t="str">
        <f t="shared" si="6"/>
        <v/>
      </c>
      <c r="AG109" s="864" t="str">
        <f t="shared" si="7"/>
        <v/>
      </c>
    </row>
    <row r="110" spans="1:33" ht="24.9" customHeight="1">
      <c r="A110" s="723">
        <v>95</v>
      </c>
      <c r="B110" s="735" t="str">
        <f>IF(基本情報入力シート!C147="","",基本情報入力シート!C147)</f>
        <v/>
      </c>
      <c r="C110" s="742"/>
      <c r="D110" s="742"/>
      <c r="E110" s="742"/>
      <c r="F110" s="742"/>
      <c r="G110" s="742"/>
      <c r="H110" s="742"/>
      <c r="I110" s="752"/>
      <c r="J110" s="757" t="str">
        <f>IF(基本情報入力シート!M147="","",基本情報入力シート!M147)</f>
        <v/>
      </c>
      <c r="K110" s="758" t="str">
        <f>IF(基本情報入力シート!R147="","",基本情報入力シート!R147)</f>
        <v/>
      </c>
      <c r="L110" s="758" t="str">
        <f>IF(基本情報入力シート!W147="","",基本情報入力シート!W147)</f>
        <v/>
      </c>
      <c r="M110" s="773" t="str">
        <f>IF(基本情報入力シート!X147="","",基本情報入力シート!X147)</f>
        <v/>
      </c>
      <c r="N110" s="785" t="str">
        <f>IF(基本情報入力シート!Y147="","",基本情報入力シート!Y147)</f>
        <v/>
      </c>
      <c r="O110" s="793"/>
      <c r="P110" s="796"/>
      <c r="Q110" s="800"/>
      <c r="R110" s="806"/>
      <c r="S110" s="811"/>
      <c r="T110" s="815" t="str">
        <f>IFERROR(S110*VLOOKUP(AE110,'【参考】数式用3'!$AD$3:$BA$14,MATCH(N110,'【参考】数式用3'!$AD$2:$BA$2,0)),"")</f>
        <v/>
      </c>
      <c r="U110" s="820"/>
      <c r="V110" s="826"/>
      <c r="W110" s="827"/>
      <c r="X110" s="835" t="str">
        <f>IFERROR(V110*VLOOKUP(AF110,'【参考】数式用3'!$AD$15:$BA$23,MATCH(N110,'【参考】数式用3'!$AD$2:$BA$2,0)),"")</f>
        <v/>
      </c>
      <c r="Y110" s="843"/>
      <c r="Z110" s="845"/>
      <c r="AA110" s="851"/>
      <c r="AB110" s="835" t="str">
        <f>IFERROR(AA110*VLOOKUP(AG110,'【参考】数式用3'!$AD$24:$BA$27,MATCH(N110,'【参考】数式用3'!$AD$2:$BA$2,0)),"")</f>
        <v/>
      </c>
      <c r="AC110" s="859"/>
      <c r="AD110" s="861" t="str">
        <f t="shared" si="4"/>
        <v/>
      </c>
      <c r="AE110" s="864" t="str">
        <f t="shared" si="5"/>
        <v/>
      </c>
      <c r="AF110" s="864" t="str">
        <f t="shared" si="6"/>
        <v/>
      </c>
      <c r="AG110" s="864" t="str">
        <f t="shared" si="7"/>
        <v/>
      </c>
    </row>
    <row r="111" spans="1:33" ht="24.9" customHeight="1">
      <c r="A111" s="723">
        <v>96</v>
      </c>
      <c r="B111" s="735" t="str">
        <f>IF(基本情報入力シート!C148="","",基本情報入力シート!C148)</f>
        <v/>
      </c>
      <c r="C111" s="742"/>
      <c r="D111" s="742"/>
      <c r="E111" s="742"/>
      <c r="F111" s="742"/>
      <c r="G111" s="742"/>
      <c r="H111" s="742"/>
      <c r="I111" s="752"/>
      <c r="J111" s="757" t="str">
        <f>IF(基本情報入力シート!M148="","",基本情報入力シート!M148)</f>
        <v/>
      </c>
      <c r="K111" s="758" t="str">
        <f>IF(基本情報入力シート!R148="","",基本情報入力シート!R148)</f>
        <v/>
      </c>
      <c r="L111" s="758" t="str">
        <f>IF(基本情報入力シート!W148="","",基本情報入力シート!W148)</f>
        <v/>
      </c>
      <c r="M111" s="773" t="str">
        <f>IF(基本情報入力シート!X148="","",基本情報入力シート!X148)</f>
        <v/>
      </c>
      <c r="N111" s="785" t="str">
        <f>IF(基本情報入力シート!Y148="","",基本情報入力シート!Y148)</f>
        <v/>
      </c>
      <c r="O111" s="793"/>
      <c r="P111" s="796"/>
      <c r="Q111" s="800"/>
      <c r="R111" s="806"/>
      <c r="S111" s="811"/>
      <c r="T111" s="815" t="str">
        <f>IFERROR(S111*VLOOKUP(AE111,'【参考】数式用3'!$AD$3:$BA$14,MATCH(N111,'【参考】数式用3'!$AD$2:$BA$2,0)),"")</f>
        <v/>
      </c>
      <c r="U111" s="820"/>
      <c r="V111" s="826"/>
      <c r="W111" s="827"/>
      <c r="X111" s="835" t="str">
        <f>IFERROR(V111*VLOOKUP(AF111,'【参考】数式用3'!$AD$15:$BA$23,MATCH(N111,'【参考】数式用3'!$AD$2:$BA$2,0)),"")</f>
        <v/>
      </c>
      <c r="Y111" s="843"/>
      <c r="Z111" s="845"/>
      <c r="AA111" s="851"/>
      <c r="AB111" s="835" t="str">
        <f>IFERROR(AA111*VLOOKUP(AG111,'【参考】数式用3'!$AD$24:$BA$27,MATCH(N111,'【参考】数式用3'!$AD$2:$BA$2,0)),"")</f>
        <v/>
      </c>
      <c r="AC111" s="859"/>
      <c r="AD111" s="861" t="str">
        <f t="shared" si="4"/>
        <v/>
      </c>
      <c r="AE111" s="864" t="str">
        <f t="shared" si="5"/>
        <v/>
      </c>
      <c r="AF111" s="864" t="str">
        <f t="shared" si="6"/>
        <v/>
      </c>
      <c r="AG111" s="864" t="str">
        <f t="shared" si="7"/>
        <v/>
      </c>
    </row>
    <row r="112" spans="1:33" ht="24.9" customHeight="1">
      <c r="A112" s="723">
        <v>97</v>
      </c>
      <c r="B112" s="735" t="str">
        <f>IF(基本情報入力シート!C149="","",基本情報入力シート!C149)</f>
        <v/>
      </c>
      <c r="C112" s="742"/>
      <c r="D112" s="742"/>
      <c r="E112" s="742"/>
      <c r="F112" s="742"/>
      <c r="G112" s="742"/>
      <c r="H112" s="742"/>
      <c r="I112" s="752"/>
      <c r="J112" s="757" t="str">
        <f>IF(基本情報入力シート!M149="","",基本情報入力シート!M149)</f>
        <v/>
      </c>
      <c r="K112" s="758" t="str">
        <f>IF(基本情報入力シート!R149="","",基本情報入力シート!R149)</f>
        <v/>
      </c>
      <c r="L112" s="758" t="str">
        <f>IF(基本情報入力シート!W149="","",基本情報入力シート!W149)</f>
        <v/>
      </c>
      <c r="M112" s="773" t="str">
        <f>IF(基本情報入力シート!X149="","",基本情報入力シート!X149)</f>
        <v/>
      </c>
      <c r="N112" s="785" t="str">
        <f>IF(基本情報入力シート!Y149="","",基本情報入力シート!Y149)</f>
        <v/>
      </c>
      <c r="O112" s="793"/>
      <c r="P112" s="796"/>
      <c r="Q112" s="800"/>
      <c r="R112" s="806"/>
      <c r="S112" s="811"/>
      <c r="T112" s="815" t="str">
        <f>IFERROR(S112*VLOOKUP(AE112,'【参考】数式用3'!$AD$3:$BA$14,MATCH(N112,'【参考】数式用3'!$AD$2:$BA$2,0)),"")</f>
        <v/>
      </c>
      <c r="U112" s="820"/>
      <c r="V112" s="826"/>
      <c r="W112" s="827"/>
      <c r="X112" s="835" t="str">
        <f>IFERROR(V112*VLOOKUP(AF112,'【参考】数式用3'!$AD$15:$BA$23,MATCH(N112,'【参考】数式用3'!$AD$2:$BA$2,0)),"")</f>
        <v/>
      </c>
      <c r="Y112" s="843"/>
      <c r="Z112" s="845"/>
      <c r="AA112" s="851"/>
      <c r="AB112" s="835" t="str">
        <f>IFERROR(AA112*VLOOKUP(AG112,'【参考】数式用3'!$AD$24:$BA$27,MATCH(N112,'【参考】数式用3'!$AD$2:$BA$2,0)),"")</f>
        <v/>
      </c>
      <c r="AC112" s="859"/>
      <c r="AD112" s="861" t="str">
        <f t="shared" si="4"/>
        <v/>
      </c>
      <c r="AE112" s="864" t="str">
        <f t="shared" si="5"/>
        <v/>
      </c>
      <c r="AF112" s="864" t="str">
        <f t="shared" si="6"/>
        <v/>
      </c>
      <c r="AG112" s="864" t="str">
        <f t="shared" si="7"/>
        <v/>
      </c>
    </row>
    <row r="113" spans="1:33" ht="24.9" customHeight="1">
      <c r="A113" s="723">
        <v>98</v>
      </c>
      <c r="B113" s="735" t="str">
        <f>IF(基本情報入力シート!C150="","",基本情報入力シート!C150)</f>
        <v/>
      </c>
      <c r="C113" s="742"/>
      <c r="D113" s="742"/>
      <c r="E113" s="742"/>
      <c r="F113" s="742"/>
      <c r="G113" s="742"/>
      <c r="H113" s="742"/>
      <c r="I113" s="752"/>
      <c r="J113" s="757" t="str">
        <f>IF(基本情報入力シート!M150="","",基本情報入力シート!M150)</f>
        <v/>
      </c>
      <c r="K113" s="758" t="str">
        <f>IF(基本情報入力シート!R150="","",基本情報入力シート!R150)</f>
        <v/>
      </c>
      <c r="L113" s="758" t="str">
        <f>IF(基本情報入力シート!W150="","",基本情報入力シート!W150)</f>
        <v/>
      </c>
      <c r="M113" s="773" t="str">
        <f>IF(基本情報入力シート!X150="","",基本情報入力シート!X150)</f>
        <v/>
      </c>
      <c r="N113" s="785" t="str">
        <f>IF(基本情報入力シート!Y150="","",基本情報入力シート!Y150)</f>
        <v/>
      </c>
      <c r="O113" s="793"/>
      <c r="P113" s="796"/>
      <c r="Q113" s="800"/>
      <c r="R113" s="806"/>
      <c r="S113" s="811"/>
      <c r="T113" s="815" t="str">
        <f>IFERROR(S113*VLOOKUP(AE113,'【参考】数式用3'!$AD$3:$BA$14,MATCH(N113,'【参考】数式用3'!$AD$2:$BA$2,0)),"")</f>
        <v/>
      </c>
      <c r="U113" s="820"/>
      <c r="V113" s="826"/>
      <c r="W113" s="827"/>
      <c r="X113" s="835" t="str">
        <f>IFERROR(V113*VLOOKUP(AF113,'【参考】数式用3'!$AD$15:$BA$23,MATCH(N113,'【参考】数式用3'!$AD$2:$BA$2,0)),"")</f>
        <v/>
      </c>
      <c r="Y113" s="843"/>
      <c r="Z113" s="845"/>
      <c r="AA113" s="851"/>
      <c r="AB113" s="835" t="str">
        <f>IFERROR(AA113*VLOOKUP(AG113,'【参考】数式用3'!$AD$24:$BA$27,MATCH(N113,'【参考】数式用3'!$AD$2:$BA$2,0)),"")</f>
        <v/>
      </c>
      <c r="AC113" s="859"/>
      <c r="AD113" s="861" t="str">
        <f t="shared" si="4"/>
        <v/>
      </c>
      <c r="AE113" s="864" t="str">
        <f t="shared" si="5"/>
        <v/>
      </c>
      <c r="AF113" s="864" t="str">
        <f t="shared" si="6"/>
        <v/>
      </c>
      <c r="AG113" s="864" t="str">
        <f t="shared" si="7"/>
        <v/>
      </c>
    </row>
    <row r="114" spans="1:33" ht="24.9" customHeight="1">
      <c r="A114" s="723">
        <v>99</v>
      </c>
      <c r="B114" s="735" t="str">
        <f>IF(基本情報入力シート!C151="","",基本情報入力シート!C151)</f>
        <v/>
      </c>
      <c r="C114" s="742"/>
      <c r="D114" s="742"/>
      <c r="E114" s="742"/>
      <c r="F114" s="742"/>
      <c r="G114" s="742"/>
      <c r="H114" s="742"/>
      <c r="I114" s="752"/>
      <c r="J114" s="757" t="str">
        <f>IF(基本情報入力シート!M151="","",基本情報入力シート!M151)</f>
        <v/>
      </c>
      <c r="K114" s="758" t="str">
        <f>IF(基本情報入力シート!R151="","",基本情報入力シート!R151)</f>
        <v/>
      </c>
      <c r="L114" s="758" t="str">
        <f>IF(基本情報入力シート!W151="","",基本情報入力シート!W151)</f>
        <v/>
      </c>
      <c r="M114" s="773" t="str">
        <f>IF(基本情報入力シート!X151="","",基本情報入力シート!X151)</f>
        <v/>
      </c>
      <c r="N114" s="785" t="str">
        <f>IF(基本情報入力シート!Y151="","",基本情報入力シート!Y151)</f>
        <v/>
      </c>
      <c r="O114" s="793"/>
      <c r="P114" s="796"/>
      <c r="Q114" s="800"/>
      <c r="R114" s="806"/>
      <c r="S114" s="811"/>
      <c r="T114" s="815" t="str">
        <f>IFERROR(S114*VLOOKUP(AE114,'【参考】数式用3'!$AD$3:$BA$14,MATCH(N114,'【参考】数式用3'!$AD$2:$BA$2,0)),"")</f>
        <v/>
      </c>
      <c r="U114" s="820"/>
      <c r="V114" s="826"/>
      <c r="W114" s="827"/>
      <c r="X114" s="835" t="str">
        <f>IFERROR(V114*VLOOKUP(AF114,'【参考】数式用3'!$AD$15:$BA$23,MATCH(N114,'【参考】数式用3'!$AD$2:$BA$2,0)),"")</f>
        <v/>
      </c>
      <c r="Y114" s="843"/>
      <c r="Z114" s="845"/>
      <c r="AA114" s="851"/>
      <c r="AB114" s="835" t="str">
        <f>IFERROR(AA114*VLOOKUP(AG114,'【参考】数式用3'!$AD$24:$BA$27,MATCH(N114,'【参考】数式用3'!$AD$2:$BA$2,0)),"")</f>
        <v/>
      </c>
      <c r="AC114" s="859"/>
      <c r="AD114" s="861" t="str">
        <f t="shared" si="4"/>
        <v/>
      </c>
      <c r="AE114" s="864" t="str">
        <f t="shared" si="5"/>
        <v/>
      </c>
      <c r="AF114" s="864" t="str">
        <f t="shared" si="6"/>
        <v/>
      </c>
      <c r="AG114" s="864" t="str">
        <f t="shared" si="7"/>
        <v/>
      </c>
    </row>
    <row r="115" spans="1:33" ht="24.9" customHeight="1">
      <c r="A115" s="723">
        <v>100</v>
      </c>
      <c r="B115" s="735" t="str">
        <f>IF(基本情報入力シート!C152="","",基本情報入力シート!C152)</f>
        <v/>
      </c>
      <c r="C115" s="742"/>
      <c r="D115" s="742"/>
      <c r="E115" s="742"/>
      <c r="F115" s="742"/>
      <c r="G115" s="742"/>
      <c r="H115" s="742"/>
      <c r="I115" s="752"/>
      <c r="J115" s="758" t="str">
        <f>IF(基本情報入力シート!M152="","",基本情報入力シート!M152)</f>
        <v/>
      </c>
      <c r="K115" s="758" t="str">
        <f>IF(基本情報入力シート!R152="","",基本情報入力シート!R152)</f>
        <v/>
      </c>
      <c r="L115" s="758" t="str">
        <f>IF(基本情報入力シート!W152="","",基本情報入力シート!W152)</f>
        <v/>
      </c>
      <c r="M115" s="774" t="str">
        <f>IF(基本情報入力シート!X152="","",基本情報入力シート!X152)</f>
        <v/>
      </c>
      <c r="N115" s="787" t="str">
        <f>IF(基本情報入力シート!Y152="","",基本情報入力シート!Y152)</f>
        <v/>
      </c>
      <c r="O115" s="793"/>
      <c r="P115" s="796"/>
      <c r="Q115" s="800"/>
      <c r="R115" s="793"/>
      <c r="S115" s="812"/>
      <c r="T115" s="816" t="str">
        <f>IFERROR(S115*VLOOKUP(AE115,'【参考】数式用3'!$AD$3:$BA$14,MATCH(N115,'【参考】数式用3'!$AD$2:$BA$2,0)),"")</f>
        <v/>
      </c>
      <c r="U115" s="821"/>
      <c r="V115" s="827"/>
      <c r="W115" s="827"/>
      <c r="X115" s="835" t="str">
        <f>IFERROR(V115*VLOOKUP(AF115,'【参考】数式用3'!$AD$15:$BA$23,MATCH(N115,'【参考】数式用3'!$AD$2:$BA$2,0)),"")</f>
        <v/>
      </c>
      <c r="Y115" s="843"/>
      <c r="Z115" s="847"/>
      <c r="AA115" s="852"/>
      <c r="AB115" s="835" t="str">
        <f>IFERROR(AA115*VLOOKUP(AG115,'【参考】数式用3'!$AD$24:$BA$27,MATCH(N115,'【参考】数式用3'!$AD$2:$BA$2,0)),"")</f>
        <v/>
      </c>
      <c r="AC115" s="859"/>
      <c r="AD115" s="861" t="str">
        <f t="shared" si="4"/>
        <v/>
      </c>
      <c r="AE115" s="864" t="str">
        <f t="shared" si="5"/>
        <v/>
      </c>
      <c r="AF115" s="864" t="str">
        <f t="shared" si="6"/>
        <v/>
      </c>
      <c r="AG115" s="864" t="str">
        <f t="shared" si="7"/>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2"/>
  <cols>
    <col min="1" max="1" width="4.77734375" style="865" customWidth="1"/>
    <col min="2" max="9" width="1.44140625" style="1" customWidth="1"/>
    <col min="10" max="10" width="17.44140625" style="1" customWidth="1"/>
    <col min="11" max="11" width="8.109375" style="1" customWidth="1"/>
    <col min="12" max="12" width="10.109375" style="1" customWidth="1"/>
    <col min="13" max="13" width="19.33203125" style="1" customWidth="1"/>
    <col min="14" max="14" width="19.44140625" style="1" customWidth="1"/>
    <col min="15" max="15" width="13.33203125" style="1" customWidth="1"/>
    <col min="16" max="16" width="4.109375" style="1" customWidth="1"/>
    <col min="17" max="17" width="6" style="1" customWidth="1"/>
    <col min="18" max="18" width="10.6640625" style="1" customWidth="1"/>
    <col min="19" max="19" width="7" style="203" customWidth="1"/>
    <col min="20" max="20" width="7.109375" style="1" customWidth="1"/>
    <col min="21" max="21" width="5.109375" style="1" customWidth="1"/>
    <col min="22" max="22" width="11.77734375" style="1" customWidth="1"/>
    <col min="23" max="23" width="10.21875" style="1" customWidth="1"/>
    <col min="24" max="24" width="10.6640625" style="1" customWidth="1"/>
    <col min="25" max="25" width="6.88671875" style="1" customWidth="1"/>
    <col min="26" max="26" width="3.88671875" style="1" customWidth="1"/>
    <col min="27" max="27" width="7.6640625" style="203" customWidth="1"/>
    <col min="28" max="28" width="11.6640625" style="1" customWidth="1"/>
    <col min="29" max="29" width="11.88671875" style="1" customWidth="1"/>
    <col min="30" max="30" width="10.44140625" style="1" hidden="1" customWidth="1"/>
    <col min="31" max="31" width="10.77734375" style="1" hidden="1" customWidth="1"/>
    <col min="32" max="33" width="24.77734375" style="1" hidden="1" customWidth="1"/>
    <col min="34" max="16384" width="9" style="714"/>
  </cols>
  <sheetData>
    <row r="1" spans="1:34" ht="27" customHeight="1">
      <c r="A1" s="866" t="s">
        <v>2143</v>
      </c>
      <c r="B1" s="724"/>
      <c r="C1" s="115"/>
      <c r="D1" s="115"/>
      <c r="E1" s="115"/>
      <c r="F1" s="115"/>
      <c r="G1" s="115"/>
      <c r="H1" s="115"/>
      <c r="I1" s="115"/>
      <c r="J1" s="115"/>
      <c r="K1" s="115"/>
      <c r="L1" s="115"/>
      <c r="M1" s="115"/>
      <c r="N1" s="115"/>
      <c r="O1" s="109"/>
      <c r="P1" s="109"/>
      <c r="Q1" s="109"/>
      <c r="R1" s="109"/>
      <c r="S1" s="147"/>
      <c r="T1" s="109"/>
      <c r="U1" s="109"/>
      <c r="V1" s="109"/>
      <c r="W1" s="109"/>
      <c r="X1" s="109"/>
      <c r="Y1" s="109"/>
      <c r="Z1" s="956" t="s">
        <v>100</v>
      </c>
      <c r="AA1" s="959"/>
      <c r="AB1" s="848" t="str">
        <f>IF(基本情報入力シート!C32="","",基本情報入力シート!C32)</f>
        <v/>
      </c>
      <c r="AC1" s="848"/>
    </row>
    <row r="2" spans="1:34" ht="10.5" customHeight="1">
      <c r="A2" s="867"/>
      <c r="B2" s="115"/>
      <c r="C2" s="115"/>
      <c r="D2" s="115"/>
      <c r="E2" s="115"/>
      <c r="F2" s="115"/>
      <c r="G2" s="115"/>
      <c r="H2" s="115"/>
      <c r="I2" s="115"/>
      <c r="J2" s="115"/>
      <c r="K2" s="115"/>
      <c r="L2" s="115"/>
      <c r="M2" s="115"/>
      <c r="N2" s="115"/>
      <c r="O2" s="109"/>
      <c r="P2" s="109"/>
      <c r="Q2" s="109"/>
      <c r="R2" s="109"/>
      <c r="S2" s="147"/>
      <c r="T2" s="109"/>
      <c r="U2" s="109"/>
      <c r="V2" s="109"/>
      <c r="W2" s="109"/>
      <c r="X2" s="109"/>
      <c r="Y2" s="109"/>
      <c r="Z2" s="109"/>
      <c r="AA2" s="147"/>
      <c r="AB2" s="109"/>
      <c r="AC2" s="109"/>
    </row>
    <row r="3" spans="1:34" ht="23.25" customHeight="1">
      <c r="A3" s="717" t="s">
        <v>39</v>
      </c>
      <c r="B3" s="717"/>
      <c r="C3" s="717"/>
      <c r="D3" s="717"/>
      <c r="E3" s="745"/>
      <c r="F3" s="746" t="str">
        <f>IF(基本情報入力シート!M37="","",基本情報入力シート!M37)</f>
        <v/>
      </c>
      <c r="G3" s="747"/>
      <c r="H3" s="747"/>
      <c r="I3" s="747"/>
      <c r="J3" s="747"/>
      <c r="K3" s="747"/>
      <c r="L3" s="747"/>
      <c r="M3" s="766"/>
      <c r="N3" s="109"/>
      <c r="O3" s="115"/>
      <c r="P3" s="115"/>
      <c r="Q3" s="109"/>
      <c r="R3" s="109"/>
      <c r="S3" s="147"/>
      <c r="T3" s="109"/>
      <c r="U3" s="109"/>
      <c r="V3" s="109"/>
      <c r="W3" s="109"/>
      <c r="X3" s="109"/>
      <c r="Y3" s="109"/>
      <c r="Z3" s="109"/>
      <c r="AA3" s="147"/>
      <c r="AB3" s="109"/>
      <c r="AC3" s="109"/>
    </row>
    <row r="4" spans="1:34" ht="21" customHeight="1">
      <c r="A4" s="868"/>
      <c r="B4" s="718"/>
      <c r="C4" s="718"/>
      <c r="D4" s="743"/>
      <c r="E4" s="743"/>
      <c r="F4" s="743"/>
      <c r="G4" s="743"/>
      <c r="H4" s="743"/>
      <c r="I4" s="743"/>
      <c r="J4" s="743"/>
      <c r="K4" s="743"/>
      <c r="L4" s="743"/>
      <c r="M4" s="115"/>
      <c r="N4" s="115"/>
      <c r="O4" s="115"/>
      <c r="P4" s="115"/>
      <c r="Q4" s="109"/>
      <c r="R4" s="337" t="s">
        <v>2105</v>
      </c>
      <c r="S4" s="109"/>
      <c r="T4" s="932"/>
      <c r="U4" s="932"/>
      <c r="V4" s="932"/>
      <c r="W4" s="932"/>
      <c r="X4" s="932"/>
      <c r="Y4" s="932"/>
      <c r="Z4" s="932"/>
      <c r="AA4" s="932"/>
      <c r="AB4" s="932"/>
      <c r="AC4" s="932"/>
    </row>
    <row r="5" spans="1:34" ht="25.5" customHeight="1">
      <c r="A5" s="869"/>
      <c r="B5" s="726" t="s">
        <v>1622</v>
      </c>
      <c r="C5" s="726"/>
      <c r="D5" s="744"/>
      <c r="E5" s="744"/>
      <c r="F5" s="744"/>
      <c r="G5" s="744"/>
      <c r="H5" s="744"/>
      <c r="I5" s="744"/>
      <c r="J5" s="744"/>
      <c r="K5" s="744"/>
      <c r="L5" s="744"/>
      <c r="M5" s="728"/>
      <c r="N5" s="775">
        <f>IFERROR(SUM(P14:Q113)+SUM(X14:X113),"")</f>
        <v>0</v>
      </c>
      <c r="O5" s="788" t="s">
        <v>34</v>
      </c>
      <c r="P5" s="109"/>
      <c r="Q5" s="109"/>
      <c r="R5" s="801" t="s">
        <v>2139</v>
      </c>
      <c r="S5" s="801" t="s">
        <v>2101</v>
      </c>
      <c r="T5" s="801"/>
      <c r="U5" s="801"/>
      <c r="V5" s="801"/>
      <c r="W5" s="801"/>
      <c r="X5" s="817"/>
      <c r="Y5" s="822">
        <f>SUM(T14:U113)</f>
        <v>0</v>
      </c>
      <c r="Z5" s="828" t="str">
        <f>IF(AG6="旧特定加算相当なし","",IF(Y5&gt;=Y6,"○","×"))</f>
        <v/>
      </c>
      <c r="AA5" s="960" t="s">
        <v>2102</v>
      </c>
      <c r="AB5" s="962"/>
      <c r="AC5" s="962"/>
      <c r="AD5" s="862" t="str">
        <f>IF(OR(AD6="旧処遇加算Ⅰ相当あり",AD7="旧処遇加算Ⅰ相当あり"),"旧処遇加算Ⅰ相当あり","旧処遇加算Ⅰ相当なし")</f>
        <v>旧処遇加算Ⅰ相当なし</v>
      </c>
      <c r="AE5" s="862"/>
      <c r="AF5" s="862" t="str">
        <f>IF(OR(AF6="旧処遇加算Ⅰ・Ⅱ相当あり",AF7="旧処遇加算Ⅰ・Ⅱ相当あり"),"旧処遇加算Ⅰ・Ⅱ相当あり","旧処遇加算Ⅰ・Ⅱ相当なし")</f>
        <v>旧処遇加算Ⅰ・Ⅱ相当なし</v>
      </c>
      <c r="AG5" s="862" t="str">
        <f>IF(OR(AG6="旧特定加算相当あり",AG7="旧特定加算相当あり"),"旧特定加算相当あり","旧特定加算相当なし")</f>
        <v>旧特定加算相当なし</v>
      </c>
    </row>
    <row r="6" spans="1:34" ht="25.5" customHeight="1">
      <c r="A6" s="869"/>
      <c r="B6" s="727"/>
      <c r="C6" s="736"/>
      <c r="D6" s="744" t="s">
        <v>1528</v>
      </c>
      <c r="E6" s="744"/>
      <c r="F6" s="744"/>
      <c r="G6" s="744"/>
      <c r="H6" s="744"/>
      <c r="I6" s="744"/>
      <c r="J6" s="744"/>
      <c r="K6" s="744"/>
      <c r="L6" s="744"/>
      <c r="M6" s="728"/>
      <c r="N6" s="777">
        <f>SUM(R$14:R$113,Z$14:Z$113)</f>
        <v>0</v>
      </c>
      <c r="O6" s="788" t="s">
        <v>34</v>
      </c>
      <c r="P6" s="109"/>
      <c r="Q6" s="109"/>
      <c r="R6" s="801"/>
      <c r="S6" s="801" t="s">
        <v>2266</v>
      </c>
      <c r="T6" s="801"/>
      <c r="U6" s="801"/>
      <c r="V6" s="801"/>
      <c r="W6" s="801"/>
      <c r="X6" s="817"/>
      <c r="Y6" s="823">
        <f>SUM(AD:AD)</f>
        <v>0</v>
      </c>
      <c r="Z6" s="829"/>
      <c r="AA6" s="960"/>
      <c r="AB6" s="962"/>
      <c r="AC6" s="962"/>
      <c r="AD6" s="862" t="str">
        <f>IF((COUNTIF(O:O,"新加算Ⅰ")+COUNTIF(O:O,"新加算Ⅱ")+COUNTIF(O:O,"新加算Ⅲ")+COUNTIF(O:O,"新加算Ⅴ（１）")+COUNTIF(O:O,"新加算Ⅴ（３）")+COUNTIF(O:O,"新加算Ⅴ（８）"))&gt;=1,"旧処遇加算Ⅰ相当あり","旧処遇加算Ⅰ相当なし")</f>
        <v>旧処遇加算Ⅰ相当なし</v>
      </c>
      <c r="AE6" s="862"/>
      <c r="AF6" s="86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86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c r="A7" s="869"/>
      <c r="B7" s="744" t="s">
        <v>2246</v>
      </c>
      <c r="C7" s="744"/>
      <c r="D7" s="744"/>
      <c r="E7" s="744"/>
      <c r="F7" s="744"/>
      <c r="G7" s="744"/>
      <c r="H7" s="744"/>
      <c r="I7" s="744"/>
      <c r="J7" s="744"/>
      <c r="K7" s="744"/>
      <c r="L7" s="744"/>
      <c r="M7" s="896"/>
      <c r="N7" s="900">
        <f>SUM(V:V,AC:AC)</f>
        <v>0</v>
      </c>
      <c r="O7" s="788" t="s">
        <v>34</v>
      </c>
      <c r="P7" s="109"/>
      <c r="Q7" s="109"/>
      <c r="R7" s="922" t="s">
        <v>2254</v>
      </c>
      <c r="S7" s="801" t="s">
        <v>2101</v>
      </c>
      <c r="T7" s="801"/>
      <c r="U7" s="801"/>
      <c r="V7" s="801"/>
      <c r="W7" s="801"/>
      <c r="X7" s="817"/>
      <c r="Y7" s="953">
        <f>SUM(AB:AB)</f>
        <v>0</v>
      </c>
      <c r="Z7" s="828" t="str">
        <f>IF(AG7="旧特定加算相当なし","",IF(Y7&gt;=Y8,"○","×"))</f>
        <v/>
      </c>
      <c r="AA7" s="961" t="s">
        <v>2102</v>
      </c>
      <c r="AB7" s="963"/>
      <c r="AC7" s="963"/>
      <c r="AD7" s="862" t="str">
        <f>IF((COUNTIF(W:W,"新加算Ⅰ")+COUNTIF(W:W,"新加算Ⅱ")+COUNTIF(W:W,"新加算Ⅲ"))&gt;=1,"旧処遇加算Ⅰ相当あり","旧処遇加算Ⅰ相当なし")</f>
        <v>旧処遇加算Ⅰ相当なし</v>
      </c>
      <c r="AE7" s="862"/>
      <c r="AF7" s="862" t="str">
        <f>IF((COUNTIF(W:W,"新加算Ⅰ")+COUNTIF(W:W,"新加算Ⅱ")+COUNTIF(W:W,"新加算Ⅲ")+COUNTIF(W:W,"新加算Ⅳ"))&gt;=1,"旧処遇加算Ⅰ・Ⅱ相当あり","旧処遇加算Ⅰ・Ⅱ相当なし")</f>
        <v>旧処遇加算Ⅰ・Ⅱ相当なし</v>
      </c>
      <c r="AG7" s="862" t="str">
        <f>IF((COUNTIF(O:O,"新加算Ⅰ")+COUNTIF(O:O,"新加算Ⅱ"))&gt;=1,"旧特定加算相当あり","旧特定加算相当なし")</f>
        <v>旧特定加算相当なし</v>
      </c>
    </row>
    <row r="8" spans="1:34" ht="25.5" customHeight="1">
      <c r="A8" s="869"/>
      <c r="B8" s="875" t="s">
        <v>2280</v>
      </c>
      <c r="C8" s="875"/>
      <c r="D8" s="875"/>
      <c r="E8" s="875"/>
      <c r="F8" s="875"/>
      <c r="G8" s="875"/>
      <c r="H8" s="875"/>
      <c r="I8" s="875"/>
      <c r="J8" s="875"/>
      <c r="K8" s="875"/>
      <c r="L8" s="875"/>
      <c r="M8" s="875"/>
      <c r="N8" s="875"/>
      <c r="O8" s="875"/>
      <c r="P8" s="109"/>
      <c r="Q8" s="109"/>
      <c r="R8" s="923"/>
      <c r="S8" s="801" t="s">
        <v>1359</v>
      </c>
      <c r="T8" s="801"/>
      <c r="U8" s="801"/>
      <c r="V8" s="801"/>
      <c r="W8" s="801"/>
      <c r="X8" s="817"/>
      <c r="Y8" s="823">
        <f>SUM(AE$14:AE$1048576)</f>
        <v>0</v>
      </c>
      <c r="Z8" s="829"/>
      <c r="AA8" s="961"/>
      <c r="AB8" s="963"/>
      <c r="AC8" s="963"/>
      <c r="AD8" s="1"/>
      <c r="AE8" s="1"/>
      <c r="AF8" s="1"/>
      <c r="AG8" s="1"/>
      <c r="AH8" s="714"/>
    </row>
    <row r="9" spans="1:34" ht="42" customHeight="1">
      <c r="A9" s="867"/>
      <c r="B9" s="876"/>
      <c r="C9" s="876"/>
      <c r="D9" s="876"/>
      <c r="E9" s="876"/>
      <c r="F9" s="876"/>
      <c r="G9" s="876"/>
      <c r="H9" s="876"/>
      <c r="I9" s="876"/>
      <c r="J9" s="876"/>
      <c r="K9" s="876"/>
      <c r="L9" s="876"/>
      <c r="M9" s="876"/>
      <c r="N9" s="876"/>
      <c r="O9" s="876"/>
      <c r="P9" s="837"/>
      <c r="Q9" s="837"/>
      <c r="R9" s="837"/>
      <c r="S9" s="207"/>
      <c r="T9" s="837"/>
      <c r="U9" s="837"/>
      <c r="V9" s="837"/>
      <c r="W9" s="946"/>
      <c r="X9" s="946"/>
      <c r="Y9" s="946"/>
      <c r="Z9" s="946"/>
      <c r="AA9" s="207"/>
      <c r="AB9" s="946"/>
      <c r="AC9" s="946"/>
    </row>
    <row r="10" spans="1:34" ht="24" customHeight="1">
      <c r="A10" s="870"/>
      <c r="B10" s="877" t="s">
        <v>698</v>
      </c>
      <c r="C10" s="880"/>
      <c r="D10" s="880"/>
      <c r="E10" s="880"/>
      <c r="F10" s="880"/>
      <c r="G10" s="880"/>
      <c r="H10" s="880"/>
      <c r="I10" s="883"/>
      <c r="J10" s="886" t="s">
        <v>170</v>
      </c>
      <c r="K10" s="889" t="s">
        <v>301</v>
      </c>
      <c r="L10" s="893"/>
      <c r="M10" s="897" t="s">
        <v>158</v>
      </c>
      <c r="N10" s="901" t="s">
        <v>3</v>
      </c>
      <c r="O10" s="904" t="s">
        <v>336</v>
      </c>
      <c r="P10" s="912"/>
      <c r="Q10" s="912"/>
      <c r="R10" s="912"/>
      <c r="S10" s="912"/>
      <c r="T10" s="912"/>
      <c r="U10" s="912"/>
      <c r="V10" s="912"/>
      <c r="W10" s="912"/>
      <c r="X10" s="912"/>
      <c r="Y10" s="912"/>
      <c r="Z10" s="912"/>
      <c r="AA10" s="912"/>
      <c r="AB10" s="912"/>
      <c r="AC10" s="966"/>
      <c r="AD10" s="860" t="s">
        <v>2242</v>
      </c>
      <c r="AE10" s="863"/>
      <c r="AF10" s="863" t="s">
        <v>462</v>
      </c>
      <c r="AG10" s="863"/>
    </row>
    <row r="11" spans="1:34" ht="21.75" customHeight="1">
      <c r="A11" s="871"/>
      <c r="B11" s="878"/>
      <c r="C11" s="881"/>
      <c r="D11" s="881"/>
      <c r="E11" s="881"/>
      <c r="F11" s="881"/>
      <c r="G11" s="881"/>
      <c r="H11" s="881"/>
      <c r="I11" s="884"/>
      <c r="J11" s="887"/>
      <c r="K11" s="890"/>
      <c r="L11" s="894"/>
      <c r="M11" s="898"/>
      <c r="N11" s="902"/>
      <c r="O11" s="905" t="s">
        <v>2100</v>
      </c>
      <c r="P11" s="913"/>
      <c r="Q11" s="913"/>
      <c r="R11" s="913"/>
      <c r="S11" s="913"/>
      <c r="T11" s="913"/>
      <c r="U11" s="936"/>
      <c r="V11" s="940" t="s">
        <v>2255</v>
      </c>
      <c r="W11" s="947" t="s">
        <v>237</v>
      </c>
      <c r="X11" s="951"/>
      <c r="Y11" s="951"/>
      <c r="Z11" s="951"/>
      <c r="AA11" s="951"/>
      <c r="AB11" s="964"/>
      <c r="AC11" s="940" t="s">
        <v>1252</v>
      </c>
      <c r="AD11" s="860"/>
      <c r="AE11" s="863"/>
      <c r="AF11" s="863"/>
      <c r="AG11" s="863"/>
    </row>
    <row r="12" spans="1:34" ht="36.75" customHeight="1">
      <c r="A12" s="871"/>
      <c r="B12" s="878"/>
      <c r="C12" s="881"/>
      <c r="D12" s="881"/>
      <c r="E12" s="881"/>
      <c r="F12" s="881"/>
      <c r="G12" s="881"/>
      <c r="H12" s="881"/>
      <c r="I12" s="884"/>
      <c r="J12" s="887"/>
      <c r="K12" s="891"/>
      <c r="L12" s="895"/>
      <c r="M12" s="898"/>
      <c r="N12" s="902"/>
      <c r="O12" s="906" t="s">
        <v>2135</v>
      </c>
      <c r="P12" s="914" t="s">
        <v>496</v>
      </c>
      <c r="Q12" s="918"/>
      <c r="R12" s="924" t="s">
        <v>2138</v>
      </c>
      <c r="S12" s="924" t="s">
        <v>2137</v>
      </c>
      <c r="T12" s="933" t="s">
        <v>2243</v>
      </c>
      <c r="U12" s="937"/>
      <c r="V12" s="941"/>
      <c r="W12" s="906" t="s">
        <v>2256</v>
      </c>
      <c r="X12" s="952" t="s">
        <v>496</v>
      </c>
      <c r="Y12" s="954" t="s">
        <v>2138</v>
      </c>
      <c r="Z12" s="957"/>
      <c r="AA12" s="924" t="s">
        <v>2137</v>
      </c>
      <c r="AB12" s="965" t="s">
        <v>2243</v>
      </c>
      <c r="AC12" s="941"/>
      <c r="AD12" s="860"/>
      <c r="AE12" s="863"/>
      <c r="AF12" s="863"/>
      <c r="AG12" s="863"/>
    </row>
    <row r="13" spans="1:34" ht="72" customHeight="1">
      <c r="A13" s="872"/>
      <c r="B13" s="879"/>
      <c r="C13" s="882"/>
      <c r="D13" s="882"/>
      <c r="E13" s="882"/>
      <c r="F13" s="882"/>
      <c r="G13" s="882"/>
      <c r="H13" s="882"/>
      <c r="I13" s="885"/>
      <c r="J13" s="888"/>
      <c r="K13" s="892" t="s">
        <v>148</v>
      </c>
      <c r="L13" s="892" t="s">
        <v>93</v>
      </c>
      <c r="M13" s="899"/>
      <c r="N13" s="903"/>
      <c r="O13" s="907"/>
      <c r="P13" s="879"/>
      <c r="Q13" s="885"/>
      <c r="R13" s="925"/>
      <c r="S13" s="925"/>
      <c r="T13" s="934" t="s">
        <v>2277</v>
      </c>
      <c r="U13" s="938"/>
      <c r="V13" s="942"/>
      <c r="W13" s="907"/>
      <c r="X13" s="888"/>
      <c r="Y13" s="955"/>
      <c r="Z13" s="958"/>
      <c r="AA13" s="925"/>
      <c r="AB13" s="934" t="s">
        <v>2278</v>
      </c>
      <c r="AC13" s="942"/>
      <c r="AD13" s="860" t="s">
        <v>2140</v>
      </c>
      <c r="AE13" s="863" t="s">
        <v>1508</v>
      </c>
      <c r="AF13" s="863" t="s">
        <v>2140</v>
      </c>
      <c r="AG13" s="863" t="s">
        <v>1508</v>
      </c>
    </row>
    <row r="14" spans="1:34" s="715" customFormat="1" ht="24.9" customHeight="1">
      <c r="A14" s="873" t="s">
        <v>753</v>
      </c>
      <c r="B14" s="734" t="str">
        <f>IF(基本情報入力シート!C53="","",基本情報入力シート!C53)</f>
        <v/>
      </c>
      <c r="C14" s="741"/>
      <c r="D14" s="741"/>
      <c r="E14" s="741"/>
      <c r="F14" s="741"/>
      <c r="G14" s="741"/>
      <c r="H14" s="741"/>
      <c r="I14" s="751"/>
      <c r="J14" s="756" t="str">
        <f>IF(基本情報入力シート!M53="","",基本情報入力シート!M53)</f>
        <v/>
      </c>
      <c r="K14" s="762" t="str">
        <f>IF(基本情報入力シート!R53="","",基本情報入力シート!R53)</f>
        <v/>
      </c>
      <c r="L14" s="762" t="str">
        <f>IF(基本情報入力シート!W53="","",基本情報入力シート!W53)</f>
        <v/>
      </c>
      <c r="M14" s="772" t="str">
        <f>IF(基本情報入力シート!X53="","",基本情報入力シート!X53)</f>
        <v/>
      </c>
      <c r="N14" s="784" t="str">
        <f>IF(基本情報入力シート!Y53="","",基本情報入力シート!Y53)</f>
        <v/>
      </c>
      <c r="O14" s="908"/>
      <c r="P14" s="915"/>
      <c r="Q14" s="919"/>
      <c r="R14" s="926" t="str">
        <f>IFERROR(IF(OR('別紙様式3-2（４・５月）'!R16="",'別紙様式3-2（４・５月）'!Z16="ベア加算"),"",P14*VLOOKUP(N14,'【参考】数式用'!$AD$2:$AH$27,MATCH(O14,'【参考】数式用'!$K$4:$N$4,0)+1,0)),"")</f>
        <v/>
      </c>
      <c r="S14" s="929"/>
      <c r="T14" s="915"/>
      <c r="U14" s="919"/>
      <c r="V14" s="943" t="str">
        <f>IFERROR(IF(AND('別紙様式3-2（４・５月）'!O16="",O14&lt;&gt;""),P14,P14*VLOOKUP(AF14,'【参考】数式用4'!$DC$3:$DZ$106,MATCH(N14,'【参考】数式用4'!$DC$2:$DZ$2,0))),"")</f>
        <v/>
      </c>
      <c r="W14" s="948"/>
      <c r="X14" s="915"/>
      <c r="Y14" s="926" t="str">
        <f>IFERROR(IF(OR('別紙様式3-2（４・５月）'!R16="",'別紙様式3-2（４・５月）'!Z16="ベア加算"),"",X14*VLOOKUP(N14,'【参考】数式用'!$AD$2:$AH$27,MATCH(W14,'【参考】数式用'!$K$4:$N$4,0)+1,0)),"")</f>
        <v/>
      </c>
      <c r="Z14" s="926"/>
      <c r="AA14" s="929"/>
      <c r="AB14" s="915"/>
      <c r="AC14" s="967" t="str">
        <f>IFERROR(IF(AND('別紙様式3-2（４・５月）'!O16="",W14&lt;&gt;"",W14&lt;&gt;"―"),X14,X14*VLOOKUP(AG14,'【参考】数式用4'!$DC$3:$DZ$106,MATCH(N14,'【参考】数式用4'!$DC$2:$DZ$2,0))),"")</f>
        <v/>
      </c>
      <c r="AD14" s="970" t="str">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864"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71" t="str">
        <f>IF(O14="","",'別紙様式3-2（４・５月）'!O16&amp;'別紙様式3-2（４・５月）'!P16&amp;'別紙様式3-2（４・５月）'!Q16&amp;"から"&amp;O14)</f>
        <v/>
      </c>
      <c r="AG14" s="971" t="str">
        <f>IF(OR(W14="",W14="―"),"",'別紙様式3-2（４・５月）'!O16&amp;'別紙様式3-2（４・５月）'!P16&amp;'別紙様式3-2（４・５月）'!Q16&amp;"から"&amp;W14)</f>
        <v/>
      </c>
    </row>
    <row r="15" spans="1:34" ht="24.9" customHeight="1">
      <c r="A15" s="874">
        <v>2</v>
      </c>
      <c r="B15" s="735" t="str">
        <f>IF(基本情報入力シート!C54="","",基本情報入力シート!C54)</f>
        <v/>
      </c>
      <c r="C15" s="742"/>
      <c r="D15" s="742"/>
      <c r="E15" s="742"/>
      <c r="F15" s="742"/>
      <c r="G15" s="742"/>
      <c r="H15" s="742"/>
      <c r="I15" s="752"/>
      <c r="J15" s="757" t="str">
        <f>IF(基本情報入力シート!M54="","",基本情報入力シート!M54)</f>
        <v/>
      </c>
      <c r="K15" s="758" t="str">
        <f>IF(基本情報入力シート!R54="","",基本情報入力シート!R54)</f>
        <v/>
      </c>
      <c r="L15" s="758" t="str">
        <f>IF(基本情報入力シート!W54="","",基本情報入力シート!W54)</f>
        <v/>
      </c>
      <c r="M15" s="773" t="str">
        <f>IF(基本情報入力シート!X54="","",基本情報入力シート!X54)</f>
        <v/>
      </c>
      <c r="N15" s="785" t="str">
        <f>IF(基本情報入力シート!Y54="","",基本情報入力シート!Y54)</f>
        <v/>
      </c>
      <c r="O15" s="909"/>
      <c r="P15" s="916"/>
      <c r="Q15" s="920"/>
      <c r="R15" s="927" t="str">
        <f>IFERROR(IF(OR('別紙様式3-2（４・５月）'!R17="",'別紙様式3-2（４・５月）'!Z17="ベア加算"),"",P15*VLOOKUP(N15,'【参考】数式用'!$AD$2:$AH$27,MATCH(O15,'【参考】数式用'!$K$4:$N$4,0)+1,0)),"")</f>
        <v/>
      </c>
      <c r="S15" s="930"/>
      <c r="T15" s="915"/>
      <c r="U15" s="919"/>
      <c r="V15" s="944" t="str">
        <f>IFERROR(IF(AND('別紙様式3-2（４・５月）'!O17="",O15&lt;&gt;""),P15,P15*VLOOKUP(AF15,'【参考】数式用4'!$DC$3:$DZ$106,MATCH(N15,'【参考】数式用4'!$DC$2:$DZ$2,0))),"")</f>
        <v/>
      </c>
      <c r="W15" s="949"/>
      <c r="X15" s="916"/>
      <c r="Y15" s="927" t="str">
        <f>IFERROR(IF(OR('別紙様式3-2（４・５月）'!R17="",'別紙様式3-2（４・５月）'!Z17="ベア加算"),"",X15*VLOOKUP(N15,'【参考】数式用'!$AD$2:$AH$27,MATCH(W15,'【参考】数式用'!$K$4:$N$4,0)+1,0)),"")</f>
        <v/>
      </c>
      <c r="Z15" s="927"/>
      <c r="AA15" s="930"/>
      <c r="AB15" s="915"/>
      <c r="AC15" s="968" t="str">
        <f>IFERROR(IF(AND('別紙様式3-2（４・５月）'!O17="",W15&lt;&gt;"",W15&lt;&gt;"―"),X15,X15*VLOOKUP(AG15,'【参考】数式用4'!$DC$3:$DZ$106,MATCH(N15,'【参考】数式用4'!$DC$2:$DZ$2,0))),"")</f>
        <v/>
      </c>
      <c r="AD15" s="970" t="str">
        <f t="shared" si="0"/>
        <v/>
      </c>
      <c r="AE15" s="864" t="str">
        <f t="shared" si="1"/>
        <v/>
      </c>
      <c r="AF15" s="971" t="str">
        <f>IF(O15="","",'別紙様式3-2（４・５月）'!O17&amp;'別紙様式3-2（４・５月）'!P17&amp;'別紙様式3-2（４・５月）'!Q17&amp;"から"&amp;O15)</f>
        <v/>
      </c>
      <c r="AG15" s="971" t="str">
        <f>IF(OR(W15="",W15="―"),"",'別紙様式3-2（４・５月）'!O17&amp;'別紙様式3-2（４・５月）'!P17&amp;'別紙様式3-2（４・５月）'!Q17&amp;"から"&amp;W15)</f>
        <v/>
      </c>
    </row>
    <row r="16" spans="1:34" ht="24.9" customHeight="1">
      <c r="A16" s="874">
        <v>3</v>
      </c>
      <c r="B16" s="735" t="str">
        <f>IF(基本情報入力シート!C55="","",基本情報入力シート!C55)</f>
        <v/>
      </c>
      <c r="C16" s="742"/>
      <c r="D16" s="742"/>
      <c r="E16" s="742"/>
      <c r="F16" s="742"/>
      <c r="G16" s="742"/>
      <c r="H16" s="742"/>
      <c r="I16" s="752"/>
      <c r="J16" s="757" t="str">
        <f>IF(基本情報入力シート!M55="","",基本情報入力シート!M55)</f>
        <v/>
      </c>
      <c r="K16" s="758" t="str">
        <f>IF(基本情報入力シート!R55="","",基本情報入力シート!R55)</f>
        <v/>
      </c>
      <c r="L16" s="758" t="str">
        <f>IF(基本情報入力シート!W55="","",基本情報入力シート!W55)</f>
        <v/>
      </c>
      <c r="M16" s="773" t="str">
        <f>IF(基本情報入力シート!X55="","",基本情報入力シート!X55)</f>
        <v/>
      </c>
      <c r="N16" s="785" t="str">
        <f>IF(基本情報入力シート!Y55="","",基本情報入力シート!Y55)</f>
        <v/>
      </c>
      <c r="O16" s="909"/>
      <c r="P16" s="916"/>
      <c r="Q16" s="920"/>
      <c r="R16" s="927" t="str">
        <f>IFERROR(IF(OR('別紙様式3-2（４・５月）'!R18="",'別紙様式3-2（４・５月）'!Z18="ベア加算"),"",P16*VLOOKUP(N16,'【参考】数式用'!$AD$2:$AH$27,MATCH(O16,'【参考】数式用'!$K$4:$N$4,0)+1,0)),"")</f>
        <v/>
      </c>
      <c r="S16" s="930"/>
      <c r="T16" s="915"/>
      <c r="U16" s="919"/>
      <c r="V16" s="944" t="str">
        <f>IFERROR(IF(AND('別紙様式3-2（４・５月）'!O18="",O16&lt;&gt;""),P16,P16*VLOOKUP(AF16,'【参考】数式用4'!$DC$3:$DZ$106,MATCH(N16,'【参考】数式用4'!$DC$2:$DZ$2,0))),"")</f>
        <v/>
      </c>
      <c r="W16" s="949"/>
      <c r="X16" s="916"/>
      <c r="Y16" s="927" t="str">
        <f>IFERROR(IF(OR('別紙様式3-2（４・５月）'!R18="",'別紙様式3-2（４・５月）'!Z18="ベア加算"),"",X16*VLOOKUP(N16,'【参考】数式用'!$AD$2:$AH$27,MATCH(W16,'【参考】数式用'!$K$4:$N$4,0)+1,0)),"")</f>
        <v/>
      </c>
      <c r="Z16" s="927"/>
      <c r="AA16" s="930"/>
      <c r="AB16" s="915"/>
      <c r="AC16" s="968" t="str">
        <f>IFERROR(IF(AND('別紙様式3-2（４・５月）'!O18="",W16&lt;&gt;"",W16&lt;&gt;"―"),X16,X16*VLOOKUP(AG16,'【参考】数式用4'!$DC$3:$DZ$106,MATCH(N16,'【参考】数式用4'!$DC$2:$DZ$2,0))),"")</f>
        <v/>
      </c>
      <c r="AD16" s="970" t="str">
        <f t="shared" si="0"/>
        <v/>
      </c>
      <c r="AE16" s="864" t="str">
        <f t="shared" si="1"/>
        <v/>
      </c>
      <c r="AF16" s="971" t="str">
        <f>IF(O16="","",'別紙様式3-2（４・５月）'!O18&amp;'別紙様式3-2（４・５月）'!P18&amp;'別紙様式3-2（４・５月）'!Q18&amp;"から"&amp;O16)</f>
        <v/>
      </c>
      <c r="AG16" s="971" t="str">
        <f>IF(OR(W16="",W16="―"),"",'別紙様式3-2（４・５月）'!O18&amp;'別紙様式3-2（４・５月）'!P18&amp;'別紙様式3-2（４・５月）'!Q18&amp;"から"&amp;W16)</f>
        <v/>
      </c>
    </row>
    <row r="17" spans="1:41" ht="24.9" customHeight="1">
      <c r="A17" s="874">
        <v>4</v>
      </c>
      <c r="B17" s="735" t="str">
        <f>IF(基本情報入力シート!C56="","",基本情報入力シート!C56)</f>
        <v/>
      </c>
      <c r="C17" s="742"/>
      <c r="D17" s="742"/>
      <c r="E17" s="742"/>
      <c r="F17" s="742"/>
      <c r="G17" s="742"/>
      <c r="H17" s="742"/>
      <c r="I17" s="752"/>
      <c r="J17" s="757" t="str">
        <f>IF(基本情報入力シート!M56="","",基本情報入力シート!M56)</f>
        <v/>
      </c>
      <c r="K17" s="758" t="str">
        <f>IF(基本情報入力シート!R56="","",基本情報入力シート!R56)</f>
        <v/>
      </c>
      <c r="L17" s="758" t="str">
        <f>IF(基本情報入力シート!W56="","",基本情報入力シート!W56)</f>
        <v/>
      </c>
      <c r="M17" s="773" t="str">
        <f>IF(基本情報入力シート!X56="","",基本情報入力シート!X56)</f>
        <v/>
      </c>
      <c r="N17" s="785" t="str">
        <f>IF(基本情報入力シート!Y56="","",基本情報入力シート!Y56)</f>
        <v/>
      </c>
      <c r="O17" s="909"/>
      <c r="P17" s="916"/>
      <c r="Q17" s="920"/>
      <c r="R17" s="927" t="str">
        <f>IFERROR(IF(OR('別紙様式3-2（４・５月）'!R19="",'別紙様式3-2（４・５月）'!Z19="ベア加算"),"",P17*VLOOKUP(N17,'【参考】数式用'!$AD$2:$AH$27,MATCH(O17,'【参考】数式用'!$K$4:$N$4,0)+1,0)),"")</f>
        <v/>
      </c>
      <c r="S17" s="930"/>
      <c r="T17" s="915"/>
      <c r="U17" s="919"/>
      <c r="V17" s="944" t="str">
        <f>IFERROR(IF(AND('別紙様式3-2（４・５月）'!O19="",O17&lt;&gt;""),P17,P17*VLOOKUP(AF17,'【参考】数式用4'!$DC$3:$DZ$106,MATCH(N17,'【参考】数式用4'!$DC$2:$DZ$2,0))),"")</f>
        <v/>
      </c>
      <c r="W17" s="949"/>
      <c r="X17" s="916"/>
      <c r="Y17" s="927" t="str">
        <f>IFERROR(IF(OR('別紙様式3-2（４・５月）'!R19="",'別紙様式3-2（４・５月）'!Z19="ベア加算"),"",X17*VLOOKUP(N17,'【参考】数式用'!$AD$2:$AH$27,MATCH(W17,'【参考】数式用'!$K$4:$N$4,0)+1,0)),"")</f>
        <v/>
      </c>
      <c r="Z17" s="927"/>
      <c r="AA17" s="930"/>
      <c r="AB17" s="915"/>
      <c r="AC17" s="968" t="str">
        <f>IFERROR(IF(AND('別紙様式3-2（４・５月）'!O19="",W17&lt;&gt;"",W17&lt;&gt;"―"),X17,X17*VLOOKUP(AG17,'【参考】数式用4'!$DC$3:$DZ$106,MATCH(N17,'【参考】数式用4'!$DC$2:$DZ$2,0))),"")</f>
        <v/>
      </c>
      <c r="AD17" s="970" t="str">
        <f t="shared" si="0"/>
        <v/>
      </c>
      <c r="AE17" s="864" t="str">
        <f t="shared" si="1"/>
        <v/>
      </c>
      <c r="AF17" s="971" t="str">
        <f>IF(O17="","",'別紙様式3-2（４・５月）'!O19&amp;'別紙様式3-2（４・５月）'!P19&amp;'別紙様式3-2（４・５月）'!Q19&amp;"から"&amp;O17)</f>
        <v/>
      </c>
      <c r="AG17" s="971" t="str">
        <f>IF(OR(W17="",W17="―"),"",'別紙様式3-2（４・５月）'!O19&amp;'別紙様式3-2（４・５月）'!P19&amp;'別紙様式3-2（４・５月）'!Q19&amp;"から"&amp;W17)</f>
        <v/>
      </c>
    </row>
    <row r="18" spans="1:41" ht="24.9" customHeight="1">
      <c r="A18" s="874">
        <v>5</v>
      </c>
      <c r="B18" s="735" t="str">
        <f>IF(基本情報入力シート!C57="","",基本情報入力シート!C57)</f>
        <v/>
      </c>
      <c r="C18" s="742"/>
      <c r="D18" s="742"/>
      <c r="E18" s="742"/>
      <c r="F18" s="742"/>
      <c r="G18" s="742"/>
      <c r="H18" s="742"/>
      <c r="I18" s="752"/>
      <c r="J18" s="757" t="str">
        <f>IF(基本情報入力シート!M57="","",基本情報入力シート!M57)</f>
        <v/>
      </c>
      <c r="K18" s="758" t="str">
        <f>IF(基本情報入力シート!R57="","",基本情報入力シート!R57)</f>
        <v/>
      </c>
      <c r="L18" s="758" t="str">
        <f>IF(基本情報入力シート!W57="","",基本情報入力シート!W57)</f>
        <v/>
      </c>
      <c r="M18" s="773" t="str">
        <f>IF(基本情報入力シート!X57="","",基本情報入力シート!X57)</f>
        <v/>
      </c>
      <c r="N18" s="785" t="str">
        <f>IF(基本情報入力シート!Y57="","",基本情報入力シート!Y57)</f>
        <v/>
      </c>
      <c r="O18" s="909"/>
      <c r="P18" s="916"/>
      <c r="Q18" s="920"/>
      <c r="R18" s="927" t="str">
        <f>IFERROR(IF(OR('別紙様式3-2（４・５月）'!R20="",'別紙様式3-2（４・５月）'!Z20="ベア加算"),"",P18*VLOOKUP(N18,'【参考】数式用'!$AD$2:$AH$27,MATCH(O18,'【参考】数式用'!$K$4:$N$4,0)+1,0)),"")</f>
        <v/>
      </c>
      <c r="S18" s="930"/>
      <c r="T18" s="915"/>
      <c r="U18" s="919"/>
      <c r="V18" s="944" t="str">
        <f>IFERROR(IF(AND('別紙様式3-2（４・５月）'!O20="",O18&lt;&gt;""),P18,P18*VLOOKUP(AF18,'【参考】数式用4'!$DC$3:$DZ$106,MATCH(N18,'【参考】数式用4'!$DC$2:$DZ$2,0))),"")</f>
        <v/>
      </c>
      <c r="W18" s="949"/>
      <c r="X18" s="916"/>
      <c r="Y18" s="927" t="str">
        <f>IFERROR(IF(OR('別紙様式3-2（４・５月）'!R20="",'別紙様式3-2（４・５月）'!Z20="ベア加算"),"",X18*VLOOKUP(N18,'【参考】数式用'!$AD$2:$AH$27,MATCH(W18,'【参考】数式用'!$K$4:$N$4,0)+1,0)),"")</f>
        <v/>
      </c>
      <c r="Z18" s="927"/>
      <c r="AA18" s="930"/>
      <c r="AB18" s="915"/>
      <c r="AC18" s="968" t="str">
        <f>IFERROR(IF(AND('別紙様式3-2（４・５月）'!O20="",W18&lt;&gt;"",W18&lt;&gt;"―"),X18,X18*VLOOKUP(AG18,'【参考】数式用4'!$DC$3:$DZ$106,MATCH(N18,'【参考】数式用4'!$DC$2:$DZ$2,0))),"")</f>
        <v/>
      </c>
      <c r="AD18" s="970" t="str">
        <f t="shared" si="0"/>
        <v/>
      </c>
      <c r="AE18" s="864" t="str">
        <f t="shared" si="1"/>
        <v/>
      </c>
      <c r="AF18" s="971" t="str">
        <f>IF(O18="","",'別紙様式3-2（４・５月）'!O20&amp;'別紙様式3-2（４・５月）'!P20&amp;'別紙様式3-2（４・５月）'!Q20&amp;"から"&amp;O18)</f>
        <v/>
      </c>
      <c r="AG18" s="971" t="str">
        <f>IF(OR(W18="",W18="―"),"",'別紙様式3-2（４・５月）'!O20&amp;'別紙様式3-2（４・５月）'!P20&amp;'別紙様式3-2（４・５月）'!Q20&amp;"から"&amp;W18)</f>
        <v/>
      </c>
    </row>
    <row r="19" spans="1:41" ht="24.9" customHeight="1">
      <c r="A19" s="874">
        <v>6</v>
      </c>
      <c r="B19" s="735" t="str">
        <f>IF(基本情報入力シート!C58="","",基本情報入力シート!C58)</f>
        <v/>
      </c>
      <c r="C19" s="742"/>
      <c r="D19" s="742"/>
      <c r="E19" s="742"/>
      <c r="F19" s="742"/>
      <c r="G19" s="742"/>
      <c r="H19" s="742"/>
      <c r="I19" s="752"/>
      <c r="J19" s="757" t="str">
        <f>IF(基本情報入力シート!M58="","",基本情報入力シート!M58)</f>
        <v/>
      </c>
      <c r="K19" s="758" t="str">
        <f>IF(基本情報入力シート!R58="","",基本情報入力シート!R58)</f>
        <v/>
      </c>
      <c r="L19" s="758" t="str">
        <f>IF(基本情報入力シート!W58="","",基本情報入力シート!W58)</f>
        <v/>
      </c>
      <c r="M19" s="773" t="str">
        <f>IF(基本情報入力シート!X58="","",基本情報入力シート!X58)</f>
        <v/>
      </c>
      <c r="N19" s="785" t="str">
        <f>IF(基本情報入力シート!Y58="","",基本情報入力シート!Y58)</f>
        <v/>
      </c>
      <c r="O19" s="909"/>
      <c r="P19" s="916"/>
      <c r="Q19" s="920"/>
      <c r="R19" s="927" t="str">
        <f>IFERROR(IF(OR('別紙様式3-2（４・５月）'!R21="",'別紙様式3-2（４・５月）'!Z21="ベア加算"),"",P19*VLOOKUP(N19,'【参考】数式用'!$AD$2:$AH$27,MATCH(O19,'【参考】数式用'!$K$4:$N$4,0)+1,0)),"")</f>
        <v/>
      </c>
      <c r="S19" s="930"/>
      <c r="T19" s="915"/>
      <c r="U19" s="919"/>
      <c r="V19" s="944" t="str">
        <f>IFERROR(IF(AND('別紙様式3-2（４・５月）'!O21="",O19&lt;&gt;""),P19,P19*VLOOKUP(AF19,'【参考】数式用4'!$DC$3:$DZ$106,MATCH(N19,'【参考】数式用4'!$DC$2:$DZ$2,0))),"")</f>
        <v/>
      </c>
      <c r="W19" s="949"/>
      <c r="X19" s="916"/>
      <c r="Y19" s="927" t="str">
        <f>IFERROR(IF(OR('別紙様式3-2（４・５月）'!R21="",'別紙様式3-2（４・５月）'!Z21="ベア加算"),"",X19*VLOOKUP(N19,'【参考】数式用'!$AD$2:$AH$27,MATCH(W19,'【参考】数式用'!$K$4:$N$4,0)+1,0)),"")</f>
        <v/>
      </c>
      <c r="Z19" s="927"/>
      <c r="AA19" s="930"/>
      <c r="AB19" s="915"/>
      <c r="AC19" s="968" t="str">
        <f>IFERROR(IF(AND('別紙様式3-2（４・５月）'!O21="",W19&lt;&gt;"",W19&lt;&gt;"―"),X19,X19*VLOOKUP(AG19,'【参考】数式用4'!$DC$3:$DZ$106,MATCH(N19,'【参考】数式用4'!$DC$2:$DZ$2,0))),"")</f>
        <v/>
      </c>
      <c r="AD19" s="970" t="str">
        <f t="shared" si="0"/>
        <v/>
      </c>
      <c r="AE19" s="864" t="str">
        <f t="shared" si="1"/>
        <v/>
      </c>
      <c r="AF19" s="971" t="str">
        <f>IF(O19="","",'別紙様式3-2（４・５月）'!O21&amp;'別紙様式3-2（４・５月）'!P21&amp;'別紙様式3-2（４・５月）'!Q21&amp;"から"&amp;O19)</f>
        <v/>
      </c>
      <c r="AG19" s="971" t="str">
        <f>IF(OR(W19="",W19="―"),"",'別紙様式3-2（４・５月）'!O21&amp;'別紙様式3-2（４・５月）'!P21&amp;'別紙様式3-2（４・５月）'!Q21&amp;"から"&amp;W19)</f>
        <v/>
      </c>
    </row>
    <row r="20" spans="1:41" ht="24.9" customHeight="1">
      <c r="A20" s="874">
        <v>7</v>
      </c>
      <c r="B20" s="735" t="str">
        <f>IF(基本情報入力シート!C59="","",基本情報入力シート!C59)</f>
        <v/>
      </c>
      <c r="C20" s="742"/>
      <c r="D20" s="742"/>
      <c r="E20" s="742"/>
      <c r="F20" s="742"/>
      <c r="G20" s="742"/>
      <c r="H20" s="742"/>
      <c r="I20" s="752"/>
      <c r="J20" s="757" t="str">
        <f>IF(基本情報入力シート!M59="","",基本情報入力シート!M59)</f>
        <v/>
      </c>
      <c r="K20" s="758" t="str">
        <f>IF(基本情報入力シート!R59="","",基本情報入力シート!R59)</f>
        <v/>
      </c>
      <c r="L20" s="758" t="str">
        <f>IF(基本情報入力シート!W59="","",基本情報入力シート!W59)</f>
        <v/>
      </c>
      <c r="M20" s="773" t="str">
        <f>IF(基本情報入力シート!X59="","",基本情報入力シート!X59)</f>
        <v/>
      </c>
      <c r="N20" s="785" t="str">
        <f>IF(基本情報入力シート!Y59="","",基本情報入力シート!Y59)</f>
        <v/>
      </c>
      <c r="O20" s="909"/>
      <c r="P20" s="916"/>
      <c r="Q20" s="920"/>
      <c r="R20" s="927" t="str">
        <f>IFERROR(IF(OR('別紙様式3-2（４・５月）'!R22="",'別紙様式3-2（４・５月）'!Z22="ベア加算"),"",P20*VLOOKUP(N20,'【参考】数式用'!$AD$2:$AH$27,MATCH(O20,'【参考】数式用'!$K$4:$N$4,0)+1,0)),"")</f>
        <v/>
      </c>
      <c r="S20" s="930"/>
      <c r="T20" s="915"/>
      <c r="U20" s="919"/>
      <c r="V20" s="944" t="str">
        <f>IFERROR(IF(AND('別紙様式3-2（４・５月）'!O22="",O20&lt;&gt;""),P20,P20*VLOOKUP(AF20,'【参考】数式用4'!$DC$3:$DZ$106,MATCH(N20,'【参考】数式用4'!$DC$2:$DZ$2,0))),"")</f>
        <v/>
      </c>
      <c r="W20" s="949"/>
      <c r="X20" s="916"/>
      <c r="Y20" s="927" t="str">
        <f>IFERROR(IF(OR('別紙様式3-2（４・５月）'!R22="",'別紙様式3-2（４・５月）'!Z22="ベア加算"),"",X20*VLOOKUP(N20,'【参考】数式用'!$AD$2:$AH$27,MATCH(W20,'【参考】数式用'!$K$4:$N$4,0)+1,0)),"")</f>
        <v/>
      </c>
      <c r="Z20" s="927"/>
      <c r="AA20" s="930"/>
      <c r="AB20" s="915"/>
      <c r="AC20" s="968" t="str">
        <f>IFERROR(IF(AND('別紙様式3-2（４・５月）'!O22="",W20&lt;&gt;"",W20&lt;&gt;"―"),X20,X20*VLOOKUP(AG20,'【参考】数式用4'!$DC$3:$DZ$106,MATCH(N20,'【参考】数式用4'!$DC$2:$DZ$2,0))),"")</f>
        <v/>
      </c>
      <c r="AD20" s="970" t="str">
        <f t="shared" si="0"/>
        <v/>
      </c>
      <c r="AE20" s="864" t="str">
        <f t="shared" si="1"/>
        <v/>
      </c>
      <c r="AF20" s="971" t="str">
        <f>IF(O20="","",'別紙様式3-2（４・５月）'!O22&amp;'別紙様式3-2（４・５月）'!P22&amp;'別紙様式3-2（４・５月）'!Q22&amp;"から"&amp;O20)</f>
        <v/>
      </c>
      <c r="AG20" s="971" t="str">
        <f>IF(OR(W20="",W20="―"),"",'別紙様式3-2（４・５月）'!O22&amp;'別紙様式3-2（４・５月）'!P22&amp;'別紙様式3-2（４・５月）'!Q22&amp;"から"&amp;W20)</f>
        <v/>
      </c>
    </row>
    <row r="21" spans="1:41" ht="24.9" customHeight="1">
      <c r="A21" s="874">
        <v>8</v>
      </c>
      <c r="B21" s="735" t="str">
        <f>IF(基本情報入力シート!C60="","",基本情報入力シート!C60)</f>
        <v/>
      </c>
      <c r="C21" s="742"/>
      <c r="D21" s="742"/>
      <c r="E21" s="742"/>
      <c r="F21" s="742"/>
      <c r="G21" s="742"/>
      <c r="H21" s="742"/>
      <c r="I21" s="752"/>
      <c r="J21" s="757" t="str">
        <f>IF(基本情報入力シート!M60="","",基本情報入力シート!M60)</f>
        <v/>
      </c>
      <c r="K21" s="758" t="str">
        <f>IF(基本情報入力シート!R60="","",基本情報入力シート!R60)</f>
        <v/>
      </c>
      <c r="L21" s="758" t="str">
        <f>IF(基本情報入力シート!W60="","",基本情報入力シート!W60)</f>
        <v/>
      </c>
      <c r="M21" s="773" t="str">
        <f>IF(基本情報入力シート!X60="","",基本情報入力シート!X60)</f>
        <v/>
      </c>
      <c r="N21" s="785" t="str">
        <f>IF(基本情報入力シート!Y60="","",基本情報入力シート!Y60)</f>
        <v/>
      </c>
      <c r="O21" s="909"/>
      <c r="P21" s="916"/>
      <c r="Q21" s="920"/>
      <c r="R21" s="927" t="str">
        <f>IFERROR(IF(OR('別紙様式3-2（４・５月）'!R23="",'別紙様式3-2（４・５月）'!Z23="ベア加算"),"",P21*VLOOKUP(N21,'【参考】数式用'!$AD$2:$AH$27,MATCH(O21,'【参考】数式用'!$K$4:$N$4,0)+1,0)),"")</f>
        <v/>
      </c>
      <c r="S21" s="930"/>
      <c r="T21" s="915"/>
      <c r="U21" s="919"/>
      <c r="V21" s="944" t="str">
        <f>IFERROR(IF(AND('別紙様式3-2（４・５月）'!O23="",O21&lt;&gt;""),P21,P21*VLOOKUP(AF21,'【参考】数式用4'!$DC$3:$DZ$106,MATCH(N21,'【参考】数式用4'!$DC$2:$DZ$2,0))),"")</f>
        <v/>
      </c>
      <c r="W21" s="949"/>
      <c r="X21" s="916"/>
      <c r="Y21" s="927" t="str">
        <f>IFERROR(IF(OR('別紙様式3-2（４・５月）'!R23="",'別紙様式3-2（４・５月）'!Z23="ベア加算"),"",X21*VLOOKUP(N21,'【参考】数式用'!$AD$2:$AH$27,MATCH(W21,'【参考】数式用'!$K$4:$N$4,0)+1,0)),"")</f>
        <v/>
      </c>
      <c r="Z21" s="927"/>
      <c r="AA21" s="930"/>
      <c r="AB21" s="915"/>
      <c r="AC21" s="968" t="str">
        <f>IFERROR(IF(AND('別紙様式3-2（４・５月）'!O23="",W21&lt;&gt;"",W21&lt;&gt;"―"),X21,X21*VLOOKUP(AG21,'【参考】数式用4'!$DC$3:$DZ$106,MATCH(N21,'【参考】数式用4'!$DC$2:$DZ$2,0))),"")</f>
        <v/>
      </c>
      <c r="AD21" s="970" t="str">
        <f t="shared" si="0"/>
        <v/>
      </c>
      <c r="AE21" s="864" t="str">
        <f t="shared" si="1"/>
        <v/>
      </c>
      <c r="AF21" s="971" t="str">
        <f>IF(O21="","",'別紙様式3-2（４・５月）'!O23&amp;'別紙様式3-2（４・５月）'!P23&amp;'別紙様式3-2（４・５月）'!Q23&amp;"から"&amp;O21)</f>
        <v/>
      </c>
      <c r="AG21" s="971" t="str">
        <f>IF(OR(W21="",W21="―"),"",'別紙様式3-2（４・５月）'!O23&amp;'別紙様式3-2（４・５月）'!P23&amp;'別紙様式3-2（４・５月）'!Q23&amp;"から"&amp;W21)</f>
        <v/>
      </c>
    </row>
    <row r="22" spans="1:41" ht="24.9" customHeight="1">
      <c r="A22" s="874">
        <v>9</v>
      </c>
      <c r="B22" s="735" t="str">
        <f>IF(基本情報入力シート!C61="","",基本情報入力シート!C61)</f>
        <v/>
      </c>
      <c r="C22" s="742"/>
      <c r="D22" s="742"/>
      <c r="E22" s="742"/>
      <c r="F22" s="742"/>
      <c r="G22" s="742"/>
      <c r="H22" s="742"/>
      <c r="I22" s="752"/>
      <c r="J22" s="757" t="str">
        <f>IF(基本情報入力シート!M61="","",基本情報入力シート!M61)</f>
        <v/>
      </c>
      <c r="K22" s="758" t="str">
        <f>IF(基本情報入力シート!R61="","",基本情報入力シート!R61)</f>
        <v/>
      </c>
      <c r="L22" s="758" t="str">
        <f>IF(基本情報入力シート!W61="","",基本情報入力シート!W61)</f>
        <v/>
      </c>
      <c r="M22" s="773" t="str">
        <f>IF(基本情報入力シート!X61="","",基本情報入力シート!X61)</f>
        <v/>
      </c>
      <c r="N22" s="785" t="str">
        <f>IF(基本情報入力シート!Y61="","",基本情報入力シート!Y61)</f>
        <v/>
      </c>
      <c r="O22" s="909"/>
      <c r="P22" s="916"/>
      <c r="Q22" s="920"/>
      <c r="R22" s="927" t="str">
        <f>IFERROR(IF(OR('別紙様式3-2（４・５月）'!R24="",'別紙様式3-2（４・５月）'!Z24="ベア加算"),"",P22*VLOOKUP(N22,'【参考】数式用'!$AD$2:$AH$27,MATCH(O22,'【参考】数式用'!$K$4:$N$4,0)+1,0)),"")</f>
        <v/>
      </c>
      <c r="S22" s="930"/>
      <c r="T22" s="915"/>
      <c r="U22" s="919"/>
      <c r="V22" s="944" t="str">
        <f>IFERROR(IF(AND('別紙様式3-2（４・５月）'!O24="",O22&lt;&gt;""),P22,P22*VLOOKUP(AF22,'【参考】数式用4'!$DC$3:$DZ$106,MATCH(N22,'【参考】数式用4'!$DC$2:$DZ$2,0))),"")</f>
        <v/>
      </c>
      <c r="W22" s="949"/>
      <c r="X22" s="916"/>
      <c r="Y22" s="927" t="str">
        <f>IFERROR(IF(OR('別紙様式3-2（４・５月）'!R24="",'別紙様式3-2（４・５月）'!Z24="ベア加算"),"",X22*VLOOKUP(N22,'【参考】数式用'!$AD$2:$AH$27,MATCH(W22,'【参考】数式用'!$K$4:$N$4,0)+1,0)),"")</f>
        <v/>
      </c>
      <c r="Z22" s="927"/>
      <c r="AA22" s="930"/>
      <c r="AB22" s="915"/>
      <c r="AC22" s="968" t="str">
        <f>IFERROR(IF(AND('別紙様式3-2（４・５月）'!O24="",W22&lt;&gt;"",W22&lt;&gt;"―"),X22,X22*VLOOKUP(AG22,'【参考】数式用4'!$DC$3:$DZ$106,MATCH(N22,'【参考】数式用4'!$DC$2:$DZ$2,0))),"")</f>
        <v/>
      </c>
      <c r="AD22" s="970" t="str">
        <f t="shared" si="0"/>
        <v/>
      </c>
      <c r="AE22" s="864" t="str">
        <f t="shared" si="1"/>
        <v/>
      </c>
      <c r="AF22" s="971" t="str">
        <f>IF(O22="","",'別紙様式3-2（４・５月）'!O24&amp;'別紙様式3-2（４・５月）'!P24&amp;'別紙様式3-2（４・５月）'!Q24&amp;"から"&amp;O22)</f>
        <v/>
      </c>
      <c r="AG22" s="971" t="str">
        <f>IF(OR(W22="",W22="―"),"",'別紙様式3-2（４・５月）'!O24&amp;'別紙様式3-2（４・５月）'!P24&amp;'別紙様式3-2（４・５月）'!Q24&amp;"から"&amp;W22)</f>
        <v/>
      </c>
    </row>
    <row r="23" spans="1:41" ht="24.9" customHeight="1">
      <c r="A23" s="874">
        <v>10</v>
      </c>
      <c r="B23" s="735" t="str">
        <f>IF(基本情報入力シート!C62="","",基本情報入力シート!C62)</f>
        <v/>
      </c>
      <c r="C23" s="742"/>
      <c r="D23" s="742"/>
      <c r="E23" s="742"/>
      <c r="F23" s="742"/>
      <c r="G23" s="742"/>
      <c r="H23" s="742"/>
      <c r="I23" s="752"/>
      <c r="J23" s="757" t="str">
        <f>IF(基本情報入力シート!M62="","",基本情報入力シート!M62)</f>
        <v/>
      </c>
      <c r="K23" s="758" t="str">
        <f>IF(基本情報入力シート!R62="","",基本情報入力シート!R62)</f>
        <v/>
      </c>
      <c r="L23" s="758" t="str">
        <f>IF(基本情報入力シート!W62="","",基本情報入力シート!W62)</f>
        <v/>
      </c>
      <c r="M23" s="773" t="str">
        <f>IF(基本情報入力シート!X62="","",基本情報入力シート!X62)</f>
        <v/>
      </c>
      <c r="N23" s="785" t="str">
        <f>IF(基本情報入力シート!Y62="","",基本情報入力シート!Y62)</f>
        <v/>
      </c>
      <c r="O23" s="909"/>
      <c r="P23" s="916"/>
      <c r="Q23" s="920"/>
      <c r="R23" s="927" t="str">
        <f>IFERROR(IF(OR('別紙様式3-2（４・５月）'!R25="",'別紙様式3-2（４・５月）'!Z25="ベア加算"),"",P23*VLOOKUP(N23,'【参考】数式用'!$AD$2:$AH$27,MATCH(O23,'【参考】数式用'!$K$4:$N$4,0)+1,0)),"")</f>
        <v/>
      </c>
      <c r="S23" s="930"/>
      <c r="T23" s="915"/>
      <c r="U23" s="919"/>
      <c r="V23" s="944" t="str">
        <f>IFERROR(IF(AND('別紙様式3-2（４・５月）'!O25="",O23&lt;&gt;""),P23,P23*VLOOKUP(AF23,'【参考】数式用4'!$DC$3:$DZ$106,MATCH(N23,'【参考】数式用4'!$DC$2:$DZ$2,0))),"")</f>
        <v/>
      </c>
      <c r="W23" s="949"/>
      <c r="X23" s="916"/>
      <c r="Y23" s="927" t="str">
        <f>IFERROR(IF(OR('別紙様式3-2（４・５月）'!R25="",'別紙様式3-2（４・５月）'!Z25="ベア加算"),"",X23*VLOOKUP(N23,'【参考】数式用'!$AD$2:$AH$27,MATCH(W23,'【参考】数式用'!$K$4:$N$4,0)+1,0)),"")</f>
        <v/>
      </c>
      <c r="Z23" s="927"/>
      <c r="AA23" s="930"/>
      <c r="AB23" s="915"/>
      <c r="AC23" s="968" t="str">
        <f>IFERROR(IF(AND('別紙様式3-2（４・５月）'!O25="",W23&lt;&gt;"",W23&lt;&gt;"―"),X23,X23*VLOOKUP(AG23,'【参考】数式用4'!$DC$3:$DZ$106,MATCH(N23,'【参考】数式用4'!$DC$2:$DZ$2,0))),"")</f>
        <v/>
      </c>
      <c r="AD23" s="970" t="str">
        <f t="shared" si="0"/>
        <v/>
      </c>
      <c r="AE23" s="864" t="str">
        <f t="shared" si="1"/>
        <v/>
      </c>
      <c r="AF23" s="971" t="str">
        <f>IF(O23="","",'別紙様式3-2（４・５月）'!O25&amp;'別紙様式3-2（４・５月）'!P25&amp;'別紙様式3-2（４・５月）'!Q25&amp;"から"&amp;O23)</f>
        <v/>
      </c>
      <c r="AG23" s="971" t="str">
        <f>IF(OR(W23="",W23="―"),"",'別紙様式3-2（４・５月）'!O25&amp;'別紙様式3-2（４・５月）'!P25&amp;'別紙様式3-2（４・５月）'!Q25&amp;"から"&amp;W23)</f>
        <v/>
      </c>
    </row>
    <row r="24" spans="1:41" ht="24.9" customHeight="1">
      <c r="A24" s="874">
        <v>11</v>
      </c>
      <c r="B24" s="735" t="str">
        <f>IF(基本情報入力シート!C63="","",基本情報入力シート!C63)</f>
        <v/>
      </c>
      <c r="C24" s="742"/>
      <c r="D24" s="742"/>
      <c r="E24" s="742"/>
      <c r="F24" s="742"/>
      <c r="G24" s="742"/>
      <c r="H24" s="742"/>
      <c r="I24" s="752"/>
      <c r="J24" s="757" t="str">
        <f>IF(基本情報入力シート!M63="","",基本情報入力シート!M63)</f>
        <v/>
      </c>
      <c r="K24" s="758" t="str">
        <f>IF(基本情報入力シート!R63="","",基本情報入力シート!R63)</f>
        <v/>
      </c>
      <c r="L24" s="758" t="str">
        <f>IF(基本情報入力シート!W63="","",基本情報入力シート!W63)</f>
        <v/>
      </c>
      <c r="M24" s="773" t="str">
        <f>IF(基本情報入力シート!X63="","",基本情報入力シート!X63)</f>
        <v/>
      </c>
      <c r="N24" s="785" t="str">
        <f>IF(基本情報入力シート!Y63="","",基本情報入力シート!Y63)</f>
        <v/>
      </c>
      <c r="O24" s="909"/>
      <c r="P24" s="916"/>
      <c r="Q24" s="920"/>
      <c r="R24" s="927" t="str">
        <f>IFERROR(IF(OR('別紙様式3-2（４・５月）'!R26="",'別紙様式3-2（４・５月）'!Z26="ベア加算"),"",P24*VLOOKUP(N24,'【参考】数式用'!$AD$2:$AH$27,MATCH(O24,'【参考】数式用'!$K$4:$N$4,0)+1,0)),"")</f>
        <v/>
      </c>
      <c r="S24" s="930"/>
      <c r="T24" s="915"/>
      <c r="U24" s="919"/>
      <c r="V24" s="944" t="str">
        <f>IFERROR(IF(AND('別紙様式3-2（４・５月）'!O26="",O24&lt;&gt;""),P24,P24*VLOOKUP(AF24,'【参考】数式用4'!$DC$3:$DZ$106,MATCH(N24,'【参考】数式用4'!$DC$2:$DZ$2,0))),"")</f>
        <v/>
      </c>
      <c r="W24" s="949"/>
      <c r="X24" s="916"/>
      <c r="Y24" s="927" t="str">
        <f>IFERROR(IF(OR('別紙様式3-2（４・５月）'!R26="",'別紙様式3-2（４・５月）'!Z26="ベア加算"),"",X24*VLOOKUP(N24,'【参考】数式用'!$AD$2:$AH$27,MATCH(W24,'【参考】数式用'!$K$4:$N$4,0)+1,0)),"")</f>
        <v/>
      </c>
      <c r="Z24" s="927"/>
      <c r="AA24" s="930"/>
      <c r="AB24" s="915"/>
      <c r="AC24" s="968" t="str">
        <f>IFERROR(IF(AND('別紙様式3-2（４・５月）'!O26="",W24&lt;&gt;"",W24&lt;&gt;"―"),X24,X24*VLOOKUP(AG24,'【参考】数式用4'!$DC$3:$DZ$106,MATCH(N24,'【参考】数式用4'!$DC$2:$DZ$2,0))),"")</f>
        <v/>
      </c>
      <c r="AD24" s="970" t="str">
        <f t="shared" si="0"/>
        <v/>
      </c>
      <c r="AE24" s="864" t="str">
        <f t="shared" si="1"/>
        <v/>
      </c>
      <c r="AF24" s="971" t="str">
        <f>IF(O24="","",'別紙様式3-2（４・５月）'!O26&amp;'別紙様式3-2（４・５月）'!P26&amp;'別紙様式3-2（４・５月）'!Q26&amp;"から"&amp;O24)</f>
        <v/>
      </c>
      <c r="AG24" s="971" t="str">
        <f>IF(OR(W24="",W24="―"),"",'別紙様式3-2（４・５月）'!O26&amp;'別紙様式3-2（４・５月）'!P26&amp;'別紙様式3-2（４・５月）'!Q26&amp;"から"&amp;W24)</f>
        <v/>
      </c>
    </row>
    <row r="25" spans="1:41" ht="24.9" customHeight="1">
      <c r="A25" s="874">
        <v>12</v>
      </c>
      <c r="B25" s="735" t="str">
        <f>IF(基本情報入力シート!C64="","",基本情報入力シート!C64)</f>
        <v/>
      </c>
      <c r="C25" s="742"/>
      <c r="D25" s="742"/>
      <c r="E25" s="742"/>
      <c r="F25" s="742"/>
      <c r="G25" s="742"/>
      <c r="H25" s="742"/>
      <c r="I25" s="752"/>
      <c r="J25" s="757" t="str">
        <f>IF(基本情報入力シート!M64="","",基本情報入力シート!M64)</f>
        <v/>
      </c>
      <c r="K25" s="758" t="str">
        <f>IF(基本情報入力シート!R64="","",基本情報入力シート!R64)</f>
        <v/>
      </c>
      <c r="L25" s="758" t="str">
        <f>IF(基本情報入力シート!W64="","",基本情報入力シート!W64)</f>
        <v/>
      </c>
      <c r="M25" s="773" t="str">
        <f>IF(基本情報入力シート!X64="","",基本情報入力シート!X64)</f>
        <v/>
      </c>
      <c r="N25" s="785" t="str">
        <f>IF(基本情報入力シート!Y64="","",基本情報入力シート!Y64)</f>
        <v/>
      </c>
      <c r="O25" s="909"/>
      <c r="P25" s="916"/>
      <c r="Q25" s="920"/>
      <c r="R25" s="927" t="str">
        <f>IFERROR(IF(OR('別紙様式3-2（４・５月）'!R27="",'別紙様式3-2（４・５月）'!Z27="ベア加算"),"",P25*VLOOKUP(N25,'【参考】数式用'!$AD$2:$AH$27,MATCH(O25,'【参考】数式用'!$K$4:$N$4,0)+1,0)),"")</f>
        <v/>
      </c>
      <c r="S25" s="930"/>
      <c r="T25" s="915"/>
      <c r="U25" s="919"/>
      <c r="V25" s="944" t="str">
        <f>IFERROR(IF(AND('別紙様式3-2（４・５月）'!O27="",O25&lt;&gt;""),P25,P25*VLOOKUP(AF25,'【参考】数式用4'!$DC$3:$DZ$106,MATCH(N25,'【参考】数式用4'!$DC$2:$DZ$2,0))),"")</f>
        <v/>
      </c>
      <c r="W25" s="949"/>
      <c r="X25" s="916"/>
      <c r="Y25" s="927" t="str">
        <f>IFERROR(IF(OR('別紙様式3-2（４・５月）'!R27="",'別紙様式3-2（４・５月）'!Z27="ベア加算"),"",X25*VLOOKUP(N25,'【参考】数式用'!$AD$2:$AH$27,MATCH(W25,'【参考】数式用'!$K$4:$N$4,0)+1,0)),"")</f>
        <v/>
      </c>
      <c r="Z25" s="927"/>
      <c r="AA25" s="930"/>
      <c r="AB25" s="915"/>
      <c r="AC25" s="968" t="str">
        <f>IFERROR(IF(AND('別紙様式3-2（４・５月）'!O27="",W25&lt;&gt;"",W25&lt;&gt;"―"),X25,X25*VLOOKUP(AG25,'【参考】数式用4'!$DC$3:$DZ$106,MATCH(N25,'【参考】数式用4'!$DC$2:$DZ$2,0))),"")</f>
        <v/>
      </c>
      <c r="AD25" s="970" t="str">
        <f t="shared" si="0"/>
        <v/>
      </c>
      <c r="AE25" s="864" t="str">
        <f t="shared" si="1"/>
        <v/>
      </c>
      <c r="AF25" s="971" t="str">
        <f>IF(O25="","",'別紙様式3-2（４・５月）'!O27&amp;'別紙様式3-2（４・５月）'!P27&amp;'別紙様式3-2（４・５月）'!Q27&amp;"から"&amp;O25)</f>
        <v/>
      </c>
      <c r="AG25" s="971" t="str">
        <f>IF(OR(W25="",W25="―"),"",'別紙様式3-2（４・５月）'!O27&amp;'別紙様式3-2（４・５月）'!P27&amp;'別紙様式3-2（４・５月）'!Q27&amp;"から"&amp;W25)</f>
        <v/>
      </c>
    </row>
    <row r="26" spans="1:41" ht="24.9" customHeight="1">
      <c r="A26" s="874">
        <v>13</v>
      </c>
      <c r="B26" s="735" t="str">
        <f>IF(基本情報入力シート!C65="","",基本情報入力シート!C65)</f>
        <v/>
      </c>
      <c r="C26" s="742"/>
      <c r="D26" s="742"/>
      <c r="E26" s="742"/>
      <c r="F26" s="742"/>
      <c r="G26" s="742"/>
      <c r="H26" s="742"/>
      <c r="I26" s="752"/>
      <c r="J26" s="757" t="str">
        <f>IF(基本情報入力シート!M65="","",基本情報入力シート!M65)</f>
        <v/>
      </c>
      <c r="K26" s="758" t="str">
        <f>IF(基本情報入力シート!R65="","",基本情報入力シート!R65)</f>
        <v/>
      </c>
      <c r="L26" s="758" t="str">
        <f>IF(基本情報入力シート!W65="","",基本情報入力シート!W65)</f>
        <v/>
      </c>
      <c r="M26" s="773" t="str">
        <f>IF(基本情報入力シート!X65="","",基本情報入力シート!X65)</f>
        <v/>
      </c>
      <c r="N26" s="785" t="str">
        <f>IF(基本情報入力シート!Y65="","",基本情報入力シート!Y65)</f>
        <v/>
      </c>
      <c r="O26" s="909"/>
      <c r="P26" s="916"/>
      <c r="Q26" s="920"/>
      <c r="R26" s="927" t="str">
        <f>IFERROR(IF(OR('別紙様式3-2（４・５月）'!R28="",'別紙様式3-2（４・５月）'!Z28="ベア加算"),"",P26*VLOOKUP(N26,'【参考】数式用'!$AD$2:$AH$27,MATCH(O26,'【参考】数式用'!$K$4:$N$4,0)+1,0)),"")</f>
        <v/>
      </c>
      <c r="S26" s="930"/>
      <c r="T26" s="915"/>
      <c r="U26" s="919"/>
      <c r="V26" s="944" t="str">
        <f>IFERROR(IF(AND('別紙様式3-2（４・５月）'!O28="",O26&lt;&gt;""),P26,P26*VLOOKUP(AF26,'【参考】数式用4'!$DC$3:$DZ$106,MATCH(N26,'【参考】数式用4'!$DC$2:$DZ$2,0))),"")</f>
        <v/>
      </c>
      <c r="W26" s="949"/>
      <c r="X26" s="916"/>
      <c r="Y26" s="927" t="str">
        <f>IFERROR(IF(OR('別紙様式3-2（４・５月）'!R28="",'別紙様式3-2（４・５月）'!Z28="ベア加算"),"",X26*VLOOKUP(N26,'【参考】数式用'!$AD$2:$AH$27,MATCH(W26,'【参考】数式用'!$K$4:$N$4,0)+1,0)),"")</f>
        <v/>
      </c>
      <c r="Z26" s="927"/>
      <c r="AA26" s="930"/>
      <c r="AB26" s="915"/>
      <c r="AC26" s="968" t="str">
        <f>IFERROR(IF(AND('別紙様式3-2（４・５月）'!O28="",W26&lt;&gt;"",W26&lt;&gt;"―"),X26,X26*VLOOKUP(AG26,'【参考】数式用4'!$DC$3:$DZ$106,MATCH(N26,'【参考】数式用4'!$DC$2:$DZ$2,0))),"")</f>
        <v/>
      </c>
      <c r="AD26" s="970" t="str">
        <f t="shared" si="0"/>
        <v/>
      </c>
      <c r="AE26" s="864" t="str">
        <f t="shared" si="1"/>
        <v/>
      </c>
      <c r="AF26" s="971" t="str">
        <f>IF(O26="","",'別紙様式3-2（４・５月）'!O28&amp;'別紙様式3-2（４・５月）'!P28&amp;'別紙様式3-2（４・５月）'!Q28&amp;"から"&amp;O26)</f>
        <v/>
      </c>
      <c r="AG26" s="971" t="str">
        <f>IF(OR(W26="",W26="―"),"",'別紙様式3-2（４・５月）'!O28&amp;'別紙様式3-2（４・５月）'!P28&amp;'別紙様式3-2（４・５月）'!Q28&amp;"から"&amp;W26)</f>
        <v/>
      </c>
    </row>
    <row r="27" spans="1:41" ht="24.9" customHeight="1">
      <c r="A27" s="874">
        <v>14</v>
      </c>
      <c r="B27" s="735" t="str">
        <f>IF(基本情報入力シート!C66="","",基本情報入力シート!C66)</f>
        <v/>
      </c>
      <c r="C27" s="742"/>
      <c r="D27" s="742"/>
      <c r="E27" s="742"/>
      <c r="F27" s="742"/>
      <c r="G27" s="742"/>
      <c r="H27" s="742"/>
      <c r="I27" s="752"/>
      <c r="J27" s="757" t="str">
        <f>IF(基本情報入力シート!M66="","",基本情報入力シート!M66)</f>
        <v/>
      </c>
      <c r="K27" s="758" t="str">
        <f>IF(基本情報入力シート!R66="","",基本情報入力シート!R66)</f>
        <v/>
      </c>
      <c r="L27" s="758" t="str">
        <f>IF(基本情報入力シート!W66="","",基本情報入力シート!W66)</f>
        <v/>
      </c>
      <c r="M27" s="773" t="str">
        <f>IF(基本情報入力シート!X66="","",基本情報入力シート!X66)</f>
        <v/>
      </c>
      <c r="N27" s="785" t="str">
        <f>IF(基本情報入力シート!Y66="","",基本情報入力シート!Y66)</f>
        <v/>
      </c>
      <c r="O27" s="909"/>
      <c r="P27" s="916"/>
      <c r="Q27" s="920"/>
      <c r="R27" s="927" t="str">
        <f>IFERROR(IF(OR('別紙様式3-2（４・５月）'!R29="",'別紙様式3-2（４・５月）'!Z29="ベア加算"),"",P27*VLOOKUP(N27,'【参考】数式用'!$AD$2:$AH$27,MATCH(O27,'【参考】数式用'!$K$4:$N$4,0)+1,0)),"")</f>
        <v/>
      </c>
      <c r="S27" s="930"/>
      <c r="T27" s="915"/>
      <c r="U27" s="919"/>
      <c r="V27" s="944" t="str">
        <f>IFERROR(IF(AND('別紙様式3-2（４・５月）'!O29="",O27&lt;&gt;""),P27,P27*VLOOKUP(AF27,'【参考】数式用4'!$DC$3:$DZ$106,MATCH(N27,'【参考】数式用4'!$DC$2:$DZ$2,0))),"")</f>
        <v/>
      </c>
      <c r="W27" s="949"/>
      <c r="X27" s="916"/>
      <c r="Y27" s="927" t="str">
        <f>IFERROR(IF(OR('別紙様式3-2（４・５月）'!R29="",'別紙様式3-2（４・５月）'!Z29="ベア加算"),"",X27*VLOOKUP(N27,'【参考】数式用'!$AD$2:$AH$27,MATCH(W27,'【参考】数式用'!$K$4:$N$4,0)+1,0)),"")</f>
        <v/>
      </c>
      <c r="Z27" s="927"/>
      <c r="AA27" s="930"/>
      <c r="AB27" s="915"/>
      <c r="AC27" s="968" t="str">
        <f>IFERROR(IF(AND('別紙様式3-2（４・５月）'!O29="",W27&lt;&gt;"",W27&lt;&gt;"―"),X27,X27*VLOOKUP(AG27,'【参考】数式用4'!$DC$3:$DZ$106,MATCH(N27,'【参考】数式用4'!$DC$2:$DZ$2,0))),"")</f>
        <v/>
      </c>
      <c r="AD27" s="970" t="str">
        <f t="shared" si="0"/>
        <v/>
      </c>
      <c r="AE27" s="864" t="str">
        <f t="shared" si="1"/>
        <v/>
      </c>
      <c r="AF27" s="971" t="str">
        <f>IF(O27="","",'別紙様式3-2（４・５月）'!O29&amp;'別紙様式3-2（４・５月）'!P29&amp;'別紙様式3-2（４・５月）'!Q29&amp;"から"&amp;O27)</f>
        <v/>
      </c>
      <c r="AG27" s="971" t="str">
        <f>IF(OR(W27="",W27="―"),"",'別紙様式3-2（４・５月）'!O29&amp;'別紙様式3-2（４・５月）'!P29&amp;'別紙様式3-2（４・５月）'!Q29&amp;"から"&amp;W27)</f>
        <v/>
      </c>
    </row>
    <row r="28" spans="1:41" ht="24.9" customHeight="1">
      <c r="A28" s="874">
        <v>15</v>
      </c>
      <c r="B28" s="735" t="str">
        <f>IF(基本情報入力シート!C67="","",基本情報入力シート!C67)</f>
        <v/>
      </c>
      <c r="C28" s="742"/>
      <c r="D28" s="742"/>
      <c r="E28" s="742"/>
      <c r="F28" s="742"/>
      <c r="G28" s="742"/>
      <c r="H28" s="742"/>
      <c r="I28" s="752"/>
      <c r="J28" s="757" t="str">
        <f>IF(基本情報入力シート!M67="","",基本情報入力シート!M67)</f>
        <v/>
      </c>
      <c r="K28" s="758" t="str">
        <f>IF(基本情報入力シート!R67="","",基本情報入力シート!R67)</f>
        <v/>
      </c>
      <c r="L28" s="758" t="str">
        <f>IF(基本情報入力シート!W67="","",基本情報入力シート!W67)</f>
        <v/>
      </c>
      <c r="M28" s="773" t="str">
        <f>IF(基本情報入力シート!X67="","",基本情報入力シート!X67)</f>
        <v/>
      </c>
      <c r="N28" s="785" t="str">
        <f>IF(基本情報入力シート!Y67="","",基本情報入力シート!Y67)</f>
        <v/>
      </c>
      <c r="O28" s="909"/>
      <c r="P28" s="916"/>
      <c r="Q28" s="920"/>
      <c r="R28" s="927" t="str">
        <f>IFERROR(IF(OR('別紙様式3-2（４・５月）'!R30="",'別紙様式3-2（４・５月）'!Z30="ベア加算"),"",P28*VLOOKUP(N28,'【参考】数式用'!$AD$2:$AH$27,MATCH(O28,'【参考】数式用'!$K$4:$N$4,0)+1,0)),"")</f>
        <v/>
      </c>
      <c r="S28" s="930"/>
      <c r="T28" s="915"/>
      <c r="U28" s="919"/>
      <c r="V28" s="944" t="str">
        <f>IFERROR(IF(AND('別紙様式3-2（４・５月）'!O30="",O28&lt;&gt;""),P28,P28*VLOOKUP(AF28,'【参考】数式用4'!$DC$3:$DZ$106,MATCH(N28,'【参考】数式用4'!$DC$2:$DZ$2,0))),"")</f>
        <v/>
      </c>
      <c r="W28" s="949"/>
      <c r="X28" s="916"/>
      <c r="Y28" s="927" t="str">
        <f>IFERROR(IF(OR('別紙様式3-2（４・５月）'!R30="",'別紙様式3-2（４・５月）'!Z30="ベア加算"),"",X28*VLOOKUP(N28,'【参考】数式用'!$AD$2:$AH$27,MATCH(W28,'【参考】数式用'!$K$4:$N$4,0)+1,0)),"")</f>
        <v/>
      </c>
      <c r="Z28" s="927"/>
      <c r="AA28" s="930"/>
      <c r="AB28" s="915"/>
      <c r="AC28" s="968" t="str">
        <f>IFERROR(IF(AND('別紙様式3-2（４・５月）'!O30="",W28&lt;&gt;"",W28&lt;&gt;"―"),X28,X28*VLOOKUP(AG28,'【参考】数式用4'!$DC$3:$DZ$106,MATCH(N28,'【参考】数式用4'!$DC$2:$DZ$2,0))),"")</f>
        <v/>
      </c>
      <c r="AD28" s="970" t="str">
        <f t="shared" si="0"/>
        <v/>
      </c>
      <c r="AE28" s="864" t="str">
        <f t="shared" si="1"/>
        <v/>
      </c>
      <c r="AF28" s="971" t="str">
        <f>IF(O28="","",'別紙様式3-2（４・５月）'!O30&amp;'別紙様式3-2（４・５月）'!P30&amp;'別紙様式3-2（４・５月）'!Q30&amp;"から"&amp;O28)</f>
        <v/>
      </c>
      <c r="AG28" s="971" t="str">
        <f>IF(OR(W28="",W28="―"),"",'別紙様式3-2（４・５月）'!O30&amp;'別紙様式3-2（４・５月）'!P30&amp;'別紙様式3-2（４・５月）'!Q30&amp;"から"&amp;W28)</f>
        <v/>
      </c>
    </row>
    <row r="29" spans="1:41" ht="24.9" customHeight="1">
      <c r="A29" s="874">
        <v>16</v>
      </c>
      <c r="B29" s="735" t="str">
        <f>IF(基本情報入力シート!C68="","",基本情報入力シート!C68)</f>
        <v/>
      </c>
      <c r="C29" s="742"/>
      <c r="D29" s="742"/>
      <c r="E29" s="742"/>
      <c r="F29" s="742"/>
      <c r="G29" s="742"/>
      <c r="H29" s="742"/>
      <c r="I29" s="752"/>
      <c r="J29" s="758" t="str">
        <f>IF(基本情報入力シート!M68="","",基本情報入力シート!M68)</f>
        <v/>
      </c>
      <c r="K29" s="758" t="str">
        <f>IF(基本情報入力シート!R68="","",基本情報入力シート!R68)</f>
        <v/>
      </c>
      <c r="L29" s="758" t="str">
        <f>IF(基本情報入力シート!W68="","",基本情報入力シート!W68)</f>
        <v/>
      </c>
      <c r="M29" s="774" t="str">
        <f>IF(基本情報入力シート!X68="","",基本情報入力シート!X68)</f>
        <v/>
      </c>
      <c r="N29" s="786" t="str">
        <f>IF(基本情報入力シート!Y68="","",基本情報入力シート!Y68)</f>
        <v/>
      </c>
      <c r="O29" s="910"/>
      <c r="P29" s="916"/>
      <c r="Q29" s="920"/>
      <c r="R29" s="927" t="str">
        <f>IFERROR(IF(OR('別紙様式3-2（４・５月）'!R31="",'別紙様式3-2（４・５月）'!Z31="ベア加算"),"",P29*VLOOKUP(N29,'【参考】数式用'!$AD$2:$AH$27,MATCH(O29,'【参考】数式用'!$K$4:$N$4,0)+1,0)),"")</f>
        <v/>
      </c>
      <c r="S29" s="930"/>
      <c r="T29" s="916"/>
      <c r="U29" s="920"/>
      <c r="V29" s="944" t="str">
        <f>IFERROR(IF(AND('別紙様式3-2（４・５月）'!O31="",O29&lt;&gt;""),P29,P29*VLOOKUP(AF29,'【参考】数式用4'!$DC$3:$DZ$106,MATCH(N29,'【参考】数式用4'!$DC$2:$DZ$2,0))),"")</f>
        <v/>
      </c>
      <c r="W29" s="950"/>
      <c r="X29" s="916"/>
      <c r="Y29" s="927" t="str">
        <f>IFERROR(IF(OR('別紙様式3-2（４・５月）'!R31="",'別紙様式3-2（４・５月）'!Z31="ベア加算"),"",X29*VLOOKUP(N29,'【参考】数式用'!$AD$2:$AH$27,MATCH(W29,'【参考】数式用'!$K$4:$N$4,0)+1,0)),"")</f>
        <v/>
      </c>
      <c r="Z29" s="927"/>
      <c r="AA29" s="930"/>
      <c r="AB29" s="916"/>
      <c r="AC29" s="968" t="str">
        <f>IFERROR(IF(AND('別紙様式3-2（４・５月）'!O31="",W29&lt;&gt;"",W29&lt;&gt;"―"),X29,X29*VLOOKUP(AG29,'【参考】数式用4'!$DC$3:$DZ$106,MATCH(N29,'【参考】数式用4'!$DC$2:$DZ$2,0))),"")</f>
        <v/>
      </c>
      <c r="AD29" s="970" t="str">
        <f t="shared" si="0"/>
        <v/>
      </c>
      <c r="AE29" s="864" t="str">
        <f t="shared" si="1"/>
        <v/>
      </c>
      <c r="AF29" s="971" t="str">
        <f>IF(O29="","",'別紙様式3-2（４・５月）'!O31&amp;'別紙様式3-2（４・５月）'!P31&amp;'別紙様式3-2（４・５月）'!Q31&amp;"から"&amp;O29)</f>
        <v/>
      </c>
      <c r="AG29" s="971" t="str">
        <f>IF(OR(W29="",W29="―"),"",'別紙様式3-2（４・５月）'!O31&amp;'別紙様式3-2（４・５月）'!P31&amp;'別紙様式3-2（４・５月）'!Q31&amp;"から"&amp;W29)</f>
        <v/>
      </c>
    </row>
    <row r="30" spans="1:41" s="1" customFormat="1" ht="24.9" customHeight="1">
      <c r="A30" s="874">
        <v>17</v>
      </c>
      <c r="B30" s="735" t="str">
        <f>IF(基本情報入力シート!C69="","",基本情報入力シート!C69)</f>
        <v/>
      </c>
      <c r="C30" s="742"/>
      <c r="D30" s="742"/>
      <c r="E30" s="742"/>
      <c r="F30" s="742"/>
      <c r="G30" s="742"/>
      <c r="H30" s="742"/>
      <c r="I30" s="752"/>
      <c r="J30" s="757" t="str">
        <f>IF(基本情報入力シート!M69="","",基本情報入力シート!M69)</f>
        <v/>
      </c>
      <c r="K30" s="758" t="str">
        <f>IF(基本情報入力シート!R69="","",基本情報入力シート!R69)</f>
        <v/>
      </c>
      <c r="L30" s="758" t="str">
        <f>IF(基本情報入力シート!W69="","",基本情報入力シート!W69)</f>
        <v/>
      </c>
      <c r="M30" s="773" t="str">
        <f>IF(基本情報入力シート!X69="","",基本情報入力シート!X69)</f>
        <v/>
      </c>
      <c r="N30" s="785" t="str">
        <f>IF(基本情報入力シート!Y69="","",基本情報入力シート!Y69)</f>
        <v/>
      </c>
      <c r="O30" s="909"/>
      <c r="P30" s="916"/>
      <c r="Q30" s="920"/>
      <c r="R30" s="927" t="str">
        <f>IFERROR(IF(OR('別紙様式3-2（４・５月）'!R32="",'別紙様式3-2（４・５月）'!Z32="ベア加算"),"",P30*VLOOKUP(N30,'【参考】数式用'!$AD$2:$AH$27,MATCH(O30,'【参考】数式用'!$K$4:$N$4,0)+1,0)),"")</f>
        <v/>
      </c>
      <c r="S30" s="930"/>
      <c r="T30" s="915"/>
      <c r="U30" s="919"/>
      <c r="V30" s="944" t="str">
        <f>IFERROR(IF(AND('別紙様式3-2（４・５月）'!O32="",O30&lt;&gt;""),P30,P30*VLOOKUP(AF30,'【参考】数式用4'!$DC$3:$DZ$106,MATCH(N30,'【参考】数式用4'!$DC$2:$DZ$2,0))),"")</f>
        <v/>
      </c>
      <c r="W30" s="949"/>
      <c r="X30" s="916"/>
      <c r="Y30" s="927" t="str">
        <f>IFERROR(IF(OR('別紙様式3-2（４・５月）'!R32="",'別紙様式3-2（４・５月）'!Z32="ベア加算"),"",X30*VLOOKUP(N30,'【参考】数式用'!$AD$2:$AH$27,MATCH(W30,'【参考】数式用'!$K$4:$N$4,0)+1,0)),"")</f>
        <v/>
      </c>
      <c r="Z30" s="927"/>
      <c r="AA30" s="930"/>
      <c r="AB30" s="915"/>
      <c r="AC30" s="968" t="str">
        <f>IFERROR(IF(AND('別紙様式3-2（４・５月）'!O32="",W30&lt;&gt;"",W30&lt;&gt;"―"),X30,X30*VLOOKUP(AG30,'【参考】数式用4'!$DC$3:$DZ$106,MATCH(N30,'【参考】数式用4'!$DC$2:$DZ$2,0))),"")</f>
        <v/>
      </c>
      <c r="AD30" s="970" t="str">
        <f t="shared" si="0"/>
        <v/>
      </c>
      <c r="AE30" s="864" t="str">
        <f t="shared" si="1"/>
        <v/>
      </c>
      <c r="AF30" s="971" t="str">
        <f>IF(O30="","",'別紙様式3-2（４・５月）'!O32&amp;'別紙様式3-2（４・５月）'!P32&amp;'別紙様式3-2（４・５月）'!Q32&amp;"から"&amp;O30)</f>
        <v/>
      </c>
      <c r="AG30" s="971" t="str">
        <f>IF(OR(W30="",W30="―"),"",'別紙様式3-2（４・５月）'!O32&amp;'別紙様式3-2（４・５月）'!P32&amp;'別紙様式3-2（４・５月）'!Q32&amp;"から"&amp;W30)</f>
        <v/>
      </c>
      <c r="AH30" s="714"/>
      <c r="AI30" s="714"/>
      <c r="AJ30" s="714"/>
      <c r="AK30" s="714"/>
      <c r="AL30" s="714"/>
      <c r="AM30" s="714"/>
      <c r="AN30" s="714"/>
      <c r="AO30" s="714"/>
    </row>
    <row r="31" spans="1:41" s="1" customFormat="1" ht="24.9" customHeight="1">
      <c r="A31" s="874">
        <v>18</v>
      </c>
      <c r="B31" s="735" t="str">
        <f>IF(基本情報入力シート!C70="","",基本情報入力シート!C70)</f>
        <v/>
      </c>
      <c r="C31" s="742"/>
      <c r="D31" s="742"/>
      <c r="E31" s="742"/>
      <c r="F31" s="742"/>
      <c r="G31" s="742"/>
      <c r="H31" s="742"/>
      <c r="I31" s="752"/>
      <c r="J31" s="757" t="str">
        <f>IF(基本情報入力シート!M70="","",基本情報入力シート!M70)</f>
        <v/>
      </c>
      <c r="K31" s="758" t="str">
        <f>IF(基本情報入力シート!R70="","",基本情報入力シート!R70)</f>
        <v/>
      </c>
      <c r="L31" s="758" t="str">
        <f>IF(基本情報入力シート!W70="","",基本情報入力シート!W70)</f>
        <v/>
      </c>
      <c r="M31" s="773" t="str">
        <f>IF(基本情報入力シート!X70="","",基本情報入力シート!X70)</f>
        <v/>
      </c>
      <c r="N31" s="785" t="str">
        <f>IF(基本情報入力シート!Y70="","",基本情報入力シート!Y70)</f>
        <v/>
      </c>
      <c r="O31" s="909"/>
      <c r="P31" s="916"/>
      <c r="Q31" s="920"/>
      <c r="R31" s="927" t="str">
        <f>IFERROR(IF(OR('別紙様式3-2（４・５月）'!R33="",'別紙様式3-2（４・５月）'!Z33="ベア加算"),"",P31*VLOOKUP(N31,'【参考】数式用'!$AD$2:$AH$27,MATCH(O31,'【参考】数式用'!$K$4:$N$4,0)+1,0)),"")</f>
        <v/>
      </c>
      <c r="S31" s="930"/>
      <c r="T31" s="915"/>
      <c r="U31" s="919"/>
      <c r="V31" s="944" t="str">
        <f>IFERROR(IF(AND('別紙様式3-2（４・５月）'!O33="",O31&lt;&gt;""),P31,P31*VLOOKUP(AF31,'【参考】数式用4'!$DC$3:$DZ$106,MATCH(N31,'【参考】数式用4'!$DC$2:$DZ$2,0))),"")</f>
        <v/>
      </c>
      <c r="W31" s="949"/>
      <c r="X31" s="916"/>
      <c r="Y31" s="927" t="str">
        <f>IFERROR(IF(OR('別紙様式3-2（４・５月）'!R33="",'別紙様式3-2（４・５月）'!Z33="ベア加算"),"",X31*VLOOKUP(N31,'【参考】数式用'!$AD$2:$AH$27,MATCH(W31,'【参考】数式用'!$K$4:$N$4,0)+1,0)),"")</f>
        <v/>
      </c>
      <c r="Z31" s="927"/>
      <c r="AA31" s="930"/>
      <c r="AB31" s="915"/>
      <c r="AC31" s="968" t="str">
        <f>IFERROR(IF(AND('別紙様式3-2（４・５月）'!O33="",W31&lt;&gt;"",W31&lt;&gt;"―"),X31,X31*VLOOKUP(AG31,'【参考】数式用4'!$DC$3:$DZ$106,MATCH(N31,'【参考】数式用4'!$DC$2:$DZ$2,0))),"")</f>
        <v/>
      </c>
      <c r="AD31" s="970" t="str">
        <f t="shared" si="0"/>
        <v/>
      </c>
      <c r="AE31" s="864" t="str">
        <f t="shared" si="1"/>
        <v/>
      </c>
      <c r="AF31" s="971" t="str">
        <f>IF(O31="","",'別紙様式3-2（４・５月）'!O33&amp;'別紙様式3-2（４・５月）'!P33&amp;'別紙様式3-2（４・５月）'!Q33&amp;"から"&amp;O31)</f>
        <v/>
      </c>
      <c r="AG31" s="971" t="str">
        <f>IF(OR(W31="",W31="―"),"",'別紙様式3-2（４・５月）'!O33&amp;'別紙様式3-2（４・５月）'!P33&amp;'別紙様式3-2（４・５月）'!Q33&amp;"から"&amp;W31)</f>
        <v/>
      </c>
      <c r="AH31" s="714"/>
      <c r="AI31" s="714"/>
      <c r="AJ31" s="714"/>
      <c r="AK31" s="714"/>
      <c r="AL31" s="714"/>
      <c r="AM31" s="714"/>
      <c r="AN31" s="714"/>
      <c r="AO31" s="714"/>
    </row>
    <row r="32" spans="1:41" s="1" customFormat="1" ht="24.9" customHeight="1">
      <c r="A32" s="874">
        <v>19</v>
      </c>
      <c r="B32" s="735" t="str">
        <f>IF(基本情報入力シート!C71="","",基本情報入力シート!C71)</f>
        <v/>
      </c>
      <c r="C32" s="742"/>
      <c r="D32" s="742"/>
      <c r="E32" s="742"/>
      <c r="F32" s="742"/>
      <c r="G32" s="742"/>
      <c r="H32" s="742"/>
      <c r="I32" s="752"/>
      <c r="J32" s="757" t="str">
        <f>IF(基本情報入力シート!M71="","",基本情報入力シート!M71)</f>
        <v/>
      </c>
      <c r="K32" s="758" t="str">
        <f>IF(基本情報入力シート!R71="","",基本情報入力シート!R71)</f>
        <v/>
      </c>
      <c r="L32" s="758" t="str">
        <f>IF(基本情報入力シート!W71="","",基本情報入力シート!W71)</f>
        <v/>
      </c>
      <c r="M32" s="773" t="str">
        <f>IF(基本情報入力シート!X71="","",基本情報入力シート!X71)</f>
        <v/>
      </c>
      <c r="N32" s="785" t="str">
        <f>IF(基本情報入力シート!Y71="","",基本情報入力シート!Y71)</f>
        <v/>
      </c>
      <c r="O32" s="909"/>
      <c r="P32" s="916"/>
      <c r="Q32" s="920"/>
      <c r="R32" s="927" t="str">
        <f>IFERROR(IF(OR('別紙様式3-2（４・５月）'!R34="",'別紙様式3-2（４・５月）'!Z34="ベア加算"),"",P32*VLOOKUP(N32,'【参考】数式用'!$AD$2:$AH$27,MATCH(O32,'【参考】数式用'!$K$4:$N$4,0)+1,0)),"")</f>
        <v/>
      </c>
      <c r="S32" s="930"/>
      <c r="T32" s="915"/>
      <c r="U32" s="919"/>
      <c r="V32" s="944" t="str">
        <f>IFERROR(IF(AND('別紙様式3-2（４・５月）'!O34="",O32&lt;&gt;""),P32,P32*VLOOKUP(AF32,'【参考】数式用4'!$DC$3:$DZ$106,MATCH(N32,'【参考】数式用4'!$DC$2:$DZ$2,0))),"")</f>
        <v/>
      </c>
      <c r="W32" s="949"/>
      <c r="X32" s="916"/>
      <c r="Y32" s="927" t="str">
        <f>IFERROR(IF(OR('別紙様式3-2（４・５月）'!R34="",'別紙様式3-2（４・５月）'!Z34="ベア加算"),"",X32*VLOOKUP(N32,'【参考】数式用'!$AD$2:$AH$27,MATCH(W32,'【参考】数式用'!$K$4:$N$4,0)+1,0)),"")</f>
        <v/>
      </c>
      <c r="Z32" s="927"/>
      <c r="AA32" s="930"/>
      <c r="AB32" s="915"/>
      <c r="AC32" s="968" t="str">
        <f>IFERROR(IF(AND('別紙様式3-2（４・５月）'!O34="",W32&lt;&gt;"",W32&lt;&gt;"―"),X32,X32*VLOOKUP(AG32,'【参考】数式用4'!$DC$3:$DZ$106,MATCH(N32,'【参考】数式用4'!$DC$2:$DZ$2,0))),"")</f>
        <v/>
      </c>
      <c r="AD32" s="970" t="str">
        <f t="shared" si="0"/>
        <v/>
      </c>
      <c r="AE32" s="864" t="str">
        <f t="shared" si="1"/>
        <v/>
      </c>
      <c r="AF32" s="971" t="str">
        <f>IF(O32="","",'別紙様式3-2（４・５月）'!O34&amp;'別紙様式3-2（４・５月）'!P34&amp;'別紙様式3-2（４・５月）'!Q34&amp;"から"&amp;O32)</f>
        <v/>
      </c>
      <c r="AG32" s="971" t="str">
        <f>IF(OR(W32="",W32="―"),"",'別紙様式3-2（４・５月）'!O34&amp;'別紙様式3-2（４・５月）'!P34&amp;'別紙様式3-2（４・５月）'!Q34&amp;"から"&amp;W32)</f>
        <v/>
      </c>
      <c r="AH32" s="714"/>
      <c r="AI32" s="714"/>
      <c r="AJ32" s="714"/>
      <c r="AK32" s="714"/>
      <c r="AL32" s="714"/>
      <c r="AM32" s="714"/>
      <c r="AN32" s="714"/>
      <c r="AO32" s="714"/>
    </row>
    <row r="33" spans="1:41" s="1" customFormat="1" ht="24.9" customHeight="1">
      <c r="A33" s="874">
        <v>20</v>
      </c>
      <c r="B33" s="735" t="str">
        <f>IF(基本情報入力シート!C72="","",基本情報入力シート!C72)</f>
        <v/>
      </c>
      <c r="C33" s="742"/>
      <c r="D33" s="742"/>
      <c r="E33" s="742"/>
      <c r="F33" s="742"/>
      <c r="G33" s="742"/>
      <c r="H33" s="742"/>
      <c r="I33" s="752"/>
      <c r="J33" s="757" t="str">
        <f>IF(基本情報入力シート!M72="","",基本情報入力シート!M72)</f>
        <v/>
      </c>
      <c r="K33" s="758" t="str">
        <f>IF(基本情報入力シート!R72="","",基本情報入力シート!R72)</f>
        <v/>
      </c>
      <c r="L33" s="758" t="str">
        <f>IF(基本情報入力シート!W72="","",基本情報入力シート!W72)</f>
        <v/>
      </c>
      <c r="M33" s="773" t="str">
        <f>IF(基本情報入力シート!X72="","",基本情報入力シート!X72)</f>
        <v/>
      </c>
      <c r="N33" s="785" t="str">
        <f>IF(基本情報入力シート!Y72="","",基本情報入力シート!Y72)</f>
        <v/>
      </c>
      <c r="O33" s="909"/>
      <c r="P33" s="916"/>
      <c r="Q33" s="920"/>
      <c r="R33" s="927" t="str">
        <f>IFERROR(IF(OR('別紙様式3-2（４・５月）'!R35="",'別紙様式3-2（４・５月）'!Z35="ベア加算"),"",P33*VLOOKUP(N33,'【参考】数式用'!$AD$2:$AH$27,MATCH(O33,'【参考】数式用'!$K$4:$N$4,0)+1,0)),"")</f>
        <v/>
      </c>
      <c r="S33" s="930"/>
      <c r="T33" s="915"/>
      <c r="U33" s="919"/>
      <c r="V33" s="944" t="str">
        <f>IFERROR(IF(AND('別紙様式3-2（４・５月）'!O35="",O33&lt;&gt;""),P33,P33*VLOOKUP(AF33,'【参考】数式用4'!$DC$3:$DZ$106,MATCH(N33,'【参考】数式用4'!$DC$2:$DZ$2,0))),"")</f>
        <v/>
      </c>
      <c r="W33" s="949"/>
      <c r="X33" s="916"/>
      <c r="Y33" s="927" t="str">
        <f>IFERROR(IF(OR('別紙様式3-2（４・５月）'!R35="",'別紙様式3-2（４・５月）'!Z35="ベア加算"),"",X33*VLOOKUP(N33,'【参考】数式用'!$AD$2:$AH$27,MATCH(W33,'【参考】数式用'!$K$4:$N$4,0)+1,0)),"")</f>
        <v/>
      </c>
      <c r="Z33" s="927"/>
      <c r="AA33" s="930"/>
      <c r="AB33" s="915"/>
      <c r="AC33" s="968" t="str">
        <f>IFERROR(IF(AND('別紙様式3-2（４・５月）'!O35="",W33&lt;&gt;"",W33&lt;&gt;"―"),X33,X33*VLOOKUP(AG33,'【参考】数式用4'!$DC$3:$DZ$106,MATCH(N33,'【参考】数式用4'!$DC$2:$DZ$2,0))),"")</f>
        <v/>
      </c>
      <c r="AD33" s="970" t="str">
        <f t="shared" si="0"/>
        <v/>
      </c>
      <c r="AE33" s="864" t="str">
        <f t="shared" si="1"/>
        <v/>
      </c>
      <c r="AF33" s="971" t="str">
        <f>IF(O33="","",'別紙様式3-2（４・５月）'!O35&amp;'別紙様式3-2（４・５月）'!P35&amp;'別紙様式3-2（４・５月）'!Q35&amp;"から"&amp;O33)</f>
        <v/>
      </c>
      <c r="AG33" s="971" t="str">
        <f>IF(OR(W33="",W33="―"),"",'別紙様式3-2（４・５月）'!O35&amp;'別紙様式3-2（４・５月）'!P35&amp;'別紙様式3-2（４・５月）'!Q35&amp;"から"&amp;W33)</f>
        <v/>
      </c>
      <c r="AH33" s="714"/>
      <c r="AI33" s="714"/>
      <c r="AJ33" s="714"/>
      <c r="AK33" s="714"/>
      <c r="AL33" s="714"/>
      <c r="AM33" s="714"/>
      <c r="AN33" s="714"/>
      <c r="AO33" s="714"/>
    </row>
    <row r="34" spans="1:41" s="1" customFormat="1" ht="24.9" customHeight="1">
      <c r="A34" s="874">
        <v>21</v>
      </c>
      <c r="B34" s="735" t="str">
        <f>IF(基本情報入力シート!C73="","",基本情報入力シート!C73)</f>
        <v/>
      </c>
      <c r="C34" s="742"/>
      <c r="D34" s="742"/>
      <c r="E34" s="742"/>
      <c r="F34" s="742"/>
      <c r="G34" s="742"/>
      <c r="H34" s="742"/>
      <c r="I34" s="752"/>
      <c r="J34" s="757" t="str">
        <f>IF(基本情報入力シート!M73="","",基本情報入力シート!M73)</f>
        <v/>
      </c>
      <c r="K34" s="758" t="str">
        <f>IF(基本情報入力シート!R73="","",基本情報入力シート!R73)</f>
        <v/>
      </c>
      <c r="L34" s="758" t="str">
        <f>IF(基本情報入力シート!W73="","",基本情報入力シート!W73)</f>
        <v/>
      </c>
      <c r="M34" s="773" t="str">
        <f>IF(基本情報入力シート!X73="","",基本情報入力シート!X73)</f>
        <v/>
      </c>
      <c r="N34" s="785" t="str">
        <f>IF(基本情報入力シート!Y73="","",基本情報入力シート!Y73)</f>
        <v/>
      </c>
      <c r="O34" s="909"/>
      <c r="P34" s="916"/>
      <c r="Q34" s="920"/>
      <c r="R34" s="927" t="str">
        <f>IFERROR(IF(OR('別紙様式3-2（４・５月）'!R36="",'別紙様式3-2（４・５月）'!Z36="ベア加算"),"",P34*VLOOKUP(N34,'【参考】数式用'!$AD$2:$AH$27,MATCH(O34,'【参考】数式用'!$K$4:$N$4,0)+1,0)),"")</f>
        <v/>
      </c>
      <c r="S34" s="930"/>
      <c r="T34" s="915"/>
      <c r="U34" s="919"/>
      <c r="V34" s="944" t="str">
        <f>IFERROR(IF(AND('別紙様式3-2（４・５月）'!O36="",O34&lt;&gt;""),P34,P34*VLOOKUP(AF34,'【参考】数式用4'!$DC$3:$DZ$106,MATCH(N34,'【参考】数式用4'!$DC$2:$DZ$2,0))),"")</f>
        <v/>
      </c>
      <c r="W34" s="949"/>
      <c r="X34" s="916"/>
      <c r="Y34" s="927" t="str">
        <f>IFERROR(IF(OR('別紙様式3-2（４・５月）'!R36="",'別紙様式3-2（４・５月）'!Z36="ベア加算"),"",X34*VLOOKUP(N34,'【参考】数式用'!$AD$2:$AH$27,MATCH(W34,'【参考】数式用'!$K$4:$N$4,0)+1,0)),"")</f>
        <v/>
      </c>
      <c r="Z34" s="927"/>
      <c r="AA34" s="930"/>
      <c r="AB34" s="915"/>
      <c r="AC34" s="968" t="str">
        <f>IFERROR(IF(AND('別紙様式3-2（４・５月）'!O36="",W34&lt;&gt;"",W34&lt;&gt;"―"),X34,X34*VLOOKUP(AG34,'【参考】数式用4'!$DC$3:$DZ$106,MATCH(N34,'【参考】数式用4'!$DC$2:$DZ$2,0))),"")</f>
        <v/>
      </c>
      <c r="AD34" s="970" t="str">
        <f t="shared" si="0"/>
        <v/>
      </c>
      <c r="AE34" s="864" t="str">
        <f t="shared" si="1"/>
        <v/>
      </c>
      <c r="AF34" s="971" t="str">
        <f>IF(O34="","",'別紙様式3-2（４・５月）'!O36&amp;'別紙様式3-2（４・５月）'!P36&amp;'別紙様式3-2（４・５月）'!Q36&amp;"から"&amp;O34)</f>
        <v/>
      </c>
      <c r="AG34" s="971" t="str">
        <f>IF(OR(W34="",W34="―"),"",'別紙様式3-2（４・５月）'!O36&amp;'別紙様式3-2（４・５月）'!P36&amp;'別紙様式3-2（４・５月）'!Q36&amp;"から"&amp;W34)</f>
        <v/>
      </c>
      <c r="AH34" s="714"/>
      <c r="AI34" s="714"/>
      <c r="AJ34" s="714"/>
      <c r="AK34" s="714"/>
      <c r="AL34" s="714"/>
      <c r="AM34" s="714"/>
      <c r="AN34" s="714"/>
      <c r="AO34" s="714"/>
    </row>
    <row r="35" spans="1:41" s="1" customFormat="1" ht="24.9" customHeight="1">
      <c r="A35" s="874">
        <v>22</v>
      </c>
      <c r="B35" s="735" t="str">
        <f>IF(基本情報入力シート!C74="","",基本情報入力シート!C74)</f>
        <v/>
      </c>
      <c r="C35" s="742"/>
      <c r="D35" s="742"/>
      <c r="E35" s="742"/>
      <c r="F35" s="742"/>
      <c r="G35" s="742"/>
      <c r="H35" s="742"/>
      <c r="I35" s="752"/>
      <c r="J35" s="757" t="str">
        <f>IF(基本情報入力シート!M74="","",基本情報入力シート!M74)</f>
        <v/>
      </c>
      <c r="K35" s="758" t="str">
        <f>IF(基本情報入力シート!R74="","",基本情報入力シート!R74)</f>
        <v/>
      </c>
      <c r="L35" s="758" t="str">
        <f>IF(基本情報入力シート!W74="","",基本情報入力シート!W74)</f>
        <v/>
      </c>
      <c r="M35" s="773" t="str">
        <f>IF(基本情報入力シート!X74="","",基本情報入力シート!X74)</f>
        <v/>
      </c>
      <c r="N35" s="785" t="str">
        <f>IF(基本情報入力シート!Y74="","",基本情報入力シート!Y74)</f>
        <v/>
      </c>
      <c r="O35" s="909"/>
      <c r="P35" s="916"/>
      <c r="Q35" s="920"/>
      <c r="R35" s="927" t="str">
        <f>IFERROR(IF(OR('別紙様式3-2（４・５月）'!R37="",'別紙様式3-2（４・５月）'!Z37="ベア加算"),"",P35*VLOOKUP(N35,'【参考】数式用'!$AD$2:$AH$27,MATCH(O35,'【参考】数式用'!$K$4:$N$4,0)+1,0)),"")</f>
        <v/>
      </c>
      <c r="S35" s="930"/>
      <c r="T35" s="915"/>
      <c r="U35" s="919"/>
      <c r="V35" s="944" t="str">
        <f>IFERROR(IF(AND('別紙様式3-2（４・５月）'!O37="",O35&lt;&gt;""),P35,P35*VLOOKUP(AF35,'【参考】数式用4'!$DC$3:$DZ$106,MATCH(N35,'【参考】数式用4'!$DC$2:$DZ$2,0))),"")</f>
        <v/>
      </c>
      <c r="W35" s="949"/>
      <c r="X35" s="916"/>
      <c r="Y35" s="927" t="str">
        <f>IFERROR(IF(OR('別紙様式3-2（４・５月）'!R37="",'別紙様式3-2（４・５月）'!Z37="ベア加算"),"",X35*VLOOKUP(N35,'【参考】数式用'!$AD$2:$AH$27,MATCH(W35,'【参考】数式用'!$K$4:$N$4,0)+1,0)),"")</f>
        <v/>
      </c>
      <c r="Z35" s="927"/>
      <c r="AA35" s="930"/>
      <c r="AB35" s="915"/>
      <c r="AC35" s="968" t="str">
        <f>IFERROR(IF(AND('別紙様式3-2（４・５月）'!O37="",W35&lt;&gt;"",W35&lt;&gt;"―"),X35,X35*VLOOKUP(AG35,'【参考】数式用4'!$DC$3:$DZ$106,MATCH(N35,'【参考】数式用4'!$DC$2:$DZ$2,0))),"")</f>
        <v/>
      </c>
      <c r="AD35" s="970" t="str">
        <f t="shared" si="0"/>
        <v/>
      </c>
      <c r="AE35" s="864" t="str">
        <f t="shared" si="1"/>
        <v/>
      </c>
      <c r="AF35" s="971" t="str">
        <f>IF(O35="","",'別紙様式3-2（４・５月）'!O37&amp;'別紙様式3-2（４・５月）'!P37&amp;'別紙様式3-2（４・５月）'!Q37&amp;"から"&amp;O35)</f>
        <v/>
      </c>
      <c r="AG35" s="971" t="str">
        <f>IF(OR(W35="",W35="―"),"",'別紙様式3-2（４・５月）'!O37&amp;'別紙様式3-2（４・５月）'!P37&amp;'別紙様式3-2（４・５月）'!Q37&amp;"から"&amp;W35)</f>
        <v/>
      </c>
      <c r="AH35" s="714"/>
      <c r="AI35" s="714"/>
      <c r="AJ35" s="714"/>
      <c r="AK35" s="714"/>
      <c r="AL35" s="714"/>
      <c r="AM35" s="714"/>
      <c r="AN35" s="714"/>
      <c r="AO35" s="714"/>
    </row>
    <row r="36" spans="1:41" s="1" customFormat="1" ht="24.9" customHeight="1">
      <c r="A36" s="874">
        <v>23</v>
      </c>
      <c r="B36" s="735" t="str">
        <f>IF(基本情報入力シート!C75="","",基本情報入力シート!C75)</f>
        <v/>
      </c>
      <c r="C36" s="742"/>
      <c r="D36" s="742"/>
      <c r="E36" s="742"/>
      <c r="F36" s="742"/>
      <c r="G36" s="742"/>
      <c r="H36" s="742"/>
      <c r="I36" s="752"/>
      <c r="J36" s="757" t="str">
        <f>IF(基本情報入力シート!M75="","",基本情報入力シート!M75)</f>
        <v/>
      </c>
      <c r="K36" s="758" t="str">
        <f>IF(基本情報入力シート!R75="","",基本情報入力シート!R75)</f>
        <v/>
      </c>
      <c r="L36" s="758" t="str">
        <f>IF(基本情報入力シート!W75="","",基本情報入力シート!W75)</f>
        <v/>
      </c>
      <c r="M36" s="773" t="str">
        <f>IF(基本情報入力シート!X75="","",基本情報入力シート!X75)</f>
        <v/>
      </c>
      <c r="N36" s="785" t="str">
        <f>IF(基本情報入力シート!Y75="","",基本情報入力シート!Y75)</f>
        <v/>
      </c>
      <c r="O36" s="909"/>
      <c r="P36" s="916"/>
      <c r="Q36" s="920"/>
      <c r="R36" s="927" t="str">
        <f>IFERROR(IF(OR('別紙様式3-2（４・５月）'!R38="",'別紙様式3-2（４・５月）'!Z38="ベア加算"),"",P36*VLOOKUP(N36,'【参考】数式用'!$AD$2:$AH$27,MATCH(O36,'【参考】数式用'!$K$4:$N$4,0)+1,0)),"")</f>
        <v/>
      </c>
      <c r="S36" s="930"/>
      <c r="T36" s="915"/>
      <c r="U36" s="919"/>
      <c r="V36" s="944" t="str">
        <f>IFERROR(IF(AND('別紙様式3-2（４・５月）'!O38="",O36&lt;&gt;""),P36,P36*VLOOKUP(AF36,'【参考】数式用4'!$DC$3:$DZ$106,MATCH(N36,'【参考】数式用4'!$DC$2:$DZ$2,0))),"")</f>
        <v/>
      </c>
      <c r="W36" s="949"/>
      <c r="X36" s="916"/>
      <c r="Y36" s="927" t="str">
        <f>IFERROR(IF(OR('別紙様式3-2（４・５月）'!R38="",'別紙様式3-2（４・５月）'!Z38="ベア加算"),"",X36*VLOOKUP(N36,'【参考】数式用'!$AD$2:$AH$27,MATCH(W36,'【参考】数式用'!$K$4:$N$4,0)+1,0)),"")</f>
        <v/>
      </c>
      <c r="Z36" s="927"/>
      <c r="AA36" s="930"/>
      <c r="AB36" s="915"/>
      <c r="AC36" s="968" t="str">
        <f>IFERROR(IF(AND('別紙様式3-2（４・５月）'!O38="",W36&lt;&gt;"",W36&lt;&gt;"―"),X36,X36*VLOOKUP(AG36,'【参考】数式用4'!$DC$3:$DZ$106,MATCH(N36,'【参考】数式用4'!$DC$2:$DZ$2,0))),"")</f>
        <v/>
      </c>
      <c r="AD36" s="970" t="str">
        <f t="shared" si="0"/>
        <v/>
      </c>
      <c r="AE36" s="864" t="str">
        <f t="shared" si="1"/>
        <v/>
      </c>
      <c r="AF36" s="971" t="str">
        <f>IF(O36="","",'別紙様式3-2（４・５月）'!O38&amp;'別紙様式3-2（４・５月）'!P38&amp;'別紙様式3-2（４・５月）'!Q38&amp;"から"&amp;O36)</f>
        <v/>
      </c>
      <c r="AG36" s="971" t="str">
        <f>IF(OR(W36="",W36="―"),"",'別紙様式3-2（４・５月）'!O38&amp;'別紙様式3-2（４・５月）'!P38&amp;'別紙様式3-2（４・５月）'!Q38&amp;"から"&amp;W36)</f>
        <v/>
      </c>
      <c r="AH36" s="714"/>
      <c r="AI36" s="714"/>
      <c r="AJ36" s="714"/>
      <c r="AK36" s="714"/>
      <c r="AL36" s="714"/>
      <c r="AM36" s="714"/>
      <c r="AN36" s="714"/>
      <c r="AO36" s="714"/>
    </row>
    <row r="37" spans="1:41" s="1" customFormat="1" ht="24.9" customHeight="1">
      <c r="A37" s="874">
        <v>24</v>
      </c>
      <c r="B37" s="735" t="str">
        <f>IF(基本情報入力シート!C76="","",基本情報入力シート!C76)</f>
        <v/>
      </c>
      <c r="C37" s="742"/>
      <c r="D37" s="742"/>
      <c r="E37" s="742"/>
      <c r="F37" s="742"/>
      <c r="G37" s="742"/>
      <c r="H37" s="742"/>
      <c r="I37" s="752"/>
      <c r="J37" s="757" t="str">
        <f>IF(基本情報入力シート!M76="","",基本情報入力シート!M76)</f>
        <v/>
      </c>
      <c r="K37" s="758" t="str">
        <f>IF(基本情報入力シート!R76="","",基本情報入力シート!R76)</f>
        <v/>
      </c>
      <c r="L37" s="758" t="str">
        <f>IF(基本情報入力シート!W76="","",基本情報入力シート!W76)</f>
        <v/>
      </c>
      <c r="M37" s="773" t="str">
        <f>IF(基本情報入力シート!X76="","",基本情報入力シート!X76)</f>
        <v/>
      </c>
      <c r="N37" s="785" t="str">
        <f>IF(基本情報入力シート!Y76="","",基本情報入力シート!Y76)</f>
        <v/>
      </c>
      <c r="O37" s="909"/>
      <c r="P37" s="916"/>
      <c r="Q37" s="920"/>
      <c r="R37" s="927" t="str">
        <f>IFERROR(IF(OR('別紙様式3-2（４・５月）'!R39="",'別紙様式3-2（４・５月）'!Z39="ベア加算"),"",P37*VLOOKUP(N37,'【参考】数式用'!$AD$2:$AH$27,MATCH(O37,'【参考】数式用'!$K$4:$N$4,0)+1,0)),"")</f>
        <v/>
      </c>
      <c r="S37" s="930"/>
      <c r="T37" s="915"/>
      <c r="U37" s="919"/>
      <c r="V37" s="944" t="str">
        <f>IFERROR(IF(AND('別紙様式3-2（４・５月）'!O39="",O37&lt;&gt;""),P37,P37*VLOOKUP(AF37,'【参考】数式用4'!$DC$3:$DZ$106,MATCH(N37,'【参考】数式用4'!$DC$2:$DZ$2,0))),"")</f>
        <v/>
      </c>
      <c r="W37" s="949"/>
      <c r="X37" s="916"/>
      <c r="Y37" s="927" t="str">
        <f>IFERROR(IF(OR('別紙様式3-2（４・５月）'!R39="",'別紙様式3-2（４・５月）'!Z39="ベア加算"),"",X37*VLOOKUP(N37,'【参考】数式用'!$AD$2:$AH$27,MATCH(W37,'【参考】数式用'!$K$4:$N$4,0)+1,0)),"")</f>
        <v/>
      </c>
      <c r="Z37" s="927"/>
      <c r="AA37" s="930"/>
      <c r="AB37" s="915"/>
      <c r="AC37" s="968" t="str">
        <f>IFERROR(IF(AND('別紙様式3-2（４・５月）'!O39="",W37&lt;&gt;"",W37&lt;&gt;"―"),X37,X37*VLOOKUP(AG37,'【参考】数式用4'!$DC$3:$DZ$106,MATCH(N37,'【参考】数式用4'!$DC$2:$DZ$2,0))),"")</f>
        <v/>
      </c>
      <c r="AD37" s="970" t="str">
        <f t="shared" si="0"/>
        <v/>
      </c>
      <c r="AE37" s="864" t="str">
        <f t="shared" si="1"/>
        <v/>
      </c>
      <c r="AF37" s="971" t="str">
        <f>IF(O37="","",'別紙様式3-2（４・５月）'!O39&amp;'別紙様式3-2（４・５月）'!P39&amp;'別紙様式3-2（４・５月）'!Q39&amp;"から"&amp;O37)</f>
        <v/>
      </c>
      <c r="AG37" s="971" t="str">
        <f>IF(OR(W37="",W37="―"),"",'別紙様式3-2（４・５月）'!O39&amp;'別紙様式3-2（４・５月）'!P39&amp;'別紙様式3-2（４・５月）'!Q39&amp;"から"&amp;W37)</f>
        <v/>
      </c>
      <c r="AH37" s="714"/>
      <c r="AI37" s="714"/>
      <c r="AJ37" s="714"/>
      <c r="AK37" s="714"/>
      <c r="AL37" s="714"/>
      <c r="AM37" s="714"/>
      <c r="AN37" s="714"/>
      <c r="AO37" s="714"/>
    </row>
    <row r="38" spans="1:41" s="1" customFormat="1" ht="24.9" customHeight="1">
      <c r="A38" s="874">
        <v>25</v>
      </c>
      <c r="B38" s="735" t="str">
        <f>IF(基本情報入力シート!C77="","",基本情報入力シート!C77)</f>
        <v/>
      </c>
      <c r="C38" s="742"/>
      <c r="D38" s="742"/>
      <c r="E38" s="742"/>
      <c r="F38" s="742"/>
      <c r="G38" s="742"/>
      <c r="H38" s="742"/>
      <c r="I38" s="752"/>
      <c r="J38" s="757" t="str">
        <f>IF(基本情報入力シート!M77="","",基本情報入力シート!M77)</f>
        <v/>
      </c>
      <c r="K38" s="758" t="str">
        <f>IF(基本情報入力シート!R77="","",基本情報入力シート!R77)</f>
        <v/>
      </c>
      <c r="L38" s="758" t="str">
        <f>IF(基本情報入力シート!W77="","",基本情報入力シート!W77)</f>
        <v/>
      </c>
      <c r="M38" s="773" t="str">
        <f>IF(基本情報入力シート!X77="","",基本情報入力シート!X77)</f>
        <v/>
      </c>
      <c r="N38" s="785" t="str">
        <f>IF(基本情報入力シート!Y77="","",基本情報入力シート!Y77)</f>
        <v/>
      </c>
      <c r="O38" s="909"/>
      <c r="P38" s="916"/>
      <c r="Q38" s="920"/>
      <c r="R38" s="927" t="str">
        <f>IFERROR(IF(OR('別紙様式3-2（４・５月）'!R40="",'別紙様式3-2（４・５月）'!Z40="ベア加算"),"",P38*VLOOKUP(N38,'【参考】数式用'!$AD$2:$AH$27,MATCH(O38,'【参考】数式用'!$K$4:$N$4,0)+1,0)),"")</f>
        <v/>
      </c>
      <c r="S38" s="930"/>
      <c r="T38" s="915"/>
      <c r="U38" s="919"/>
      <c r="V38" s="944" t="str">
        <f>IFERROR(IF(AND('別紙様式3-2（４・５月）'!O40="",O38&lt;&gt;""),P38,P38*VLOOKUP(AF38,'【参考】数式用4'!$DC$3:$DZ$106,MATCH(N38,'【参考】数式用4'!$DC$2:$DZ$2,0))),"")</f>
        <v/>
      </c>
      <c r="W38" s="949"/>
      <c r="X38" s="916"/>
      <c r="Y38" s="927" t="str">
        <f>IFERROR(IF(OR('別紙様式3-2（４・５月）'!R40="",'別紙様式3-2（４・５月）'!Z40="ベア加算"),"",X38*VLOOKUP(N38,'【参考】数式用'!$AD$2:$AH$27,MATCH(W38,'【参考】数式用'!$K$4:$N$4,0)+1,0)),"")</f>
        <v/>
      </c>
      <c r="Z38" s="927"/>
      <c r="AA38" s="930"/>
      <c r="AB38" s="915"/>
      <c r="AC38" s="968" t="str">
        <f>IFERROR(IF(AND('別紙様式3-2（４・５月）'!O40="",W38&lt;&gt;"",W38&lt;&gt;"―"),X38,X38*VLOOKUP(AG38,'【参考】数式用4'!$DC$3:$DZ$106,MATCH(N38,'【参考】数式用4'!$DC$2:$DZ$2,0))),"")</f>
        <v/>
      </c>
      <c r="AD38" s="970" t="str">
        <f t="shared" si="0"/>
        <v/>
      </c>
      <c r="AE38" s="864" t="str">
        <f t="shared" si="1"/>
        <v/>
      </c>
      <c r="AF38" s="971" t="str">
        <f>IF(O38="","",'別紙様式3-2（４・５月）'!O40&amp;'別紙様式3-2（４・５月）'!P40&amp;'別紙様式3-2（４・５月）'!Q40&amp;"から"&amp;O38)</f>
        <v/>
      </c>
      <c r="AG38" s="971" t="str">
        <f>IF(OR(W38="",W38="―"),"",'別紙様式3-2（４・５月）'!O40&amp;'別紙様式3-2（４・５月）'!P40&amp;'別紙様式3-2（４・５月）'!Q40&amp;"から"&amp;W38)</f>
        <v/>
      </c>
      <c r="AH38" s="714"/>
      <c r="AI38" s="714"/>
      <c r="AJ38" s="714"/>
      <c r="AK38" s="714"/>
      <c r="AL38" s="714"/>
      <c r="AM38" s="714"/>
      <c r="AN38" s="714"/>
      <c r="AO38" s="714"/>
    </row>
    <row r="39" spans="1:41" s="1" customFormat="1" ht="24.9" customHeight="1">
      <c r="A39" s="874">
        <v>26</v>
      </c>
      <c r="B39" s="735" t="str">
        <f>IF(基本情報入力シート!C78="","",基本情報入力シート!C78)</f>
        <v/>
      </c>
      <c r="C39" s="742"/>
      <c r="D39" s="742"/>
      <c r="E39" s="742"/>
      <c r="F39" s="742"/>
      <c r="G39" s="742"/>
      <c r="H39" s="742"/>
      <c r="I39" s="752"/>
      <c r="J39" s="757" t="str">
        <f>IF(基本情報入力シート!M78="","",基本情報入力シート!M78)</f>
        <v/>
      </c>
      <c r="K39" s="758" t="str">
        <f>IF(基本情報入力シート!R78="","",基本情報入力シート!R78)</f>
        <v/>
      </c>
      <c r="L39" s="758" t="str">
        <f>IF(基本情報入力シート!W78="","",基本情報入力シート!W78)</f>
        <v/>
      </c>
      <c r="M39" s="773" t="str">
        <f>IF(基本情報入力シート!X78="","",基本情報入力シート!X78)</f>
        <v/>
      </c>
      <c r="N39" s="785" t="str">
        <f>IF(基本情報入力シート!Y78="","",基本情報入力シート!Y78)</f>
        <v/>
      </c>
      <c r="O39" s="909"/>
      <c r="P39" s="916"/>
      <c r="Q39" s="920"/>
      <c r="R39" s="927" t="str">
        <f>IFERROR(IF(OR('別紙様式3-2（４・５月）'!R41="",'別紙様式3-2（４・５月）'!Z41="ベア加算"),"",P39*VLOOKUP(N39,'【参考】数式用'!$AD$2:$AH$27,MATCH(O39,'【参考】数式用'!$K$4:$N$4,0)+1,0)),"")</f>
        <v/>
      </c>
      <c r="S39" s="930"/>
      <c r="T39" s="915"/>
      <c r="U39" s="919"/>
      <c r="V39" s="944" t="str">
        <f>IFERROR(IF(AND('別紙様式3-2（４・５月）'!O41="",O39&lt;&gt;""),P39,P39*VLOOKUP(AF39,'【参考】数式用4'!$DC$3:$DZ$106,MATCH(N39,'【参考】数式用4'!$DC$2:$DZ$2,0))),"")</f>
        <v/>
      </c>
      <c r="W39" s="949"/>
      <c r="X39" s="916"/>
      <c r="Y39" s="927" t="str">
        <f>IFERROR(IF(OR('別紙様式3-2（４・５月）'!R41="",'別紙様式3-2（４・５月）'!Z41="ベア加算"),"",X39*VLOOKUP(N39,'【参考】数式用'!$AD$2:$AH$27,MATCH(W39,'【参考】数式用'!$K$4:$N$4,0)+1,0)),"")</f>
        <v/>
      </c>
      <c r="Z39" s="927"/>
      <c r="AA39" s="930"/>
      <c r="AB39" s="915"/>
      <c r="AC39" s="968" t="str">
        <f>IFERROR(IF(AND('別紙様式3-2（４・５月）'!O41="",W39&lt;&gt;"",W39&lt;&gt;"―"),X39,X39*VLOOKUP(AG39,'【参考】数式用4'!$DC$3:$DZ$106,MATCH(N39,'【参考】数式用4'!$DC$2:$DZ$2,0))),"")</f>
        <v/>
      </c>
      <c r="AD39" s="970" t="str">
        <f t="shared" si="0"/>
        <v/>
      </c>
      <c r="AE39" s="864" t="str">
        <f t="shared" si="1"/>
        <v/>
      </c>
      <c r="AF39" s="971" t="str">
        <f>IF(O39="","",'別紙様式3-2（４・５月）'!O41&amp;'別紙様式3-2（４・５月）'!P41&amp;'別紙様式3-2（４・５月）'!Q41&amp;"から"&amp;O39)</f>
        <v/>
      </c>
      <c r="AG39" s="971" t="str">
        <f>IF(OR(W39="",W39="―"),"",'別紙様式3-2（４・５月）'!O41&amp;'別紙様式3-2（４・５月）'!P41&amp;'別紙様式3-2（４・５月）'!Q41&amp;"から"&amp;W39)</f>
        <v/>
      </c>
      <c r="AH39" s="714"/>
      <c r="AI39" s="714"/>
      <c r="AJ39" s="714"/>
      <c r="AK39" s="714"/>
      <c r="AL39" s="714"/>
      <c r="AM39" s="714"/>
      <c r="AN39" s="714"/>
      <c r="AO39" s="714"/>
    </row>
    <row r="40" spans="1:41" s="1" customFormat="1" ht="24.9" customHeight="1">
      <c r="A40" s="874">
        <v>27</v>
      </c>
      <c r="B40" s="735" t="str">
        <f>IF(基本情報入力シート!C79="","",基本情報入力シート!C79)</f>
        <v/>
      </c>
      <c r="C40" s="742"/>
      <c r="D40" s="742"/>
      <c r="E40" s="742"/>
      <c r="F40" s="742"/>
      <c r="G40" s="742"/>
      <c r="H40" s="742"/>
      <c r="I40" s="752"/>
      <c r="J40" s="757" t="str">
        <f>IF(基本情報入力シート!M79="","",基本情報入力シート!M79)</f>
        <v/>
      </c>
      <c r="K40" s="758" t="str">
        <f>IF(基本情報入力シート!R79="","",基本情報入力シート!R79)</f>
        <v/>
      </c>
      <c r="L40" s="758" t="str">
        <f>IF(基本情報入力シート!W79="","",基本情報入力シート!W79)</f>
        <v/>
      </c>
      <c r="M40" s="773" t="str">
        <f>IF(基本情報入力シート!X79="","",基本情報入力シート!X79)</f>
        <v/>
      </c>
      <c r="N40" s="785" t="str">
        <f>IF(基本情報入力シート!Y79="","",基本情報入力シート!Y79)</f>
        <v/>
      </c>
      <c r="O40" s="909"/>
      <c r="P40" s="916"/>
      <c r="Q40" s="920"/>
      <c r="R40" s="927" t="str">
        <f>IFERROR(IF(OR('別紙様式3-2（４・５月）'!R42="",'別紙様式3-2（４・５月）'!Z42="ベア加算"),"",P40*VLOOKUP(N40,'【参考】数式用'!$AD$2:$AH$27,MATCH(O40,'【参考】数式用'!$K$4:$N$4,0)+1,0)),"")</f>
        <v/>
      </c>
      <c r="S40" s="930"/>
      <c r="T40" s="915"/>
      <c r="U40" s="919"/>
      <c r="V40" s="944" t="str">
        <f>IFERROR(IF(AND('別紙様式3-2（４・５月）'!O42="",O40&lt;&gt;""),P40,P40*VLOOKUP(AF40,'【参考】数式用4'!$DC$3:$DZ$106,MATCH(N40,'【参考】数式用4'!$DC$2:$DZ$2,0))),"")</f>
        <v/>
      </c>
      <c r="W40" s="949"/>
      <c r="X40" s="916"/>
      <c r="Y40" s="927" t="str">
        <f>IFERROR(IF(OR('別紙様式3-2（４・５月）'!R42="",'別紙様式3-2（４・５月）'!Z42="ベア加算"),"",X40*VLOOKUP(N40,'【参考】数式用'!$AD$2:$AH$27,MATCH(W40,'【参考】数式用'!$K$4:$N$4,0)+1,0)),"")</f>
        <v/>
      </c>
      <c r="Z40" s="927"/>
      <c r="AA40" s="930"/>
      <c r="AB40" s="915"/>
      <c r="AC40" s="968" t="str">
        <f>IFERROR(IF(AND('別紙様式3-2（４・５月）'!O42="",W40&lt;&gt;"",W40&lt;&gt;"―"),X40,X40*VLOOKUP(AG40,'【参考】数式用4'!$DC$3:$DZ$106,MATCH(N40,'【参考】数式用4'!$DC$2:$DZ$2,0))),"")</f>
        <v/>
      </c>
      <c r="AD40" s="970" t="str">
        <f t="shared" si="0"/>
        <v/>
      </c>
      <c r="AE40" s="864" t="str">
        <f t="shared" si="1"/>
        <v/>
      </c>
      <c r="AF40" s="971" t="str">
        <f>IF(O40="","",'別紙様式3-2（４・５月）'!O42&amp;'別紙様式3-2（４・５月）'!P42&amp;'別紙様式3-2（４・５月）'!Q42&amp;"から"&amp;O40)</f>
        <v/>
      </c>
      <c r="AG40" s="971" t="str">
        <f>IF(OR(W40="",W40="―"),"",'別紙様式3-2（４・５月）'!O42&amp;'別紙様式3-2（４・５月）'!P42&amp;'別紙様式3-2（４・５月）'!Q42&amp;"から"&amp;W40)</f>
        <v/>
      </c>
      <c r="AH40" s="714"/>
      <c r="AI40" s="714"/>
      <c r="AJ40" s="714"/>
      <c r="AK40" s="714"/>
      <c r="AL40" s="714"/>
      <c r="AM40" s="714"/>
      <c r="AN40" s="714"/>
      <c r="AO40" s="714"/>
    </row>
    <row r="41" spans="1:41" s="1" customFormat="1" ht="24.9" customHeight="1">
      <c r="A41" s="874">
        <v>28</v>
      </c>
      <c r="B41" s="735" t="str">
        <f>IF(基本情報入力シート!C80="","",基本情報入力シート!C80)</f>
        <v/>
      </c>
      <c r="C41" s="742"/>
      <c r="D41" s="742"/>
      <c r="E41" s="742"/>
      <c r="F41" s="742"/>
      <c r="G41" s="742"/>
      <c r="H41" s="742"/>
      <c r="I41" s="752"/>
      <c r="J41" s="757" t="str">
        <f>IF(基本情報入力シート!M80="","",基本情報入力シート!M80)</f>
        <v/>
      </c>
      <c r="K41" s="758" t="str">
        <f>IF(基本情報入力シート!R80="","",基本情報入力シート!R80)</f>
        <v/>
      </c>
      <c r="L41" s="758" t="str">
        <f>IF(基本情報入力シート!W80="","",基本情報入力シート!W80)</f>
        <v/>
      </c>
      <c r="M41" s="773" t="str">
        <f>IF(基本情報入力シート!X80="","",基本情報入力シート!X80)</f>
        <v/>
      </c>
      <c r="N41" s="785" t="str">
        <f>IF(基本情報入力シート!Y80="","",基本情報入力シート!Y80)</f>
        <v/>
      </c>
      <c r="O41" s="909"/>
      <c r="P41" s="916"/>
      <c r="Q41" s="920"/>
      <c r="R41" s="927" t="str">
        <f>IFERROR(IF(OR('別紙様式3-2（４・５月）'!R43="",'別紙様式3-2（４・５月）'!Z43="ベア加算"),"",P41*VLOOKUP(N41,'【参考】数式用'!$AD$2:$AH$27,MATCH(O41,'【参考】数式用'!$K$4:$N$4,0)+1,0)),"")</f>
        <v/>
      </c>
      <c r="S41" s="930"/>
      <c r="T41" s="915"/>
      <c r="U41" s="919"/>
      <c r="V41" s="944" t="str">
        <f>IFERROR(IF(AND('別紙様式3-2（４・５月）'!O43="",O41&lt;&gt;""),P41,P41*VLOOKUP(AF41,'【参考】数式用4'!$DC$3:$DZ$106,MATCH(N41,'【参考】数式用4'!$DC$2:$DZ$2,0))),"")</f>
        <v/>
      </c>
      <c r="W41" s="949"/>
      <c r="X41" s="916"/>
      <c r="Y41" s="927" t="str">
        <f>IFERROR(IF(OR('別紙様式3-2（４・５月）'!R43="",'別紙様式3-2（４・５月）'!Z43="ベア加算"),"",X41*VLOOKUP(N41,'【参考】数式用'!$AD$2:$AH$27,MATCH(W41,'【参考】数式用'!$K$4:$N$4,0)+1,0)),"")</f>
        <v/>
      </c>
      <c r="Z41" s="927"/>
      <c r="AA41" s="930"/>
      <c r="AB41" s="915"/>
      <c r="AC41" s="968" t="str">
        <f>IFERROR(IF(AND('別紙様式3-2（４・５月）'!O43="",W41&lt;&gt;"",W41&lt;&gt;"―"),X41,X41*VLOOKUP(AG41,'【参考】数式用4'!$DC$3:$DZ$106,MATCH(N41,'【参考】数式用4'!$DC$2:$DZ$2,0))),"")</f>
        <v/>
      </c>
      <c r="AD41" s="970" t="str">
        <f t="shared" si="0"/>
        <v/>
      </c>
      <c r="AE41" s="864" t="str">
        <f t="shared" si="1"/>
        <v/>
      </c>
      <c r="AF41" s="971" t="str">
        <f>IF(O41="","",'別紙様式3-2（４・５月）'!O43&amp;'別紙様式3-2（４・５月）'!P43&amp;'別紙様式3-2（４・５月）'!Q43&amp;"から"&amp;O41)</f>
        <v/>
      </c>
      <c r="AG41" s="971" t="str">
        <f>IF(OR(W41="",W41="―"),"",'別紙様式3-2（４・５月）'!O43&amp;'別紙様式3-2（４・５月）'!P43&amp;'別紙様式3-2（４・５月）'!Q43&amp;"から"&amp;W41)</f>
        <v/>
      </c>
      <c r="AH41" s="714"/>
      <c r="AI41" s="714"/>
      <c r="AJ41" s="714"/>
      <c r="AK41" s="714"/>
      <c r="AL41" s="714"/>
      <c r="AM41" s="714"/>
      <c r="AN41" s="714"/>
      <c r="AO41" s="714"/>
    </row>
    <row r="42" spans="1:41" s="1" customFormat="1" ht="24.9" customHeight="1">
      <c r="A42" s="874">
        <v>29</v>
      </c>
      <c r="B42" s="735" t="str">
        <f>IF(基本情報入力シート!C81="","",基本情報入力シート!C81)</f>
        <v/>
      </c>
      <c r="C42" s="742"/>
      <c r="D42" s="742"/>
      <c r="E42" s="742"/>
      <c r="F42" s="742"/>
      <c r="G42" s="742"/>
      <c r="H42" s="742"/>
      <c r="I42" s="752"/>
      <c r="J42" s="757" t="str">
        <f>IF(基本情報入力シート!M81="","",基本情報入力シート!M81)</f>
        <v/>
      </c>
      <c r="K42" s="758" t="str">
        <f>IF(基本情報入力シート!R81="","",基本情報入力シート!R81)</f>
        <v/>
      </c>
      <c r="L42" s="758" t="str">
        <f>IF(基本情報入力シート!W81="","",基本情報入力シート!W81)</f>
        <v/>
      </c>
      <c r="M42" s="773" t="str">
        <f>IF(基本情報入力シート!X81="","",基本情報入力シート!X81)</f>
        <v/>
      </c>
      <c r="N42" s="785" t="str">
        <f>IF(基本情報入力シート!Y81="","",基本情報入力シート!Y81)</f>
        <v/>
      </c>
      <c r="O42" s="909"/>
      <c r="P42" s="916"/>
      <c r="Q42" s="920"/>
      <c r="R42" s="927" t="str">
        <f>IFERROR(IF(OR('別紙様式3-2（４・５月）'!R44="",'別紙様式3-2（４・５月）'!Z44="ベア加算"),"",P42*VLOOKUP(N42,'【参考】数式用'!$AD$2:$AH$27,MATCH(O42,'【参考】数式用'!$K$4:$N$4,0)+1,0)),"")</f>
        <v/>
      </c>
      <c r="S42" s="930"/>
      <c r="T42" s="915"/>
      <c r="U42" s="919"/>
      <c r="V42" s="944" t="str">
        <f>IFERROR(IF(AND('別紙様式3-2（４・５月）'!O44="",O42&lt;&gt;""),P42,P42*VLOOKUP(AF42,'【参考】数式用4'!$DC$3:$DZ$106,MATCH(N42,'【参考】数式用4'!$DC$2:$DZ$2,0))),"")</f>
        <v/>
      </c>
      <c r="W42" s="949"/>
      <c r="X42" s="916"/>
      <c r="Y42" s="927" t="str">
        <f>IFERROR(IF(OR('別紙様式3-2（４・５月）'!R44="",'別紙様式3-2（４・５月）'!Z44="ベア加算"),"",X42*VLOOKUP(N42,'【参考】数式用'!$AD$2:$AH$27,MATCH(W42,'【参考】数式用'!$K$4:$N$4,0)+1,0)),"")</f>
        <v/>
      </c>
      <c r="Z42" s="927"/>
      <c r="AA42" s="930"/>
      <c r="AB42" s="915"/>
      <c r="AC42" s="968" t="str">
        <f>IFERROR(IF(AND('別紙様式3-2（４・５月）'!O44="",W42&lt;&gt;"",W42&lt;&gt;"―"),X42,X42*VLOOKUP(AG42,'【参考】数式用4'!$DC$3:$DZ$106,MATCH(N42,'【参考】数式用4'!$DC$2:$DZ$2,0))),"")</f>
        <v/>
      </c>
      <c r="AD42" s="970" t="str">
        <f t="shared" si="0"/>
        <v/>
      </c>
      <c r="AE42" s="864" t="str">
        <f t="shared" si="1"/>
        <v/>
      </c>
      <c r="AF42" s="971" t="str">
        <f>IF(O42="","",'別紙様式3-2（４・５月）'!O44&amp;'別紙様式3-2（４・５月）'!P44&amp;'別紙様式3-2（４・５月）'!Q44&amp;"から"&amp;O42)</f>
        <v/>
      </c>
      <c r="AG42" s="971" t="str">
        <f>IF(OR(W42="",W42="―"),"",'別紙様式3-2（４・５月）'!O44&amp;'別紙様式3-2（４・５月）'!P44&amp;'別紙様式3-2（４・５月）'!Q44&amp;"から"&amp;W42)</f>
        <v/>
      </c>
      <c r="AH42" s="714"/>
      <c r="AI42" s="714"/>
      <c r="AJ42" s="714"/>
      <c r="AK42" s="714"/>
      <c r="AL42" s="714"/>
      <c r="AM42" s="714"/>
      <c r="AN42" s="714"/>
      <c r="AO42" s="714"/>
    </row>
    <row r="43" spans="1:41" s="1" customFormat="1" ht="24.9" customHeight="1">
      <c r="A43" s="874">
        <v>30</v>
      </c>
      <c r="B43" s="735" t="str">
        <f>IF(基本情報入力シート!C82="","",基本情報入力シート!C82)</f>
        <v/>
      </c>
      <c r="C43" s="742"/>
      <c r="D43" s="742"/>
      <c r="E43" s="742"/>
      <c r="F43" s="742"/>
      <c r="G43" s="742"/>
      <c r="H43" s="742"/>
      <c r="I43" s="752"/>
      <c r="J43" s="757" t="str">
        <f>IF(基本情報入力シート!M82="","",基本情報入力シート!M82)</f>
        <v/>
      </c>
      <c r="K43" s="758" t="str">
        <f>IF(基本情報入力シート!R82="","",基本情報入力シート!R82)</f>
        <v/>
      </c>
      <c r="L43" s="758" t="str">
        <f>IF(基本情報入力シート!W82="","",基本情報入力シート!W82)</f>
        <v/>
      </c>
      <c r="M43" s="773" t="str">
        <f>IF(基本情報入力シート!X82="","",基本情報入力シート!X82)</f>
        <v/>
      </c>
      <c r="N43" s="785" t="str">
        <f>IF(基本情報入力シート!Y82="","",基本情報入力シート!Y82)</f>
        <v/>
      </c>
      <c r="O43" s="909"/>
      <c r="P43" s="916"/>
      <c r="Q43" s="920"/>
      <c r="R43" s="927" t="str">
        <f>IFERROR(IF(OR('別紙様式3-2（４・５月）'!R45="",'別紙様式3-2（４・５月）'!Z45="ベア加算"),"",P43*VLOOKUP(N43,'【参考】数式用'!$AD$2:$AH$27,MATCH(O43,'【参考】数式用'!$K$4:$N$4,0)+1,0)),"")</f>
        <v/>
      </c>
      <c r="S43" s="930"/>
      <c r="T43" s="915"/>
      <c r="U43" s="919"/>
      <c r="V43" s="944" t="str">
        <f>IFERROR(IF(AND('別紙様式3-2（４・５月）'!O45="",O43&lt;&gt;""),P43,P43*VLOOKUP(AF43,'【参考】数式用4'!$DC$3:$DZ$106,MATCH(N43,'【参考】数式用4'!$DC$2:$DZ$2,0))),"")</f>
        <v/>
      </c>
      <c r="W43" s="949"/>
      <c r="X43" s="916"/>
      <c r="Y43" s="927" t="str">
        <f>IFERROR(IF(OR('別紙様式3-2（４・５月）'!R45="",'別紙様式3-2（４・５月）'!Z45="ベア加算"),"",X43*VLOOKUP(N43,'【参考】数式用'!$AD$2:$AH$27,MATCH(W43,'【参考】数式用'!$K$4:$N$4,0)+1,0)),"")</f>
        <v/>
      </c>
      <c r="Z43" s="927"/>
      <c r="AA43" s="930"/>
      <c r="AB43" s="915"/>
      <c r="AC43" s="968" t="str">
        <f>IFERROR(IF(AND('別紙様式3-2（４・５月）'!O45="",W43&lt;&gt;"",W43&lt;&gt;"―"),X43,X43*VLOOKUP(AG43,'【参考】数式用4'!$DC$3:$DZ$106,MATCH(N43,'【参考】数式用4'!$DC$2:$DZ$2,0))),"")</f>
        <v/>
      </c>
      <c r="AD43" s="970" t="str">
        <f t="shared" si="0"/>
        <v/>
      </c>
      <c r="AE43" s="864" t="str">
        <f t="shared" si="1"/>
        <v/>
      </c>
      <c r="AF43" s="971" t="str">
        <f>IF(O43="","",'別紙様式3-2（４・５月）'!O45&amp;'別紙様式3-2（４・５月）'!P45&amp;'別紙様式3-2（４・５月）'!Q45&amp;"から"&amp;O43)</f>
        <v/>
      </c>
      <c r="AG43" s="971" t="str">
        <f>IF(OR(W43="",W43="―"),"",'別紙様式3-2（４・５月）'!O45&amp;'別紙様式3-2（４・５月）'!P45&amp;'別紙様式3-2（４・５月）'!Q45&amp;"から"&amp;W43)</f>
        <v/>
      </c>
      <c r="AH43" s="714"/>
      <c r="AI43" s="714"/>
      <c r="AJ43" s="714"/>
      <c r="AK43" s="714"/>
      <c r="AL43" s="714"/>
      <c r="AM43" s="714"/>
      <c r="AN43" s="714"/>
      <c r="AO43" s="714"/>
    </row>
    <row r="44" spans="1:41" s="1" customFormat="1" ht="24.9" customHeight="1">
      <c r="A44" s="874">
        <v>31</v>
      </c>
      <c r="B44" s="735" t="str">
        <f>IF(基本情報入力シート!C83="","",基本情報入力シート!C83)</f>
        <v/>
      </c>
      <c r="C44" s="742"/>
      <c r="D44" s="742"/>
      <c r="E44" s="742"/>
      <c r="F44" s="742"/>
      <c r="G44" s="742"/>
      <c r="H44" s="742"/>
      <c r="I44" s="752"/>
      <c r="J44" s="757" t="str">
        <f>IF(基本情報入力シート!M83="","",基本情報入力シート!M83)</f>
        <v/>
      </c>
      <c r="K44" s="758" t="str">
        <f>IF(基本情報入力シート!R83="","",基本情報入力シート!R83)</f>
        <v/>
      </c>
      <c r="L44" s="758" t="str">
        <f>IF(基本情報入力シート!W83="","",基本情報入力シート!W83)</f>
        <v/>
      </c>
      <c r="M44" s="773" t="str">
        <f>IF(基本情報入力シート!X83="","",基本情報入力シート!X83)</f>
        <v/>
      </c>
      <c r="N44" s="785" t="str">
        <f>IF(基本情報入力シート!Y83="","",基本情報入力シート!Y83)</f>
        <v/>
      </c>
      <c r="O44" s="909"/>
      <c r="P44" s="916"/>
      <c r="Q44" s="920"/>
      <c r="R44" s="927" t="str">
        <f>IFERROR(IF(OR('別紙様式3-2（４・５月）'!R46="",'別紙様式3-2（４・５月）'!Z46="ベア加算"),"",P44*VLOOKUP(N44,'【参考】数式用'!$AD$2:$AH$27,MATCH(O44,'【参考】数式用'!$K$4:$N$4,0)+1,0)),"")</f>
        <v/>
      </c>
      <c r="S44" s="930"/>
      <c r="T44" s="915"/>
      <c r="U44" s="919"/>
      <c r="V44" s="944" t="str">
        <f>IFERROR(IF(AND('別紙様式3-2（４・５月）'!O46="",O44&lt;&gt;""),P44,P44*VLOOKUP(AF44,'【参考】数式用4'!$DC$3:$DZ$106,MATCH(N44,'【参考】数式用4'!$DC$2:$DZ$2,0))),"")</f>
        <v/>
      </c>
      <c r="W44" s="949"/>
      <c r="X44" s="916"/>
      <c r="Y44" s="927" t="str">
        <f>IFERROR(IF(OR('別紙様式3-2（４・５月）'!R46="",'別紙様式3-2（４・５月）'!Z46="ベア加算"),"",X44*VLOOKUP(N44,'【参考】数式用'!$AD$2:$AH$27,MATCH(W44,'【参考】数式用'!$K$4:$N$4,0)+1,0)),"")</f>
        <v/>
      </c>
      <c r="Z44" s="927"/>
      <c r="AA44" s="930"/>
      <c r="AB44" s="915"/>
      <c r="AC44" s="968" t="str">
        <f>IFERROR(IF(AND('別紙様式3-2（４・５月）'!O46="",W44&lt;&gt;"",W44&lt;&gt;"―"),X44,X44*VLOOKUP(AG44,'【参考】数式用4'!$DC$3:$DZ$106,MATCH(N44,'【参考】数式用4'!$DC$2:$DZ$2,0))),"")</f>
        <v/>
      </c>
      <c r="AD44" s="970" t="str">
        <f t="shared" si="0"/>
        <v/>
      </c>
      <c r="AE44" s="864" t="str">
        <f t="shared" si="1"/>
        <v/>
      </c>
      <c r="AF44" s="971" t="str">
        <f>IF(O44="","",'別紙様式3-2（４・５月）'!O46&amp;'別紙様式3-2（４・５月）'!P46&amp;'別紙様式3-2（４・５月）'!Q46&amp;"から"&amp;O44)</f>
        <v/>
      </c>
      <c r="AG44" s="971" t="str">
        <f>IF(OR(W44="",W44="―"),"",'別紙様式3-2（４・５月）'!O46&amp;'別紙様式3-2（４・５月）'!P46&amp;'別紙様式3-2（４・５月）'!Q46&amp;"から"&amp;W44)</f>
        <v/>
      </c>
      <c r="AH44" s="714"/>
      <c r="AI44" s="714"/>
      <c r="AJ44" s="714"/>
      <c r="AK44" s="714"/>
      <c r="AL44" s="714"/>
      <c r="AM44" s="714"/>
      <c r="AN44" s="714"/>
      <c r="AO44" s="714"/>
    </row>
    <row r="45" spans="1:41" s="1" customFormat="1" ht="24.9" customHeight="1">
      <c r="A45" s="874">
        <v>32</v>
      </c>
      <c r="B45" s="735" t="str">
        <f>IF(基本情報入力シート!C84="","",基本情報入力シート!C84)</f>
        <v/>
      </c>
      <c r="C45" s="742"/>
      <c r="D45" s="742"/>
      <c r="E45" s="742"/>
      <c r="F45" s="742"/>
      <c r="G45" s="742"/>
      <c r="H45" s="742"/>
      <c r="I45" s="752"/>
      <c r="J45" s="757" t="str">
        <f>IF(基本情報入力シート!M84="","",基本情報入力シート!M84)</f>
        <v/>
      </c>
      <c r="K45" s="758" t="str">
        <f>IF(基本情報入力シート!R84="","",基本情報入力シート!R84)</f>
        <v/>
      </c>
      <c r="L45" s="758" t="str">
        <f>IF(基本情報入力シート!W84="","",基本情報入力シート!W84)</f>
        <v/>
      </c>
      <c r="M45" s="773" t="str">
        <f>IF(基本情報入力シート!X84="","",基本情報入力シート!X84)</f>
        <v/>
      </c>
      <c r="N45" s="785" t="str">
        <f>IF(基本情報入力シート!Y84="","",基本情報入力シート!Y84)</f>
        <v/>
      </c>
      <c r="O45" s="909"/>
      <c r="P45" s="916"/>
      <c r="Q45" s="920"/>
      <c r="R45" s="927" t="str">
        <f>IFERROR(IF(OR('別紙様式3-2（４・５月）'!R47="",'別紙様式3-2（４・５月）'!Z47="ベア加算"),"",P45*VLOOKUP(N45,'【参考】数式用'!$AD$2:$AH$27,MATCH(O45,'【参考】数式用'!$K$4:$N$4,0)+1,0)),"")</f>
        <v/>
      </c>
      <c r="S45" s="930"/>
      <c r="T45" s="915"/>
      <c r="U45" s="919"/>
      <c r="V45" s="944" t="str">
        <f>IFERROR(IF(AND('別紙様式3-2（４・５月）'!O47="",O45&lt;&gt;""),P45,P45*VLOOKUP(AF45,'【参考】数式用4'!$DC$3:$DZ$106,MATCH(N45,'【参考】数式用4'!$DC$2:$DZ$2,0))),"")</f>
        <v/>
      </c>
      <c r="W45" s="949"/>
      <c r="X45" s="916"/>
      <c r="Y45" s="927" t="str">
        <f>IFERROR(IF(OR('別紙様式3-2（４・５月）'!R47="",'別紙様式3-2（４・５月）'!Z47="ベア加算"),"",X45*VLOOKUP(N45,'【参考】数式用'!$AD$2:$AH$27,MATCH(W45,'【参考】数式用'!$K$4:$N$4,0)+1,0)),"")</f>
        <v/>
      </c>
      <c r="Z45" s="927"/>
      <c r="AA45" s="930"/>
      <c r="AB45" s="915"/>
      <c r="AC45" s="968" t="str">
        <f>IFERROR(IF(AND('別紙様式3-2（４・５月）'!O47="",W45&lt;&gt;"",W45&lt;&gt;"―"),X45,X45*VLOOKUP(AG45,'【参考】数式用4'!$DC$3:$DZ$106,MATCH(N45,'【参考】数式用4'!$DC$2:$DZ$2,0))),"")</f>
        <v/>
      </c>
      <c r="AD45" s="970" t="str">
        <f t="shared" si="0"/>
        <v/>
      </c>
      <c r="AE45" s="864" t="str">
        <f t="shared" si="1"/>
        <v/>
      </c>
      <c r="AF45" s="971" t="str">
        <f>IF(O45="","",'別紙様式3-2（４・５月）'!O47&amp;'別紙様式3-2（４・５月）'!P47&amp;'別紙様式3-2（４・５月）'!Q47&amp;"から"&amp;O45)</f>
        <v/>
      </c>
      <c r="AG45" s="971" t="str">
        <f>IF(OR(W45="",W45="―"),"",'別紙様式3-2（４・５月）'!O47&amp;'別紙様式3-2（４・５月）'!P47&amp;'別紙様式3-2（４・５月）'!Q47&amp;"から"&amp;W45)</f>
        <v/>
      </c>
      <c r="AH45" s="714"/>
      <c r="AI45" s="714"/>
      <c r="AJ45" s="714"/>
      <c r="AK45" s="714"/>
      <c r="AL45" s="714"/>
      <c r="AM45" s="714"/>
      <c r="AN45" s="714"/>
      <c r="AO45" s="714"/>
    </row>
    <row r="46" spans="1:41" s="1" customFormat="1" ht="24.9" customHeight="1">
      <c r="A46" s="874">
        <v>33</v>
      </c>
      <c r="B46" s="735" t="str">
        <f>IF(基本情報入力シート!C85="","",基本情報入力シート!C85)</f>
        <v/>
      </c>
      <c r="C46" s="742"/>
      <c r="D46" s="742"/>
      <c r="E46" s="742"/>
      <c r="F46" s="742"/>
      <c r="G46" s="742"/>
      <c r="H46" s="742"/>
      <c r="I46" s="752"/>
      <c r="J46" s="757" t="str">
        <f>IF(基本情報入力シート!M85="","",基本情報入力シート!M85)</f>
        <v/>
      </c>
      <c r="K46" s="758" t="str">
        <f>IF(基本情報入力シート!R85="","",基本情報入力シート!R85)</f>
        <v/>
      </c>
      <c r="L46" s="758" t="str">
        <f>IF(基本情報入力シート!W85="","",基本情報入力シート!W85)</f>
        <v/>
      </c>
      <c r="M46" s="773" t="str">
        <f>IF(基本情報入力シート!X85="","",基本情報入力シート!X85)</f>
        <v/>
      </c>
      <c r="N46" s="785" t="str">
        <f>IF(基本情報入力シート!Y85="","",基本情報入力シート!Y85)</f>
        <v/>
      </c>
      <c r="O46" s="909"/>
      <c r="P46" s="916"/>
      <c r="Q46" s="920"/>
      <c r="R46" s="927" t="str">
        <f>IFERROR(IF(OR('別紙様式3-2（４・５月）'!R48="",'別紙様式3-2（４・５月）'!Z48="ベア加算"),"",P46*VLOOKUP(N46,'【参考】数式用'!$AD$2:$AH$27,MATCH(O46,'【参考】数式用'!$K$4:$N$4,0)+1,0)),"")</f>
        <v/>
      </c>
      <c r="S46" s="930"/>
      <c r="T46" s="915"/>
      <c r="U46" s="919"/>
      <c r="V46" s="944" t="str">
        <f>IFERROR(IF(AND('別紙様式3-2（４・５月）'!O48="",O46&lt;&gt;""),P46,P46*VLOOKUP(AF46,'【参考】数式用4'!$DC$3:$DZ$106,MATCH(N46,'【参考】数式用4'!$DC$2:$DZ$2,0))),"")</f>
        <v/>
      </c>
      <c r="W46" s="949"/>
      <c r="X46" s="916"/>
      <c r="Y46" s="927" t="str">
        <f>IFERROR(IF(OR('別紙様式3-2（４・５月）'!R48="",'別紙様式3-2（４・５月）'!Z48="ベア加算"),"",X46*VLOOKUP(N46,'【参考】数式用'!$AD$2:$AH$27,MATCH(W46,'【参考】数式用'!$K$4:$N$4,0)+1,0)),"")</f>
        <v/>
      </c>
      <c r="Z46" s="927"/>
      <c r="AA46" s="930"/>
      <c r="AB46" s="915"/>
      <c r="AC46" s="968" t="str">
        <f>IFERROR(IF(AND('別紙様式3-2（４・５月）'!O48="",W46&lt;&gt;"",W46&lt;&gt;"―"),X46,X46*VLOOKUP(AG46,'【参考】数式用4'!$DC$3:$DZ$106,MATCH(N46,'【参考】数式用4'!$DC$2:$DZ$2,0))),"")</f>
        <v/>
      </c>
      <c r="AD46" s="970" t="str">
        <f t="shared" si="0"/>
        <v/>
      </c>
      <c r="AE46" s="864" t="str">
        <f t="shared" si="1"/>
        <v/>
      </c>
      <c r="AF46" s="971" t="str">
        <f>IF(O46="","",'別紙様式3-2（４・５月）'!O48&amp;'別紙様式3-2（４・５月）'!P48&amp;'別紙様式3-2（４・５月）'!Q48&amp;"から"&amp;O46)</f>
        <v/>
      </c>
      <c r="AG46" s="971" t="str">
        <f>IF(OR(W46="",W46="―"),"",'別紙様式3-2（４・５月）'!O48&amp;'別紙様式3-2（４・５月）'!P48&amp;'別紙様式3-2（４・５月）'!Q48&amp;"から"&amp;W46)</f>
        <v/>
      </c>
      <c r="AH46" s="714"/>
      <c r="AI46" s="714"/>
      <c r="AJ46" s="714"/>
      <c r="AK46" s="714"/>
      <c r="AL46" s="714"/>
      <c r="AM46" s="714"/>
      <c r="AN46" s="714"/>
      <c r="AO46" s="714"/>
    </row>
    <row r="47" spans="1:41" s="1" customFormat="1" ht="24.9" customHeight="1">
      <c r="A47" s="874">
        <v>34</v>
      </c>
      <c r="B47" s="735" t="str">
        <f>IF(基本情報入力シート!C86="","",基本情報入力シート!C86)</f>
        <v/>
      </c>
      <c r="C47" s="742"/>
      <c r="D47" s="742"/>
      <c r="E47" s="742"/>
      <c r="F47" s="742"/>
      <c r="G47" s="742"/>
      <c r="H47" s="742"/>
      <c r="I47" s="752"/>
      <c r="J47" s="757" t="str">
        <f>IF(基本情報入力シート!M86="","",基本情報入力シート!M86)</f>
        <v/>
      </c>
      <c r="K47" s="758" t="str">
        <f>IF(基本情報入力シート!R86="","",基本情報入力シート!R86)</f>
        <v/>
      </c>
      <c r="L47" s="758" t="str">
        <f>IF(基本情報入力シート!W86="","",基本情報入力シート!W86)</f>
        <v/>
      </c>
      <c r="M47" s="773" t="str">
        <f>IF(基本情報入力シート!X86="","",基本情報入力シート!X86)</f>
        <v/>
      </c>
      <c r="N47" s="785" t="str">
        <f>IF(基本情報入力シート!Y86="","",基本情報入力シート!Y86)</f>
        <v/>
      </c>
      <c r="O47" s="909"/>
      <c r="P47" s="916"/>
      <c r="Q47" s="920"/>
      <c r="R47" s="927" t="str">
        <f>IFERROR(IF(OR('別紙様式3-2（４・５月）'!R49="",'別紙様式3-2（４・５月）'!Z49="ベア加算"),"",P47*VLOOKUP(N47,'【参考】数式用'!$AD$2:$AH$27,MATCH(O47,'【参考】数式用'!$K$4:$N$4,0)+1,0)),"")</f>
        <v/>
      </c>
      <c r="S47" s="930"/>
      <c r="T47" s="915"/>
      <c r="U47" s="919"/>
      <c r="V47" s="944" t="str">
        <f>IFERROR(IF(AND('別紙様式3-2（４・５月）'!O49="",O47&lt;&gt;""),P47,P47*VLOOKUP(AF47,'【参考】数式用4'!$DC$3:$DZ$106,MATCH(N47,'【参考】数式用4'!$DC$2:$DZ$2,0))),"")</f>
        <v/>
      </c>
      <c r="W47" s="949"/>
      <c r="X47" s="916"/>
      <c r="Y47" s="927" t="str">
        <f>IFERROR(IF(OR('別紙様式3-2（４・５月）'!R49="",'別紙様式3-2（４・５月）'!Z49="ベア加算"),"",X47*VLOOKUP(N47,'【参考】数式用'!$AD$2:$AH$27,MATCH(W47,'【参考】数式用'!$K$4:$N$4,0)+1,0)),"")</f>
        <v/>
      </c>
      <c r="Z47" s="927"/>
      <c r="AA47" s="930"/>
      <c r="AB47" s="915"/>
      <c r="AC47" s="968" t="str">
        <f>IFERROR(IF(AND('別紙様式3-2（４・５月）'!O49="",W47&lt;&gt;"",W47&lt;&gt;"―"),X47,X47*VLOOKUP(AG47,'【参考】数式用4'!$DC$3:$DZ$106,MATCH(N47,'【参考】数式用4'!$DC$2:$DZ$2,0))),"")</f>
        <v/>
      </c>
      <c r="AD47" s="970" t="str">
        <f t="shared" si="0"/>
        <v/>
      </c>
      <c r="AE47" s="864" t="str">
        <f t="shared" si="1"/>
        <v/>
      </c>
      <c r="AF47" s="971" t="str">
        <f>IF(O47="","",'別紙様式3-2（４・５月）'!O49&amp;'別紙様式3-2（４・５月）'!P49&amp;'別紙様式3-2（４・５月）'!Q49&amp;"から"&amp;O47)</f>
        <v/>
      </c>
      <c r="AG47" s="971" t="str">
        <f>IF(OR(W47="",W47="―"),"",'別紙様式3-2（４・５月）'!O49&amp;'別紙様式3-2（４・５月）'!P49&amp;'別紙様式3-2（４・５月）'!Q49&amp;"から"&amp;W47)</f>
        <v/>
      </c>
      <c r="AH47" s="714"/>
      <c r="AI47" s="714"/>
      <c r="AJ47" s="714"/>
      <c r="AK47" s="714"/>
      <c r="AL47" s="714"/>
      <c r="AM47" s="714"/>
      <c r="AN47" s="714"/>
      <c r="AO47" s="714"/>
    </row>
    <row r="48" spans="1:41" s="1" customFormat="1" ht="24.9" customHeight="1">
      <c r="A48" s="874">
        <v>35</v>
      </c>
      <c r="B48" s="735" t="str">
        <f>IF(基本情報入力シート!C87="","",基本情報入力シート!C87)</f>
        <v/>
      </c>
      <c r="C48" s="742"/>
      <c r="D48" s="742"/>
      <c r="E48" s="742"/>
      <c r="F48" s="742"/>
      <c r="G48" s="742"/>
      <c r="H48" s="742"/>
      <c r="I48" s="752"/>
      <c r="J48" s="757" t="str">
        <f>IF(基本情報入力シート!M87="","",基本情報入力シート!M87)</f>
        <v/>
      </c>
      <c r="K48" s="758" t="str">
        <f>IF(基本情報入力シート!R87="","",基本情報入力シート!R87)</f>
        <v/>
      </c>
      <c r="L48" s="758" t="str">
        <f>IF(基本情報入力シート!W87="","",基本情報入力シート!W87)</f>
        <v/>
      </c>
      <c r="M48" s="773" t="str">
        <f>IF(基本情報入力シート!X87="","",基本情報入力シート!X87)</f>
        <v/>
      </c>
      <c r="N48" s="785" t="str">
        <f>IF(基本情報入力シート!Y87="","",基本情報入力シート!Y87)</f>
        <v/>
      </c>
      <c r="O48" s="909"/>
      <c r="P48" s="916"/>
      <c r="Q48" s="920"/>
      <c r="R48" s="927" t="str">
        <f>IFERROR(IF(OR('別紙様式3-2（４・５月）'!R50="",'別紙様式3-2（４・５月）'!Z50="ベア加算"),"",P48*VLOOKUP(N48,'【参考】数式用'!$AD$2:$AH$27,MATCH(O48,'【参考】数式用'!$K$4:$N$4,0)+1,0)),"")</f>
        <v/>
      </c>
      <c r="S48" s="930"/>
      <c r="T48" s="915"/>
      <c r="U48" s="919"/>
      <c r="V48" s="944" t="str">
        <f>IFERROR(IF(AND('別紙様式3-2（４・５月）'!O50="",O48&lt;&gt;""),P48,P48*VLOOKUP(AF48,'【参考】数式用4'!$DC$3:$DZ$106,MATCH(N48,'【参考】数式用4'!$DC$2:$DZ$2,0))),"")</f>
        <v/>
      </c>
      <c r="W48" s="949"/>
      <c r="X48" s="916"/>
      <c r="Y48" s="927" t="str">
        <f>IFERROR(IF(OR('別紙様式3-2（４・５月）'!R50="",'別紙様式3-2（４・５月）'!Z50="ベア加算"),"",X48*VLOOKUP(N48,'【参考】数式用'!$AD$2:$AH$27,MATCH(W48,'【参考】数式用'!$K$4:$N$4,0)+1,0)),"")</f>
        <v/>
      </c>
      <c r="Z48" s="927"/>
      <c r="AA48" s="930"/>
      <c r="AB48" s="915"/>
      <c r="AC48" s="968" t="str">
        <f>IFERROR(IF(AND('別紙様式3-2（４・５月）'!O50="",W48&lt;&gt;"",W48&lt;&gt;"―"),X48,X48*VLOOKUP(AG48,'【参考】数式用4'!$DC$3:$DZ$106,MATCH(N48,'【参考】数式用4'!$DC$2:$DZ$2,0))),"")</f>
        <v/>
      </c>
      <c r="AD48" s="970" t="str">
        <f t="shared" si="0"/>
        <v/>
      </c>
      <c r="AE48" s="864" t="str">
        <f t="shared" si="1"/>
        <v/>
      </c>
      <c r="AF48" s="971" t="str">
        <f>IF(O48="","",'別紙様式3-2（４・５月）'!O50&amp;'別紙様式3-2（４・５月）'!P50&amp;'別紙様式3-2（４・５月）'!Q50&amp;"から"&amp;O48)</f>
        <v/>
      </c>
      <c r="AG48" s="971" t="str">
        <f>IF(OR(W48="",W48="―"),"",'別紙様式3-2（４・５月）'!O50&amp;'別紙様式3-2（４・５月）'!P50&amp;'別紙様式3-2（４・５月）'!Q50&amp;"から"&amp;W48)</f>
        <v/>
      </c>
      <c r="AH48" s="714"/>
      <c r="AI48" s="714"/>
      <c r="AJ48" s="714"/>
      <c r="AK48" s="714"/>
      <c r="AL48" s="714"/>
      <c r="AM48" s="714"/>
      <c r="AN48" s="714"/>
      <c r="AO48" s="714"/>
    </row>
    <row r="49" spans="1:41" s="1" customFormat="1" ht="24.9" customHeight="1">
      <c r="A49" s="874">
        <v>36</v>
      </c>
      <c r="B49" s="735" t="str">
        <f>IF(基本情報入力シート!C88="","",基本情報入力シート!C88)</f>
        <v/>
      </c>
      <c r="C49" s="742"/>
      <c r="D49" s="742"/>
      <c r="E49" s="742"/>
      <c r="F49" s="742"/>
      <c r="G49" s="742"/>
      <c r="H49" s="742"/>
      <c r="I49" s="752"/>
      <c r="J49" s="757" t="str">
        <f>IF(基本情報入力シート!M88="","",基本情報入力シート!M88)</f>
        <v/>
      </c>
      <c r="K49" s="758" t="str">
        <f>IF(基本情報入力シート!R88="","",基本情報入力シート!R88)</f>
        <v/>
      </c>
      <c r="L49" s="758" t="str">
        <f>IF(基本情報入力シート!W88="","",基本情報入力シート!W88)</f>
        <v/>
      </c>
      <c r="M49" s="773" t="str">
        <f>IF(基本情報入力シート!X88="","",基本情報入力シート!X88)</f>
        <v/>
      </c>
      <c r="N49" s="785" t="str">
        <f>IF(基本情報入力シート!Y88="","",基本情報入力シート!Y88)</f>
        <v/>
      </c>
      <c r="O49" s="909"/>
      <c r="P49" s="916"/>
      <c r="Q49" s="920"/>
      <c r="R49" s="927" t="str">
        <f>IFERROR(IF(OR('別紙様式3-2（４・５月）'!R51="",'別紙様式3-2（４・５月）'!Z51="ベア加算"),"",P49*VLOOKUP(N49,'【参考】数式用'!$AD$2:$AH$27,MATCH(O49,'【参考】数式用'!$K$4:$N$4,0)+1,0)),"")</f>
        <v/>
      </c>
      <c r="S49" s="930"/>
      <c r="T49" s="915"/>
      <c r="U49" s="919"/>
      <c r="V49" s="944" t="str">
        <f>IFERROR(IF(AND('別紙様式3-2（４・５月）'!O51="",O49&lt;&gt;""),P49,P49*VLOOKUP(AF49,'【参考】数式用4'!$DC$3:$DZ$106,MATCH(N49,'【参考】数式用4'!$DC$2:$DZ$2,0))),"")</f>
        <v/>
      </c>
      <c r="W49" s="949"/>
      <c r="X49" s="916"/>
      <c r="Y49" s="927" t="str">
        <f>IFERROR(IF(OR('別紙様式3-2（４・５月）'!R51="",'別紙様式3-2（４・５月）'!Z51="ベア加算"),"",X49*VLOOKUP(N49,'【参考】数式用'!$AD$2:$AH$27,MATCH(W49,'【参考】数式用'!$K$4:$N$4,0)+1,0)),"")</f>
        <v/>
      </c>
      <c r="Z49" s="927"/>
      <c r="AA49" s="930"/>
      <c r="AB49" s="915"/>
      <c r="AC49" s="968" t="str">
        <f>IFERROR(IF(AND('別紙様式3-2（４・５月）'!O51="",W49&lt;&gt;"",W49&lt;&gt;"―"),X49,X49*VLOOKUP(AG49,'【参考】数式用4'!$DC$3:$DZ$106,MATCH(N49,'【参考】数式用4'!$DC$2:$DZ$2,0))),"")</f>
        <v/>
      </c>
      <c r="AD49" s="970" t="str">
        <f t="shared" si="0"/>
        <v/>
      </c>
      <c r="AE49" s="864" t="str">
        <f t="shared" si="1"/>
        <v/>
      </c>
      <c r="AF49" s="971" t="str">
        <f>IF(O49="","",'別紙様式3-2（４・５月）'!O51&amp;'別紙様式3-2（４・５月）'!P51&amp;'別紙様式3-2（４・５月）'!Q51&amp;"から"&amp;O49)</f>
        <v/>
      </c>
      <c r="AG49" s="971" t="str">
        <f>IF(OR(W49="",W49="―"),"",'別紙様式3-2（４・５月）'!O51&amp;'別紙様式3-2（４・５月）'!P51&amp;'別紙様式3-2（４・５月）'!Q51&amp;"から"&amp;W49)</f>
        <v/>
      </c>
      <c r="AH49" s="714"/>
      <c r="AI49" s="714"/>
      <c r="AJ49" s="714"/>
      <c r="AK49" s="714"/>
      <c r="AL49" s="714"/>
      <c r="AM49" s="714"/>
      <c r="AN49" s="714"/>
      <c r="AO49" s="714"/>
    </row>
    <row r="50" spans="1:41" s="1" customFormat="1" ht="24.9" customHeight="1">
      <c r="A50" s="874">
        <v>37</v>
      </c>
      <c r="B50" s="735" t="str">
        <f>IF(基本情報入力シート!C89="","",基本情報入力シート!C89)</f>
        <v/>
      </c>
      <c r="C50" s="742"/>
      <c r="D50" s="742"/>
      <c r="E50" s="742"/>
      <c r="F50" s="742"/>
      <c r="G50" s="742"/>
      <c r="H50" s="742"/>
      <c r="I50" s="752"/>
      <c r="J50" s="757" t="str">
        <f>IF(基本情報入力シート!M89="","",基本情報入力シート!M89)</f>
        <v/>
      </c>
      <c r="K50" s="758" t="str">
        <f>IF(基本情報入力シート!R89="","",基本情報入力シート!R89)</f>
        <v/>
      </c>
      <c r="L50" s="758" t="str">
        <f>IF(基本情報入力シート!W89="","",基本情報入力シート!W89)</f>
        <v/>
      </c>
      <c r="M50" s="773" t="str">
        <f>IF(基本情報入力シート!X89="","",基本情報入力シート!X89)</f>
        <v/>
      </c>
      <c r="N50" s="785" t="str">
        <f>IF(基本情報入力シート!Y89="","",基本情報入力シート!Y89)</f>
        <v/>
      </c>
      <c r="O50" s="909"/>
      <c r="P50" s="916"/>
      <c r="Q50" s="920"/>
      <c r="R50" s="927" t="str">
        <f>IFERROR(IF(OR('別紙様式3-2（４・５月）'!R52="",'別紙様式3-2（４・５月）'!Z52="ベア加算"),"",P50*VLOOKUP(N50,'【参考】数式用'!$AD$2:$AH$27,MATCH(O50,'【参考】数式用'!$K$4:$N$4,0)+1,0)),"")</f>
        <v/>
      </c>
      <c r="S50" s="930"/>
      <c r="T50" s="915"/>
      <c r="U50" s="919"/>
      <c r="V50" s="944" t="str">
        <f>IFERROR(IF(AND('別紙様式3-2（４・５月）'!O52="",O50&lt;&gt;""),P50,P50*VLOOKUP(AF50,'【参考】数式用4'!$DC$3:$DZ$106,MATCH(N50,'【参考】数式用4'!$DC$2:$DZ$2,0))),"")</f>
        <v/>
      </c>
      <c r="W50" s="949"/>
      <c r="X50" s="916"/>
      <c r="Y50" s="927" t="str">
        <f>IFERROR(IF(OR('別紙様式3-2（４・５月）'!R52="",'別紙様式3-2（４・５月）'!Z52="ベア加算"),"",X50*VLOOKUP(N50,'【参考】数式用'!$AD$2:$AH$27,MATCH(W50,'【参考】数式用'!$K$4:$N$4,0)+1,0)),"")</f>
        <v/>
      </c>
      <c r="Z50" s="927"/>
      <c r="AA50" s="930"/>
      <c r="AB50" s="915"/>
      <c r="AC50" s="968" t="str">
        <f>IFERROR(IF(AND('別紙様式3-2（４・５月）'!O52="",W50&lt;&gt;"",W50&lt;&gt;"―"),X50,X50*VLOOKUP(AG50,'【参考】数式用4'!$DC$3:$DZ$106,MATCH(N50,'【参考】数式用4'!$DC$2:$DZ$2,0))),"")</f>
        <v/>
      </c>
      <c r="AD50" s="970" t="str">
        <f t="shared" si="0"/>
        <v/>
      </c>
      <c r="AE50" s="864" t="str">
        <f t="shared" si="1"/>
        <v/>
      </c>
      <c r="AF50" s="971" t="str">
        <f>IF(O50="","",'別紙様式3-2（４・５月）'!O52&amp;'別紙様式3-2（４・５月）'!P52&amp;'別紙様式3-2（４・５月）'!Q52&amp;"から"&amp;O50)</f>
        <v/>
      </c>
      <c r="AG50" s="971" t="str">
        <f>IF(OR(W50="",W50="―"),"",'別紙様式3-2（４・５月）'!O52&amp;'別紙様式3-2（４・５月）'!P52&amp;'別紙様式3-2（４・５月）'!Q52&amp;"から"&amp;W50)</f>
        <v/>
      </c>
      <c r="AH50" s="714"/>
      <c r="AI50" s="714"/>
      <c r="AJ50" s="714"/>
      <c r="AK50" s="714"/>
      <c r="AL50" s="714"/>
      <c r="AM50" s="714"/>
      <c r="AN50" s="714"/>
      <c r="AO50" s="714"/>
    </row>
    <row r="51" spans="1:41" s="1" customFormat="1" ht="24.9" customHeight="1">
      <c r="A51" s="874">
        <v>38</v>
      </c>
      <c r="B51" s="735" t="str">
        <f>IF(基本情報入力シート!C90="","",基本情報入力シート!C90)</f>
        <v/>
      </c>
      <c r="C51" s="742"/>
      <c r="D51" s="742"/>
      <c r="E51" s="742"/>
      <c r="F51" s="742"/>
      <c r="G51" s="742"/>
      <c r="H51" s="742"/>
      <c r="I51" s="752"/>
      <c r="J51" s="757" t="str">
        <f>IF(基本情報入力シート!M90="","",基本情報入力シート!M90)</f>
        <v/>
      </c>
      <c r="K51" s="758" t="str">
        <f>IF(基本情報入力シート!R90="","",基本情報入力シート!R90)</f>
        <v/>
      </c>
      <c r="L51" s="758" t="str">
        <f>IF(基本情報入力シート!W90="","",基本情報入力シート!W90)</f>
        <v/>
      </c>
      <c r="M51" s="773" t="str">
        <f>IF(基本情報入力シート!X90="","",基本情報入力シート!X90)</f>
        <v/>
      </c>
      <c r="N51" s="785" t="str">
        <f>IF(基本情報入力シート!Y90="","",基本情報入力シート!Y90)</f>
        <v/>
      </c>
      <c r="O51" s="909"/>
      <c r="P51" s="916"/>
      <c r="Q51" s="920"/>
      <c r="R51" s="927" t="str">
        <f>IFERROR(IF(OR('別紙様式3-2（４・５月）'!R53="",'別紙様式3-2（４・５月）'!Z53="ベア加算"),"",P51*VLOOKUP(N51,'【参考】数式用'!$AD$2:$AH$27,MATCH(O51,'【参考】数式用'!$K$4:$N$4,0)+1,0)),"")</f>
        <v/>
      </c>
      <c r="S51" s="930"/>
      <c r="T51" s="915"/>
      <c r="U51" s="919"/>
      <c r="V51" s="944" t="str">
        <f>IFERROR(IF(AND('別紙様式3-2（４・５月）'!O53="",O51&lt;&gt;""),P51,P51*VLOOKUP(AF51,'【参考】数式用4'!$DC$3:$DZ$106,MATCH(N51,'【参考】数式用4'!$DC$2:$DZ$2,0))),"")</f>
        <v/>
      </c>
      <c r="W51" s="949"/>
      <c r="X51" s="916"/>
      <c r="Y51" s="927" t="str">
        <f>IFERROR(IF(OR('別紙様式3-2（４・５月）'!R53="",'別紙様式3-2（４・５月）'!Z53="ベア加算"),"",X51*VLOOKUP(N51,'【参考】数式用'!$AD$2:$AH$27,MATCH(W51,'【参考】数式用'!$K$4:$N$4,0)+1,0)),"")</f>
        <v/>
      </c>
      <c r="Z51" s="927"/>
      <c r="AA51" s="930"/>
      <c r="AB51" s="915"/>
      <c r="AC51" s="968" t="str">
        <f>IFERROR(IF(AND('別紙様式3-2（４・５月）'!O53="",W51&lt;&gt;"",W51&lt;&gt;"―"),X51,X51*VLOOKUP(AG51,'【参考】数式用4'!$DC$3:$DZ$106,MATCH(N51,'【参考】数式用4'!$DC$2:$DZ$2,0))),"")</f>
        <v/>
      </c>
      <c r="AD51" s="970" t="str">
        <f t="shared" si="0"/>
        <v/>
      </c>
      <c r="AE51" s="864" t="str">
        <f t="shared" si="1"/>
        <v/>
      </c>
      <c r="AF51" s="971" t="str">
        <f>IF(O51="","",'別紙様式3-2（４・５月）'!O53&amp;'別紙様式3-2（４・５月）'!P53&amp;'別紙様式3-2（４・５月）'!Q53&amp;"から"&amp;O51)</f>
        <v/>
      </c>
      <c r="AG51" s="971" t="str">
        <f>IF(OR(W51="",W51="―"),"",'別紙様式3-2（４・５月）'!O53&amp;'別紙様式3-2（４・５月）'!P53&amp;'別紙様式3-2（４・５月）'!Q53&amp;"から"&amp;W51)</f>
        <v/>
      </c>
      <c r="AH51" s="714"/>
      <c r="AI51" s="714"/>
      <c r="AJ51" s="714"/>
      <c r="AK51" s="714"/>
      <c r="AL51" s="714"/>
      <c r="AM51" s="714"/>
      <c r="AN51" s="714"/>
      <c r="AO51" s="714"/>
    </row>
    <row r="52" spans="1:41" s="1" customFormat="1" ht="24.9" customHeight="1">
      <c r="A52" s="874">
        <v>39</v>
      </c>
      <c r="B52" s="735" t="str">
        <f>IF(基本情報入力シート!C91="","",基本情報入力シート!C91)</f>
        <v/>
      </c>
      <c r="C52" s="742"/>
      <c r="D52" s="742"/>
      <c r="E52" s="742"/>
      <c r="F52" s="742"/>
      <c r="G52" s="742"/>
      <c r="H52" s="742"/>
      <c r="I52" s="752"/>
      <c r="J52" s="757" t="str">
        <f>IF(基本情報入力シート!M91="","",基本情報入力シート!M91)</f>
        <v/>
      </c>
      <c r="K52" s="758" t="str">
        <f>IF(基本情報入力シート!R91="","",基本情報入力シート!R91)</f>
        <v/>
      </c>
      <c r="L52" s="758" t="str">
        <f>IF(基本情報入力シート!W91="","",基本情報入力シート!W91)</f>
        <v/>
      </c>
      <c r="M52" s="773" t="str">
        <f>IF(基本情報入力シート!X91="","",基本情報入力シート!X91)</f>
        <v/>
      </c>
      <c r="N52" s="785" t="str">
        <f>IF(基本情報入力シート!Y91="","",基本情報入力シート!Y91)</f>
        <v/>
      </c>
      <c r="O52" s="909"/>
      <c r="P52" s="916"/>
      <c r="Q52" s="920"/>
      <c r="R52" s="927" t="str">
        <f>IFERROR(IF(OR('別紙様式3-2（４・５月）'!R54="",'別紙様式3-2（４・５月）'!Z54="ベア加算"),"",P52*VLOOKUP(N52,'【参考】数式用'!$AD$2:$AH$27,MATCH(O52,'【参考】数式用'!$K$4:$N$4,0)+1,0)),"")</f>
        <v/>
      </c>
      <c r="S52" s="930"/>
      <c r="T52" s="915"/>
      <c r="U52" s="919"/>
      <c r="V52" s="944" t="str">
        <f>IFERROR(IF(AND('別紙様式3-2（４・５月）'!O54="",O52&lt;&gt;""),P52,P52*VLOOKUP(AF52,'【参考】数式用4'!$DC$3:$DZ$106,MATCH(N52,'【参考】数式用4'!$DC$2:$DZ$2,0))),"")</f>
        <v/>
      </c>
      <c r="W52" s="949"/>
      <c r="X52" s="916"/>
      <c r="Y52" s="927" t="str">
        <f>IFERROR(IF(OR('別紙様式3-2（４・５月）'!R54="",'別紙様式3-2（４・５月）'!Z54="ベア加算"),"",X52*VLOOKUP(N52,'【参考】数式用'!$AD$2:$AH$27,MATCH(W52,'【参考】数式用'!$K$4:$N$4,0)+1,0)),"")</f>
        <v/>
      </c>
      <c r="Z52" s="927"/>
      <c r="AA52" s="930"/>
      <c r="AB52" s="915"/>
      <c r="AC52" s="968" t="str">
        <f>IFERROR(IF(AND('別紙様式3-2（４・５月）'!O54="",W52&lt;&gt;"",W52&lt;&gt;"―"),X52,X52*VLOOKUP(AG52,'【参考】数式用4'!$DC$3:$DZ$106,MATCH(N52,'【参考】数式用4'!$DC$2:$DZ$2,0))),"")</f>
        <v/>
      </c>
      <c r="AD52" s="970" t="str">
        <f t="shared" si="0"/>
        <v/>
      </c>
      <c r="AE52" s="864" t="str">
        <f t="shared" si="1"/>
        <v/>
      </c>
      <c r="AF52" s="971" t="str">
        <f>IF(O52="","",'別紙様式3-2（４・５月）'!O54&amp;'別紙様式3-2（４・５月）'!P54&amp;'別紙様式3-2（４・５月）'!Q54&amp;"から"&amp;O52)</f>
        <v/>
      </c>
      <c r="AG52" s="971" t="str">
        <f>IF(OR(W52="",W52="―"),"",'別紙様式3-2（４・５月）'!O54&amp;'別紙様式3-2（４・５月）'!P54&amp;'別紙様式3-2（４・５月）'!Q54&amp;"から"&amp;W52)</f>
        <v/>
      </c>
      <c r="AH52" s="714"/>
      <c r="AI52" s="714"/>
      <c r="AJ52" s="714"/>
      <c r="AK52" s="714"/>
      <c r="AL52" s="714"/>
      <c r="AM52" s="714"/>
      <c r="AN52" s="714"/>
      <c r="AO52" s="714"/>
    </row>
    <row r="53" spans="1:41" s="1" customFormat="1" ht="24.9" customHeight="1">
      <c r="A53" s="874">
        <v>40</v>
      </c>
      <c r="B53" s="735" t="str">
        <f>IF(基本情報入力シート!C92="","",基本情報入力シート!C92)</f>
        <v/>
      </c>
      <c r="C53" s="742"/>
      <c r="D53" s="742"/>
      <c r="E53" s="742"/>
      <c r="F53" s="742"/>
      <c r="G53" s="742"/>
      <c r="H53" s="742"/>
      <c r="I53" s="752"/>
      <c r="J53" s="757" t="str">
        <f>IF(基本情報入力シート!M92="","",基本情報入力シート!M92)</f>
        <v/>
      </c>
      <c r="K53" s="758" t="str">
        <f>IF(基本情報入力シート!R92="","",基本情報入力シート!R92)</f>
        <v/>
      </c>
      <c r="L53" s="758" t="str">
        <f>IF(基本情報入力シート!W92="","",基本情報入力シート!W92)</f>
        <v/>
      </c>
      <c r="M53" s="773" t="str">
        <f>IF(基本情報入力シート!X92="","",基本情報入力シート!X92)</f>
        <v/>
      </c>
      <c r="N53" s="785" t="str">
        <f>IF(基本情報入力シート!Y92="","",基本情報入力シート!Y92)</f>
        <v/>
      </c>
      <c r="O53" s="909"/>
      <c r="P53" s="916"/>
      <c r="Q53" s="920"/>
      <c r="R53" s="927" t="str">
        <f>IFERROR(IF(OR('別紙様式3-2（４・５月）'!R55="",'別紙様式3-2（４・５月）'!Z55="ベア加算"),"",P53*VLOOKUP(N53,'【参考】数式用'!$AD$2:$AH$27,MATCH(O53,'【参考】数式用'!$K$4:$N$4,0)+1,0)),"")</f>
        <v/>
      </c>
      <c r="S53" s="930"/>
      <c r="T53" s="915"/>
      <c r="U53" s="919"/>
      <c r="V53" s="944" t="str">
        <f>IFERROR(IF(AND('別紙様式3-2（４・５月）'!O55="",O53&lt;&gt;""),P53,P53*VLOOKUP(AF53,'【参考】数式用4'!$DC$3:$DZ$106,MATCH(N53,'【参考】数式用4'!$DC$2:$DZ$2,0))),"")</f>
        <v/>
      </c>
      <c r="W53" s="949"/>
      <c r="X53" s="916"/>
      <c r="Y53" s="927" t="str">
        <f>IFERROR(IF(OR('別紙様式3-2（４・５月）'!R55="",'別紙様式3-2（４・５月）'!Z55="ベア加算"),"",X53*VLOOKUP(N53,'【参考】数式用'!$AD$2:$AH$27,MATCH(W53,'【参考】数式用'!$K$4:$N$4,0)+1,0)),"")</f>
        <v/>
      </c>
      <c r="Z53" s="927"/>
      <c r="AA53" s="930"/>
      <c r="AB53" s="915"/>
      <c r="AC53" s="968" t="str">
        <f>IFERROR(IF(AND('別紙様式3-2（４・５月）'!O55="",W53&lt;&gt;"",W53&lt;&gt;"―"),X53,X53*VLOOKUP(AG53,'【参考】数式用4'!$DC$3:$DZ$106,MATCH(N53,'【参考】数式用4'!$DC$2:$DZ$2,0))),"")</f>
        <v/>
      </c>
      <c r="AD53" s="970" t="str">
        <f t="shared" si="0"/>
        <v/>
      </c>
      <c r="AE53" s="864" t="str">
        <f t="shared" si="1"/>
        <v/>
      </c>
      <c r="AF53" s="971" t="str">
        <f>IF(O53="","",'別紙様式3-2（４・５月）'!O55&amp;'別紙様式3-2（４・５月）'!P55&amp;'別紙様式3-2（４・５月）'!Q55&amp;"から"&amp;O53)</f>
        <v/>
      </c>
      <c r="AG53" s="971" t="str">
        <f>IF(OR(W53="",W53="―"),"",'別紙様式3-2（４・５月）'!O55&amp;'別紙様式3-2（４・５月）'!P55&amp;'別紙様式3-2（４・５月）'!Q55&amp;"から"&amp;W53)</f>
        <v/>
      </c>
      <c r="AH53" s="714"/>
      <c r="AI53" s="714"/>
      <c r="AJ53" s="714"/>
      <c r="AK53" s="714"/>
      <c r="AL53" s="714"/>
      <c r="AM53" s="714"/>
      <c r="AN53" s="714"/>
      <c r="AO53" s="714"/>
    </row>
    <row r="54" spans="1:41" s="1" customFormat="1" ht="24.9" customHeight="1">
      <c r="A54" s="874">
        <v>41</v>
      </c>
      <c r="B54" s="735" t="str">
        <f>IF(基本情報入力シート!C93="","",基本情報入力シート!C93)</f>
        <v/>
      </c>
      <c r="C54" s="742"/>
      <c r="D54" s="742"/>
      <c r="E54" s="742"/>
      <c r="F54" s="742"/>
      <c r="G54" s="742"/>
      <c r="H54" s="742"/>
      <c r="I54" s="752"/>
      <c r="J54" s="757" t="str">
        <f>IF(基本情報入力シート!M93="","",基本情報入力シート!M93)</f>
        <v/>
      </c>
      <c r="K54" s="758" t="str">
        <f>IF(基本情報入力シート!R93="","",基本情報入力シート!R93)</f>
        <v/>
      </c>
      <c r="L54" s="758" t="str">
        <f>IF(基本情報入力シート!W93="","",基本情報入力シート!W93)</f>
        <v/>
      </c>
      <c r="M54" s="773" t="str">
        <f>IF(基本情報入力シート!X93="","",基本情報入力シート!X93)</f>
        <v/>
      </c>
      <c r="N54" s="785" t="str">
        <f>IF(基本情報入力シート!Y93="","",基本情報入力シート!Y93)</f>
        <v/>
      </c>
      <c r="O54" s="909"/>
      <c r="P54" s="916"/>
      <c r="Q54" s="920"/>
      <c r="R54" s="927" t="str">
        <f>IFERROR(IF(OR('別紙様式3-2（４・５月）'!R56="",'別紙様式3-2（４・５月）'!Z56="ベア加算"),"",P54*VLOOKUP(N54,'【参考】数式用'!$AD$2:$AH$27,MATCH(O54,'【参考】数式用'!$K$4:$N$4,0)+1,0)),"")</f>
        <v/>
      </c>
      <c r="S54" s="930"/>
      <c r="T54" s="915"/>
      <c r="U54" s="919"/>
      <c r="V54" s="944" t="str">
        <f>IFERROR(IF(AND('別紙様式3-2（４・５月）'!O56="",O54&lt;&gt;""),P54,P54*VLOOKUP(AF54,'【参考】数式用4'!$DC$3:$DZ$106,MATCH(N54,'【参考】数式用4'!$DC$2:$DZ$2,0))),"")</f>
        <v/>
      </c>
      <c r="W54" s="949"/>
      <c r="X54" s="916"/>
      <c r="Y54" s="927" t="str">
        <f>IFERROR(IF(OR('別紙様式3-2（４・５月）'!R56="",'別紙様式3-2（４・５月）'!Z56="ベア加算"),"",X54*VLOOKUP(N54,'【参考】数式用'!$AD$2:$AH$27,MATCH(W54,'【参考】数式用'!$K$4:$N$4,0)+1,0)),"")</f>
        <v/>
      </c>
      <c r="Z54" s="927"/>
      <c r="AA54" s="930"/>
      <c r="AB54" s="915"/>
      <c r="AC54" s="968" t="str">
        <f>IFERROR(IF(AND('別紙様式3-2（４・５月）'!O56="",W54&lt;&gt;"",W54&lt;&gt;"―"),X54,X54*VLOOKUP(AG54,'【参考】数式用4'!$DC$3:$DZ$106,MATCH(N54,'【参考】数式用4'!$DC$2:$DZ$2,0))),"")</f>
        <v/>
      </c>
      <c r="AD54" s="970" t="str">
        <f t="shared" si="0"/>
        <v/>
      </c>
      <c r="AE54" s="864" t="str">
        <f t="shared" si="1"/>
        <v/>
      </c>
      <c r="AF54" s="971" t="str">
        <f>IF(O54="","",'別紙様式3-2（４・５月）'!O56&amp;'別紙様式3-2（４・５月）'!P56&amp;'別紙様式3-2（４・５月）'!Q56&amp;"から"&amp;O54)</f>
        <v/>
      </c>
      <c r="AG54" s="971" t="str">
        <f>IF(OR(W54="",W54="―"),"",'別紙様式3-2（４・５月）'!O56&amp;'別紙様式3-2（４・５月）'!P56&amp;'別紙様式3-2（４・５月）'!Q56&amp;"から"&amp;W54)</f>
        <v/>
      </c>
      <c r="AH54" s="714"/>
      <c r="AI54" s="714"/>
      <c r="AJ54" s="714"/>
      <c r="AK54" s="714"/>
      <c r="AL54" s="714"/>
      <c r="AM54" s="714"/>
      <c r="AN54" s="714"/>
      <c r="AO54" s="714"/>
    </row>
    <row r="55" spans="1:41" s="1" customFormat="1" ht="24.9" customHeight="1">
      <c r="A55" s="874">
        <v>42</v>
      </c>
      <c r="B55" s="735" t="str">
        <f>IF(基本情報入力シート!C94="","",基本情報入力シート!C94)</f>
        <v/>
      </c>
      <c r="C55" s="742"/>
      <c r="D55" s="742"/>
      <c r="E55" s="742"/>
      <c r="F55" s="742"/>
      <c r="G55" s="742"/>
      <c r="H55" s="742"/>
      <c r="I55" s="752"/>
      <c r="J55" s="757" t="str">
        <f>IF(基本情報入力シート!M94="","",基本情報入力シート!M94)</f>
        <v/>
      </c>
      <c r="K55" s="758" t="str">
        <f>IF(基本情報入力シート!R94="","",基本情報入力シート!R94)</f>
        <v/>
      </c>
      <c r="L55" s="758" t="str">
        <f>IF(基本情報入力シート!W94="","",基本情報入力シート!W94)</f>
        <v/>
      </c>
      <c r="M55" s="773" t="str">
        <f>IF(基本情報入力シート!X94="","",基本情報入力シート!X94)</f>
        <v/>
      </c>
      <c r="N55" s="785" t="str">
        <f>IF(基本情報入力シート!Y94="","",基本情報入力シート!Y94)</f>
        <v/>
      </c>
      <c r="O55" s="909"/>
      <c r="P55" s="916"/>
      <c r="Q55" s="920"/>
      <c r="R55" s="927" t="str">
        <f>IFERROR(IF(OR('別紙様式3-2（４・５月）'!R57="",'別紙様式3-2（４・５月）'!Z57="ベア加算"),"",P55*VLOOKUP(N55,'【参考】数式用'!$AD$2:$AH$27,MATCH(O55,'【参考】数式用'!$K$4:$N$4,0)+1,0)),"")</f>
        <v/>
      </c>
      <c r="S55" s="930"/>
      <c r="T55" s="915"/>
      <c r="U55" s="919"/>
      <c r="V55" s="944" t="str">
        <f>IFERROR(IF(AND('別紙様式3-2（４・５月）'!O57="",O55&lt;&gt;""),P55,P55*VLOOKUP(AF55,'【参考】数式用4'!$DC$3:$DZ$106,MATCH(N55,'【参考】数式用4'!$DC$2:$DZ$2,0))),"")</f>
        <v/>
      </c>
      <c r="W55" s="949"/>
      <c r="X55" s="916"/>
      <c r="Y55" s="927" t="str">
        <f>IFERROR(IF(OR('別紙様式3-2（４・５月）'!R57="",'別紙様式3-2（４・５月）'!Z57="ベア加算"),"",X55*VLOOKUP(N55,'【参考】数式用'!$AD$2:$AH$27,MATCH(W55,'【参考】数式用'!$K$4:$N$4,0)+1,0)),"")</f>
        <v/>
      </c>
      <c r="Z55" s="927"/>
      <c r="AA55" s="930"/>
      <c r="AB55" s="915"/>
      <c r="AC55" s="968" t="str">
        <f>IFERROR(IF(AND('別紙様式3-2（４・５月）'!O57="",W55&lt;&gt;"",W55&lt;&gt;"―"),X55,X55*VLOOKUP(AG55,'【参考】数式用4'!$DC$3:$DZ$106,MATCH(N55,'【参考】数式用4'!$DC$2:$DZ$2,0))),"")</f>
        <v/>
      </c>
      <c r="AD55" s="970" t="str">
        <f t="shared" si="0"/>
        <v/>
      </c>
      <c r="AE55" s="864" t="str">
        <f t="shared" si="1"/>
        <v/>
      </c>
      <c r="AF55" s="971" t="str">
        <f>IF(O55="","",'別紙様式3-2（４・５月）'!O57&amp;'別紙様式3-2（４・５月）'!P57&amp;'別紙様式3-2（４・５月）'!Q57&amp;"から"&amp;O55)</f>
        <v/>
      </c>
      <c r="AG55" s="971" t="str">
        <f>IF(OR(W55="",W55="―"),"",'別紙様式3-2（４・５月）'!O57&amp;'別紙様式3-2（４・５月）'!P57&amp;'別紙様式3-2（４・５月）'!Q57&amp;"から"&amp;W55)</f>
        <v/>
      </c>
      <c r="AH55" s="714"/>
      <c r="AI55" s="714"/>
      <c r="AJ55" s="714"/>
      <c r="AK55" s="714"/>
      <c r="AL55" s="714"/>
      <c r="AM55" s="714"/>
      <c r="AN55" s="714"/>
      <c r="AO55" s="714"/>
    </row>
    <row r="56" spans="1:41" s="1" customFormat="1" ht="24.9" customHeight="1">
      <c r="A56" s="874">
        <v>43</v>
      </c>
      <c r="B56" s="735" t="str">
        <f>IF(基本情報入力シート!C95="","",基本情報入力シート!C95)</f>
        <v/>
      </c>
      <c r="C56" s="742"/>
      <c r="D56" s="742"/>
      <c r="E56" s="742"/>
      <c r="F56" s="742"/>
      <c r="G56" s="742"/>
      <c r="H56" s="742"/>
      <c r="I56" s="752"/>
      <c r="J56" s="757" t="str">
        <f>IF(基本情報入力シート!M95="","",基本情報入力シート!M95)</f>
        <v/>
      </c>
      <c r="K56" s="758" t="str">
        <f>IF(基本情報入力シート!R95="","",基本情報入力シート!R95)</f>
        <v/>
      </c>
      <c r="L56" s="758" t="str">
        <f>IF(基本情報入力シート!W95="","",基本情報入力シート!W95)</f>
        <v/>
      </c>
      <c r="M56" s="773" t="str">
        <f>IF(基本情報入力シート!X95="","",基本情報入力シート!X95)</f>
        <v/>
      </c>
      <c r="N56" s="785" t="str">
        <f>IF(基本情報入力シート!Y95="","",基本情報入力シート!Y95)</f>
        <v/>
      </c>
      <c r="O56" s="909"/>
      <c r="P56" s="916"/>
      <c r="Q56" s="920"/>
      <c r="R56" s="927" t="str">
        <f>IFERROR(IF(OR('別紙様式3-2（４・５月）'!R58="",'別紙様式3-2（４・５月）'!Z58="ベア加算"),"",P56*VLOOKUP(N56,'【参考】数式用'!$AD$2:$AH$27,MATCH(O56,'【参考】数式用'!$K$4:$N$4,0)+1,0)),"")</f>
        <v/>
      </c>
      <c r="S56" s="930"/>
      <c r="T56" s="915"/>
      <c r="U56" s="919"/>
      <c r="V56" s="944" t="str">
        <f>IFERROR(IF(AND('別紙様式3-2（４・５月）'!O58="",O56&lt;&gt;""),P56,P56*VLOOKUP(AF56,'【参考】数式用4'!$DC$3:$DZ$106,MATCH(N56,'【参考】数式用4'!$DC$2:$DZ$2,0))),"")</f>
        <v/>
      </c>
      <c r="W56" s="949"/>
      <c r="X56" s="916"/>
      <c r="Y56" s="927" t="str">
        <f>IFERROR(IF(OR('別紙様式3-2（４・５月）'!R58="",'別紙様式3-2（４・５月）'!Z58="ベア加算"),"",X56*VLOOKUP(N56,'【参考】数式用'!$AD$2:$AH$27,MATCH(W56,'【参考】数式用'!$K$4:$N$4,0)+1,0)),"")</f>
        <v/>
      </c>
      <c r="Z56" s="927"/>
      <c r="AA56" s="930"/>
      <c r="AB56" s="915"/>
      <c r="AC56" s="968" t="str">
        <f>IFERROR(IF(AND('別紙様式3-2（４・５月）'!O58="",W56&lt;&gt;"",W56&lt;&gt;"―"),X56,X56*VLOOKUP(AG56,'【参考】数式用4'!$DC$3:$DZ$106,MATCH(N56,'【参考】数式用4'!$DC$2:$DZ$2,0))),"")</f>
        <v/>
      </c>
      <c r="AD56" s="970" t="str">
        <f t="shared" si="0"/>
        <v/>
      </c>
      <c r="AE56" s="864" t="str">
        <f t="shared" si="1"/>
        <v/>
      </c>
      <c r="AF56" s="971" t="str">
        <f>IF(O56="","",'別紙様式3-2（４・５月）'!O58&amp;'別紙様式3-2（４・５月）'!P58&amp;'別紙様式3-2（４・５月）'!Q58&amp;"から"&amp;O56)</f>
        <v/>
      </c>
      <c r="AG56" s="971" t="str">
        <f>IF(OR(W56="",W56="―"),"",'別紙様式3-2（４・５月）'!O58&amp;'別紙様式3-2（４・５月）'!P58&amp;'別紙様式3-2（４・５月）'!Q58&amp;"から"&amp;W56)</f>
        <v/>
      </c>
      <c r="AH56" s="714"/>
      <c r="AI56" s="714"/>
      <c r="AJ56" s="714"/>
      <c r="AK56" s="714"/>
      <c r="AL56" s="714"/>
      <c r="AM56" s="714"/>
      <c r="AN56" s="714"/>
      <c r="AO56" s="714"/>
    </row>
    <row r="57" spans="1:41" s="1" customFormat="1" ht="24.9" customHeight="1">
      <c r="A57" s="874">
        <v>44</v>
      </c>
      <c r="B57" s="735" t="str">
        <f>IF(基本情報入力シート!C96="","",基本情報入力シート!C96)</f>
        <v/>
      </c>
      <c r="C57" s="742"/>
      <c r="D57" s="742"/>
      <c r="E57" s="742"/>
      <c r="F57" s="742"/>
      <c r="G57" s="742"/>
      <c r="H57" s="742"/>
      <c r="I57" s="752"/>
      <c r="J57" s="757" t="str">
        <f>IF(基本情報入力シート!M96="","",基本情報入力シート!M96)</f>
        <v/>
      </c>
      <c r="K57" s="758" t="str">
        <f>IF(基本情報入力シート!R96="","",基本情報入力シート!R96)</f>
        <v/>
      </c>
      <c r="L57" s="758" t="str">
        <f>IF(基本情報入力シート!W96="","",基本情報入力シート!W96)</f>
        <v/>
      </c>
      <c r="M57" s="773" t="str">
        <f>IF(基本情報入力シート!X96="","",基本情報入力シート!X96)</f>
        <v/>
      </c>
      <c r="N57" s="785" t="str">
        <f>IF(基本情報入力シート!Y96="","",基本情報入力シート!Y96)</f>
        <v/>
      </c>
      <c r="O57" s="909"/>
      <c r="P57" s="916"/>
      <c r="Q57" s="920"/>
      <c r="R57" s="927" t="str">
        <f>IFERROR(IF(OR('別紙様式3-2（４・５月）'!R59="",'別紙様式3-2（４・５月）'!Z59="ベア加算"),"",P57*VLOOKUP(N57,'【参考】数式用'!$AD$2:$AH$27,MATCH(O57,'【参考】数式用'!$K$4:$N$4,0)+1,0)),"")</f>
        <v/>
      </c>
      <c r="S57" s="930"/>
      <c r="T57" s="915"/>
      <c r="U57" s="919"/>
      <c r="V57" s="944" t="str">
        <f>IFERROR(IF(AND('別紙様式3-2（４・５月）'!O59="",O57&lt;&gt;""),P57,P57*VLOOKUP(AF57,'【参考】数式用4'!$DC$3:$DZ$106,MATCH(N57,'【参考】数式用4'!$DC$2:$DZ$2,0))),"")</f>
        <v/>
      </c>
      <c r="W57" s="949"/>
      <c r="X57" s="916"/>
      <c r="Y57" s="927" t="str">
        <f>IFERROR(IF(OR('別紙様式3-2（４・５月）'!R59="",'別紙様式3-2（４・５月）'!Z59="ベア加算"),"",X57*VLOOKUP(N57,'【参考】数式用'!$AD$2:$AH$27,MATCH(W57,'【参考】数式用'!$K$4:$N$4,0)+1,0)),"")</f>
        <v/>
      </c>
      <c r="Z57" s="927"/>
      <c r="AA57" s="930"/>
      <c r="AB57" s="915"/>
      <c r="AC57" s="968" t="str">
        <f>IFERROR(IF(AND('別紙様式3-2（４・５月）'!O59="",W57&lt;&gt;"",W57&lt;&gt;"―"),X57,X57*VLOOKUP(AG57,'【参考】数式用4'!$DC$3:$DZ$106,MATCH(N57,'【参考】数式用4'!$DC$2:$DZ$2,0))),"")</f>
        <v/>
      </c>
      <c r="AD57" s="970" t="str">
        <f t="shared" si="0"/>
        <v/>
      </c>
      <c r="AE57" s="864" t="str">
        <f t="shared" si="1"/>
        <v/>
      </c>
      <c r="AF57" s="971" t="str">
        <f>IF(O57="","",'別紙様式3-2（４・５月）'!O59&amp;'別紙様式3-2（４・５月）'!P59&amp;'別紙様式3-2（４・５月）'!Q59&amp;"から"&amp;O57)</f>
        <v/>
      </c>
      <c r="AG57" s="971" t="str">
        <f>IF(OR(W57="",W57="―"),"",'別紙様式3-2（４・５月）'!O59&amp;'別紙様式3-2（４・５月）'!P59&amp;'別紙様式3-2（４・５月）'!Q59&amp;"から"&amp;W57)</f>
        <v/>
      </c>
      <c r="AH57" s="714"/>
      <c r="AI57" s="714"/>
      <c r="AJ57" s="714"/>
      <c r="AK57" s="714"/>
      <c r="AL57" s="714"/>
      <c r="AM57" s="714"/>
      <c r="AN57" s="714"/>
      <c r="AO57" s="714"/>
    </row>
    <row r="58" spans="1:41" s="1" customFormat="1" ht="24.9" customHeight="1">
      <c r="A58" s="874">
        <v>45</v>
      </c>
      <c r="B58" s="735" t="str">
        <f>IF(基本情報入力シート!C97="","",基本情報入力シート!C97)</f>
        <v/>
      </c>
      <c r="C58" s="742"/>
      <c r="D58" s="742"/>
      <c r="E58" s="742"/>
      <c r="F58" s="742"/>
      <c r="G58" s="742"/>
      <c r="H58" s="742"/>
      <c r="I58" s="752"/>
      <c r="J58" s="757" t="str">
        <f>IF(基本情報入力シート!M97="","",基本情報入力シート!M97)</f>
        <v/>
      </c>
      <c r="K58" s="758" t="str">
        <f>IF(基本情報入力シート!R97="","",基本情報入力シート!R97)</f>
        <v/>
      </c>
      <c r="L58" s="758" t="str">
        <f>IF(基本情報入力シート!W97="","",基本情報入力シート!W97)</f>
        <v/>
      </c>
      <c r="M58" s="773" t="str">
        <f>IF(基本情報入力シート!X97="","",基本情報入力シート!X97)</f>
        <v/>
      </c>
      <c r="N58" s="785" t="str">
        <f>IF(基本情報入力シート!Y97="","",基本情報入力シート!Y97)</f>
        <v/>
      </c>
      <c r="O58" s="909"/>
      <c r="P58" s="916"/>
      <c r="Q58" s="920"/>
      <c r="R58" s="927" t="str">
        <f>IFERROR(IF(OR('別紙様式3-2（４・５月）'!R60="",'別紙様式3-2（４・５月）'!Z60="ベア加算"),"",P58*VLOOKUP(N58,'【参考】数式用'!$AD$2:$AH$27,MATCH(O58,'【参考】数式用'!$K$4:$N$4,0)+1,0)),"")</f>
        <v/>
      </c>
      <c r="S58" s="930"/>
      <c r="T58" s="915"/>
      <c r="U58" s="919"/>
      <c r="V58" s="944" t="str">
        <f>IFERROR(IF(AND('別紙様式3-2（４・５月）'!O60="",O58&lt;&gt;""),P58,P58*VLOOKUP(AF58,'【参考】数式用4'!$DC$3:$DZ$106,MATCH(N58,'【参考】数式用4'!$DC$2:$DZ$2,0))),"")</f>
        <v/>
      </c>
      <c r="W58" s="949"/>
      <c r="X58" s="916"/>
      <c r="Y58" s="927" t="str">
        <f>IFERROR(IF(OR('別紙様式3-2（４・５月）'!R60="",'別紙様式3-2（４・５月）'!Z60="ベア加算"),"",X58*VLOOKUP(N58,'【参考】数式用'!$AD$2:$AH$27,MATCH(W58,'【参考】数式用'!$K$4:$N$4,0)+1,0)),"")</f>
        <v/>
      </c>
      <c r="Z58" s="927"/>
      <c r="AA58" s="930"/>
      <c r="AB58" s="915"/>
      <c r="AC58" s="968" t="str">
        <f>IFERROR(IF(AND('別紙様式3-2（４・５月）'!O60="",W58&lt;&gt;"",W58&lt;&gt;"―"),X58,X58*VLOOKUP(AG58,'【参考】数式用4'!$DC$3:$DZ$106,MATCH(N58,'【参考】数式用4'!$DC$2:$DZ$2,0))),"")</f>
        <v/>
      </c>
      <c r="AD58" s="970" t="str">
        <f t="shared" si="0"/>
        <v/>
      </c>
      <c r="AE58" s="864" t="str">
        <f t="shared" si="1"/>
        <v/>
      </c>
      <c r="AF58" s="971" t="str">
        <f>IF(O58="","",'別紙様式3-2（４・５月）'!O60&amp;'別紙様式3-2（４・５月）'!P60&amp;'別紙様式3-2（４・５月）'!Q60&amp;"から"&amp;O58)</f>
        <v/>
      </c>
      <c r="AG58" s="971" t="str">
        <f>IF(OR(W58="",W58="―"),"",'別紙様式3-2（４・５月）'!O60&amp;'別紙様式3-2（４・５月）'!P60&amp;'別紙様式3-2（４・５月）'!Q60&amp;"から"&amp;W58)</f>
        <v/>
      </c>
      <c r="AH58" s="714"/>
      <c r="AI58" s="714"/>
      <c r="AJ58" s="714"/>
      <c r="AK58" s="714"/>
      <c r="AL58" s="714"/>
      <c r="AM58" s="714"/>
      <c r="AN58" s="714"/>
      <c r="AO58" s="714"/>
    </row>
    <row r="59" spans="1:41" s="1" customFormat="1" ht="24.9" customHeight="1">
      <c r="A59" s="874">
        <v>46</v>
      </c>
      <c r="B59" s="735" t="str">
        <f>IF(基本情報入力シート!C98="","",基本情報入力シート!C98)</f>
        <v/>
      </c>
      <c r="C59" s="742"/>
      <c r="D59" s="742"/>
      <c r="E59" s="742"/>
      <c r="F59" s="742"/>
      <c r="G59" s="742"/>
      <c r="H59" s="742"/>
      <c r="I59" s="752"/>
      <c r="J59" s="757" t="str">
        <f>IF(基本情報入力シート!M98="","",基本情報入力シート!M98)</f>
        <v/>
      </c>
      <c r="K59" s="758" t="str">
        <f>IF(基本情報入力シート!R98="","",基本情報入力シート!R98)</f>
        <v/>
      </c>
      <c r="L59" s="758" t="str">
        <f>IF(基本情報入力シート!W98="","",基本情報入力シート!W98)</f>
        <v/>
      </c>
      <c r="M59" s="773" t="str">
        <f>IF(基本情報入力シート!X98="","",基本情報入力シート!X98)</f>
        <v/>
      </c>
      <c r="N59" s="785" t="str">
        <f>IF(基本情報入力シート!Y98="","",基本情報入力シート!Y98)</f>
        <v/>
      </c>
      <c r="O59" s="909"/>
      <c r="P59" s="916"/>
      <c r="Q59" s="920"/>
      <c r="R59" s="927" t="str">
        <f>IFERROR(IF(OR('別紙様式3-2（４・５月）'!R61="",'別紙様式3-2（４・５月）'!Z61="ベア加算"),"",P59*VLOOKUP(N59,'【参考】数式用'!$AD$2:$AH$27,MATCH(O59,'【参考】数式用'!$K$4:$N$4,0)+1,0)),"")</f>
        <v/>
      </c>
      <c r="S59" s="930"/>
      <c r="T59" s="915"/>
      <c r="U59" s="919"/>
      <c r="V59" s="944" t="str">
        <f>IFERROR(IF(AND('別紙様式3-2（４・５月）'!O61="",O59&lt;&gt;""),P59,P59*VLOOKUP(AF59,'【参考】数式用4'!$DC$3:$DZ$106,MATCH(N59,'【参考】数式用4'!$DC$2:$DZ$2,0))),"")</f>
        <v/>
      </c>
      <c r="W59" s="949"/>
      <c r="X59" s="916"/>
      <c r="Y59" s="927" t="str">
        <f>IFERROR(IF(OR('別紙様式3-2（４・５月）'!R61="",'別紙様式3-2（４・５月）'!Z61="ベア加算"),"",X59*VLOOKUP(N59,'【参考】数式用'!$AD$2:$AH$27,MATCH(W59,'【参考】数式用'!$K$4:$N$4,0)+1,0)),"")</f>
        <v/>
      </c>
      <c r="Z59" s="927"/>
      <c r="AA59" s="930"/>
      <c r="AB59" s="915"/>
      <c r="AC59" s="968" t="str">
        <f>IFERROR(IF(AND('別紙様式3-2（４・５月）'!O61="",W59&lt;&gt;"",W59&lt;&gt;"―"),X59,X59*VLOOKUP(AG59,'【参考】数式用4'!$DC$3:$DZ$106,MATCH(N59,'【参考】数式用4'!$DC$2:$DZ$2,0))),"")</f>
        <v/>
      </c>
      <c r="AD59" s="970" t="str">
        <f t="shared" si="0"/>
        <v/>
      </c>
      <c r="AE59" s="864" t="str">
        <f t="shared" si="1"/>
        <v/>
      </c>
      <c r="AF59" s="971" t="str">
        <f>IF(O59="","",'別紙様式3-2（４・５月）'!O61&amp;'別紙様式3-2（４・５月）'!P61&amp;'別紙様式3-2（４・５月）'!Q61&amp;"から"&amp;O59)</f>
        <v/>
      </c>
      <c r="AG59" s="971" t="str">
        <f>IF(OR(W59="",W59="―"),"",'別紙様式3-2（４・５月）'!O61&amp;'別紙様式3-2（４・５月）'!P61&amp;'別紙様式3-2（４・５月）'!Q61&amp;"から"&amp;W59)</f>
        <v/>
      </c>
      <c r="AH59" s="714"/>
      <c r="AI59" s="714"/>
      <c r="AJ59" s="714"/>
      <c r="AK59" s="714"/>
      <c r="AL59" s="714"/>
      <c r="AM59" s="714"/>
      <c r="AN59" s="714"/>
      <c r="AO59" s="714"/>
    </row>
    <row r="60" spans="1:41" s="1" customFormat="1" ht="24.9" customHeight="1">
      <c r="A60" s="874">
        <v>47</v>
      </c>
      <c r="B60" s="735" t="str">
        <f>IF(基本情報入力シート!C99="","",基本情報入力シート!C99)</f>
        <v/>
      </c>
      <c r="C60" s="742"/>
      <c r="D60" s="742"/>
      <c r="E60" s="742"/>
      <c r="F60" s="742"/>
      <c r="G60" s="742"/>
      <c r="H60" s="742"/>
      <c r="I60" s="752"/>
      <c r="J60" s="757" t="str">
        <f>IF(基本情報入力シート!M99="","",基本情報入力シート!M99)</f>
        <v/>
      </c>
      <c r="K60" s="758" t="str">
        <f>IF(基本情報入力シート!R99="","",基本情報入力シート!R99)</f>
        <v/>
      </c>
      <c r="L60" s="758" t="str">
        <f>IF(基本情報入力シート!W99="","",基本情報入力シート!W99)</f>
        <v/>
      </c>
      <c r="M60" s="773" t="str">
        <f>IF(基本情報入力シート!X99="","",基本情報入力シート!X99)</f>
        <v/>
      </c>
      <c r="N60" s="785" t="str">
        <f>IF(基本情報入力シート!Y99="","",基本情報入力シート!Y99)</f>
        <v/>
      </c>
      <c r="O60" s="909"/>
      <c r="P60" s="916"/>
      <c r="Q60" s="920"/>
      <c r="R60" s="927" t="str">
        <f>IFERROR(IF(OR('別紙様式3-2（４・５月）'!R62="",'別紙様式3-2（４・５月）'!Z62="ベア加算"),"",P60*VLOOKUP(N60,'【参考】数式用'!$AD$2:$AH$27,MATCH(O60,'【参考】数式用'!$K$4:$N$4,0)+1,0)),"")</f>
        <v/>
      </c>
      <c r="S60" s="930"/>
      <c r="T60" s="915"/>
      <c r="U60" s="919"/>
      <c r="V60" s="944" t="str">
        <f>IFERROR(IF(AND('別紙様式3-2（４・５月）'!O62="",O60&lt;&gt;""),P60,P60*VLOOKUP(AF60,'【参考】数式用4'!$DC$3:$DZ$106,MATCH(N60,'【参考】数式用4'!$DC$2:$DZ$2,0))),"")</f>
        <v/>
      </c>
      <c r="W60" s="949"/>
      <c r="X60" s="916"/>
      <c r="Y60" s="927" t="str">
        <f>IFERROR(IF(OR('別紙様式3-2（４・５月）'!R62="",'別紙様式3-2（４・５月）'!Z62="ベア加算"),"",X60*VLOOKUP(N60,'【参考】数式用'!$AD$2:$AH$27,MATCH(W60,'【参考】数式用'!$K$4:$N$4,0)+1,0)),"")</f>
        <v/>
      </c>
      <c r="Z60" s="927"/>
      <c r="AA60" s="930"/>
      <c r="AB60" s="915"/>
      <c r="AC60" s="968" t="str">
        <f>IFERROR(IF(AND('別紙様式3-2（４・５月）'!O62="",W60&lt;&gt;"",W60&lt;&gt;"―"),X60,X60*VLOOKUP(AG60,'【参考】数式用4'!$DC$3:$DZ$106,MATCH(N60,'【参考】数式用4'!$DC$2:$DZ$2,0))),"")</f>
        <v/>
      </c>
      <c r="AD60" s="970" t="str">
        <f t="shared" si="0"/>
        <v/>
      </c>
      <c r="AE60" s="864" t="str">
        <f t="shared" si="1"/>
        <v/>
      </c>
      <c r="AF60" s="971" t="str">
        <f>IF(O60="","",'別紙様式3-2（４・５月）'!O62&amp;'別紙様式3-2（４・５月）'!P62&amp;'別紙様式3-2（４・５月）'!Q62&amp;"から"&amp;O60)</f>
        <v/>
      </c>
      <c r="AG60" s="971" t="str">
        <f>IF(OR(W60="",W60="―"),"",'別紙様式3-2（４・５月）'!O62&amp;'別紙様式3-2（４・５月）'!P62&amp;'別紙様式3-2（４・５月）'!Q62&amp;"から"&amp;W60)</f>
        <v/>
      </c>
      <c r="AH60" s="714"/>
      <c r="AI60" s="714"/>
      <c r="AJ60" s="714"/>
      <c r="AK60" s="714"/>
      <c r="AL60" s="714"/>
      <c r="AM60" s="714"/>
      <c r="AN60" s="714"/>
      <c r="AO60" s="714"/>
    </row>
    <row r="61" spans="1:41" s="1" customFormat="1" ht="24.9" customHeight="1">
      <c r="A61" s="874">
        <v>48</v>
      </c>
      <c r="B61" s="735" t="str">
        <f>IF(基本情報入力シート!C100="","",基本情報入力シート!C100)</f>
        <v/>
      </c>
      <c r="C61" s="742"/>
      <c r="D61" s="742"/>
      <c r="E61" s="742"/>
      <c r="F61" s="742"/>
      <c r="G61" s="742"/>
      <c r="H61" s="742"/>
      <c r="I61" s="752"/>
      <c r="J61" s="757" t="str">
        <f>IF(基本情報入力シート!M100="","",基本情報入力シート!M100)</f>
        <v/>
      </c>
      <c r="K61" s="758" t="str">
        <f>IF(基本情報入力シート!R100="","",基本情報入力シート!R100)</f>
        <v/>
      </c>
      <c r="L61" s="758" t="str">
        <f>IF(基本情報入力シート!W100="","",基本情報入力シート!W100)</f>
        <v/>
      </c>
      <c r="M61" s="773" t="str">
        <f>IF(基本情報入力シート!X100="","",基本情報入力シート!X100)</f>
        <v/>
      </c>
      <c r="N61" s="785" t="str">
        <f>IF(基本情報入力シート!Y100="","",基本情報入力シート!Y100)</f>
        <v/>
      </c>
      <c r="O61" s="909"/>
      <c r="P61" s="916"/>
      <c r="Q61" s="920"/>
      <c r="R61" s="927" t="str">
        <f>IFERROR(IF(OR('別紙様式3-2（４・５月）'!R63="",'別紙様式3-2（４・５月）'!Z63="ベア加算"),"",P61*VLOOKUP(N61,'【参考】数式用'!$AD$2:$AH$27,MATCH(O61,'【参考】数式用'!$K$4:$N$4,0)+1,0)),"")</f>
        <v/>
      </c>
      <c r="S61" s="930"/>
      <c r="T61" s="915"/>
      <c r="U61" s="919"/>
      <c r="V61" s="944" t="str">
        <f>IFERROR(IF(AND('別紙様式3-2（４・５月）'!O63="",O61&lt;&gt;""),P61,P61*VLOOKUP(AF61,'【参考】数式用4'!$DC$3:$DZ$106,MATCH(N61,'【参考】数式用4'!$DC$2:$DZ$2,0))),"")</f>
        <v/>
      </c>
      <c r="W61" s="949"/>
      <c r="X61" s="916"/>
      <c r="Y61" s="927" t="str">
        <f>IFERROR(IF(OR('別紙様式3-2（４・５月）'!R63="",'別紙様式3-2（４・５月）'!Z63="ベア加算"),"",X61*VLOOKUP(N61,'【参考】数式用'!$AD$2:$AH$27,MATCH(W61,'【参考】数式用'!$K$4:$N$4,0)+1,0)),"")</f>
        <v/>
      </c>
      <c r="Z61" s="927"/>
      <c r="AA61" s="930"/>
      <c r="AB61" s="915"/>
      <c r="AC61" s="968" t="str">
        <f>IFERROR(IF(AND('別紙様式3-2（４・５月）'!O63="",W61&lt;&gt;"",W61&lt;&gt;"―"),X61,X61*VLOOKUP(AG61,'【参考】数式用4'!$DC$3:$DZ$106,MATCH(N61,'【参考】数式用4'!$DC$2:$DZ$2,0))),"")</f>
        <v/>
      </c>
      <c r="AD61" s="970" t="str">
        <f t="shared" si="0"/>
        <v/>
      </c>
      <c r="AE61" s="864" t="str">
        <f t="shared" si="1"/>
        <v/>
      </c>
      <c r="AF61" s="971" t="str">
        <f>IF(O61="","",'別紙様式3-2（４・５月）'!O63&amp;'別紙様式3-2（４・５月）'!P63&amp;'別紙様式3-2（４・５月）'!Q63&amp;"から"&amp;O61)</f>
        <v/>
      </c>
      <c r="AG61" s="971" t="str">
        <f>IF(OR(W61="",W61="―"),"",'別紙様式3-2（４・５月）'!O63&amp;'別紙様式3-2（４・５月）'!P63&amp;'別紙様式3-2（４・５月）'!Q63&amp;"から"&amp;W61)</f>
        <v/>
      </c>
      <c r="AH61" s="714"/>
      <c r="AI61" s="714"/>
      <c r="AJ61" s="714"/>
      <c r="AK61" s="714"/>
      <c r="AL61" s="714"/>
      <c r="AM61" s="714"/>
      <c r="AN61" s="714"/>
      <c r="AO61" s="714"/>
    </row>
    <row r="62" spans="1:41" s="1" customFormat="1" ht="24.9" customHeight="1">
      <c r="A62" s="874">
        <v>49</v>
      </c>
      <c r="B62" s="735" t="str">
        <f>IF(基本情報入力シート!C101="","",基本情報入力シート!C101)</f>
        <v/>
      </c>
      <c r="C62" s="742"/>
      <c r="D62" s="742"/>
      <c r="E62" s="742"/>
      <c r="F62" s="742"/>
      <c r="G62" s="742"/>
      <c r="H62" s="742"/>
      <c r="I62" s="752"/>
      <c r="J62" s="757" t="str">
        <f>IF(基本情報入力シート!M101="","",基本情報入力シート!M101)</f>
        <v/>
      </c>
      <c r="K62" s="758" t="str">
        <f>IF(基本情報入力シート!R101="","",基本情報入力シート!R101)</f>
        <v/>
      </c>
      <c r="L62" s="758" t="str">
        <f>IF(基本情報入力シート!W101="","",基本情報入力シート!W101)</f>
        <v/>
      </c>
      <c r="M62" s="773" t="str">
        <f>IF(基本情報入力シート!X101="","",基本情報入力シート!X101)</f>
        <v/>
      </c>
      <c r="N62" s="785" t="str">
        <f>IF(基本情報入力シート!Y101="","",基本情報入力シート!Y101)</f>
        <v/>
      </c>
      <c r="O62" s="909"/>
      <c r="P62" s="916"/>
      <c r="Q62" s="920"/>
      <c r="R62" s="927" t="str">
        <f>IFERROR(IF(OR('別紙様式3-2（４・５月）'!R64="",'別紙様式3-2（４・５月）'!Z64="ベア加算"),"",P62*VLOOKUP(N62,'【参考】数式用'!$AD$2:$AH$27,MATCH(O62,'【参考】数式用'!$K$4:$N$4,0)+1,0)),"")</f>
        <v/>
      </c>
      <c r="S62" s="930"/>
      <c r="T62" s="915"/>
      <c r="U62" s="919"/>
      <c r="V62" s="944" t="str">
        <f>IFERROR(IF(AND('別紙様式3-2（４・５月）'!O64="",O62&lt;&gt;""),P62,P62*VLOOKUP(AF62,'【参考】数式用4'!$DC$3:$DZ$106,MATCH(N62,'【参考】数式用4'!$DC$2:$DZ$2,0))),"")</f>
        <v/>
      </c>
      <c r="W62" s="949"/>
      <c r="X62" s="916"/>
      <c r="Y62" s="927" t="str">
        <f>IFERROR(IF(OR('別紙様式3-2（４・５月）'!R64="",'別紙様式3-2（４・５月）'!Z64="ベア加算"),"",X62*VLOOKUP(N62,'【参考】数式用'!$AD$2:$AH$27,MATCH(W62,'【参考】数式用'!$K$4:$N$4,0)+1,0)),"")</f>
        <v/>
      </c>
      <c r="Z62" s="927"/>
      <c r="AA62" s="930"/>
      <c r="AB62" s="915"/>
      <c r="AC62" s="968" t="str">
        <f>IFERROR(IF(AND('別紙様式3-2（４・５月）'!O64="",W62&lt;&gt;"",W62&lt;&gt;"―"),X62,X62*VLOOKUP(AG62,'【参考】数式用4'!$DC$3:$DZ$106,MATCH(N62,'【参考】数式用4'!$DC$2:$DZ$2,0))),"")</f>
        <v/>
      </c>
      <c r="AD62" s="970" t="str">
        <f t="shared" si="0"/>
        <v/>
      </c>
      <c r="AE62" s="864" t="str">
        <f t="shared" si="1"/>
        <v/>
      </c>
      <c r="AF62" s="971" t="str">
        <f>IF(O62="","",'別紙様式3-2（４・５月）'!O64&amp;'別紙様式3-2（４・５月）'!P64&amp;'別紙様式3-2（４・５月）'!Q64&amp;"から"&amp;O62)</f>
        <v/>
      </c>
      <c r="AG62" s="971" t="str">
        <f>IF(OR(W62="",W62="―"),"",'別紙様式3-2（４・５月）'!O64&amp;'別紙様式3-2（４・５月）'!P64&amp;'別紙様式3-2（４・５月）'!Q64&amp;"から"&amp;W62)</f>
        <v/>
      </c>
      <c r="AH62" s="714"/>
      <c r="AI62" s="714"/>
      <c r="AJ62" s="714"/>
      <c r="AK62" s="714"/>
      <c r="AL62" s="714"/>
      <c r="AM62" s="714"/>
      <c r="AN62" s="714"/>
      <c r="AO62" s="714"/>
    </row>
    <row r="63" spans="1:41" s="1" customFormat="1" ht="24.9" customHeight="1">
      <c r="A63" s="874">
        <v>50</v>
      </c>
      <c r="B63" s="735" t="str">
        <f>IF(基本情報入力シート!C102="","",基本情報入力シート!C102)</f>
        <v/>
      </c>
      <c r="C63" s="742"/>
      <c r="D63" s="742"/>
      <c r="E63" s="742"/>
      <c r="F63" s="742"/>
      <c r="G63" s="742"/>
      <c r="H63" s="742"/>
      <c r="I63" s="752"/>
      <c r="J63" s="757" t="str">
        <f>IF(基本情報入力シート!M102="","",基本情報入力シート!M102)</f>
        <v/>
      </c>
      <c r="K63" s="758" t="str">
        <f>IF(基本情報入力シート!R102="","",基本情報入力シート!R102)</f>
        <v/>
      </c>
      <c r="L63" s="758" t="str">
        <f>IF(基本情報入力シート!W102="","",基本情報入力シート!W102)</f>
        <v/>
      </c>
      <c r="M63" s="773" t="str">
        <f>IF(基本情報入力シート!X102="","",基本情報入力シート!X102)</f>
        <v/>
      </c>
      <c r="N63" s="785" t="str">
        <f>IF(基本情報入力シート!Y102="","",基本情報入力シート!Y102)</f>
        <v/>
      </c>
      <c r="O63" s="909"/>
      <c r="P63" s="916"/>
      <c r="Q63" s="920"/>
      <c r="R63" s="927" t="str">
        <f>IFERROR(IF(OR('別紙様式3-2（４・５月）'!R65="",'別紙様式3-2（４・５月）'!Z65="ベア加算"),"",P63*VLOOKUP(N63,'【参考】数式用'!$AD$2:$AH$27,MATCH(O63,'【参考】数式用'!$K$4:$N$4,0)+1,0)),"")</f>
        <v/>
      </c>
      <c r="S63" s="930"/>
      <c r="T63" s="915"/>
      <c r="U63" s="919"/>
      <c r="V63" s="944" t="str">
        <f>IFERROR(IF(AND('別紙様式3-2（４・５月）'!O65="",O63&lt;&gt;""),P63,P63*VLOOKUP(AF63,'【参考】数式用4'!$DC$3:$DZ$106,MATCH(N63,'【参考】数式用4'!$DC$2:$DZ$2,0))),"")</f>
        <v/>
      </c>
      <c r="W63" s="949"/>
      <c r="X63" s="916"/>
      <c r="Y63" s="927" t="str">
        <f>IFERROR(IF(OR('別紙様式3-2（４・５月）'!R65="",'別紙様式3-2（４・５月）'!Z65="ベア加算"),"",X63*VLOOKUP(N63,'【参考】数式用'!$AD$2:$AH$27,MATCH(W63,'【参考】数式用'!$K$4:$N$4,0)+1,0)),"")</f>
        <v/>
      </c>
      <c r="Z63" s="927"/>
      <c r="AA63" s="930"/>
      <c r="AB63" s="915"/>
      <c r="AC63" s="968" t="str">
        <f>IFERROR(IF(AND('別紙様式3-2（４・５月）'!O65="",W63&lt;&gt;"",W63&lt;&gt;"―"),X63,X63*VLOOKUP(AG63,'【参考】数式用4'!$DC$3:$DZ$106,MATCH(N63,'【参考】数式用4'!$DC$2:$DZ$2,0))),"")</f>
        <v/>
      </c>
      <c r="AD63" s="970" t="str">
        <f t="shared" si="0"/>
        <v/>
      </c>
      <c r="AE63" s="864" t="str">
        <f t="shared" si="1"/>
        <v/>
      </c>
      <c r="AF63" s="971" t="str">
        <f>IF(O63="","",'別紙様式3-2（４・５月）'!O65&amp;'別紙様式3-2（４・５月）'!P65&amp;'別紙様式3-2（４・５月）'!Q65&amp;"から"&amp;O63)</f>
        <v/>
      </c>
      <c r="AG63" s="971" t="str">
        <f>IF(OR(W63="",W63="―"),"",'別紙様式3-2（４・５月）'!O65&amp;'別紙様式3-2（４・５月）'!P65&amp;'別紙様式3-2（４・５月）'!Q65&amp;"から"&amp;W63)</f>
        <v/>
      </c>
      <c r="AH63" s="714"/>
      <c r="AI63" s="714"/>
      <c r="AJ63" s="714"/>
      <c r="AK63" s="714"/>
      <c r="AL63" s="714"/>
      <c r="AM63" s="714"/>
      <c r="AN63" s="714"/>
      <c r="AO63" s="714"/>
    </row>
    <row r="64" spans="1:41" s="1" customFormat="1" ht="24.9" customHeight="1">
      <c r="A64" s="874">
        <v>51</v>
      </c>
      <c r="B64" s="735" t="str">
        <f>IF(基本情報入力シート!C103="","",基本情報入力シート!C103)</f>
        <v/>
      </c>
      <c r="C64" s="742"/>
      <c r="D64" s="742"/>
      <c r="E64" s="742"/>
      <c r="F64" s="742"/>
      <c r="G64" s="742"/>
      <c r="H64" s="742"/>
      <c r="I64" s="752"/>
      <c r="J64" s="757" t="str">
        <f>IF(基本情報入力シート!M103="","",基本情報入力シート!M103)</f>
        <v/>
      </c>
      <c r="K64" s="758" t="str">
        <f>IF(基本情報入力シート!R103="","",基本情報入力シート!R103)</f>
        <v/>
      </c>
      <c r="L64" s="758" t="str">
        <f>IF(基本情報入力シート!W103="","",基本情報入力シート!W103)</f>
        <v/>
      </c>
      <c r="M64" s="773" t="str">
        <f>IF(基本情報入力シート!X103="","",基本情報入力シート!X103)</f>
        <v/>
      </c>
      <c r="N64" s="785" t="str">
        <f>IF(基本情報入力シート!Y103="","",基本情報入力シート!Y103)</f>
        <v/>
      </c>
      <c r="O64" s="909"/>
      <c r="P64" s="916"/>
      <c r="Q64" s="920"/>
      <c r="R64" s="927" t="str">
        <f>IFERROR(IF(OR('別紙様式3-2（４・５月）'!R66="",'別紙様式3-2（４・５月）'!Z66="ベア加算"),"",P64*VLOOKUP(N64,'【参考】数式用'!$AD$2:$AH$27,MATCH(O64,'【参考】数式用'!$K$4:$N$4,0)+1,0)),"")</f>
        <v/>
      </c>
      <c r="S64" s="930"/>
      <c r="T64" s="915"/>
      <c r="U64" s="919"/>
      <c r="V64" s="944" t="str">
        <f>IFERROR(IF(AND('別紙様式3-2（４・５月）'!O66="",O64&lt;&gt;""),P64,P64*VLOOKUP(AF64,'【参考】数式用4'!$DC$3:$DZ$106,MATCH(N64,'【参考】数式用4'!$DC$2:$DZ$2,0))),"")</f>
        <v/>
      </c>
      <c r="W64" s="949"/>
      <c r="X64" s="916"/>
      <c r="Y64" s="927" t="str">
        <f>IFERROR(IF(OR('別紙様式3-2（４・５月）'!R66="",'別紙様式3-2（４・５月）'!Z66="ベア加算"),"",X64*VLOOKUP(N64,'【参考】数式用'!$AD$2:$AH$27,MATCH(W64,'【参考】数式用'!$K$4:$N$4,0)+1,0)),"")</f>
        <v/>
      </c>
      <c r="Z64" s="927"/>
      <c r="AA64" s="930"/>
      <c r="AB64" s="915"/>
      <c r="AC64" s="968" t="str">
        <f>IFERROR(IF(AND('別紙様式3-2（４・５月）'!O66="",W64&lt;&gt;"",W64&lt;&gt;"―"),X64,X64*VLOOKUP(AG64,'【参考】数式用4'!$DC$3:$DZ$106,MATCH(N64,'【参考】数式用4'!$DC$2:$DZ$2,0))),"")</f>
        <v/>
      </c>
      <c r="AD64" s="970" t="str">
        <f t="shared" si="0"/>
        <v/>
      </c>
      <c r="AE64" s="864" t="str">
        <f t="shared" si="1"/>
        <v/>
      </c>
      <c r="AF64" s="971" t="str">
        <f>IF(O64="","",'別紙様式3-2（４・５月）'!O66&amp;'別紙様式3-2（４・５月）'!P66&amp;'別紙様式3-2（４・５月）'!Q66&amp;"から"&amp;O64)</f>
        <v/>
      </c>
      <c r="AG64" s="971" t="str">
        <f>IF(OR(W64="",W64="―"),"",'別紙様式3-2（４・５月）'!O66&amp;'別紙様式3-2（４・５月）'!P66&amp;'別紙様式3-2（４・５月）'!Q66&amp;"から"&amp;W64)</f>
        <v/>
      </c>
      <c r="AH64" s="714"/>
      <c r="AI64" s="714"/>
      <c r="AJ64" s="714"/>
      <c r="AK64" s="714"/>
      <c r="AL64" s="714"/>
      <c r="AM64" s="714"/>
      <c r="AN64" s="714"/>
      <c r="AO64" s="714"/>
    </row>
    <row r="65" spans="1:41" s="1" customFormat="1" ht="24.9" customHeight="1">
      <c r="A65" s="874">
        <v>52</v>
      </c>
      <c r="B65" s="735" t="str">
        <f>IF(基本情報入力シート!C104="","",基本情報入力シート!C104)</f>
        <v/>
      </c>
      <c r="C65" s="742"/>
      <c r="D65" s="742"/>
      <c r="E65" s="742"/>
      <c r="F65" s="742"/>
      <c r="G65" s="742"/>
      <c r="H65" s="742"/>
      <c r="I65" s="752"/>
      <c r="J65" s="757" t="str">
        <f>IF(基本情報入力シート!M104="","",基本情報入力シート!M104)</f>
        <v/>
      </c>
      <c r="K65" s="758" t="str">
        <f>IF(基本情報入力シート!R104="","",基本情報入力シート!R104)</f>
        <v/>
      </c>
      <c r="L65" s="758" t="str">
        <f>IF(基本情報入力シート!W104="","",基本情報入力シート!W104)</f>
        <v/>
      </c>
      <c r="M65" s="773" t="str">
        <f>IF(基本情報入力シート!X104="","",基本情報入力シート!X104)</f>
        <v/>
      </c>
      <c r="N65" s="785" t="str">
        <f>IF(基本情報入力シート!Y104="","",基本情報入力シート!Y104)</f>
        <v/>
      </c>
      <c r="O65" s="909"/>
      <c r="P65" s="916"/>
      <c r="Q65" s="920"/>
      <c r="R65" s="927" t="str">
        <f>IFERROR(IF(OR('別紙様式3-2（４・５月）'!R67="",'別紙様式3-2（４・５月）'!Z67="ベア加算"),"",P65*VLOOKUP(N65,'【参考】数式用'!$AD$2:$AH$27,MATCH(O65,'【参考】数式用'!$K$4:$N$4,0)+1,0)),"")</f>
        <v/>
      </c>
      <c r="S65" s="930"/>
      <c r="T65" s="915"/>
      <c r="U65" s="919"/>
      <c r="V65" s="944" t="str">
        <f>IFERROR(IF(AND('別紙様式3-2（４・５月）'!O67="",O65&lt;&gt;""),P65,P65*VLOOKUP(AF65,'【参考】数式用4'!$DC$3:$DZ$106,MATCH(N65,'【参考】数式用4'!$DC$2:$DZ$2,0))),"")</f>
        <v/>
      </c>
      <c r="W65" s="949"/>
      <c r="X65" s="916"/>
      <c r="Y65" s="927" t="str">
        <f>IFERROR(IF(OR('別紙様式3-2（４・５月）'!R67="",'別紙様式3-2（４・５月）'!Z67="ベア加算"),"",X65*VLOOKUP(N65,'【参考】数式用'!$AD$2:$AH$27,MATCH(W65,'【参考】数式用'!$K$4:$N$4,0)+1,0)),"")</f>
        <v/>
      </c>
      <c r="Z65" s="927"/>
      <c r="AA65" s="930"/>
      <c r="AB65" s="915"/>
      <c r="AC65" s="968" t="str">
        <f>IFERROR(IF(AND('別紙様式3-2（４・５月）'!O67="",W65&lt;&gt;"",W65&lt;&gt;"―"),X65,X65*VLOOKUP(AG65,'【参考】数式用4'!$DC$3:$DZ$106,MATCH(N65,'【参考】数式用4'!$DC$2:$DZ$2,0))),"")</f>
        <v/>
      </c>
      <c r="AD65" s="970" t="str">
        <f t="shared" si="0"/>
        <v/>
      </c>
      <c r="AE65" s="864" t="str">
        <f t="shared" si="1"/>
        <v/>
      </c>
      <c r="AF65" s="971" t="str">
        <f>IF(O65="","",'別紙様式3-2（４・５月）'!O67&amp;'別紙様式3-2（４・５月）'!P67&amp;'別紙様式3-2（４・５月）'!Q67&amp;"から"&amp;O65)</f>
        <v/>
      </c>
      <c r="AG65" s="971" t="str">
        <f>IF(OR(W65="",W65="―"),"",'別紙様式3-2（４・５月）'!O67&amp;'別紙様式3-2（４・５月）'!P67&amp;'別紙様式3-2（４・５月）'!Q67&amp;"から"&amp;W65)</f>
        <v/>
      </c>
      <c r="AH65" s="714"/>
      <c r="AI65" s="714"/>
      <c r="AJ65" s="714"/>
      <c r="AK65" s="714"/>
      <c r="AL65" s="714"/>
      <c r="AM65" s="714"/>
      <c r="AN65" s="714"/>
      <c r="AO65" s="714"/>
    </row>
    <row r="66" spans="1:41" s="1" customFormat="1" ht="24.9" customHeight="1">
      <c r="A66" s="874">
        <v>53</v>
      </c>
      <c r="B66" s="735" t="str">
        <f>IF(基本情報入力シート!C105="","",基本情報入力シート!C105)</f>
        <v/>
      </c>
      <c r="C66" s="742"/>
      <c r="D66" s="742"/>
      <c r="E66" s="742"/>
      <c r="F66" s="742"/>
      <c r="G66" s="742"/>
      <c r="H66" s="742"/>
      <c r="I66" s="752"/>
      <c r="J66" s="757" t="str">
        <f>IF(基本情報入力シート!M105="","",基本情報入力シート!M105)</f>
        <v/>
      </c>
      <c r="K66" s="758" t="str">
        <f>IF(基本情報入力シート!R105="","",基本情報入力シート!R105)</f>
        <v/>
      </c>
      <c r="L66" s="758" t="str">
        <f>IF(基本情報入力シート!W105="","",基本情報入力シート!W105)</f>
        <v/>
      </c>
      <c r="M66" s="773" t="str">
        <f>IF(基本情報入力シート!X105="","",基本情報入力シート!X105)</f>
        <v/>
      </c>
      <c r="N66" s="785" t="str">
        <f>IF(基本情報入力シート!Y105="","",基本情報入力シート!Y105)</f>
        <v/>
      </c>
      <c r="O66" s="909"/>
      <c r="P66" s="916"/>
      <c r="Q66" s="920"/>
      <c r="R66" s="927" t="str">
        <f>IFERROR(IF(OR('別紙様式3-2（４・５月）'!R68="",'別紙様式3-2（４・５月）'!Z68="ベア加算"),"",P66*VLOOKUP(N66,'【参考】数式用'!$AD$2:$AH$27,MATCH(O66,'【参考】数式用'!$K$4:$N$4,0)+1,0)),"")</f>
        <v/>
      </c>
      <c r="S66" s="930"/>
      <c r="T66" s="915"/>
      <c r="U66" s="919"/>
      <c r="V66" s="944" t="str">
        <f>IFERROR(IF(AND('別紙様式3-2（４・５月）'!O68="",O66&lt;&gt;""),P66,P66*VLOOKUP(AF66,'【参考】数式用4'!$DC$3:$DZ$106,MATCH(N66,'【参考】数式用4'!$DC$2:$DZ$2,0))),"")</f>
        <v/>
      </c>
      <c r="W66" s="949"/>
      <c r="X66" s="916"/>
      <c r="Y66" s="927" t="str">
        <f>IFERROR(IF(OR('別紙様式3-2（４・５月）'!R68="",'別紙様式3-2（４・５月）'!Z68="ベア加算"),"",X66*VLOOKUP(N66,'【参考】数式用'!$AD$2:$AH$27,MATCH(W66,'【参考】数式用'!$K$4:$N$4,0)+1,0)),"")</f>
        <v/>
      </c>
      <c r="Z66" s="927"/>
      <c r="AA66" s="930"/>
      <c r="AB66" s="915"/>
      <c r="AC66" s="968" t="str">
        <f>IFERROR(IF(AND('別紙様式3-2（４・５月）'!O68="",W66&lt;&gt;"",W66&lt;&gt;"―"),X66,X66*VLOOKUP(AG66,'【参考】数式用4'!$DC$3:$DZ$106,MATCH(N66,'【参考】数式用4'!$DC$2:$DZ$2,0))),"")</f>
        <v/>
      </c>
      <c r="AD66" s="970" t="str">
        <f t="shared" si="0"/>
        <v/>
      </c>
      <c r="AE66" s="864" t="str">
        <f t="shared" si="1"/>
        <v/>
      </c>
      <c r="AF66" s="971" t="str">
        <f>IF(O66="","",'別紙様式3-2（４・５月）'!O68&amp;'別紙様式3-2（４・５月）'!P68&amp;'別紙様式3-2（４・５月）'!Q68&amp;"から"&amp;O66)</f>
        <v/>
      </c>
      <c r="AG66" s="971" t="str">
        <f>IF(OR(W66="",W66="―"),"",'別紙様式3-2（４・５月）'!O68&amp;'別紙様式3-2（４・５月）'!P68&amp;'別紙様式3-2（４・５月）'!Q68&amp;"から"&amp;W66)</f>
        <v/>
      </c>
      <c r="AH66" s="714"/>
      <c r="AI66" s="714"/>
      <c r="AJ66" s="714"/>
      <c r="AK66" s="714"/>
      <c r="AL66" s="714"/>
      <c r="AM66" s="714"/>
      <c r="AN66" s="714"/>
      <c r="AO66" s="714"/>
    </row>
    <row r="67" spans="1:41" s="1" customFormat="1" ht="24.9" customHeight="1">
      <c r="A67" s="874">
        <v>54</v>
      </c>
      <c r="B67" s="735" t="str">
        <f>IF(基本情報入力シート!C106="","",基本情報入力シート!C106)</f>
        <v/>
      </c>
      <c r="C67" s="742"/>
      <c r="D67" s="742"/>
      <c r="E67" s="742"/>
      <c r="F67" s="742"/>
      <c r="G67" s="742"/>
      <c r="H67" s="742"/>
      <c r="I67" s="752"/>
      <c r="J67" s="757" t="str">
        <f>IF(基本情報入力シート!M106="","",基本情報入力シート!M106)</f>
        <v/>
      </c>
      <c r="K67" s="758" t="str">
        <f>IF(基本情報入力シート!R106="","",基本情報入力シート!R106)</f>
        <v/>
      </c>
      <c r="L67" s="758" t="str">
        <f>IF(基本情報入力シート!W106="","",基本情報入力シート!W106)</f>
        <v/>
      </c>
      <c r="M67" s="773" t="str">
        <f>IF(基本情報入力シート!X106="","",基本情報入力シート!X106)</f>
        <v/>
      </c>
      <c r="N67" s="785" t="str">
        <f>IF(基本情報入力シート!Y106="","",基本情報入力シート!Y106)</f>
        <v/>
      </c>
      <c r="O67" s="909"/>
      <c r="P67" s="916"/>
      <c r="Q67" s="920"/>
      <c r="R67" s="927" t="str">
        <f>IFERROR(IF(OR('別紙様式3-2（４・５月）'!R69="",'別紙様式3-2（４・５月）'!Z69="ベア加算"),"",P67*VLOOKUP(N67,'【参考】数式用'!$AD$2:$AH$27,MATCH(O67,'【参考】数式用'!$K$4:$N$4,0)+1,0)),"")</f>
        <v/>
      </c>
      <c r="S67" s="930"/>
      <c r="T67" s="915"/>
      <c r="U67" s="919"/>
      <c r="V67" s="944" t="str">
        <f>IFERROR(IF(AND('別紙様式3-2（４・５月）'!O69="",O67&lt;&gt;""),P67,P67*VLOOKUP(AF67,'【参考】数式用4'!$DC$3:$DZ$106,MATCH(N67,'【参考】数式用4'!$DC$2:$DZ$2,0))),"")</f>
        <v/>
      </c>
      <c r="W67" s="949"/>
      <c r="X67" s="916"/>
      <c r="Y67" s="927" t="str">
        <f>IFERROR(IF(OR('別紙様式3-2（４・５月）'!R69="",'別紙様式3-2（４・５月）'!Z69="ベア加算"),"",X67*VLOOKUP(N67,'【参考】数式用'!$AD$2:$AH$27,MATCH(W67,'【参考】数式用'!$K$4:$N$4,0)+1,0)),"")</f>
        <v/>
      </c>
      <c r="Z67" s="927"/>
      <c r="AA67" s="930"/>
      <c r="AB67" s="915"/>
      <c r="AC67" s="968" t="str">
        <f>IFERROR(IF(AND('別紙様式3-2（４・５月）'!O69="",W67&lt;&gt;"",W67&lt;&gt;"―"),X67,X67*VLOOKUP(AG67,'【参考】数式用4'!$DC$3:$DZ$106,MATCH(N67,'【参考】数式用4'!$DC$2:$DZ$2,0))),"")</f>
        <v/>
      </c>
      <c r="AD67" s="970" t="str">
        <f t="shared" si="0"/>
        <v/>
      </c>
      <c r="AE67" s="864" t="str">
        <f t="shared" si="1"/>
        <v/>
      </c>
      <c r="AF67" s="971" t="str">
        <f>IF(O67="","",'別紙様式3-2（４・５月）'!O69&amp;'別紙様式3-2（４・５月）'!P69&amp;'別紙様式3-2（４・５月）'!Q69&amp;"から"&amp;O67)</f>
        <v/>
      </c>
      <c r="AG67" s="971" t="str">
        <f>IF(OR(W67="",W67="―"),"",'別紙様式3-2（４・５月）'!O69&amp;'別紙様式3-2（４・５月）'!P69&amp;'別紙様式3-2（４・５月）'!Q69&amp;"から"&amp;W67)</f>
        <v/>
      </c>
      <c r="AH67" s="714"/>
      <c r="AI67" s="714"/>
      <c r="AJ67" s="714"/>
      <c r="AK67" s="714"/>
      <c r="AL67" s="714"/>
      <c r="AM67" s="714"/>
      <c r="AN67" s="714"/>
      <c r="AO67" s="714"/>
    </row>
    <row r="68" spans="1:41" s="1" customFormat="1" ht="24.9" customHeight="1">
      <c r="A68" s="874">
        <v>55</v>
      </c>
      <c r="B68" s="735" t="str">
        <f>IF(基本情報入力シート!C107="","",基本情報入力シート!C107)</f>
        <v/>
      </c>
      <c r="C68" s="742"/>
      <c r="D68" s="742"/>
      <c r="E68" s="742"/>
      <c r="F68" s="742"/>
      <c r="G68" s="742"/>
      <c r="H68" s="742"/>
      <c r="I68" s="752"/>
      <c r="J68" s="757" t="str">
        <f>IF(基本情報入力シート!M107="","",基本情報入力シート!M107)</f>
        <v/>
      </c>
      <c r="K68" s="758" t="str">
        <f>IF(基本情報入力シート!R107="","",基本情報入力シート!R107)</f>
        <v/>
      </c>
      <c r="L68" s="758" t="str">
        <f>IF(基本情報入力シート!W107="","",基本情報入力シート!W107)</f>
        <v/>
      </c>
      <c r="M68" s="773" t="str">
        <f>IF(基本情報入力シート!X107="","",基本情報入力シート!X107)</f>
        <v/>
      </c>
      <c r="N68" s="785" t="str">
        <f>IF(基本情報入力シート!Y107="","",基本情報入力シート!Y107)</f>
        <v/>
      </c>
      <c r="O68" s="909"/>
      <c r="P68" s="916"/>
      <c r="Q68" s="920"/>
      <c r="R68" s="927" t="str">
        <f>IFERROR(IF(OR('別紙様式3-2（４・５月）'!R70="",'別紙様式3-2（４・５月）'!Z70="ベア加算"),"",P68*VLOOKUP(N68,'【参考】数式用'!$AD$2:$AH$27,MATCH(O68,'【参考】数式用'!$K$4:$N$4,0)+1,0)),"")</f>
        <v/>
      </c>
      <c r="S68" s="930"/>
      <c r="T68" s="915"/>
      <c r="U68" s="919"/>
      <c r="V68" s="944" t="str">
        <f>IFERROR(IF(AND('別紙様式3-2（４・５月）'!O70="",O68&lt;&gt;""),P68,P68*VLOOKUP(AF68,'【参考】数式用4'!$DC$3:$DZ$106,MATCH(N68,'【参考】数式用4'!$DC$2:$DZ$2,0))),"")</f>
        <v/>
      </c>
      <c r="W68" s="949"/>
      <c r="X68" s="916"/>
      <c r="Y68" s="927" t="str">
        <f>IFERROR(IF(OR('別紙様式3-2（４・５月）'!R70="",'別紙様式3-2（４・５月）'!Z70="ベア加算"),"",X68*VLOOKUP(N68,'【参考】数式用'!$AD$2:$AH$27,MATCH(W68,'【参考】数式用'!$K$4:$N$4,0)+1,0)),"")</f>
        <v/>
      </c>
      <c r="Z68" s="927"/>
      <c r="AA68" s="930"/>
      <c r="AB68" s="915"/>
      <c r="AC68" s="968" t="str">
        <f>IFERROR(IF(AND('別紙様式3-2（４・５月）'!O70="",W68&lt;&gt;"",W68&lt;&gt;"―"),X68,X68*VLOOKUP(AG68,'【参考】数式用4'!$DC$3:$DZ$106,MATCH(N68,'【参考】数式用4'!$DC$2:$DZ$2,0))),"")</f>
        <v/>
      </c>
      <c r="AD68" s="970" t="str">
        <f t="shared" si="0"/>
        <v/>
      </c>
      <c r="AE68" s="864" t="str">
        <f t="shared" si="1"/>
        <v/>
      </c>
      <c r="AF68" s="971" t="str">
        <f>IF(O68="","",'別紙様式3-2（４・５月）'!O70&amp;'別紙様式3-2（４・５月）'!P70&amp;'別紙様式3-2（４・５月）'!Q70&amp;"から"&amp;O68)</f>
        <v/>
      </c>
      <c r="AG68" s="971" t="str">
        <f>IF(OR(W68="",W68="―"),"",'別紙様式3-2（４・５月）'!O70&amp;'別紙様式3-2（４・５月）'!P70&amp;'別紙様式3-2（４・５月）'!Q70&amp;"から"&amp;W68)</f>
        <v/>
      </c>
      <c r="AH68" s="714"/>
      <c r="AI68" s="714"/>
      <c r="AJ68" s="714"/>
      <c r="AK68" s="714"/>
      <c r="AL68" s="714"/>
      <c r="AM68" s="714"/>
      <c r="AN68" s="714"/>
      <c r="AO68" s="714"/>
    </row>
    <row r="69" spans="1:41" s="1" customFormat="1" ht="24.9" customHeight="1">
      <c r="A69" s="874">
        <v>56</v>
      </c>
      <c r="B69" s="735" t="str">
        <f>IF(基本情報入力シート!C108="","",基本情報入力シート!C108)</f>
        <v/>
      </c>
      <c r="C69" s="742"/>
      <c r="D69" s="742"/>
      <c r="E69" s="742"/>
      <c r="F69" s="742"/>
      <c r="G69" s="742"/>
      <c r="H69" s="742"/>
      <c r="I69" s="752"/>
      <c r="J69" s="757" t="str">
        <f>IF(基本情報入力シート!M108="","",基本情報入力シート!M108)</f>
        <v/>
      </c>
      <c r="K69" s="758" t="str">
        <f>IF(基本情報入力シート!R108="","",基本情報入力シート!R108)</f>
        <v/>
      </c>
      <c r="L69" s="758" t="str">
        <f>IF(基本情報入力シート!W108="","",基本情報入力シート!W108)</f>
        <v/>
      </c>
      <c r="M69" s="773" t="str">
        <f>IF(基本情報入力シート!X108="","",基本情報入力シート!X108)</f>
        <v/>
      </c>
      <c r="N69" s="785" t="str">
        <f>IF(基本情報入力シート!Y108="","",基本情報入力シート!Y108)</f>
        <v/>
      </c>
      <c r="O69" s="909"/>
      <c r="P69" s="916"/>
      <c r="Q69" s="920"/>
      <c r="R69" s="927" t="str">
        <f>IFERROR(IF(OR('別紙様式3-2（４・５月）'!R71="",'別紙様式3-2（４・５月）'!Z71="ベア加算"),"",P69*VLOOKUP(N69,'【参考】数式用'!$AD$2:$AH$27,MATCH(O69,'【参考】数式用'!$K$4:$N$4,0)+1,0)),"")</f>
        <v/>
      </c>
      <c r="S69" s="930"/>
      <c r="T69" s="915"/>
      <c r="U69" s="919"/>
      <c r="V69" s="944" t="str">
        <f>IFERROR(IF(AND('別紙様式3-2（４・５月）'!O71="",O69&lt;&gt;""),P69,P69*VLOOKUP(AF69,'【参考】数式用4'!$DC$3:$DZ$106,MATCH(N69,'【参考】数式用4'!$DC$2:$DZ$2,0))),"")</f>
        <v/>
      </c>
      <c r="W69" s="949"/>
      <c r="X69" s="916"/>
      <c r="Y69" s="927" t="str">
        <f>IFERROR(IF(OR('別紙様式3-2（４・５月）'!R71="",'別紙様式3-2（４・５月）'!Z71="ベア加算"),"",X69*VLOOKUP(N69,'【参考】数式用'!$AD$2:$AH$27,MATCH(W69,'【参考】数式用'!$K$4:$N$4,0)+1,0)),"")</f>
        <v/>
      </c>
      <c r="Z69" s="927"/>
      <c r="AA69" s="930"/>
      <c r="AB69" s="915"/>
      <c r="AC69" s="968" t="str">
        <f>IFERROR(IF(AND('別紙様式3-2（４・５月）'!O71="",W69&lt;&gt;"",W69&lt;&gt;"―"),X69,X69*VLOOKUP(AG69,'【参考】数式用4'!$DC$3:$DZ$106,MATCH(N69,'【参考】数式用4'!$DC$2:$DZ$2,0))),"")</f>
        <v/>
      </c>
      <c r="AD69" s="970" t="str">
        <f t="shared" si="0"/>
        <v/>
      </c>
      <c r="AE69" s="864" t="str">
        <f t="shared" si="1"/>
        <v/>
      </c>
      <c r="AF69" s="971" t="str">
        <f>IF(O69="","",'別紙様式3-2（４・５月）'!O71&amp;'別紙様式3-2（４・５月）'!P71&amp;'別紙様式3-2（４・５月）'!Q71&amp;"から"&amp;O69)</f>
        <v/>
      </c>
      <c r="AG69" s="971" t="str">
        <f>IF(OR(W69="",W69="―"),"",'別紙様式3-2（４・５月）'!O71&amp;'別紙様式3-2（４・５月）'!P71&amp;'別紙様式3-2（４・５月）'!Q71&amp;"から"&amp;W69)</f>
        <v/>
      </c>
      <c r="AH69" s="714"/>
      <c r="AI69" s="714"/>
      <c r="AJ69" s="714"/>
      <c r="AK69" s="714"/>
      <c r="AL69" s="714"/>
      <c r="AM69" s="714"/>
      <c r="AN69" s="714"/>
      <c r="AO69" s="714"/>
    </row>
    <row r="70" spans="1:41" s="1" customFormat="1" ht="24.9" customHeight="1">
      <c r="A70" s="874">
        <v>57</v>
      </c>
      <c r="B70" s="735" t="str">
        <f>IF(基本情報入力シート!C109="","",基本情報入力シート!C109)</f>
        <v/>
      </c>
      <c r="C70" s="742"/>
      <c r="D70" s="742"/>
      <c r="E70" s="742"/>
      <c r="F70" s="742"/>
      <c r="G70" s="742"/>
      <c r="H70" s="742"/>
      <c r="I70" s="752"/>
      <c r="J70" s="757" t="str">
        <f>IF(基本情報入力シート!M109="","",基本情報入力シート!M109)</f>
        <v/>
      </c>
      <c r="K70" s="758" t="str">
        <f>IF(基本情報入力シート!R109="","",基本情報入力シート!R109)</f>
        <v/>
      </c>
      <c r="L70" s="758" t="str">
        <f>IF(基本情報入力シート!W109="","",基本情報入力シート!W109)</f>
        <v/>
      </c>
      <c r="M70" s="773" t="str">
        <f>IF(基本情報入力シート!X109="","",基本情報入力シート!X109)</f>
        <v/>
      </c>
      <c r="N70" s="785" t="str">
        <f>IF(基本情報入力シート!Y109="","",基本情報入力シート!Y109)</f>
        <v/>
      </c>
      <c r="O70" s="909"/>
      <c r="P70" s="916"/>
      <c r="Q70" s="920"/>
      <c r="R70" s="927" t="str">
        <f>IFERROR(IF(OR('別紙様式3-2（４・５月）'!R72="",'別紙様式3-2（４・５月）'!Z72="ベア加算"),"",P70*VLOOKUP(N70,'【参考】数式用'!$AD$2:$AH$27,MATCH(O70,'【参考】数式用'!$K$4:$N$4,0)+1,0)),"")</f>
        <v/>
      </c>
      <c r="S70" s="930"/>
      <c r="T70" s="915"/>
      <c r="U70" s="919"/>
      <c r="V70" s="944" t="str">
        <f>IFERROR(IF(AND('別紙様式3-2（４・５月）'!O72="",O70&lt;&gt;""),P70,P70*VLOOKUP(AF70,'【参考】数式用4'!$DC$3:$DZ$106,MATCH(N70,'【参考】数式用4'!$DC$2:$DZ$2,0))),"")</f>
        <v/>
      </c>
      <c r="W70" s="949"/>
      <c r="X70" s="916"/>
      <c r="Y70" s="927" t="str">
        <f>IFERROR(IF(OR('別紙様式3-2（４・５月）'!R72="",'別紙様式3-2（４・５月）'!Z72="ベア加算"),"",X70*VLOOKUP(N70,'【参考】数式用'!$AD$2:$AH$27,MATCH(W70,'【参考】数式用'!$K$4:$N$4,0)+1,0)),"")</f>
        <v/>
      </c>
      <c r="Z70" s="927"/>
      <c r="AA70" s="930"/>
      <c r="AB70" s="915"/>
      <c r="AC70" s="968" t="str">
        <f>IFERROR(IF(AND('別紙様式3-2（４・５月）'!O72="",W70&lt;&gt;"",W70&lt;&gt;"―"),X70,X70*VLOOKUP(AG70,'【参考】数式用4'!$DC$3:$DZ$106,MATCH(N70,'【参考】数式用4'!$DC$2:$DZ$2,0))),"")</f>
        <v/>
      </c>
      <c r="AD70" s="970" t="str">
        <f t="shared" si="0"/>
        <v/>
      </c>
      <c r="AE70" s="864" t="str">
        <f t="shared" si="1"/>
        <v/>
      </c>
      <c r="AF70" s="971" t="str">
        <f>IF(O70="","",'別紙様式3-2（４・５月）'!O72&amp;'別紙様式3-2（４・５月）'!P72&amp;'別紙様式3-2（４・５月）'!Q72&amp;"から"&amp;O70)</f>
        <v/>
      </c>
      <c r="AG70" s="971" t="str">
        <f>IF(OR(W70="",W70="―"),"",'別紙様式3-2（４・５月）'!O72&amp;'別紙様式3-2（４・５月）'!P72&amp;'別紙様式3-2（４・５月）'!Q72&amp;"から"&amp;W70)</f>
        <v/>
      </c>
      <c r="AH70" s="714"/>
      <c r="AI70" s="714"/>
      <c r="AJ70" s="714"/>
      <c r="AK70" s="714"/>
      <c r="AL70" s="714"/>
      <c r="AM70" s="714"/>
      <c r="AN70" s="714"/>
      <c r="AO70" s="714"/>
    </row>
    <row r="71" spans="1:41" s="1" customFormat="1" ht="24.9" customHeight="1">
      <c r="A71" s="874">
        <v>58</v>
      </c>
      <c r="B71" s="735" t="str">
        <f>IF(基本情報入力シート!C110="","",基本情報入力シート!C110)</f>
        <v/>
      </c>
      <c r="C71" s="742"/>
      <c r="D71" s="742"/>
      <c r="E71" s="742"/>
      <c r="F71" s="742"/>
      <c r="G71" s="742"/>
      <c r="H71" s="742"/>
      <c r="I71" s="752"/>
      <c r="J71" s="757" t="str">
        <f>IF(基本情報入力シート!M110="","",基本情報入力シート!M110)</f>
        <v/>
      </c>
      <c r="K71" s="758" t="str">
        <f>IF(基本情報入力シート!R110="","",基本情報入力シート!R110)</f>
        <v/>
      </c>
      <c r="L71" s="758" t="str">
        <f>IF(基本情報入力シート!W110="","",基本情報入力シート!W110)</f>
        <v/>
      </c>
      <c r="M71" s="773" t="str">
        <f>IF(基本情報入力シート!X110="","",基本情報入力シート!X110)</f>
        <v/>
      </c>
      <c r="N71" s="785" t="str">
        <f>IF(基本情報入力シート!Y110="","",基本情報入力シート!Y110)</f>
        <v/>
      </c>
      <c r="O71" s="909"/>
      <c r="P71" s="916"/>
      <c r="Q71" s="920"/>
      <c r="R71" s="927" t="str">
        <f>IFERROR(IF(OR('別紙様式3-2（４・５月）'!R73="",'別紙様式3-2（４・５月）'!Z73="ベア加算"),"",P71*VLOOKUP(N71,'【参考】数式用'!$AD$2:$AH$27,MATCH(O71,'【参考】数式用'!$K$4:$N$4,0)+1,0)),"")</f>
        <v/>
      </c>
      <c r="S71" s="930"/>
      <c r="T71" s="915"/>
      <c r="U71" s="919"/>
      <c r="V71" s="944" t="str">
        <f>IFERROR(IF(AND('別紙様式3-2（４・５月）'!O73="",O71&lt;&gt;""),P71,P71*VLOOKUP(AF71,'【参考】数式用4'!$DC$3:$DZ$106,MATCH(N71,'【参考】数式用4'!$DC$2:$DZ$2,0))),"")</f>
        <v/>
      </c>
      <c r="W71" s="949"/>
      <c r="X71" s="916"/>
      <c r="Y71" s="927" t="str">
        <f>IFERROR(IF(OR('別紙様式3-2（４・５月）'!R73="",'別紙様式3-2（４・５月）'!Z73="ベア加算"),"",X71*VLOOKUP(N71,'【参考】数式用'!$AD$2:$AH$27,MATCH(W71,'【参考】数式用'!$K$4:$N$4,0)+1,0)),"")</f>
        <v/>
      </c>
      <c r="Z71" s="927"/>
      <c r="AA71" s="930"/>
      <c r="AB71" s="915"/>
      <c r="AC71" s="968" t="str">
        <f>IFERROR(IF(AND('別紙様式3-2（４・５月）'!O73="",W71&lt;&gt;"",W71&lt;&gt;"―"),X71,X71*VLOOKUP(AG71,'【参考】数式用4'!$DC$3:$DZ$106,MATCH(N71,'【参考】数式用4'!$DC$2:$DZ$2,0))),"")</f>
        <v/>
      </c>
      <c r="AD71" s="970" t="str">
        <f t="shared" si="0"/>
        <v/>
      </c>
      <c r="AE71" s="864" t="str">
        <f t="shared" si="1"/>
        <v/>
      </c>
      <c r="AF71" s="971" t="str">
        <f>IF(O71="","",'別紙様式3-2（４・５月）'!O73&amp;'別紙様式3-2（４・５月）'!P73&amp;'別紙様式3-2（４・５月）'!Q73&amp;"から"&amp;O71)</f>
        <v/>
      </c>
      <c r="AG71" s="971" t="str">
        <f>IF(OR(W71="",W71="―"),"",'別紙様式3-2（４・５月）'!O73&amp;'別紙様式3-2（４・５月）'!P73&amp;'別紙様式3-2（４・５月）'!Q73&amp;"から"&amp;W71)</f>
        <v/>
      </c>
      <c r="AH71" s="714"/>
      <c r="AI71" s="714"/>
      <c r="AJ71" s="714"/>
      <c r="AK71" s="714"/>
      <c r="AL71" s="714"/>
      <c r="AM71" s="714"/>
      <c r="AN71" s="714"/>
      <c r="AO71" s="714"/>
    </row>
    <row r="72" spans="1:41" s="1" customFormat="1" ht="24.9" customHeight="1">
      <c r="A72" s="874">
        <v>59</v>
      </c>
      <c r="B72" s="735" t="str">
        <f>IF(基本情報入力シート!C111="","",基本情報入力シート!C111)</f>
        <v/>
      </c>
      <c r="C72" s="742"/>
      <c r="D72" s="742"/>
      <c r="E72" s="742"/>
      <c r="F72" s="742"/>
      <c r="G72" s="742"/>
      <c r="H72" s="742"/>
      <c r="I72" s="752"/>
      <c r="J72" s="757" t="str">
        <f>IF(基本情報入力シート!M111="","",基本情報入力シート!M111)</f>
        <v/>
      </c>
      <c r="K72" s="758" t="str">
        <f>IF(基本情報入力シート!R111="","",基本情報入力シート!R111)</f>
        <v/>
      </c>
      <c r="L72" s="758" t="str">
        <f>IF(基本情報入力シート!W111="","",基本情報入力シート!W111)</f>
        <v/>
      </c>
      <c r="M72" s="773" t="str">
        <f>IF(基本情報入力シート!X111="","",基本情報入力シート!X111)</f>
        <v/>
      </c>
      <c r="N72" s="785" t="str">
        <f>IF(基本情報入力シート!Y111="","",基本情報入力シート!Y111)</f>
        <v/>
      </c>
      <c r="O72" s="909"/>
      <c r="P72" s="916"/>
      <c r="Q72" s="920"/>
      <c r="R72" s="927" t="str">
        <f>IFERROR(IF(OR('別紙様式3-2（４・５月）'!R74="",'別紙様式3-2（４・５月）'!Z74="ベア加算"),"",P72*VLOOKUP(N72,'【参考】数式用'!$AD$2:$AH$27,MATCH(O72,'【参考】数式用'!$K$4:$N$4,0)+1,0)),"")</f>
        <v/>
      </c>
      <c r="S72" s="930"/>
      <c r="T72" s="915"/>
      <c r="U72" s="919"/>
      <c r="V72" s="944" t="str">
        <f>IFERROR(IF(AND('別紙様式3-2（４・５月）'!O74="",O72&lt;&gt;""),P72,P72*VLOOKUP(AF72,'【参考】数式用4'!$DC$3:$DZ$106,MATCH(N72,'【参考】数式用4'!$DC$2:$DZ$2,0))),"")</f>
        <v/>
      </c>
      <c r="W72" s="949"/>
      <c r="X72" s="916"/>
      <c r="Y72" s="927" t="str">
        <f>IFERROR(IF(OR('別紙様式3-2（４・５月）'!R74="",'別紙様式3-2（４・５月）'!Z74="ベア加算"),"",X72*VLOOKUP(N72,'【参考】数式用'!$AD$2:$AH$27,MATCH(W72,'【参考】数式用'!$K$4:$N$4,0)+1,0)),"")</f>
        <v/>
      </c>
      <c r="Z72" s="927"/>
      <c r="AA72" s="930"/>
      <c r="AB72" s="915"/>
      <c r="AC72" s="968" t="str">
        <f>IFERROR(IF(AND('別紙様式3-2（４・５月）'!O74="",W72&lt;&gt;"",W72&lt;&gt;"―"),X72,X72*VLOOKUP(AG72,'【参考】数式用4'!$DC$3:$DZ$106,MATCH(N72,'【参考】数式用4'!$DC$2:$DZ$2,0))),"")</f>
        <v/>
      </c>
      <c r="AD72" s="970" t="str">
        <f t="shared" si="0"/>
        <v/>
      </c>
      <c r="AE72" s="864" t="str">
        <f t="shared" si="1"/>
        <v/>
      </c>
      <c r="AF72" s="971" t="str">
        <f>IF(O72="","",'別紙様式3-2（４・５月）'!O74&amp;'別紙様式3-2（４・５月）'!P74&amp;'別紙様式3-2（４・５月）'!Q74&amp;"から"&amp;O72)</f>
        <v/>
      </c>
      <c r="AG72" s="971" t="str">
        <f>IF(OR(W72="",W72="―"),"",'別紙様式3-2（４・５月）'!O74&amp;'別紙様式3-2（４・５月）'!P74&amp;'別紙様式3-2（４・５月）'!Q74&amp;"から"&amp;W72)</f>
        <v/>
      </c>
      <c r="AH72" s="714"/>
      <c r="AI72" s="714"/>
      <c r="AJ72" s="714"/>
      <c r="AK72" s="714"/>
      <c r="AL72" s="714"/>
      <c r="AM72" s="714"/>
      <c r="AN72" s="714"/>
      <c r="AO72" s="714"/>
    </row>
    <row r="73" spans="1:41" s="1" customFormat="1" ht="24.9" customHeight="1">
      <c r="A73" s="874">
        <v>60</v>
      </c>
      <c r="B73" s="735" t="str">
        <f>IF(基本情報入力シート!C112="","",基本情報入力シート!C112)</f>
        <v/>
      </c>
      <c r="C73" s="742"/>
      <c r="D73" s="742"/>
      <c r="E73" s="742"/>
      <c r="F73" s="742"/>
      <c r="G73" s="742"/>
      <c r="H73" s="742"/>
      <c r="I73" s="752"/>
      <c r="J73" s="757" t="str">
        <f>IF(基本情報入力シート!M112="","",基本情報入力シート!M112)</f>
        <v/>
      </c>
      <c r="K73" s="758" t="str">
        <f>IF(基本情報入力シート!R112="","",基本情報入力シート!R112)</f>
        <v/>
      </c>
      <c r="L73" s="758" t="str">
        <f>IF(基本情報入力シート!W112="","",基本情報入力シート!W112)</f>
        <v/>
      </c>
      <c r="M73" s="773" t="str">
        <f>IF(基本情報入力シート!X112="","",基本情報入力シート!X112)</f>
        <v/>
      </c>
      <c r="N73" s="785" t="str">
        <f>IF(基本情報入力シート!Y112="","",基本情報入力シート!Y112)</f>
        <v/>
      </c>
      <c r="O73" s="909"/>
      <c r="P73" s="916"/>
      <c r="Q73" s="920"/>
      <c r="R73" s="927" t="str">
        <f>IFERROR(IF(OR('別紙様式3-2（４・５月）'!R75="",'別紙様式3-2（４・５月）'!Z75="ベア加算"),"",P73*VLOOKUP(N73,'【参考】数式用'!$AD$2:$AH$27,MATCH(O73,'【参考】数式用'!$K$4:$N$4,0)+1,0)),"")</f>
        <v/>
      </c>
      <c r="S73" s="930"/>
      <c r="T73" s="915"/>
      <c r="U73" s="919"/>
      <c r="V73" s="944" t="str">
        <f>IFERROR(IF(AND('別紙様式3-2（４・５月）'!O75="",O73&lt;&gt;""),P73,P73*VLOOKUP(AF73,'【参考】数式用4'!$DC$3:$DZ$106,MATCH(N73,'【参考】数式用4'!$DC$2:$DZ$2,0))),"")</f>
        <v/>
      </c>
      <c r="W73" s="949"/>
      <c r="X73" s="916"/>
      <c r="Y73" s="927" t="str">
        <f>IFERROR(IF(OR('別紙様式3-2（４・５月）'!R75="",'別紙様式3-2（４・５月）'!Z75="ベア加算"),"",X73*VLOOKUP(N73,'【参考】数式用'!$AD$2:$AH$27,MATCH(W73,'【参考】数式用'!$K$4:$N$4,0)+1,0)),"")</f>
        <v/>
      </c>
      <c r="Z73" s="927"/>
      <c r="AA73" s="930"/>
      <c r="AB73" s="915"/>
      <c r="AC73" s="968" t="str">
        <f>IFERROR(IF(AND('別紙様式3-2（４・５月）'!O75="",W73&lt;&gt;"",W73&lt;&gt;"―"),X73,X73*VLOOKUP(AG73,'【参考】数式用4'!$DC$3:$DZ$106,MATCH(N73,'【参考】数式用4'!$DC$2:$DZ$2,0))),"")</f>
        <v/>
      </c>
      <c r="AD73" s="970" t="str">
        <f t="shared" si="0"/>
        <v/>
      </c>
      <c r="AE73" s="864" t="str">
        <f t="shared" si="1"/>
        <v/>
      </c>
      <c r="AF73" s="971" t="str">
        <f>IF(O73="","",'別紙様式3-2（４・５月）'!O75&amp;'別紙様式3-2（４・５月）'!P75&amp;'別紙様式3-2（４・５月）'!Q75&amp;"から"&amp;O73)</f>
        <v/>
      </c>
      <c r="AG73" s="971" t="str">
        <f>IF(OR(W73="",W73="―"),"",'別紙様式3-2（４・５月）'!O75&amp;'別紙様式3-2（４・５月）'!P75&amp;'別紙様式3-2（４・５月）'!Q75&amp;"から"&amp;W73)</f>
        <v/>
      </c>
      <c r="AH73" s="714"/>
      <c r="AI73" s="714"/>
      <c r="AJ73" s="714"/>
      <c r="AK73" s="714"/>
      <c r="AL73" s="714"/>
      <c r="AM73" s="714"/>
      <c r="AN73" s="714"/>
      <c r="AO73" s="714"/>
    </row>
    <row r="74" spans="1:41" s="1" customFormat="1" ht="24.9" customHeight="1">
      <c r="A74" s="874">
        <v>61</v>
      </c>
      <c r="B74" s="735" t="str">
        <f>IF(基本情報入力シート!C113="","",基本情報入力シート!C113)</f>
        <v/>
      </c>
      <c r="C74" s="742"/>
      <c r="D74" s="742"/>
      <c r="E74" s="742"/>
      <c r="F74" s="742"/>
      <c r="G74" s="742"/>
      <c r="H74" s="742"/>
      <c r="I74" s="752"/>
      <c r="J74" s="757" t="str">
        <f>IF(基本情報入力シート!M113="","",基本情報入力シート!M113)</f>
        <v/>
      </c>
      <c r="K74" s="758" t="str">
        <f>IF(基本情報入力シート!R113="","",基本情報入力シート!R113)</f>
        <v/>
      </c>
      <c r="L74" s="758" t="str">
        <f>IF(基本情報入力シート!W113="","",基本情報入力シート!W113)</f>
        <v/>
      </c>
      <c r="M74" s="773" t="str">
        <f>IF(基本情報入力シート!X113="","",基本情報入力シート!X113)</f>
        <v/>
      </c>
      <c r="N74" s="785" t="str">
        <f>IF(基本情報入力シート!Y113="","",基本情報入力シート!Y113)</f>
        <v/>
      </c>
      <c r="O74" s="909"/>
      <c r="P74" s="916"/>
      <c r="Q74" s="920"/>
      <c r="R74" s="927" t="str">
        <f>IFERROR(IF(OR('別紙様式3-2（４・５月）'!R76="",'別紙様式3-2（４・５月）'!Z76="ベア加算"),"",P74*VLOOKUP(N74,'【参考】数式用'!$AD$2:$AH$27,MATCH(O74,'【参考】数式用'!$K$4:$N$4,0)+1,0)),"")</f>
        <v/>
      </c>
      <c r="S74" s="930"/>
      <c r="T74" s="915"/>
      <c r="U74" s="919"/>
      <c r="V74" s="944" t="str">
        <f>IFERROR(IF(AND('別紙様式3-2（４・５月）'!O76="",O74&lt;&gt;""),P74,P74*VLOOKUP(AF74,'【参考】数式用4'!$DC$3:$DZ$106,MATCH(N74,'【参考】数式用4'!$DC$2:$DZ$2,0))),"")</f>
        <v/>
      </c>
      <c r="W74" s="949"/>
      <c r="X74" s="916"/>
      <c r="Y74" s="927" t="str">
        <f>IFERROR(IF(OR('別紙様式3-2（４・５月）'!R76="",'別紙様式3-2（４・５月）'!Z76="ベア加算"),"",X74*VLOOKUP(N74,'【参考】数式用'!$AD$2:$AH$27,MATCH(W74,'【参考】数式用'!$K$4:$N$4,0)+1,0)),"")</f>
        <v/>
      </c>
      <c r="Z74" s="927"/>
      <c r="AA74" s="930"/>
      <c r="AB74" s="915"/>
      <c r="AC74" s="968" t="str">
        <f>IFERROR(IF(AND('別紙様式3-2（４・５月）'!O76="",W74&lt;&gt;"",W74&lt;&gt;"―"),X74,X74*VLOOKUP(AG74,'【参考】数式用4'!$DC$3:$DZ$106,MATCH(N74,'【参考】数式用4'!$DC$2:$DZ$2,0))),"")</f>
        <v/>
      </c>
      <c r="AD74" s="970" t="str">
        <f t="shared" si="0"/>
        <v/>
      </c>
      <c r="AE74" s="864" t="str">
        <f t="shared" si="1"/>
        <v/>
      </c>
      <c r="AF74" s="971" t="str">
        <f>IF(O74="","",'別紙様式3-2（４・５月）'!O76&amp;'別紙様式3-2（４・５月）'!P76&amp;'別紙様式3-2（４・５月）'!Q76&amp;"から"&amp;O74)</f>
        <v/>
      </c>
      <c r="AG74" s="971" t="str">
        <f>IF(OR(W74="",W74="―"),"",'別紙様式3-2（４・５月）'!O76&amp;'別紙様式3-2（４・５月）'!P76&amp;'別紙様式3-2（４・５月）'!Q76&amp;"から"&amp;W74)</f>
        <v/>
      </c>
      <c r="AH74" s="714"/>
      <c r="AI74" s="714"/>
      <c r="AJ74" s="714"/>
      <c r="AK74" s="714"/>
      <c r="AL74" s="714"/>
      <c r="AM74" s="714"/>
      <c r="AN74" s="714"/>
      <c r="AO74" s="714"/>
    </row>
    <row r="75" spans="1:41" s="1" customFormat="1" ht="24.9" customHeight="1">
      <c r="A75" s="874">
        <v>62</v>
      </c>
      <c r="B75" s="735" t="str">
        <f>IF(基本情報入力シート!C114="","",基本情報入力シート!C114)</f>
        <v/>
      </c>
      <c r="C75" s="742"/>
      <c r="D75" s="742"/>
      <c r="E75" s="742"/>
      <c r="F75" s="742"/>
      <c r="G75" s="742"/>
      <c r="H75" s="742"/>
      <c r="I75" s="752"/>
      <c r="J75" s="757" t="str">
        <f>IF(基本情報入力シート!M114="","",基本情報入力シート!M114)</f>
        <v/>
      </c>
      <c r="K75" s="758" t="str">
        <f>IF(基本情報入力シート!R114="","",基本情報入力シート!R114)</f>
        <v/>
      </c>
      <c r="L75" s="758" t="str">
        <f>IF(基本情報入力シート!W114="","",基本情報入力シート!W114)</f>
        <v/>
      </c>
      <c r="M75" s="773" t="str">
        <f>IF(基本情報入力シート!X114="","",基本情報入力シート!X114)</f>
        <v/>
      </c>
      <c r="N75" s="785" t="str">
        <f>IF(基本情報入力シート!Y114="","",基本情報入力シート!Y114)</f>
        <v/>
      </c>
      <c r="O75" s="909"/>
      <c r="P75" s="916"/>
      <c r="Q75" s="920"/>
      <c r="R75" s="927" t="str">
        <f>IFERROR(IF(OR('別紙様式3-2（４・５月）'!R77="",'別紙様式3-2（４・５月）'!Z77="ベア加算"),"",P75*VLOOKUP(N75,'【参考】数式用'!$AD$2:$AH$27,MATCH(O75,'【参考】数式用'!$K$4:$N$4,0)+1,0)),"")</f>
        <v/>
      </c>
      <c r="S75" s="930"/>
      <c r="T75" s="915"/>
      <c r="U75" s="919"/>
      <c r="V75" s="944" t="str">
        <f>IFERROR(IF(AND('別紙様式3-2（４・５月）'!O77="",O75&lt;&gt;""),P75,P75*VLOOKUP(AF75,'【参考】数式用4'!$DC$3:$DZ$106,MATCH(N75,'【参考】数式用4'!$DC$2:$DZ$2,0))),"")</f>
        <v/>
      </c>
      <c r="W75" s="949"/>
      <c r="X75" s="916"/>
      <c r="Y75" s="927" t="str">
        <f>IFERROR(IF(OR('別紙様式3-2（４・５月）'!R77="",'別紙様式3-2（４・５月）'!Z77="ベア加算"),"",X75*VLOOKUP(N75,'【参考】数式用'!$AD$2:$AH$27,MATCH(W75,'【参考】数式用'!$K$4:$N$4,0)+1,0)),"")</f>
        <v/>
      </c>
      <c r="Z75" s="927"/>
      <c r="AA75" s="930"/>
      <c r="AB75" s="915"/>
      <c r="AC75" s="968" t="str">
        <f>IFERROR(IF(AND('別紙様式3-2（４・５月）'!O77="",W75&lt;&gt;"",W75&lt;&gt;"―"),X75,X75*VLOOKUP(AG75,'【参考】数式用4'!$DC$3:$DZ$106,MATCH(N75,'【参考】数式用4'!$DC$2:$DZ$2,0))),"")</f>
        <v/>
      </c>
      <c r="AD75" s="970" t="str">
        <f t="shared" si="0"/>
        <v/>
      </c>
      <c r="AE75" s="864" t="str">
        <f t="shared" si="1"/>
        <v/>
      </c>
      <c r="AF75" s="971" t="str">
        <f>IF(O75="","",'別紙様式3-2（４・５月）'!O77&amp;'別紙様式3-2（４・５月）'!P77&amp;'別紙様式3-2（４・５月）'!Q77&amp;"から"&amp;O75)</f>
        <v/>
      </c>
      <c r="AG75" s="971" t="str">
        <f>IF(OR(W75="",W75="―"),"",'別紙様式3-2（４・５月）'!O77&amp;'別紙様式3-2（４・５月）'!P77&amp;'別紙様式3-2（４・５月）'!Q77&amp;"から"&amp;W75)</f>
        <v/>
      </c>
      <c r="AH75" s="714"/>
      <c r="AI75" s="714"/>
      <c r="AJ75" s="714"/>
      <c r="AK75" s="714"/>
      <c r="AL75" s="714"/>
      <c r="AM75" s="714"/>
      <c r="AN75" s="714"/>
      <c r="AO75" s="714"/>
    </row>
    <row r="76" spans="1:41" s="1" customFormat="1" ht="24.9" customHeight="1">
      <c r="A76" s="874">
        <v>63</v>
      </c>
      <c r="B76" s="735" t="str">
        <f>IF(基本情報入力シート!C115="","",基本情報入力シート!C115)</f>
        <v/>
      </c>
      <c r="C76" s="742"/>
      <c r="D76" s="742"/>
      <c r="E76" s="742"/>
      <c r="F76" s="742"/>
      <c r="G76" s="742"/>
      <c r="H76" s="742"/>
      <c r="I76" s="752"/>
      <c r="J76" s="757" t="str">
        <f>IF(基本情報入力シート!M115="","",基本情報入力シート!M115)</f>
        <v/>
      </c>
      <c r="K76" s="758" t="str">
        <f>IF(基本情報入力シート!R115="","",基本情報入力シート!R115)</f>
        <v/>
      </c>
      <c r="L76" s="758" t="str">
        <f>IF(基本情報入力シート!W115="","",基本情報入力シート!W115)</f>
        <v/>
      </c>
      <c r="M76" s="773" t="str">
        <f>IF(基本情報入力シート!X115="","",基本情報入力シート!X115)</f>
        <v/>
      </c>
      <c r="N76" s="785" t="str">
        <f>IF(基本情報入力シート!Y115="","",基本情報入力シート!Y115)</f>
        <v/>
      </c>
      <c r="O76" s="909"/>
      <c r="P76" s="916"/>
      <c r="Q76" s="920"/>
      <c r="R76" s="927" t="str">
        <f>IFERROR(IF(OR('別紙様式3-2（４・５月）'!R78="",'別紙様式3-2（４・５月）'!Z78="ベア加算"),"",P76*VLOOKUP(N76,'【参考】数式用'!$AD$2:$AH$27,MATCH(O76,'【参考】数式用'!$K$4:$N$4,0)+1,0)),"")</f>
        <v/>
      </c>
      <c r="S76" s="930"/>
      <c r="T76" s="915"/>
      <c r="U76" s="919"/>
      <c r="V76" s="944" t="str">
        <f>IFERROR(IF(AND('別紙様式3-2（４・５月）'!O78="",O76&lt;&gt;""),P76,P76*VLOOKUP(AF76,'【参考】数式用4'!$DC$3:$DZ$106,MATCH(N76,'【参考】数式用4'!$DC$2:$DZ$2,0))),"")</f>
        <v/>
      </c>
      <c r="W76" s="949"/>
      <c r="X76" s="916"/>
      <c r="Y76" s="927" t="str">
        <f>IFERROR(IF(OR('別紙様式3-2（４・５月）'!R78="",'別紙様式3-2（４・５月）'!Z78="ベア加算"),"",X76*VLOOKUP(N76,'【参考】数式用'!$AD$2:$AH$27,MATCH(W76,'【参考】数式用'!$K$4:$N$4,0)+1,0)),"")</f>
        <v/>
      </c>
      <c r="Z76" s="927"/>
      <c r="AA76" s="930"/>
      <c r="AB76" s="915"/>
      <c r="AC76" s="968" t="str">
        <f>IFERROR(IF(AND('別紙様式3-2（４・５月）'!O78="",W76&lt;&gt;"",W76&lt;&gt;"―"),X76,X76*VLOOKUP(AG76,'【参考】数式用4'!$DC$3:$DZ$106,MATCH(N76,'【参考】数式用4'!$DC$2:$DZ$2,0))),"")</f>
        <v/>
      </c>
      <c r="AD76" s="970" t="str">
        <f t="shared" si="0"/>
        <v/>
      </c>
      <c r="AE76" s="864" t="str">
        <f t="shared" si="1"/>
        <v/>
      </c>
      <c r="AF76" s="971" t="str">
        <f>IF(O76="","",'別紙様式3-2（４・５月）'!O78&amp;'別紙様式3-2（４・５月）'!P78&amp;'別紙様式3-2（４・５月）'!Q78&amp;"から"&amp;O76)</f>
        <v/>
      </c>
      <c r="AG76" s="971" t="str">
        <f>IF(OR(W76="",W76="―"),"",'別紙様式3-2（４・５月）'!O78&amp;'別紙様式3-2（４・５月）'!P78&amp;'別紙様式3-2（４・５月）'!Q78&amp;"から"&amp;W76)</f>
        <v/>
      </c>
      <c r="AH76" s="714"/>
      <c r="AI76" s="714"/>
      <c r="AJ76" s="714"/>
      <c r="AK76" s="714"/>
      <c r="AL76" s="714"/>
      <c r="AM76" s="714"/>
      <c r="AN76" s="714"/>
      <c r="AO76" s="714"/>
    </row>
    <row r="77" spans="1:41" s="1" customFormat="1" ht="24.9" customHeight="1">
      <c r="A77" s="874">
        <v>64</v>
      </c>
      <c r="B77" s="735" t="str">
        <f>IF(基本情報入力シート!C116="","",基本情報入力シート!C116)</f>
        <v/>
      </c>
      <c r="C77" s="742"/>
      <c r="D77" s="742"/>
      <c r="E77" s="742"/>
      <c r="F77" s="742"/>
      <c r="G77" s="742"/>
      <c r="H77" s="742"/>
      <c r="I77" s="752"/>
      <c r="J77" s="757" t="str">
        <f>IF(基本情報入力シート!M116="","",基本情報入力シート!M116)</f>
        <v/>
      </c>
      <c r="K77" s="758" t="str">
        <f>IF(基本情報入力シート!R116="","",基本情報入力シート!R116)</f>
        <v/>
      </c>
      <c r="L77" s="758" t="str">
        <f>IF(基本情報入力シート!W116="","",基本情報入力シート!W116)</f>
        <v/>
      </c>
      <c r="M77" s="773" t="str">
        <f>IF(基本情報入力シート!X116="","",基本情報入力シート!X116)</f>
        <v/>
      </c>
      <c r="N77" s="785" t="str">
        <f>IF(基本情報入力シート!Y116="","",基本情報入力シート!Y116)</f>
        <v/>
      </c>
      <c r="O77" s="909"/>
      <c r="P77" s="916"/>
      <c r="Q77" s="920"/>
      <c r="R77" s="927" t="str">
        <f>IFERROR(IF(OR('別紙様式3-2（４・５月）'!R79="",'別紙様式3-2（４・５月）'!Z79="ベア加算"),"",P77*VLOOKUP(N77,'【参考】数式用'!$AD$2:$AH$27,MATCH(O77,'【参考】数式用'!$K$4:$N$4,0)+1,0)),"")</f>
        <v/>
      </c>
      <c r="S77" s="930"/>
      <c r="T77" s="915"/>
      <c r="U77" s="919"/>
      <c r="V77" s="944" t="str">
        <f>IFERROR(IF(AND('別紙様式3-2（４・５月）'!O79="",O77&lt;&gt;""),P77,P77*VLOOKUP(AF77,'【参考】数式用4'!$DC$3:$DZ$106,MATCH(N77,'【参考】数式用4'!$DC$2:$DZ$2,0))),"")</f>
        <v/>
      </c>
      <c r="W77" s="949"/>
      <c r="X77" s="916"/>
      <c r="Y77" s="927" t="str">
        <f>IFERROR(IF(OR('別紙様式3-2（４・５月）'!R79="",'別紙様式3-2（４・５月）'!Z79="ベア加算"),"",X77*VLOOKUP(N77,'【参考】数式用'!$AD$2:$AH$27,MATCH(W77,'【参考】数式用'!$K$4:$N$4,0)+1,0)),"")</f>
        <v/>
      </c>
      <c r="Z77" s="927"/>
      <c r="AA77" s="930"/>
      <c r="AB77" s="915"/>
      <c r="AC77" s="968" t="str">
        <f>IFERROR(IF(AND('別紙様式3-2（４・５月）'!O79="",W77&lt;&gt;"",W77&lt;&gt;"―"),X77,X77*VLOOKUP(AG77,'【参考】数式用4'!$DC$3:$DZ$106,MATCH(N77,'【参考】数式用4'!$DC$2:$DZ$2,0))),"")</f>
        <v/>
      </c>
      <c r="AD77" s="970" t="str">
        <f t="shared" si="0"/>
        <v/>
      </c>
      <c r="AE77" s="864" t="str">
        <f t="shared" si="1"/>
        <v/>
      </c>
      <c r="AF77" s="971" t="str">
        <f>IF(O77="","",'別紙様式3-2（４・５月）'!O79&amp;'別紙様式3-2（４・５月）'!P79&amp;'別紙様式3-2（４・５月）'!Q79&amp;"から"&amp;O77)</f>
        <v/>
      </c>
      <c r="AG77" s="971" t="str">
        <f>IF(OR(W77="",W77="―"),"",'別紙様式3-2（４・５月）'!O79&amp;'別紙様式3-2（４・５月）'!P79&amp;'別紙様式3-2（４・５月）'!Q79&amp;"から"&amp;W77)</f>
        <v/>
      </c>
      <c r="AH77" s="714"/>
      <c r="AI77" s="714"/>
      <c r="AJ77" s="714"/>
      <c r="AK77" s="714"/>
      <c r="AL77" s="714"/>
      <c r="AM77" s="714"/>
      <c r="AN77" s="714"/>
      <c r="AO77" s="714"/>
    </row>
    <row r="78" spans="1:41" s="1" customFormat="1" ht="24.9" customHeight="1">
      <c r="A78" s="874">
        <v>65</v>
      </c>
      <c r="B78" s="735" t="str">
        <f>IF(基本情報入力シート!C117="","",基本情報入力シート!C117)</f>
        <v/>
      </c>
      <c r="C78" s="742"/>
      <c r="D78" s="742"/>
      <c r="E78" s="742"/>
      <c r="F78" s="742"/>
      <c r="G78" s="742"/>
      <c r="H78" s="742"/>
      <c r="I78" s="752"/>
      <c r="J78" s="757" t="str">
        <f>IF(基本情報入力シート!M117="","",基本情報入力シート!M117)</f>
        <v/>
      </c>
      <c r="K78" s="758" t="str">
        <f>IF(基本情報入力シート!R117="","",基本情報入力シート!R117)</f>
        <v/>
      </c>
      <c r="L78" s="758" t="str">
        <f>IF(基本情報入力シート!W117="","",基本情報入力シート!W117)</f>
        <v/>
      </c>
      <c r="M78" s="773" t="str">
        <f>IF(基本情報入力シート!X117="","",基本情報入力シート!X117)</f>
        <v/>
      </c>
      <c r="N78" s="785" t="str">
        <f>IF(基本情報入力シート!Y117="","",基本情報入力シート!Y117)</f>
        <v/>
      </c>
      <c r="O78" s="909"/>
      <c r="P78" s="916"/>
      <c r="Q78" s="920"/>
      <c r="R78" s="927" t="str">
        <f>IFERROR(IF(OR('別紙様式3-2（４・５月）'!R80="",'別紙様式3-2（４・５月）'!Z80="ベア加算"),"",P78*VLOOKUP(N78,'【参考】数式用'!$AD$2:$AH$27,MATCH(O78,'【参考】数式用'!$K$4:$N$4,0)+1,0)),"")</f>
        <v/>
      </c>
      <c r="S78" s="930"/>
      <c r="T78" s="915"/>
      <c r="U78" s="919"/>
      <c r="V78" s="944" t="str">
        <f>IFERROR(IF(AND('別紙様式3-2（４・５月）'!O80="",O78&lt;&gt;""),P78,P78*VLOOKUP(AF78,'【参考】数式用4'!$DC$3:$DZ$106,MATCH(N78,'【参考】数式用4'!$DC$2:$DZ$2,0))),"")</f>
        <v/>
      </c>
      <c r="W78" s="949"/>
      <c r="X78" s="916"/>
      <c r="Y78" s="927" t="str">
        <f>IFERROR(IF(OR('別紙様式3-2（４・５月）'!R80="",'別紙様式3-2（４・５月）'!Z80="ベア加算"),"",X78*VLOOKUP(N78,'【参考】数式用'!$AD$2:$AH$27,MATCH(W78,'【参考】数式用'!$K$4:$N$4,0)+1,0)),"")</f>
        <v/>
      </c>
      <c r="Z78" s="927"/>
      <c r="AA78" s="930"/>
      <c r="AB78" s="915"/>
      <c r="AC78" s="968" t="str">
        <f>IFERROR(IF(AND('別紙様式3-2（４・５月）'!O80="",W78&lt;&gt;"",W78&lt;&gt;"―"),X78,X78*VLOOKUP(AG78,'【参考】数式用4'!$DC$3:$DZ$106,MATCH(N78,'【参考】数式用4'!$DC$2:$DZ$2,0))),"")</f>
        <v/>
      </c>
      <c r="AD78" s="970"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64"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71" t="str">
        <f>IF(O78="","",'別紙様式3-2（４・５月）'!O80&amp;'別紙様式3-2（４・５月）'!P80&amp;'別紙様式3-2（４・５月）'!Q80&amp;"から"&amp;O78)</f>
        <v/>
      </c>
      <c r="AG78" s="971" t="str">
        <f>IF(OR(W78="",W78="―"),"",'別紙様式3-2（４・５月）'!O80&amp;'別紙様式3-2（４・５月）'!P80&amp;'別紙様式3-2（４・５月）'!Q80&amp;"から"&amp;W78)</f>
        <v/>
      </c>
      <c r="AH78" s="714"/>
      <c r="AI78" s="714"/>
      <c r="AJ78" s="714"/>
      <c r="AK78" s="714"/>
      <c r="AL78" s="714"/>
      <c r="AM78" s="714"/>
      <c r="AN78" s="714"/>
      <c r="AO78" s="714"/>
    </row>
    <row r="79" spans="1:41" s="1" customFormat="1" ht="24.9" customHeight="1">
      <c r="A79" s="874">
        <v>66</v>
      </c>
      <c r="B79" s="735" t="str">
        <f>IF(基本情報入力シート!C118="","",基本情報入力シート!C118)</f>
        <v/>
      </c>
      <c r="C79" s="742"/>
      <c r="D79" s="742"/>
      <c r="E79" s="742"/>
      <c r="F79" s="742"/>
      <c r="G79" s="742"/>
      <c r="H79" s="742"/>
      <c r="I79" s="752"/>
      <c r="J79" s="757" t="str">
        <f>IF(基本情報入力シート!M118="","",基本情報入力シート!M118)</f>
        <v/>
      </c>
      <c r="K79" s="758" t="str">
        <f>IF(基本情報入力シート!R118="","",基本情報入力シート!R118)</f>
        <v/>
      </c>
      <c r="L79" s="758" t="str">
        <f>IF(基本情報入力シート!W118="","",基本情報入力シート!W118)</f>
        <v/>
      </c>
      <c r="M79" s="773" t="str">
        <f>IF(基本情報入力シート!X118="","",基本情報入力シート!X118)</f>
        <v/>
      </c>
      <c r="N79" s="785" t="str">
        <f>IF(基本情報入力シート!Y118="","",基本情報入力シート!Y118)</f>
        <v/>
      </c>
      <c r="O79" s="909"/>
      <c r="P79" s="916"/>
      <c r="Q79" s="920"/>
      <c r="R79" s="927" t="str">
        <f>IFERROR(IF(OR('別紙様式3-2（４・５月）'!R81="",'別紙様式3-2（４・５月）'!Z81="ベア加算"),"",P79*VLOOKUP(N79,'【参考】数式用'!$AD$2:$AH$27,MATCH(O79,'【参考】数式用'!$K$4:$N$4,0)+1,0)),"")</f>
        <v/>
      </c>
      <c r="S79" s="930"/>
      <c r="T79" s="915"/>
      <c r="U79" s="919"/>
      <c r="V79" s="944" t="str">
        <f>IFERROR(IF(AND('別紙様式3-2（４・５月）'!O81="",O79&lt;&gt;""),P79,P79*VLOOKUP(AF79,'【参考】数式用4'!$DC$3:$DZ$106,MATCH(N79,'【参考】数式用4'!$DC$2:$DZ$2,0))),"")</f>
        <v/>
      </c>
      <c r="W79" s="949"/>
      <c r="X79" s="916"/>
      <c r="Y79" s="927" t="str">
        <f>IFERROR(IF(OR('別紙様式3-2（４・５月）'!R81="",'別紙様式3-2（４・５月）'!Z81="ベア加算"),"",X79*VLOOKUP(N79,'【参考】数式用'!$AD$2:$AH$27,MATCH(W79,'【参考】数式用'!$K$4:$N$4,0)+1,0)),"")</f>
        <v/>
      </c>
      <c r="Z79" s="927"/>
      <c r="AA79" s="930"/>
      <c r="AB79" s="915"/>
      <c r="AC79" s="968" t="str">
        <f>IFERROR(IF(AND('別紙様式3-2（４・５月）'!O81="",W79&lt;&gt;"",W79&lt;&gt;"―"),X79,X79*VLOOKUP(AG79,'【参考】数式用4'!$DC$3:$DZ$106,MATCH(N79,'【参考】数式用4'!$DC$2:$DZ$2,0))),"")</f>
        <v/>
      </c>
      <c r="AD79" s="970" t="str">
        <f t="shared" si="2"/>
        <v/>
      </c>
      <c r="AE79" s="864" t="str">
        <f t="shared" si="3"/>
        <v/>
      </c>
      <c r="AF79" s="971" t="str">
        <f>IF(O79="","",'別紙様式3-2（４・５月）'!O81&amp;'別紙様式3-2（４・５月）'!P81&amp;'別紙様式3-2（４・５月）'!Q81&amp;"から"&amp;O79)</f>
        <v/>
      </c>
      <c r="AG79" s="971" t="str">
        <f>IF(OR(W79="",W79="―"),"",'別紙様式3-2（４・５月）'!O81&amp;'別紙様式3-2（４・５月）'!P81&amp;'別紙様式3-2（４・５月）'!Q81&amp;"から"&amp;W79)</f>
        <v/>
      </c>
      <c r="AH79" s="714"/>
      <c r="AI79" s="714"/>
      <c r="AJ79" s="714"/>
      <c r="AK79" s="714"/>
      <c r="AL79" s="714"/>
      <c r="AM79" s="714"/>
      <c r="AN79" s="714"/>
      <c r="AO79" s="714"/>
    </row>
    <row r="80" spans="1:41" s="1" customFormat="1" ht="24.9" customHeight="1">
      <c r="A80" s="874">
        <v>67</v>
      </c>
      <c r="B80" s="735" t="str">
        <f>IF(基本情報入力シート!C119="","",基本情報入力シート!C119)</f>
        <v/>
      </c>
      <c r="C80" s="742"/>
      <c r="D80" s="742"/>
      <c r="E80" s="742"/>
      <c r="F80" s="742"/>
      <c r="G80" s="742"/>
      <c r="H80" s="742"/>
      <c r="I80" s="752"/>
      <c r="J80" s="757" t="str">
        <f>IF(基本情報入力シート!M119="","",基本情報入力シート!M119)</f>
        <v/>
      </c>
      <c r="K80" s="758" t="str">
        <f>IF(基本情報入力シート!R119="","",基本情報入力シート!R119)</f>
        <v/>
      </c>
      <c r="L80" s="758" t="str">
        <f>IF(基本情報入力シート!W119="","",基本情報入力シート!W119)</f>
        <v/>
      </c>
      <c r="M80" s="773" t="str">
        <f>IF(基本情報入力シート!X119="","",基本情報入力シート!X119)</f>
        <v/>
      </c>
      <c r="N80" s="785" t="str">
        <f>IF(基本情報入力シート!Y119="","",基本情報入力シート!Y119)</f>
        <v/>
      </c>
      <c r="O80" s="909"/>
      <c r="P80" s="916"/>
      <c r="Q80" s="920"/>
      <c r="R80" s="927" t="str">
        <f>IFERROR(IF(OR('別紙様式3-2（４・５月）'!R82="",'別紙様式3-2（４・５月）'!Z82="ベア加算"),"",P80*VLOOKUP(N80,'【参考】数式用'!$AD$2:$AH$27,MATCH(O80,'【参考】数式用'!$K$4:$N$4,0)+1,0)),"")</f>
        <v/>
      </c>
      <c r="S80" s="930"/>
      <c r="T80" s="915"/>
      <c r="U80" s="919"/>
      <c r="V80" s="944" t="str">
        <f>IFERROR(IF(AND('別紙様式3-2（４・５月）'!O82="",O80&lt;&gt;""),P80,P80*VLOOKUP(AF80,'【参考】数式用4'!$DC$3:$DZ$106,MATCH(N80,'【参考】数式用4'!$DC$2:$DZ$2,0))),"")</f>
        <v/>
      </c>
      <c r="W80" s="949"/>
      <c r="X80" s="916"/>
      <c r="Y80" s="927" t="str">
        <f>IFERROR(IF(OR('別紙様式3-2（４・５月）'!R82="",'別紙様式3-2（４・５月）'!Z82="ベア加算"),"",X80*VLOOKUP(N80,'【参考】数式用'!$AD$2:$AH$27,MATCH(W80,'【参考】数式用'!$K$4:$N$4,0)+1,0)),"")</f>
        <v/>
      </c>
      <c r="Z80" s="927"/>
      <c r="AA80" s="930"/>
      <c r="AB80" s="915"/>
      <c r="AC80" s="968" t="str">
        <f>IFERROR(IF(AND('別紙様式3-2（４・５月）'!O82="",W80&lt;&gt;"",W80&lt;&gt;"―"),X80,X80*VLOOKUP(AG80,'【参考】数式用4'!$DC$3:$DZ$106,MATCH(N80,'【参考】数式用4'!$DC$2:$DZ$2,0))),"")</f>
        <v/>
      </c>
      <c r="AD80" s="970" t="str">
        <f t="shared" si="2"/>
        <v/>
      </c>
      <c r="AE80" s="864" t="str">
        <f t="shared" si="3"/>
        <v/>
      </c>
      <c r="AF80" s="971" t="str">
        <f>IF(O80="","",'別紙様式3-2（４・５月）'!O82&amp;'別紙様式3-2（４・５月）'!P82&amp;'別紙様式3-2（４・５月）'!Q82&amp;"から"&amp;O80)</f>
        <v/>
      </c>
      <c r="AG80" s="971" t="str">
        <f>IF(OR(W80="",W80="―"),"",'別紙様式3-2（４・５月）'!O82&amp;'別紙様式3-2（４・５月）'!P82&amp;'別紙様式3-2（４・５月）'!Q82&amp;"から"&amp;W80)</f>
        <v/>
      </c>
      <c r="AH80" s="714"/>
      <c r="AI80" s="714"/>
      <c r="AJ80" s="714"/>
      <c r="AK80" s="714"/>
      <c r="AL80" s="714"/>
      <c r="AM80" s="714"/>
      <c r="AN80" s="714"/>
      <c r="AO80" s="714"/>
    </row>
    <row r="81" spans="1:41" s="1" customFormat="1" ht="24.9" customHeight="1">
      <c r="A81" s="874">
        <v>68</v>
      </c>
      <c r="B81" s="735" t="str">
        <f>IF(基本情報入力シート!C120="","",基本情報入力シート!C120)</f>
        <v/>
      </c>
      <c r="C81" s="742"/>
      <c r="D81" s="742"/>
      <c r="E81" s="742"/>
      <c r="F81" s="742"/>
      <c r="G81" s="742"/>
      <c r="H81" s="742"/>
      <c r="I81" s="752"/>
      <c r="J81" s="757" t="str">
        <f>IF(基本情報入力シート!M120="","",基本情報入力シート!M120)</f>
        <v/>
      </c>
      <c r="K81" s="758" t="str">
        <f>IF(基本情報入力シート!R120="","",基本情報入力シート!R120)</f>
        <v/>
      </c>
      <c r="L81" s="758" t="str">
        <f>IF(基本情報入力シート!W120="","",基本情報入力シート!W120)</f>
        <v/>
      </c>
      <c r="M81" s="773" t="str">
        <f>IF(基本情報入力シート!X120="","",基本情報入力シート!X120)</f>
        <v/>
      </c>
      <c r="N81" s="785" t="str">
        <f>IF(基本情報入力シート!Y120="","",基本情報入力シート!Y120)</f>
        <v/>
      </c>
      <c r="O81" s="909"/>
      <c r="P81" s="916"/>
      <c r="Q81" s="920"/>
      <c r="R81" s="927" t="str">
        <f>IFERROR(IF(OR('別紙様式3-2（４・５月）'!R83="",'別紙様式3-2（４・５月）'!Z83="ベア加算"),"",P81*VLOOKUP(N81,'【参考】数式用'!$AD$2:$AH$27,MATCH(O81,'【参考】数式用'!$K$4:$N$4,0)+1,0)),"")</f>
        <v/>
      </c>
      <c r="S81" s="930"/>
      <c r="T81" s="915"/>
      <c r="U81" s="919"/>
      <c r="V81" s="944" t="str">
        <f>IFERROR(IF(AND('別紙様式3-2（４・５月）'!O83="",O81&lt;&gt;""),P81,P81*VLOOKUP(AF81,'【参考】数式用4'!$DC$3:$DZ$106,MATCH(N81,'【参考】数式用4'!$DC$2:$DZ$2,0))),"")</f>
        <v/>
      </c>
      <c r="W81" s="949"/>
      <c r="X81" s="916"/>
      <c r="Y81" s="927" t="str">
        <f>IFERROR(IF(OR('別紙様式3-2（４・５月）'!R83="",'別紙様式3-2（４・５月）'!Z83="ベア加算"),"",X81*VLOOKUP(N81,'【参考】数式用'!$AD$2:$AH$27,MATCH(W81,'【参考】数式用'!$K$4:$N$4,0)+1,0)),"")</f>
        <v/>
      </c>
      <c r="Z81" s="927"/>
      <c r="AA81" s="930"/>
      <c r="AB81" s="915"/>
      <c r="AC81" s="968" t="str">
        <f>IFERROR(IF(AND('別紙様式3-2（４・５月）'!O83="",W81&lt;&gt;"",W81&lt;&gt;"―"),X81,X81*VLOOKUP(AG81,'【参考】数式用4'!$DC$3:$DZ$106,MATCH(N81,'【参考】数式用4'!$DC$2:$DZ$2,0))),"")</f>
        <v/>
      </c>
      <c r="AD81" s="970" t="str">
        <f t="shared" si="2"/>
        <v/>
      </c>
      <c r="AE81" s="864" t="str">
        <f t="shared" si="3"/>
        <v/>
      </c>
      <c r="AF81" s="971" t="str">
        <f>IF(O81="","",'別紙様式3-2（４・５月）'!O83&amp;'別紙様式3-2（４・５月）'!P83&amp;'別紙様式3-2（４・５月）'!Q83&amp;"から"&amp;O81)</f>
        <v/>
      </c>
      <c r="AG81" s="971" t="str">
        <f>IF(OR(W81="",W81="―"),"",'別紙様式3-2（４・５月）'!O83&amp;'別紙様式3-2（４・５月）'!P83&amp;'別紙様式3-2（４・５月）'!Q83&amp;"から"&amp;W81)</f>
        <v/>
      </c>
      <c r="AH81" s="714"/>
      <c r="AI81" s="714"/>
      <c r="AJ81" s="714"/>
      <c r="AK81" s="714"/>
      <c r="AL81" s="714"/>
      <c r="AM81" s="714"/>
      <c r="AN81" s="714"/>
      <c r="AO81" s="714"/>
    </row>
    <row r="82" spans="1:41" s="1" customFormat="1" ht="24.9" customHeight="1">
      <c r="A82" s="874">
        <v>69</v>
      </c>
      <c r="B82" s="735" t="str">
        <f>IF(基本情報入力シート!C121="","",基本情報入力シート!C121)</f>
        <v/>
      </c>
      <c r="C82" s="742"/>
      <c r="D82" s="742"/>
      <c r="E82" s="742"/>
      <c r="F82" s="742"/>
      <c r="G82" s="742"/>
      <c r="H82" s="742"/>
      <c r="I82" s="752"/>
      <c r="J82" s="757" t="str">
        <f>IF(基本情報入力シート!M121="","",基本情報入力シート!M121)</f>
        <v/>
      </c>
      <c r="K82" s="758" t="str">
        <f>IF(基本情報入力シート!R121="","",基本情報入力シート!R121)</f>
        <v/>
      </c>
      <c r="L82" s="758" t="str">
        <f>IF(基本情報入力シート!W121="","",基本情報入力シート!W121)</f>
        <v/>
      </c>
      <c r="M82" s="773" t="str">
        <f>IF(基本情報入力シート!X121="","",基本情報入力シート!X121)</f>
        <v/>
      </c>
      <c r="N82" s="785" t="str">
        <f>IF(基本情報入力シート!Y121="","",基本情報入力シート!Y121)</f>
        <v/>
      </c>
      <c r="O82" s="909"/>
      <c r="P82" s="916"/>
      <c r="Q82" s="920"/>
      <c r="R82" s="927" t="str">
        <f>IFERROR(IF(OR('別紙様式3-2（４・５月）'!R84="",'別紙様式3-2（４・５月）'!Z84="ベア加算"),"",P82*VLOOKUP(N82,'【参考】数式用'!$AD$2:$AH$27,MATCH(O82,'【参考】数式用'!$K$4:$N$4,0)+1,0)),"")</f>
        <v/>
      </c>
      <c r="S82" s="930"/>
      <c r="T82" s="915"/>
      <c r="U82" s="919"/>
      <c r="V82" s="944" t="str">
        <f>IFERROR(IF(AND('別紙様式3-2（４・５月）'!O84="",O82&lt;&gt;""),P82,P82*VLOOKUP(AF82,'【参考】数式用4'!$DC$3:$DZ$106,MATCH(N82,'【参考】数式用4'!$DC$2:$DZ$2,0))),"")</f>
        <v/>
      </c>
      <c r="W82" s="949"/>
      <c r="X82" s="916"/>
      <c r="Y82" s="927" t="str">
        <f>IFERROR(IF(OR('別紙様式3-2（４・５月）'!R84="",'別紙様式3-2（４・５月）'!Z84="ベア加算"),"",X82*VLOOKUP(N82,'【参考】数式用'!$AD$2:$AH$27,MATCH(W82,'【参考】数式用'!$K$4:$N$4,0)+1,0)),"")</f>
        <v/>
      </c>
      <c r="Z82" s="927"/>
      <c r="AA82" s="930"/>
      <c r="AB82" s="915"/>
      <c r="AC82" s="968" t="str">
        <f>IFERROR(IF(AND('別紙様式3-2（４・５月）'!O84="",W82&lt;&gt;"",W82&lt;&gt;"―"),X82,X82*VLOOKUP(AG82,'【参考】数式用4'!$DC$3:$DZ$106,MATCH(N82,'【参考】数式用4'!$DC$2:$DZ$2,0))),"")</f>
        <v/>
      </c>
      <c r="AD82" s="970" t="str">
        <f t="shared" si="2"/>
        <v/>
      </c>
      <c r="AE82" s="864" t="str">
        <f t="shared" si="3"/>
        <v/>
      </c>
      <c r="AF82" s="971" t="str">
        <f>IF(O82="","",'別紙様式3-2（４・５月）'!O84&amp;'別紙様式3-2（４・５月）'!P84&amp;'別紙様式3-2（４・５月）'!Q84&amp;"から"&amp;O82)</f>
        <v/>
      </c>
      <c r="AG82" s="971" t="str">
        <f>IF(OR(W82="",W82="―"),"",'別紙様式3-2（４・５月）'!O84&amp;'別紙様式3-2（４・５月）'!P84&amp;'別紙様式3-2（４・５月）'!Q84&amp;"から"&amp;W82)</f>
        <v/>
      </c>
      <c r="AH82" s="714"/>
      <c r="AI82" s="714"/>
      <c r="AJ82" s="714"/>
      <c r="AK82" s="714"/>
      <c r="AL82" s="714"/>
      <c r="AM82" s="714"/>
      <c r="AN82" s="714"/>
      <c r="AO82" s="714"/>
    </row>
    <row r="83" spans="1:41" s="1" customFormat="1" ht="24.9" customHeight="1">
      <c r="A83" s="874">
        <v>70</v>
      </c>
      <c r="B83" s="735" t="str">
        <f>IF(基本情報入力シート!C122="","",基本情報入力シート!C122)</f>
        <v/>
      </c>
      <c r="C83" s="742"/>
      <c r="D83" s="742"/>
      <c r="E83" s="742"/>
      <c r="F83" s="742"/>
      <c r="G83" s="742"/>
      <c r="H83" s="742"/>
      <c r="I83" s="752"/>
      <c r="J83" s="757" t="str">
        <f>IF(基本情報入力シート!M122="","",基本情報入力シート!M122)</f>
        <v/>
      </c>
      <c r="K83" s="758" t="str">
        <f>IF(基本情報入力シート!R122="","",基本情報入力シート!R122)</f>
        <v/>
      </c>
      <c r="L83" s="758" t="str">
        <f>IF(基本情報入力シート!W122="","",基本情報入力シート!W122)</f>
        <v/>
      </c>
      <c r="M83" s="773" t="str">
        <f>IF(基本情報入力シート!X122="","",基本情報入力シート!X122)</f>
        <v/>
      </c>
      <c r="N83" s="785" t="str">
        <f>IF(基本情報入力シート!Y122="","",基本情報入力シート!Y122)</f>
        <v/>
      </c>
      <c r="O83" s="909"/>
      <c r="P83" s="916"/>
      <c r="Q83" s="920"/>
      <c r="R83" s="927" t="str">
        <f>IFERROR(IF(OR('別紙様式3-2（４・５月）'!R85="",'別紙様式3-2（４・５月）'!Z85="ベア加算"),"",P83*VLOOKUP(N83,'【参考】数式用'!$AD$2:$AH$27,MATCH(O83,'【参考】数式用'!$K$4:$N$4,0)+1,0)),"")</f>
        <v/>
      </c>
      <c r="S83" s="930"/>
      <c r="T83" s="915"/>
      <c r="U83" s="919"/>
      <c r="V83" s="944" t="str">
        <f>IFERROR(IF(AND('別紙様式3-2（４・５月）'!O85="",O83&lt;&gt;""),P83,P83*VLOOKUP(AF83,'【参考】数式用4'!$DC$3:$DZ$106,MATCH(N83,'【参考】数式用4'!$DC$2:$DZ$2,0))),"")</f>
        <v/>
      </c>
      <c r="W83" s="949"/>
      <c r="X83" s="916"/>
      <c r="Y83" s="927" t="str">
        <f>IFERROR(IF(OR('別紙様式3-2（４・５月）'!R85="",'別紙様式3-2（４・５月）'!Z85="ベア加算"),"",X83*VLOOKUP(N83,'【参考】数式用'!$AD$2:$AH$27,MATCH(W83,'【参考】数式用'!$K$4:$N$4,0)+1,0)),"")</f>
        <v/>
      </c>
      <c r="Z83" s="927"/>
      <c r="AA83" s="930"/>
      <c r="AB83" s="915"/>
      <c r="AC83" s="968" t="str">
        <f>IFERROR(IF(AND('別紙様式3-2（４・５月）'!O85="",W83&lt;&gt;"",W83&lt;&gt;"―"),X83,X83*VLOOKUP(AG83,'【参考】数式用4'!$DC$3:$DZ$106,MATCH(N83,'【参考】数式用4'!$DC$2:$DZ$2,0))),"")</f>
        <v/>
      </c>
      <c r="AD83" s="970" t="str">
        <f t="shared" si="2"/>
        <v/>
      </c>
      <c r="AE83" s="864" t="str">
        <f t="shared" si="3"/>
        <v/>
      </c>
      <c r="AF83" s="971" t="str">
        <f>IF(O83="","",'別紙様式3-2（４・５月）'!O85&amp;'別紙様式3-2（４・５月）'!P85&amp;'別紙様式3-2（４・５月）'!Q85&amp;"から"&amp;O83)</f>
        <v/>
      </c>
      <c r="AG83" s="971" t="str">
        <f>IF(OR(W83="",W83="―"),"",'別紙様式3-2（４・５月）'!O85&amp;'別紙様式3-2（４・５月）'!P85&amp;'別紙様式3-2（４・５月）'!Q85&amp;"から"&amp;W83)</f>
        <v/>
      </c>
      <c r="AH83" s="714"/>
      <c r="AI83" s="714"/>
      <c r="AJ83" s="714"/>
      <c r="AK83" s="714"/>
      <c r="AL83" s="714"/>
      <c r="AM83" s="714"/>
      <c r="AN83" s="714"/>
      <c r="AO83" s="714"/>
    </row>
    <row r="84" spans="1:41" s="1" customFormat="1" ht="24.9" customHeight="1">
      <c r="A84" s="874">
        <v>71</v>
      </c>
      <c r="B84" s="735" t="str">
        <f>IF(基本情報入力シート!C123="","",基本情報入力シート!C123)</f>
        <v/>
      </c>
      <c r="C84" s="742"/>
      <c r="D84" s="742"/>
      <c r="E84" s="742"/>
      <c r="F84" s="742"/>
      <c r="G84" s="742"/>
      <c r="H84" s="742"/>
      <c r="I84" s="752"/>
      <c r="J84" s="757" t="str">
        <f>IF(基本情報入力シート!M123="","",基本情報入力シート!M123)</f>
        <v/>
      </c>
      <c r="K84" s="758" t="str">
        <f>IF(基本情報入力シート!R123="","",基本情報入力シート!R123)</f>
        <v/>
      </c>
      <c r="L84" s="758" t="str">
        <f>IF(基本情報入力シート!W123="","",基本情報入力シート!W123)</f>
        <v/>
      </c>
      <c r="M84" s="773" t="str">
        <f>IF(基本情報入力シート!X123="","",基本情報入力シート!X123)</f>
        <v/>
      </c>
      <c r="N84" s="785" t="str">
        <f>IF(基本情報入力シート!Y123="","",基本情報入力シート!Y123)</f>
        <v/>
      </c>
      <c r="O84" s="909"/>
      <c r="P84" s="916"/>
      <c r="Q84" s="920"/>
      <c r="R84" s="927" t="str">
        <f>IFERROR(IF(OR('別紙様式3-2（４・５月）'!R86="",'別紙様式3-2（４・５月）'!Z86="ベア加算"),"",P84*VLOOKUP(N84,'【参考】数式用'!$AD$2:$AH$27,MATCH(O84,'【参考】数式用'!$K$4:$N$4,0)+1,0)),"")</f>
        <v/>
      </c>
      <c r="S84" s="930"/>
      <c r="T84" s="915"/>
      <c r="U84" s="919"/>
      <c r="V84" s="944" t="str">
        <f>IFERROR(IF(AND('別紙様式3-2（４・５月）'!O86="",O84&lt;&gt;""),P84,P84*VLOOKUP(AF84,'【参考】数式用4'!$DC$3:$DZ$106,MATCH(N84,'【参考】数式用4'!$DC$2:$DZ$2,0))),"")</f>
        <v/>
      </c>
      <c r="W84" s="949"/>
      <c r="X84" s="916"/>
      <c r="Y84" s="927" t="str">
        <f>IFERROR(IF(OR('別紙様式3-2（４・５月）'!R86="",'別紙様式3-2（４・５月）'!Z86="ベア加算"),"",X84*VLOOKUP(N84,'【参考】数式用'!$AD$2:$AH$27,MATCH(W84,'【参考】数式用'!$K$4:$N$4,0)+1,0)),"")</f>
        <v/>
      </c>
      <c r="Z84" s="927"/>
      <c r="AA84" s="930"/>
      <c r="AB84" s="915"/>
      <c r="AC84" s="968" t="str">
        <f>IFERROR(IF(AND('別紙様式3-2（４・５月）'!O86="",W84&lt;&gt;"",W84&lt;&gt;"―"),X84,X84*VLOOKUP(AG84,'【参考】数式用4'!$DC$3:$DZ$106,MATCH(N84,'【参考】数式用4'!$DC$2:$DZ$2,0))),"")</f>
        <v/>
      </c>
      <c r="AD84" s="970" t="str">
        <f t="shared" si="2"/>
        <v/>
      </c>
      <c r="AE84" s="864" t="str">
        <f t="shared" si="3"/>
        <v/>
      </c>
      <c r="AF84" s="971" t="str">
        <f>IF(O84="","",'別紙様式3-2（４・５月）'!O86&amp;'別紙様式3-2（４・５月）'!P86&amp;'別紙様式3-2（４・５月）'!Q86&amp;"から"&amp;O84)</f>
        <v/>
      </c>
      <c r="AG84" s="971" t="str">
        <f>IF(OR(W84="",W84="―"),"",'別紙様式3-2（４・５月）'!O86&amp;'別紙様式3-2（４・５月）'!P86&amp;'別紙様式3-2（４・５月）'!Q86&amp;"から"&amp;W84)</f>
        <v/>
      </c>
      <c r="AH84" s="714"/>
      <c r="AI84" s="714"/>
      <c r="AJ84" s="714"/>
      <c r="AK84" s="714"/>
      <c r="AL84" s="714"/>
      <c r="AM84" s="714"/>
      <c r="AN84" s="714"/>
      <c r="AO84" s="714"/>
    </row>
    <row r="85" spans="1:41" s="1" customFormat="1" ht="24.9" customHeight="1">
      <c r="A85" s="874">
        <v>72</v>
      </c>
      <c r="B85" s="735" t="str">
        <f>IF(基本情報入力シート!C124="","",基本情報入力シート!C124)</f>
        <v/>
      </c>
      <c r="C85" s="742"/>
      <c r="D85" s="742"/>
      <c r="E85" s="742"/>
      <c r="F85" s="742"/>
      <c r="G85" s="742"/>
      <c r="H85" s="742"/>
      <c r="I85" s="752"/>
      <c r="J85" s="757" t="str">
        <f>IF(基本情報入力シート!M124="","",基本情報入力シート!M124)</f>
        <v/>
      </c>
      <c r="K85" s="758" t="str">
        <f>IF(基本情報入力シート!R124="","",基本情報入力シート!R124)</f>
        <v/>
      </c>
      <c r="L85" s="758" t="str">
        <f>IF(基本情報入力シート!W124="","",基本情報入力シート!W124)</f>
        <v/>
      </c>
      <c r="M85" s="773" t="str">
        <f>IF(基本情報入力シート!X124="","",基本情報入力シート!X124)</f>
        <v/>
      </c>
      <c r="N85" s="785" t="str">
        <f>IF(基本情報入力シート!Y124="","",基本情報入力シート!Y124)</f>
        <v/>
      </c>
      <c r="O85" s="909"/>
      <c r="P85" s="916"/>
      <c r="Q85" s="920"/>
      <c r="R85" s="927" t="str">
        <f>IFERROR(IF(OR('別紙様式3-2（４・５月）'!R87="",'別紙様式3-2（４・５月）'!Z87="ベア加算"),"",P85*VLOOKUP(N85,'【参考】数式用'!$AD$2:$AH$27,MATCH(O85,'【参考】数式用'!$K$4:$N$4,0)+1,0)),"")</f>
        <v/>
      </c>
      <c r="S85" s="930"/>
      <c r="T85" s="915"/>
      <c r="U85" s="919"/>
      <c r="V85" s="944" t="str">
        <f>IFERROR(IF(AND('別紙様式3-2（４・５月）'!O87="",O85&lt;&gt;""),P85,P85*VLOOKUP(AF85,'【参考】数式用4'!$DC$3:$DZ$106,MATCH(N85,'【参考】数式用4'!$DC$2:$DZ$2,0))),"")</f>
        <v/>
      </c>
      <c r="W85" s="949"/>
      <c r="X85" s="916"/>
      <c r="Y85" s="927" t="str">
        <f>IFERROR(IF(OR('別紙様式3-2（４・５月）'!R87="",'別紙様式3-2（４・５月）'!Z87="ベア加算"),"",X85*VLOOKUP(N85,'【参考】数式用'!$AD$2:$AH$27,MATCH(W85,'【参考】数式用'!$K$4:$N$4,0)+1,0)),"")</f>
        <v/>
      </c>
      <c r="Z85" s="927"/>
      <c r="AA85" s="930"/>
      <c r="AB85" s="915"/>
      <c r="AC85" s="968" t="str">
        <f>IFERROR(IF(AND('別紙様式3-2（４・５月）'!O87="",W85&lt;&gt;"",W85&lt;&gt;"―"),X85,X85*VLOOKUP(AG85,'【参考】数式用4'!$DC$3:$DZ$106,MATCH(N85,'【参考】数式用4'!$DC$2:$DZ$2,0))),"")</f>
        <v/>
      </c>
      <c r="AD85" s="970" t="str">
        <f t="shared" si="2"/>
        <v/>
      </c>
      <c r="AE85" s="864" t="str">
        <f t="shared" si="3"/>
        <v/>
      </c>
      <c r="AF85" s="971" t="str">
        <f>IF(O85="","",'別紙様式3-2（４・５月）'!O87&amp;'別紙様式3-2（４・５月）'!P87&amp;'別紙様式3-2（４・５月）'!Q87&amp;"から"&amp;O85)</f>
        <v/>
      </c>
      <c r="AG85" s="971" t="str">
        <f>IF(OR(W85="",W85="―"),"",'別紙様式3-2（４・５月）'!O87&amp;'別紙様式3-2（４・５月）'!P87&amp;'別紙様式3-2（４・５月）'!Q87&amp;"から"&amp;W85)</f>
        <v/>
      </c>
      <c r="AH85" s="714"/>
      <c r="AI85" s="714"/>
      <c r="AJ85" s="714"/>
      <c r="AK85" s="714"/>
      <c r="AL85" s="714"/>
      <c r="AM85" s="714"/>
      <c r="AN85" s="714"/>
      <c r="AO85" s="714"/>
    </row>
    <row r="86" spans="1:41" s="1" customFormat="1" ht="24.9" customHeight="1">
      <c r="A86" s="874">
        <v>73</v>
      </c>
      <c r="B86" s="735" t="str">
        <f>IF(基本情報入力シート!C125="","",基本情報入力シート!C125)</f>
        <v/>
      </c>
      <c r="C86" s="742"/>
      <c r="D86" s="742"/>
      <c r="E86" s="742"/>
      <c r="F86" s="742"/>
      <c r="G86" s="742"/>
      <c r="H86" s="742"/>
      <c r="I86" s="752"/>
      <c r="J86" s="757" t="str">
        <f>IF(基本情報入力シート!M125="","",基本情報入力シート!M125)</f>
        <v/>
      </c>
      <c r="K86" s="758" t="str">
        <f>IF(基本情報入力シート!R125="","",基本情報入力シート!R125)</f>
        <v/>
      </c>
      <c r="L86" s="758" t="str">
        <f>IF(基本情報入力シート!W125="","",基本情報入力シート!W125)</f>
        <v/>
      </c>
      <c r="M86" s="773" t="str">
        <f>IF(基本情報入力シート!X125="","",基本情報入力シート!X125)</f>
        <v/>
      </c>
      <c r="N86" s="785" t="str">
        <f>IF(基本情報入力シート!Y125="","",基本情報入力シート!Y125)</f>
        <v/>
      </c>
      <c r="O86" s="909"/>
      <c r="P86" s="916"/>
      <c r="Q86" s="920"/>
      <c r="R86" s="927" t="str">
        <f>IFERROR(IF(OR('別紙様式3-2（４・５月）'!R88="",'別紙様式3-2（４・５月）'!Z88="ベア加算"),"",P86*VLOOKUP(N86,'【参考】数式用'!$AD$2:$AH$27,MATCH(O86,'【参考】数式用'!$K$4:$N$4,0)+1,0)),"")</f>
        <v/>
      </c>
      <c r="S86" s="930"/>
      <c r="T86" s="915"/>
      <c r="U86" s="919"/>
      <c r="V86" s="944" t="str">
        <f>IFERROR(IF(AND('別紙様式3-2（４・５月）'!O88="",O86&lt;&gt;""),P86,P86*VLOOKUP(AF86,'【参考】数式用4'!$DC$3:$DZ$106,MATCH(N86,'【参考】数式用4'!$DC$2:$DZ$2,0))),"")</f>
        <v/>
      </c>
      <c r="W86" s="949"/>
      <c r="X86" s="916"/>
      <c r="Y86" s="927" t="str">
        <f>IFERROR(IF(OR('別紙様式3-2（４・５月）'!R88="",'別紙様式3-2（４・５月）'!Z88="ベア加算"),"",X86*VLOOKUP(N86,'【参考】数式用'!$AD$2:$AH$27,MATCH(W86,'【参考】数式用'!$K$4:$N$4,0)+1,0)),"")</f>
        <v/>
      </c>
      <c r="Z86" s="927"/>
      <c r="AA86" s="930"/>
      <c r="AB86" s="915"/>
      <c r="AC86" s="968" t="str">
        <f>IFERROR(IF(AND('別紙様式3-2（４・５月）'!O88="",W86&lt;&gt;"",W86&lt;&gt;"―"),X86,X86*VLOOKUP(AG86,'【参考】数式用4'!$DC$3:$DZ$106,MATCH(N86,'【参考】数式用4'!$DC$2:$DZ$2,0))),"")</f>
        <v/>
      </c>
      <c r="AD86" s="970" t="str">
        <f t="shared" si="2"/>
        <v/>
      </c>
      <c r="AE86" s="864" t="str">
        <f t="shared" si="3"/>
        <v/>
      </c>
      <c r="AF86" s="971" t="str">
        <f>IF(O86="","",'別紙様式3-2（４・５月）'!O88&amp;'別紙様式3-2（４・５月）'!P88&amp;'別紙様式3-2（４・５月）'!Q88&amp;"から"&amp;O86)</f>
        <v/>
      </c>
      <c r="AG86" s="971" t="str">
        <f>IF(OR(W86="",W86="―"),"",'別紙様式3-2（４・５月）'!O88&amp;'別紙様式3-2（４・５月）'!P88&amp;'別紙様式3-2（４・５月）'!Q88&amp;"から"&amp;W86)</f>
        <v/>
      </c>
      <c r="AH86" s="714"/>
      <c r="AI86" s="714"/>
      <c r="AJ86" s="714"/>
      <c r="AK86" s="714"/>
      <c r="AL86" s="714"/>
      <c r="AM86" s="714"/>
      <c r="AN86" s="714"/>
      <c r="AO86" s="714"/>
    </row>
    <row r="87" spans="1:41" s="1" customFormat="1" ht="24.9" customHeight="1">
      <c r="A87" s="874">
        <v>74</v>
      </c>
      <c r="B87" s="735" t="str">
        <f>IF(基本情報入力シート!C126="","",基本情報入力シート!C126)</f>
        <v/>
      </c>
      <c r="C87" s="742"/>
      <c r="D87" s="742"/>
      <c r="E87" s="742"/>
      <c r="F87" s="742"/>
      <c r="G87" s="742"/>
      <c r="H87" s="742"/>
      <c r="I87" s="752"/>
      <c r="J87" s="757" t="str">
        <f>IF(基本情報入力シート!M126="","",基本情報入力シート!M126)</f>
        <v/>
      </c>
      <c r="K87" s="758" t="str">
        <f>IF(基本情報入力シート!R126="","",基本情報入力シート!R126)</f>
        <v/>
      </c>
      <c r="L87" s="758" t="str">
        <f>IF(基本情報入力シート!W126="","",基本情報入力シート!W126)</f>
        <v/>
      </c>
      <c r="M87" s="773" t="str">
        <f>IF(基本情報入力シート!X126="","",基本情報入力シート!X126)</f>
        <v/>
      </c>
      <c r="N87" s="785" t="str">
        <f>IF(基本情報入力シート!Y126="","",基本情報入力シート!Y126)</f>
        <v/>
      </c>
      <c r="O87" s="909"/>
      <c r="P87" s="916"/>
      <c r="Q87" s="920"/>
      <c r="R87" s="927" t="str">
        <f>IFERROR(IF(OR('別紙様式3-2（４・５月）'!R89="",'別紙様式3-2（４・５月）'!Z89="ベア加算"),"",P87*VLOOKUP(N87,'【参考】数式用'!$AD$2:$AH$27,MATCH(O87,'【参考】数式用'!$K$4:$N$4,0)+1,0)),"")</f>
        <v/>
      </c>
      <c r="S87" s="930"/>
      <c r="T87" s="915"/>
      <c r="U87" s="919"/>
      <c r="V87" s="944" t="str">
        <f>IFERROR(IF(AND('別紙様式3-2（４・５月）'!O89="",O87&lt;&gt;""),P87,P87*VLOOKUP(AF87,'【参考】数式用4'!$DC$3:$DZ$106,MATCH(N87,'【参考】数式用4'!$DC$2:$DZ$2,0))),"")</f>
        <v/>
      </c>
      <c r="W87" s="949"/>
      <c r="X87" s="916"/>
      <c r="Y87" s="927" t="str">
        <f>IFERROR(IF(OR('別紙様式3-2（４・５月）'!R89="",'別紙様式3-2（４・５月）'!Z89="ベア加算"),"",X87*VLOOKUP(N87,'【参考】数式用'!$AD$2:$AH$27,MATCH(W87,'【参考】数式用'!$K$4:$N$4,0)+1,0)),"")</f>
        <v/>
      </c>
      <c r="Z87" s="927"/>
      <c r="AA87" s="930"/>
      <c r="AB87" s="915"/>
      <c r="AC87" s="968" t="str">
        <f>IFERROR(IF(AND('別紙様式3-2（４・５月）'!O89="",W87&lt;&gt;"",W87&lt;&gt;"―"),X87,X87*VLOOKUP(AG87,'【参考】数式用4'!$DC$3:$DZ$106,MATCH(N87,'【参考】数式用4'!$DC$2:$DZ$2,0))),"")</f>
        <v/>
      </c>
      <c r="AD87" s="970" t="str">
        <f t="shared" si="2"/>
        <v/>
      </c>
      <c r="AE87" s="864" t="str">
        <f t="shared" si="3"/>
        <v/>
      </c>
      <c r="AF87" s="971" t="str">
        <f>IF(O87="","",'別紙様式3-2（４・５月）'!O89&amp;'別紙様式3-2（４・５月）'!P89&amp;'別紙様式3-2（４・５月）'!Q89&amp;"から"&amp;O87)</f>
        <v/>
      </c>
      <c r="AG87" s="971" t="str">
        <f>IF(OR(W87="",W87="―"),"",'別紙様式3-2（４・５月）'!O89&amp;'別紙様式3-2（４・５月）'!P89&amp;'別紙様式3-2（４・５月）'!Q89&amp;"から"&amp;W87)</f>
        <v/>
      </c>
      <c r="AH87" s="714"/>
      <c r="AI87" s="714"/>
      <c r="AJ87" s="714"/>
      <c r="AK87" s="714"/>
      <c r="AL87" s="714"/>
      <c r="AM87" s="714"/>
      <c r="AN87" s="714"/>
      <c r="AO87" s="714"/>
    </row>
    <row r="88" spans="1:41" s="1" customFormat="1" ht="24.9" customHeight="1">
      <c r="A88" s="874">
        <v>75</v>
      </c>
      <c r="B88" s="735" t="str">
        <f>IF(基本情報入力シート!C127="","",基本情報入力シート!C127)</f>
        <v/>
      </c>
      <c r="C88" s="742"/>
      <c r="D88" s="742"/>
      <c r="E88" s="742"/>
      <c r="F88" s="742"/>
      <c r="G88" s="742"/>
      <c r="H88" s="742"/>
      <c r="I88" s="752"/>
      <c r="J88" s="757" t="str">
        <f>IF(基本情報入力シート!M127="","",基本情報入力シート!M127)</f>
        <v/>
      </c>
      <c r="K88" s="758" t="str">
        <f>IF(基本情報入力シート!R127="","",基本情報入力シート!R127)</f>
        <v/>
      </c>
      <c r="L88" s="758" t="str">
        <f>IF(基本情報入力シート!W127="","",基本情報入力シート!W127)</f>
        <v/>
      </c>
      <c r="M88" s="773" t="str">
        <f>IF(基本情報入力シート!X127="","",基本情報入力シート!X127)</f>
        <v/>
      </c>
      <c r="N88" s="785" t="str">
        <f>IF(基本情報入力シート!Y127="","",基本情報入力シート!Y127)</f>
        <v/>
      </c>
      <c r="O88" s="909"/>
      <c r="P88" s="916"/>
      <c r="Q88" s="920"/>
      <c r="R88" s="927" t="str">
        <f>IFERROR(IF(OR('別紙様式3-2（４・５月）'!R90="",'別紙様式3-2（４・５月）'!Z90="ベア加算"),"",P88*VLOOKUP(N88,'【参考】数式用'!$AD$2:$AH$27,MATCH(O88,'【参考】数式用'!$K$4:$N$4,0)+1,0)),"")</f>
        <v/>
      </c>
      <c r="S88" s="930"/>
      <c r="T88" s="915"/>
      <c r="U88" s="919"/>
      <c r="V88" s="944" t="str">
        <f>IFERROR(IF(AND('別紙様式3-2（４・５月）'!O90="",O88&lt;&gt;""),P88,P88*VLOOKUP(AF88,'【参考】数式用4'!$DC$3:$DZ$106,MATCH(N88,'【参考】数式用4'!$DC$2:$DZ$2,0))),"")</f>
        <v/>
      </c>
      <c r="W88" s="949"/>
      <c r="X88" s="916"/>
      <c r="Y88" s="927" t="str">
        <f>IFERROR(IF(OR('別紙様式3-2（４・５月）'!R90="",'別紙様式3-2（４・５月）'!Z90="ベア加算"),"",X88*VLOOKUP(N88,'【参考】数式用'!$AD$2:$AH$27,MATCH(W88,'【参考】数式用'!$K$4:$N$4,0)+1,0)),"")</f>
        <v/>
      </c>
      <c r="Z88" s="927"/>
      <c r="AA88" s="930"/>
      <c r="AB88" s="915"/>
      <c r="AC88" s="968" t="str">
        <f>IFERROR(IF(AND('別紙様式3-2（４・５月）'!O90="",W88&lt;&gt;"",W88&lt;&gt;"―"),X88,X88*VLOOKUP(AG88,'【参考】数式用4'!$DC$3:$DZ$106,MATCH(N88,'【参考】数式用4'!$DC$2:$DZ$2,0))),"")</f>
        <v/>
      </c>
      <c r="AD88" s="970" t="str">
        <f t="shared" si="2"/>
        <v/>
      </c>
      <c r="AE88" s="864" t="str">
        <f t="shared" si="3"/>
        <v/>
      </c>
      <c r="AF88" s="971" t="str">
        <f>IF(O88="","",'別紙様式3-2（４・５月）'!O90&amp;'別紙様式3-2（４・５月）'!P90&amp;'別紙様式3-2（４・５月）'!Q90&amp;"から"&amp;O88)</f>
        <v/>
      </c>
      <c r="AG88" s="971" t="str">
        <f>IF(OR(W88="",W88="―"),"",'別紙様式3-2（４・５月）'!O90&amp;'別紙様式3-2（４・５月）'!P90&amp;'別紙様式3-2（４・５月）'!Q90&amp;"から"&amp;W88)</f>
        <v/>
      </c>
      <c r="AH88" s="714"/>
      <c r="AI88" s="714"/>
      <c r="AJ88" s="714"/>
      <c r="AK88" s="714"/>
      <c r="AL88" s="714"/>
      <c r="AM88" s="714"/>
      <c r="AN88" s="714"/>
      <c r="AO88" s="714"/>
    </row>
    <row r="89" spans="1:41" s="1" customFormat="1" ht="24.9" customHeight="1">
      <c r="A89" s="874">
        <v>76</v>
      </c>
      <c r="B89" s="735" t="str">
        <f>IF(基本情報入力シート!C128="","",基本情報入力シート!C128)</f>
        <v/>
      </c>
      <c r="C89" s="742"/>
      <c r="D89" s="742"/>
      <c r="E89" s="742"/>
      <c r="F89" s="742"/>
      <c r="G89" s="742"/>
      <c r="H89" s="742"/>
      <c r="I89" s="752"/>
      <c r="J89" s="757" t="str">
        <f>IF(基本情報入力シート!M128="","",基本情報入力シート!M128)</f>
        <v/>
      </c>
      <c r="K89" s="758" t="str">
        <f>IF(基本情報入力シート!R128="","",基本情報入力シート!R128)</f>
        <v/>
      </c>
      <c r="L89" s="758" t="str">
        <f>IF(基本情報入力シート!W128="","",基本情報入力シート!W128)</f>
        <v/>
      </c>
      <c r="M89" s="773" t="str">
        <f>IF(基本情報入力シート!X128="","",基本情報入力シート!X128)</f>
        <v/>
      </c>
      <c r="N89" s="785" t="str">
        <f>IF(基本情報入力シート!Y128="","",基本情報入力シート!Y128)</f>
        <v/>
      </c>
      <c r="O89" s="909"/>
      <c r="P89" s="916"/>
      <c r="Q89" s="920"/>
      <c r="R89" s="927" t="str">
        <f>IFERROR(IF(OR('別紙様式3-2（４・５月）'!R91="",'別紙様式3-2（４・５月）'!Z91="ベア加算"),"",P89*VLOOKUP(N89,'【参考】数式用'!$AD$2:$AH$27,MATCH(O89,'【参考】数式用'!$K$4:$N$4,0)+1,0)),"")</f>
        <v/>
      </c>
      <c r="S89" s="930"/>
      <c r="T89" s="915"/>
      <c r="U89" s="919"/>
      <c r="V89" s="944" t="str">
        <f>IFERROR(IF(AND('別紙様式3-2（４・５月）'!O91="",O89&lt;&gt;""),P89,P89*VLOOKUP(AF89,'【参考】数式用4'!$DC$3:$DZ$106,MATCH(N89,'【参考】数式用4'!$DC$2:$DZ$2,0))),"")</f>
        <v/>
      </c>
      <c r="W89" s="949"/>
      <c r="X89" s="916"/>
      <c r="Y89" s="927" t="str">
        <f>IFERROR(IF(OR('別紙様式3-2（４・５月）'!R91="",'別紙様式3-2（４・５月）'!Z91="ベア加算"),"",X89*VLOOKUP(N89,'【参考】数式用'!$AD$2:$AH$27,MATCH(W89,'【参考】数式用'!$K$4:$N$4,0)+1,0)),"")</f>
        <v/>
      </c>
      <c r="Z89" s="927"/>
      <c r="AA89" s="930"/>
      <c r="AB89" s="915"/>
      <c r="AC89" s="968" t="str">
        <f>IFERROR(IF(AND('別紙様式3-2（４・５月）'!O91="",W89&lt;&gt;"",W89&lt;&gt;"―"),X89,X89*VLOOKUP(AG89,'【参考】数式用4'!$DC$3:$DZ$106,MATCH(N89,'【参考】数式用4'!$DC$2:$DZ$2,0))),"")</f>
        <v/>
      </c>
      <c r="AD89" s="970" t="str">
        <f t="shared" si="2"/>
        <v/>
      </c>
      <c r="AE89" s="864" t="str">
        <f t="shared" si="3"/>
        <v/>
      </c>
      <c r="AF89" s="971" t="str">
        <f>IF(O89="","",'別紙様式3-2（４・５月）'!O91&amp;'別紙様式3-2（４・５月）'!P91&amp;'別紙様式3-2（４・５月）'!Q91&amp;"から"&amp;O89)</f>
        <v/>
      </c>
      <c r="AG89" s="971" t="str">
        <f>IF(OR(W89="",W89="―"),"",'別紙様式3-2（４・５月）'!O91&amp;'別紙様式3-2（４・５月）'!P91&amp;'別紙様式3-2（４・５月）'!Q91&amp;"から"&amp;W89)</f>
        <v/>
      </c>
      <c r="AH89" s="714"/>
      <c r="AI89" s="714"/>
      <c r="AJ89" s="714"/>
      <c r="AK89" s="714"/>
      <c r="AL89" s="714"/>
      <c r="AM89" s="714"/>
      <c r="AN89" s="714"/>
      <c r="AO89" s="714"/>
    </row>
    <row r="90" spans="1:41" s="1" customFormat="1" ht="24.9" customHeight="1">
      <c r="A90" s="874">
        <v>77</v>
      </c>
      <c r="B90" s="735" t="str">
        <f>IF(基本情報入力シート!C129="","",基本情報入力シート!C129)</f>
        <v/>
      </c>
      <c r="C90" s="742"/>
      <c r="D90" s="742"/>
      <c r="E90" s="742"/>
      <c r="F90" s="742"/>
      <c r="G90" s="742"/>
      <c r="H90" s="742"/>
      <c r="I90" s="752"/>
      <c r="J90" s="757" t="str">
        <f>IF(基本情報入力シート!M129="","",基本情報入力シート!M129)</f>
        <v/>
      </c>
      <c r="K90" s="758" t="str">
        <f>IF(基本情報入力シート!R129="","",基本情報入力シート!R129)</f>
        <v/>
      </c>
      <c r="L90" s="758" t="str">
        <f>IF(基本情報入力シート!W129="","",基本情報入力シート!W129)</f>
        <v/>
      </c>
      <c r="M90" s="773" t="str">
        <f>IF(基本情報入力シート!X129="","",基本情報入力シート!X129)</f>
        <v/>
      </c>
      <c r="N90" s="785" t="str">
        <f>IF(基本情報入力シート!Y129="","",基本情報入力シート!Y129)</f>
        <v/>
      </c>
      <c r="O90" s="909"/>
      <c r="P90" s="916"/>
      <c r="Q90" s="920"/>
      <c r="R90" s="927" t="str">
        <f>IFERROR(IF(OR('別紙様式3-2（４・５月）'!R92="",'別紙様式3-2（４・５月）'!Z92="ベア加算"),"",P90*VLOOKUP(N90,'【参考】数式用'!$AD$2:$AH$27,MATCH(O90,'【参考】数式用'!$K$4:$N$4,0)+1,0)),"")</f>
        <v/>
      </c>
      <c r="S90" s="930"/>
      <c r="T90" s="915"/>
      <c r="U90" s="919"/>
      <c r="V90" s="944" t="str">
        <f>IFERROR(IF(AND('別紙様式3-2（４・５月）'!O92="",O90&lt;&gt;""),P90,P90*VLOOKUP(AF90,'【参考】数式用4'!$DC$3:$DZ$106,MATCH(N90,'【参考】数式用4'!$DC$2:$DZ$2,0))),"")</f>
        <v/>
      </c>
      <c r="W90" s="949"/>
      <c r="X90" s="916"/>
      <c r="Y90" s="927" t="str">
        <f>IFERROR(IF(OR('別紙様式3-2（４・５月）'!R92="",'別紙様式3-2（４・５月）'!Z92="ベア加算"),"",X90*VLOOKUP(N90,'【参考】数式用'!$AD$2:$AH$27,MATCH(W90,'【参考】数式用'!$K$4:$N$4,0)+1,0)),"")</f>
        <v/>
      </c>
      <c r="Z90" s="927"/>
      <c r="AA90" s="930"/>
      <c r="AB90" s="915"/>
      <c r="AC90" s="968" t="str">
        <f>IFERROR(IF(AND('別紙様式3-2（４・５月）'!O92="",W90&lt;&gt;"",W90&lt;&gt;"―"),X90,X90*VLOOKUP(AG90,'【参考】数式用4'!$DC$3:$DZ$106,MATCH(N90,'【参考】数式用4'!$DC$2:$DZ$2,0))),"")</f>
        <v/>
      </c>
      <c r="AD90" s="970" t="str">
        <f t="shared" si="2"/>
        <v/>
      </c>
      <c r="AE90" s="864" t="str">
        <f t="shared" si="3"/>
        <v/>
      </c>
      <c r="AF90" s="971" t="str">
        <f>IF(O90="","",'別紙様式3-2（４・５月）'!O92&amp;'別紙様式3-2（４・５月）'!P92&amp;'別紙様式3-2（４・５月）'!Q92&amp;"から"&amp;O90)</f>
        <v/>
      </c>
      <c r="AG90" s="971" t="str">
        <f>IF(OR(W90="",W90="―"),"",'別紙様式3-2（４・５月）'!O92&amp;'別紙様式3-2（４・５月）'!P92&amp;'別紙様式3-2（４・５月）'!Q92&amp;"から"&amp;W90)</f>
        <v/>
      </c>
      <c r="AH90" s="714"/>
      <c r="AI90" s="714"/>
      <c r="AJ90" s="714"/>
      <c r="AK90" s="714"/>
      <c r="AL90" s="714"/>
      <c r="AM90" s="714"/>
      <c r="AN90" s="714"/>
      <c r="AO90" s="714"/>
    </row>
    <row r="91" spans="1:41" s="1" customFormat="1" ht="24.9" customHeight="1">
      <c r="A91" s="874">
        <v>78</v>
      </c>
      <c r="B91" s="735" t="str">
        <f>IF(基本情報入力シート!C130="","",基本情報入力シート!C130)</f>
        <v/>
      </c>
      <c r="C91" s="742"/>
      <c r="D91" s="742"/>
      <c r="E91" s="742"/>
      <c r="F91" s="742"/>
      <c r="G91" s="742"/>
      <c r="H91" s="742"/>
      <c r="I91" s="752"/>
      <c r="J91" s="757" t="str">
        <f>IF(基本情報入力シート!M130="","",基本情報入力シート!M130)</f>
        <v/>
      </c>
      <c r="K91" s="758" t="str">
        <f>IF(基本情報入力シート!R130="","",基本情報入力シート!R130)</f>
        <v/>
      </c>
      <c r="L91" s="758" t="str">
        <f>IF(基本情報入力シート!W130="","",基本情報入力シート!W130)</f>
        <v/>
      </c>
      <c r="M91" s="773" t="str">
        <f>IF(基本情報入力シート!X130="","",基本情報入力シート!X130)</f>
        <v/>
      </c>
      <c r="N91" s="785" t="str">
        <f>IF(基本情報入力シート!Y130="","",基本情報入力シート!Y130)</f>
        <v/>
      </c>
      <c r="O91" s="909"/>
      <c r="P91" s="916"/>
      <c r="Q91" s="920"/>
      <c r="R91" s="927" t="str">
        <f>IFERROR(IF(OR('別紙様式3-2（４・５月）'!R93="",'別紙様式3-2（４・５月）'!Z93="ベア加算"),"",P91*VLOOKUP(N91,'【参考】数式用'!$AD$2:$AH$27,MATCH(O91,'【参考】数式用'!$K$4:$N$4,0)+1,0)),"")</f>
        <v/>
      </c>
      <c r="S91" s="930"/>
      <c r="T91" s="915"/>
      <c r="U91" s="919"/>
      <c r="V91" s="944" t="str">
        <f>IFERROR(IF(AND('別紙様式3-2（４・５月）'!O93="",O91&lt;&gt;""),P91,P91*VLOOKUP(AF91,'【参考】数式用4'!$DC$3:$DZ$106,MATCH(N91,'【参考】数式用4'!$DC$2:$DZ$2,0))),"")</f>
        <v/>
      </c>
      <c r="W91" s="949"/>
      <c r="X91" s="916"/>
      <c r="Y91" s="927" t="str">
        <f>IFERROR(IF(OR('別紙様式3-2（４・５月）'!R93="",'別紙様式3-2（４・５月）'!Z93="ベア加算"),"",X91*VLOOKUP(N91,'【参考】数式用'!$AD$2:$AH$27,MATCH(W91,'【参考】数式用'!$K$4:$N$4,0)+1,0)),"")</f>
        <v/>
      </c>
      <c r="Z91" s="927"/>
      <c r="AA91" s="930"/>
      <c r="AB91" s="915"/>
      <c r="AC91" s="968" t="str">
        <f>IFERROR(IF(AND('別紙様式3-2（４・５月）'!O93="",W91&lt;&gt;"",W91&lt;&gt;"―"),X91,X91*VLOOKUP(AG91,'【参考】数式用4'!$DC$3:$DZ$106,MATCH(N91,'【参考】数式用4'!$DC$2:$DZ$2,0))),"")</f>
        <v/>
      </c>
      <c r="AD91" s="970" t="str">
        <f t="shared" si="2"/>
        <v/>
      </c>
      <c r="AE91" s="864" t="str">
        <f t="shared" si="3"/>
        <v/>
      </c>
      <c r="AF91" s="971" t="str">
        <f>IF(O91="","",'別紙様式3-2（４・５月）'!O93&amp;'別紙様式3-2（４・５月）'!P93&amp;'別紙様式3-2（４・５月）'!Q93&amp;"から"&amp;O91)</f>
        <v/>
      </c>
      <c r="AG91" s="971" t="str">
        <f>IF(OR(W91="",W91="―"),"",'別紙様式3-2（４・５月）'!O93&amp;'別紙様式3-2（４・５月）'!P93&amp;'別紙様式3-2（４・５月）'!Q93&amp;"から"&amp;W91)</f>
        <v/>
      </c>
      <c r="AH91" s="714"/>
      <c r="AI91" s="714"/>
      <c r="AJ91" s="714"/>
      <c r="AK91" s="714"/>
      <c r="AL91" s="714"/>
      <c r="AM91" s="714"/>
      <c r="AN91" s="714"/>
      <c r="AO91" s="714"/>
    </row>
    <row r="92" spans="1:41" s="1" customFormat="1" ht="24.9" customHeight="1">
      <c r="A92" s="874">
        <v>79</v>
      </c>
      <c r="B92" s="735" t="str">
        <f>IF(基本情報入力シート!C131="","",基本情報入力シート!C131)</f>
        <v/>
      </c>
      <c r="C92" s="742"/>
      <c r="D92" s="742"/>
      <c r="E92" s="742"/>
      <c r="F92" s="742"/>
      <c r="G92" s="742"/>
      <c r="H92" s="742"/>
      <c r="I92" s="752"/>
      <c r="J92" s="757" t="str">
        <f>IF(基本情報入力シート!M131="","",基本情報入力シート!M131)</f>
        <v/>
      </c>
      <c r="K92" s="758" t="str">
        <f>IF(基本情報入力シート!R131="","",基本情報入力シート!R131)</f>
        <v/>
      </c>
      <c r="L92" s="758" t="str">
        <f>IF(基本情報入力シート!W131="","",基本情報入力シート!W131)</f>
        <v/>
      </c>
      <c r="M92" s="773" t="str">
        <f>IF(基本情報入力シート!X131="","",基本情報入力シート!X131)</f>
        <v/>
      </c>
      <c r="N92" s="785" t="str">
        <f>IF(基本情報入力シート!Y131="","",基本情報入力シート!Y131)</f>
        <v/>
      </c>
      <c r="O92" s="909"/>
      <c r="P92" s="916"/>
      <c r="Q92" s="920"/>
      <c r="R92" s="927" t="str">
        <f>IFERROR(IF(OR('別紙様式3-2（４・５月）'!R94="",'別紙様式3-2（４・５月）'!Z94="ベア加算"),"",P92*VLOOKUP(N92,'【参考】数式用'!$AD$2:$AH$27,MATCH(O92,'【参考】数式用'!$K$4:$N$4,0)+1,0)),"")</f>
        <v/>
      </c>
      <c r="S92" s="930"/>
      <c r="T92" s="915"/>
      <c r="U92" s="919"/>
      <c r="V92" s="944" t="str">
        <f>IFERROR(IF(AND('別紙様式3-2（４・５月）'!O94="",O92&lt;&gt;""),P92,P92*VLOOKUP(AF92,'【参考】数式用4'!$DC$3:$DZ$106,MATCH(N92,'【参考】数式用4'!$DC$2:$DZ$2,0))),"")</f>
        <v/>
      </c>
      <c r="W92" s="949"/>
      <c r="X92" s="916"/>
      <c r="Y92" s="927" t="str">
        <f>IFERROR(IF(OR('別紙様式3-2（４・５月）'!R94="",'別紙様式3-2（４・５月）'!Z94="ベア加算"),"",X92*VLOOKUP(N92,'【参考】数式用'!$AD$2:$AH$27,MATCH(W92,'【参考】数式用'!$K$4:$N$4,0)+1,0)),"")</f>
        <v/>
      </c>
      <c r="Z92" s="927"/>
      <c r="AA92" s="930"/>
      <c r="AB92" s="915"/>
      <c r="AC92" s="968" t="str">
        <f>IFERROR(IF(AND('別紙様式3-2（４・５月）'!O94="",W92&lt;&gt;"",W92&lt;&gt;"―"),X92,X92*VLOOKUP(AG92,'【参考】数式用4'!$DC$3:$DZ$106,MATCH(N92,'【参考】数式用4'!$DC$2:$DZ$2,0))),"")</f>
        <v/>
      </c>
      <c r="AD92" s="970" t="str">
        <f t="shared" si="2"/>
        <v/>
      </c>
      <c r="AE92" s="864" t="str">
        <f t="shared" si="3"/>
        <v/>
      </c>
      <c r="AF92" s="971" t="str">
        <f>IF(O92="","",'別紙様式3-2（４・５月）'!O94&amp;'別紙様式3-2（４・５月）'!P94&amp;'別紙様式3-2（４・５月）'!Q94&amp;"から"&amp;O92)</f>
        <v/>
      </c>
      <c r="AG92" s="971" t="str">
        <f>IF(OR(W92="",W92="―"),"",'別紙様式3-2（４・５月）'!O94&amp;'別紙様式3-2（４・５月）'!P94&amp;'別紙様式3-2（４・５月）'!Q94&amp;"から"&amp;W92)</f>
        <v/>
      </c>
      <c r="AH92" s="714"/>
      <c r="AI92" s="714"/>
      <c r="AJ92" s="714"/>
      <c r="AK92" s="714"/>
      <c r="AL92" s="714"/>
      <c r="AM92" s="714"/>
      <c r="AN92" s="714"/>
      <c r="AO92" s="714"/>
    </row>
    <row r="93" spans="1:41" s="1" customFormat="1" ht="24.9" customHeight="1">
      <c r="A93" s="874">
        <v>80</v>
      </c>
      <c r="B93" s="735" t="str">
        <f>IF(基本情報入力シート!C132="","",基本情報入力シート!C132)</f>
        <v/>
      </c>
      <c r="C93" s="742"/>
      <c r="D93" s="742"/>
      <c r="E93" s="742"/>
      <c r="F93" s="742"/>
      <c r="G93" s="742"/>
      <c r="H93" s="742"/>
      <c r="I93" s="752"/>
      <c r="J93" s="757" t="str">
        <f>IF(基本情報入力シート!M132="","",基本情報入力シート!M132)</f>
        <v/>
      </c>
      <c r="K93" s="758" t="str">
        <f>IF(基本情報入力シート!R132="","",基本情報入力シート!R132)</f>
        <v/>
      </c>
      <c r="L93" s="758" t="str">
        <f>IF(基本情報入力シート!W132="","",基本情報入力シート!W132)</f>
        <v/>
      </c>
      <c r="M93" s="773" t="str">
        <f>IF(基本情報入力シート!X132="","",基本情報入力シート!X132)</f>
        <v/>
      </c>
      <c r="N93" s="785" t="str">
        <f>IF(基本情報入力シート!Y132="","",基本情報入力シート!Y132)</f>
        <v/>
      </c>
      <c r="O93" s="909"/>
      <c r="P93" s="916"/>
      <c r="Q93" s="920"/>
      <c r="R93" s="927" t="str">
        <f>IFERROR(IF(OR('別紙様式3-2（４・５月）'!R95="",'別紙様式3-2（４・５月）'!Z95="ベア加算"),"",P93*VLOOKUP(N93,'【参考】数式用'!$AD$2:$AH$27,MATCH(O93,'【参考】数式用'!$K$4:$N$4,0)+1,0)),"")</f>
        <v/>
      </c>
      <c r="S93" s="930"/>
      <c r="T93" s="915"/>
      <c r="U93" s="919"/>
      <c r="V93" s="944" t="str">
        <f>IFERROR(IF(AND('別紙様式3-2（４・５月）'!O95="",O93&lt;&gt;""),P93,P93*VLOOKUP(AF93,'【参考】数式用4'!$DC$3:$DZ$106,MATCH(N93,'【参考】数式用4'!$DC$2:$DZ$2,0))),"")</f>
        <v/>
      </c>
      <c r="W93" s="949"/>
      <c r="X93" s="916"/>
      <c r="Y93" s="927" t="str">
        <f>IFERROR(IF(OR('別紙様式3-2（４・５月）'!R95="",'別紙様式3-2（４・５月）'!Z95="ベア加算"),"",X93*VLOOKUP(N93,'【参考】数式用'!$AD$2:$AH$27,MATCH(W93,'【参考】数式用'!$K$4:$N$4,0)+1,0)),"")</f>
        <v/>
      </c>
      <c r="Z93" s="927"/>
      <c r="AA93" s="930"/>
      <c r="AB93" s="915"/>
      <c r="AC93" s="968" t="str">
        <f>IFERROR(IF(AND('別紙様式3-2（４・５月）'!O95="",W93&lt;&gt;"",W93&lt;&gt;"―"),X93,X93*VLOOKUP(AG93,'【参考】数式用4'!$DC$3:$DZ$106,MATCH(N93,'【参考】数式用4'!$DC$2:$DZ$2,0))),"")</f>
        <v/>
      </c>
      <c r="AD93" s="970" t="str">
        <f t="shared" si="2"/>
        <v/>
      </c>
      <c r="AE93" s="864" t="str">
        <f t="shared" si="3"/>
        <v/>
      </c>
      <c r="AF93" s="971" t="str">
        <f>IF(O93="","",'別紙様式3-2（４・５月）'!O95&amp;'別紙様式3-2（４・５月）'!P95&amp;'別紙様式3-2（４・５月）'!Q95&amp;"から"&amp;O93)</f>
        <v/>
      </c>
      <c r="AG93" s="971" t="str">
        <f>IF(OR(W93="",W93="―"),"",'別紙様式3-2（４・５月）'!O95&amp;'別紙様式3-2（４・５月）'!P95&amp;'別紙様式3-2（４・５月）'!Q95&amp;"から"&amp;W93)</f>
        <v/>
      </c>
      <c r="AH93" s="714"/>
      <c r="AI93" s="714"/>
      <c r="AJ93" s="714"/>
      <c r="AK93" s="714"/>
      <c r="AL93" s="714"/>
      <c r="AM93" s="714"/>
      <c r="AN93" s="714"/>
      <c r="AO93" s="714"/>
    </row>
    <row r="94" spans="1:41" s="1" customFormat="1" ht="24.9" customHeight="1">
      <c r="A94" s="874">
        <v>81</v>
      </c>
      <c r="B94" s="735" t="str">
        <f>IF(基本情報入力シート!C133="","",基本情報入力シート!C133)</f>
        <v/>
      </c>
      <c r="C94" s="742"/>
      <c r="D94" s="742"/>
      <c r="E94" s="742"/>
      <c r="F94" s="742"/>
      <c r="G94" s="742"/>
      <c r="H94" s="742"/>
      <c r="I94" s="752"/>
      <c r="J94" s="757" t="str">
        <f>IF(基本情報入力シート!M133="","",基本情報入力シート!M133)</f>
        <v/>
      </c>
      <c r="K94" s="758" t="str">
        <f>IF(基本情報入力シート!R133="","",基本情報入力シート!R133)</f>
        <v/>
      </c>
      <c r="L94" s="758" t="str">
        <f>IF(基本情報入力シート!W133="","",基本情報入力シート!W133)</f>
        <v/>
      </c>
      <c r="M94" s="773" t="str">
        <f>IF(基本情報入力シート!X133="","",基本情報入力シート!X133)</f>
        <v/>
      </c>
      <c r="N94" s="785" t="str">
        <f>IF(基本情報入力シート!Y133="","",基本情報入力シート!Y133)</f>
        <v/>
      </c>
      <c r="O94" s="909"/>
      <c r="P94" s="916"/>
      <c r="Q94" s="920"/>
      <c r="R94" s="927" t="str">
        <f>IFERROR(IF(OR('別紙様式3-2（４・５月）'!R96="",'別紙様式3-2（４・５月）'!Z96="ベア加算"),"",P94*VLOOKUP(N94,'【参考】数式用'!$AD$2:$AH$27,MATCH(O94,'【参考】数式用'!$K$4:$N$4,0)+1,0)),"")</f>
        <v/>
      </c>
      <c r="S94" s="930"/>
      <c r="T94" s="915"/>
      <c r="U94" s="919"/>
      <c r="V94" s="944" t="str">
        <f>IFERROR(IF(AND('別紙様式3-2（４・５月）'!O96="",O94&lt;&gt;""),P94,P94*VLOOKUP(AF94,'【参考】数式用4'!$DC$3:$DZ$106,MATCH(N94,'【参考】数式用4'!$DC$2:$DZ$2,0))),"")</f>
        <v/>
      </c>
      <c r="W94" s="949"/>
      <c r="X94" s="916"/>
      <c r="Y94" s="927" t="str">
        <f>IFERROR(IF(OR('別紙様式3-2（４・５月）'!R96="",'別紙様式3-2（４・５月）'!Z96="ベア加算"),"",X94*VLOOKUP(N94,'【参考】数式用'!$AD$2:$AH$27,MATCH(W94,'【参考】数式用'!$K$4:$N$4,0)+1,0)),"")</f>
        <v/>
      </c>
      <c r="Z94" s="927"/>
      <c r="AA94" s="930"/>
      <c r="AB94" s="915"/>
      <c r="AC94" s="968" t="str">
        <f>IFERROR(IF(AND('別紙様式3-2（４・５月）'!O96="",W94&lt;&gt;"",W94&lt;&gt;"―"),X94,X94*VLOOKUP(AG94,'【参考】数式用4'!$DC$3:$DZ$106,MATCH(N94,'【参考】数式用4'!$DC$2:$DZ$2,0))),"")</f>
        <v/>
      </c>
      <c r="AD94" s="970" t="str">
        <f t="shared" si="2"/>
        <v/>
      </c>
      <c r="AE94" s="864" t="str">
        <f t="shared" si="3"/>
        <v/>
      </c>
      <c r="AF94" s="971" t="str">
        <f>IF(O94="","",'別紙様式3-2（４・５月）'!O96&amp;'別紙様式3-2（４・５月）'!P96&amp;'別紙様式3-2（４・５月）'!Q96&amp;"から"&amp;O94)</f>
        <v/>
      </c>
      <c r="AG94" s="971" t="str">
        <f>IF(OR(W94="",W94="―"),"",'別紙様式3-2（４・５月）'!O96&amp;'別紙様式3-2（４・５月）'!P96&amp;'別紙様式3-2（４・５月）'!Q96&amp;"から"&amp;W94)</f>
        <v/>
      </c>
      <c r="AH94" s="714"/>
      <c r="AI94" s="714"/>
      <c r="AJ94" s="714"/>
      <c r="AK94" s="714"/>
      <c r="AL94" s="714"/>
      <c r="AM94" s="714"/>
      <c r="AN94" s="714"/>
      <c r="AO94" s="714"/>
    </row>
    <row r="95" spans="1:41" s="1" customFormat="1" ht="24.9" customHeight="1">
      <c r="A95" s="874">
        <v>82</v>
      </c>
      <c r="B95" s="735" t="str">
        <f>IF(基本情報入力シート!C134="","",基本情報入力シート!C134)</f>
        <v/>
      </c>
      <c r="C95" s="742"/>
      <c r="D95" s="742"/>
      <c r="E95" s="742"/>
      <c r="F95" s="742"/>
      <c r="G95" s="742"/>
      <c r="H95" s="742"/>
      <c r="I95" s="752"/>
      <c r="J95" s="757" t="str">
        <f>IF(基本情報入力シート!M134="","",基本情報入力シート!M134)</f>
        <v/>
      </c>
      <c r="K95" s="758" t="str">
        <f>IF(基本情報入力シート!R134="","",基本情報入力シート!R134)</f>
        <v/>
      </c>
      <c r="L95" s="758" t="str">
        <f>IF(基本情報入力シート!W134="","",基本情報入力シート!W134)</f>
        <v/>
      </c>
      <c r="M95" s="773" t="str">
        <f>IF(基本情報入力シート!X134="","",基本情報入力シート!X134)</f>
        <v/>
      </c>
      <c r="N95" s="785" t="str">
        <f>IF(基本情報入力シート!Y134="","",基本情報入力シート!Y134)</f>
        <v/>
      </c>
      <c r="O95" s="909"/>
      <c r="P95" s="916"/>
      <c r="Q95" s="920"/>
      <c r="R95" s="927" t="str">
        <f>IFERROR(IF(OR('別紙様式3-2（４・５月）'!R97="",'別紙様式3-2（４・５月）'!Z97="ベア加算"),"",P95*VLOOKUP(N95,'【参考】数式用'!$AD$2:$AH$27,MATCH(O95,'【参考】数式用'!$K$4:$N$4,0)+1,0)),"")</f>
        <v/>
      </c>
      <c r="S95" s="930"/>
      <c r="T95" s="915"/>
      <c r="U95" s="919"/>
      <c r="V95" s="944" t="str">
        <f>IFERROR(IF(AND('別紙様式3-2（４・５月）'!O97="",O95&lt;&gt;""),P95,P95*VLOOKUP(AF95,'【参考】数式用4'!$DC$3:$DZ$106,MATCH(N95,'【参考】数式用4'!$DC$2:$DZ$2,0))),"")</f>
        <v/>
      </c>
      <c r="W95" s="949"/>
      <c r="X95" s="916"/>
      <c r="Y95" s="927" t="str">
        <f>IFERROR(IF(OR('別紙様式3-2（４・５月）'!R97="",'別紙様式3-2（４・５月）'!Z97="ベア加算"),"",X95*VLOOKUP(N95,'【参考】数式用'!$AD$2:$AH$27,MATCH(W95,'【参考】数式用'!$K$4:$N$4,0)+1,0)),"")</f>
        <v/>
      </c>
      <c r="Z95" s="927"/>
      <c r="AA95" s="930"/>
      <c r="AB95" s="915"/>
      <c r="AC95" s="968" t="str">
        <f>IFERROR(IF(AND('別紙様式3-2（４・５月）'!O97="",W95&lt;&gt;"",W95&lt;&gt;"―"),X95,X95*VLOOKUP(AG95,'【参考】数式用4'!$DC$3:$DZ$106,MATCH(N95,'【参考】数式用4'!$DC$2:$DZ$2,0))),"")</f>
        <v/>
      </c>
      <c r="AD95" s="970" t="str">
        <f t="shared" si="2"/>
        <v/>
      </c>
      <c r="AE95" s="864" t="str">
        <f t="shared" si="3"/>
        <v/>
      </c>
      <c r="AF95" s="971" t="str">
        <f>IF(O95="","",'別紙様式3-2（４・５月）'!O97&amp;'別紙様式3-2（４・５月）'!P97&amp;'別紙様式3-2（４・５月）'!Q97&amp;"から"&amp;O95)</f>
        <v/>
      </c>
      <c r="AG95" s="971" t="str">
        <f>IF(OR(W95="",W95="―"),"",'別紙様式3-2（４・５月）'!O97&amp;'別紙様式3-2（４・５月）'!P97&amp;'別紙様式3-2（４・５月）'!Q97&amp;"から"&amp;W95)</f>
        <v/>
      </c>
      <c r="AH95" s="714"/>
      <c r="AI95" s="714"/>
      <c r="AJ95" s="714"/>
      <c r="AK95" s="714"/>
      <c r="AL95" s="714"/>
      <c r="AM95" s="714"/>
      <c r="AN95" s="714"/>
      <c r="AO95" s="714"/>
    </row>
    <row r="96" spans="1:41" s="1" customFormat="1" ht="24.9" customHeight="1">
      <c r="A96" s="874">
        <v>83</v>
      </c>
      <c r="B96" s="735" t="str">
        <f>IF(基本情報入力シート!C135="","",基本情報入力シート!C135)</f>
        <v/>
      </c>
      <c r="C96" s="742"/>
      <c r="D96" s="742"/>
      <c r="E96" s="742"/>
      <c r="F96" s="742"/>
      <c r="G96" s="742"/>
      <c r="H96" s="742"/>
      <c r="I96" s="752"/>
      <c r="J96" s="757" t="str">
        <f>IF(基本情報入力シート!M135="","",基本情報入力シート!M135)</f>
        <v/>
      </c>
      <c r="K96" s="758" t="str">
        <f>IF(基本情報入力シート!R135="","",基本情報入力シート!R135)</f>
        <v/>
      </c>
      <c r="L96" s="758" t="str">
        <f>IF(基本情報入力シート!W135="","",基本情報入力シート!W135)</f>
        <v/>
      </c>
      <c r="M96" s="773" t="str">
        <f>IF(基本情報入力シート!X135="","",基本情報入力シート!X135)</f>
        <v/>
      </c>
      <c r="N96" s="785" t="str">
        <f>IF(基本情報入力シート!Y135="","",基本情報入力シート!Y135)</f>
        <v/>
      </c>
      <c r="O96" s="909"/>
      <c r="P96" s="916"/>
      <c r="Q96" s="920"/>
      <c r="R96" s="927" t="str">
        <f>IFERROR(IF(OR('別紙様式3-2（４・５月）'!R98="",'別紙様式3-2（４・５月）'!Z98="ベア加算"),"",P96*VLOOKUP(N96,'【参考】数式用'!$AD$2:$AH$27,MATCH(O96,'【参考】数式用'!$K$4:$N$4,0)+1,0)),"")</f>
        <v/>
      </c>
      <c r="S96" s="930"/>
      <c r="T96" s="915"/>
      <c r="U96" s="919"/>
      <c r="V96" s="944" t="str">
        <f>IFERROR(IF(AND('別紙様式3-2（４・５月）'!O98="",O96&lt;&gt;""),P96,P96*VLOOKUP(AF96,'【参考】数式用4'!$DC$3:$DZ$106,MATCH(N96,'【参考】数式用4'!$DC$2:$DZ$2,0))),"")</f>
        <v/>
      </c>
      <c r="W96" s="949"/>
      <c r="X96" s="916"/>
      <c r="Y96" s="927" t="str">
        <f>IFERROR(IF(OR('別紙様式3-2（４・５月）'!R98="",'別紙様式3-2（４・５月）'!Z98="ベア加算"),"",X96*VLOOKUP(N96,'【参考】数式用'!$AD$2:$AH$27,MATCH(W96,'【参考】数式用'!$K$4:$N$4,0)+1,0)),"")</f>
        <v/>
      </c>
      <c r="Z96" s="927"/>
      <c r="AA96" s="930"/>
      <c r="AB96" s="915"/>
      <c r="AC96" s="968" t="str">
        <f>IFERROR(IF(AND('別紙様式3-2（４・５月）'!O98="",W96&lt;&gt;"",W96&lt;&gt;"―"),X96,X96*VLOOKUP(AG96,'【参考】数式用4'!$DC$3:$DZ$106,MATCH(N96,'【参考】数式用4'!$DC$2:$DZ$2,0))),"")</f>
        <v/>
      </c>
      <c r="AD96" s="970" t="str">
        <f t="shared" si="2"/>
        <v/>
      </c>
      <c r="AE96" s="864" t="str">
        <f t="shared" si="3"/>
        <v/>
      </c>
      <c r="AF96" s="971" t="str">
        <f>IF(O96="","",'別紙様式3-2（４・５月）'!O98&amp;'別紙様式3-2（４・５月）'!P98&amp;'別紙様式3-2（４・５月）'!Q98&amp;"から"&amp;O96)</f>
        <v/>
      </c>
      <c r="AG96" s="971" t="str">
        <f>IF(OR(W96="",W96="―"),"",'別紙様式3-2（４・５月）'!O98&amp;'別紙様式3-2（４・５月）'!P98&amp;'別紙様式3-2（４・５月）'!Q98&amp;"から"&amp;W96)</f>
        <v/>
      </c>
      <c r="AH96" s="714"/>
      <c r="AI96" s="714"/>
      <c r="AJ96" s="714"/>
      <c r="AK96" s="714"/>
      <c r="AL96" s="714"/>
      <c r="AM96" s="714"/>
      <c r="AN96" s="714"/>
      <c r="AO96" s="714"/>
    </row>
    <row r="97" spans="1:41" s="1" customFormat="1" ht="24.9" customHeight="1">
      <c r="A97" s="874">
        <v>84</v>
      </c>
      <c r="B97" s="735" t="str">
        <f>IF(基本情報入力シート!C136="","",基本情報入力シート!C136)</f>
        <v/>
      </c>
      <c r="C97" s="742"/>
      <c r="D97" s="742"/>
      <c r="E97" s="742"/>
      <c r="F97" s="742"/>
      <c r="G97" s="742"/>
      <c r="H97" s="742"/>
      <c r="I97" s="752"/>
      <c r="J97" s="757" t="str">
        <f>IF(基本情報入力シート!M136="","",基本情報入力シート!M136)</f>
        <v/>
      </c>
      <c r="K97" s="758" t="str">
        <f>IF(基本情報入力シート!R136="","",基本情報入力シート!R136)</f>
        <v/>
      </c>
      <c r="L97" s="758" t="str">
        <f>IF(基本情報入力シート!W136="","",基本情報入力シート!W136)</f>
        <v/>
      </c>
      <c r="M97" s="773" t="str">
        <f>IF(基本情報入力シート!X136="","",基本情報入力シート!X136)</f>
        <v/>
      </c>
      <c r="N97" s="785" t="str">
        <f>IF(基本情報入力シート!Y136="","",基本情報入力シート!Y136)</f>
        <v/>
      </c>
      <c r="O97" s="909"/>
      <c r="P97" s="916"/>
      <c r="Q97" s="920"/>
      <c r="R97" s="927" t="str">
        <f>IFERROR(IF(OR('別紙様式3-2（４・５月）'!R99="",'別紙様式3-2（４・５月）'!Z99="ベア加算"),"",P97*VLOOKUP(N97,'【参考】数式用'!$AD$2:$AH$27,MATCH(O97,'【参考】数式用'!$K$4:$N$4,0)+1,0)),"")</f>
        <v/>
      </c>
      <c r="S97" s="930"/>
      <c r="T97" s="915"/>
      <c r="U97" s="919"/>
      <c r="V97" s="944" t="str">
        <f>IFERROR(IF(AND('別紙様式3-2（４・５月）'!O99="",O97&lt;&gt;""),P97,P97*VLOOKUP(AF97,'【参考】数式用4'!$DC$3:$DZ$106,MATCH(N97,'【参考】数式用4'!$DC$2:$DZ$2,0))),"")</f>
        <v/>
      </c>
      <c r="W97" s="949"/>
      <c r="X97" s="916"/>
      <c r="Y97" s="927" t="str">
        <f>IFERROR(IF(OR('別紙様式3-2（４・５月）'!R99="",'別紙様式3-2（４・５月）'!Z99="ベア加算"),"",X97*VLOOKUP(N97,'【参考】数式用'!$AD$2:$AH$27,MATCH(W97,'【参考】数式用'!$K$4:$N$4,0)+1,0)),"")</f>
        <v/>
      </c>
      <c r="Z97" s="927"/>
      <c r="AA97" s="930"/>
      <c r="AB97" s="915"/>
      <c r="AC97" s="968" t="str">
        <f>IFERROR(IF(AND('別紙様式3-2（４・５月）'!O99="",W97&lt;&gt;"",W97&lt;&gt;"―"),X97,X97*VLOOKUP(AG97,'【参考】数式用4'!$DC$3:$DZ$106,MATCH(N97,'【参考】数式用4'!$DC$2:$DZ$2,0))),"")</f>
        <v/>
      </c>
      <c r="AD97" s="970" t="str">
        <f t="shared" si="2"/>
        <v/>
      </c>
      <c r="AE97" s="864" t="str">
        <f t="shared" si="3"/>
        <v/>
      </c>
      <c r="AF97" s="971" t="str">
        <f>IF(O97="","",'別紙様式3-2（４・５月）'!O99&amp;'別紙様式3-2（４・５月）'!P99&amp;'別紙様式3-2（４・５月）'!Q99&amp;"から"&amp;O97)</f>
        <v/>
      </c>
      <c r="AG97" s="971" t="str">
        <f>IF(OR(W97="",W97="―"),"",'別紙様式3-2（４・５月）'!O99&amp;'別紙様式3-2（４・５月）'!P99&amp;'別紙様式3-2（４・５月）'!Q99&amp;"から"&amp;W97)</f>
        <v/>
      </c>
      <c r="AH97" s="714"/>
      <c r="AI97" s="714"/>
      <c r="AJ97" s="714"/>
      <c r="AK97" s="714"/>
      <c r="AL97" s="714"/>
      <c r="AM97" s="714"/>
      <c r="AN97" s="714"/>
      <c r="AO97" s="714"/>
    </row>
    <row r="98" spans="1:41" s="1" customFormat="1" ht="24.9" customHeight="1">
      <c r="A98" s="874">
        <v>85</v>
      </c>
      <c r="B98" s="735" t="str">
        <f>IF(基本情報入力シート!C137="","",基本情報入力シート!C137)</f>
        <v/>
      </c>
      <c r="C98" s="742"/>
      <c r="D98" s="742"/>
      <c r="E98" s="742"/>
      <c r="F98" s="742"/>
      <c r="G98" s="742"/>
      <c r="H98" s="742"/>
      <c r="I98" s="752"/>
      <c r="J98" s="757" t="str">
        <f>IF(基本情報入力シート!M137="","",基本情報入力シート!M137)</f>
        <v/>
      </c>
      <c r="K98" s="758" t="str">
        <f>IF(基本情報入力シート!R137="","",基本情報入力シート!R137)</f>
        <v/>
      </c>
      <c r="L98" s="758" t="str">
        <f>IF(基本情報入力シート!W137="","",基本情報入力シート!W137)</f>
        <v/>
      </c>
      <c r="M98" s="773" t="str">
        <f>IF(基本情報入力シート!X137="","",基本情報入力シート!X137)</f>
        <v/>
      </c>
      <c r="N98" s="785" t="str">
        <f>IF(基本情報入力シート!Y137="","",基本情報入力シート!Y137)</f>
        <v/>
      </c>
      <c r="O98" s="909"/>
      <c r="P98" s="916"/>
      <c r="Q98" s="920"/>
      <c r="R98" s="927" t="str">
        <f>IFERROR(IF(OR('別紙様式3-2（４・５月）'!R100="",'別紙様式3-2（４・５月）'!Z100="ベア加算"),"",P98*VLOOKUP(N98,'【参考】数式用'!$AD$2:$AH$27,MATCH(O98,'【参考】数式用'!$K$4:$N$4,0)+1,0)),"")</f>
        <v/>
      </c>
      <c r="S98" s="930"/>
      <c r="T98" s="915"/>
      <c r="U98" s="919"/>
      <c r="V98" s="944" t="str">
        <f>IFERROR(IF(AND('別紙様式3-2（４・５月）'!O100="",O98&lt;&gt;""),P98,P98*VLOOKUP(AF98,'【参考】数式用4'!$DC$3:$DZ$106,MATCH(N98,'【参考】数式用4'!$DC$2:$DZ$2,0))),"")</f>
        <v/>
      </c>
      <c r="W98" s="949"/>
      <c r="X98" s="916"/>
      <c r="Y98" s="927" t="str">
        <f>IFERROR(IF(OR('別紙様式3-2（４・５月）'!R100="",'別紙様式3-2（４・５月）'!Z100="ベア加算"),"",X98*VLOOKUP(N98,'【参考】数式用'!$AD$2:$AH$27,MATCH(W98,'【参考】数式用'!$K$4:$N$4,0)+1,0)),"")</f>
        <v/>
      </c>
      <c r="Z98" s="927"/>
      <c r="AA98" s="930"/>
      <c r="AB98" s="915"/>
      <c r="AC98" s="968" t="str">
        <f>IFERROR(IF(AND('別紙様式3-2（４・５月）'!O100="",W98&lt;&gt;"",W98&lt;&gt;"―"),X98,X98*VLOOKUP(AG98,'【参考】数式用4'!$DC$3:$DZ$106,MATCH(N98,'【参考】数式用4'!$DC$2:$DZ$2,0))),"")</f>
        <v/>
      </c>
      <c r="AD98" s="970" t="str">
        <f t="shared" si="2"/>
        <v/>
      </c>
      <c r="AE98" s="864" t="str">
        <f t="shared" si="3"/>
        <v/>
      </c>
      <c r="AF98" s="971" t="str">
        <f>IF(O98="","",'別紙様式3-2（４・５月）'!O100&amp;'別紙様式3-2（４・５月）'!P100&amp;'別紙様式3-2（４・５月）'!Q100&amp;"から"&amp;O98)</f>
        <v/>
      </c>
      <c r="AG98" s="971" t="str">
        <f>IF(OR(W98="",W98="―"),"",'別紙様式3-2（４・５月）'!O100&amp;'別紙様式3-2（４・５月）'!P100&amp;'別紙様式3-2（４・５月）'!Q100&amp;"から"&amp;W98)</f>
        <v/>
      </c>
      <c r="AH98" s="714"/>
      <c r="AI98" s="714"/>
      <c r="AJ98" s="714"/>
      <c r="AK98" s="714"/>
      <c r="AL98" s="714"/>
      <c r="AM98" s="714"/>
      <c r="AN98" s="714"/>
      <c r="AO98" s="714"/>
    </row>
    <row r="99" spans="1:41" s="1" customFormat="1" ht="24.9" customHeight="1">
      <c r="A99" s="874">
        <v>86</v>
      </c>
      <c r="B99" s="735" t="str">
        <f>IF(基本情報入力シート!C138="","",基本情報入力シート!C138)</f>
        <v/>
      </c>
      <c r="C99" s="742"/>
      <c r="D99" s="742"/>
      <c r="E99" s="742"/>
      <c r="F99" s="742"/>
      <c r="G99" s="742"/>
      <c r="H99" s="742"/>
      <c r="I99" s="752"/>
      <c r="J99" s="757" t="str">
        <f>IF(基本情報入力シート!M138="","",基本情報入力シート!M138)</f>
        <v/>
      </c>
      <c r="K99" s="758" t="str">
        <f>IF(基本情報入力シート!R138="","",基本情報入力シート!R138)</f>
        <v/>
      </c>
      <c r="L99" s="758" t="str">
        <f>IF(基本情報入力シート!W138="","",基本情報入力シート!W138)</f>
        <v/>
      </c>
      <c r="M99" s="773" t="str">
        <f>IF(基本情報入力シート!X138="","",基本情報入力シート!X138)</f>
        <v/>
      </c>
      <c r="N99" s="785" t="str">
        <f>IF(基本情報入力シート!Y138="","",基本情報入力シート!Y138)</f>
        <v/>
      </c>
      <c r="O99" s="909"/>
      <c r="P99" s="916"/>
      <c r="Q99" s="920"/>
      <c r="R99" s="927" t="str">
        <f>IFERROR(IF(OR('別紙様式3-2（４・５月）'!R101="",'別紙様式3-2（４・５月）'!Z101="ベア加算"),"",P99*VLOOKUP(N99,'【参考】数式用'!$AD$2:$AH$27,MATCH(O99,'【参考】数式用'!$K$4:$N$4,0)+1,0)),"")</f>
        <v/>
      </c>
      <c r="S99" s="930"/>
      <c r="T99" s="915"/>
      <c r="U99" s="919"/>
      <c r="V99" s="944" t="str">
        <f>IFERROR(IF(AND('別紙様式3-2（４・５月）'!O101="",O99&lt;&gt;""),P99,P99*VLOOKUP(AF99,'【参考】数式用4'!$DC$3:$DZ$106,MATCH(N99,'【参考】数式用4'!$DC$2:$DZ$2,0))),"")</f>
        <v/>
      </c>
      <c r="W99" s="949"/>
      <c r="X99" s="916"/>
      <c r="Y99" s="927" t="str">
        <f>IFERROR(IF(OR('別紙様式3-2（４・５月）'!R101="",'別紙様式3-2（４・５月）'!Z101="ベア加算"),"",X99*VLOOKUP(N99,'【参考】数式用'!$AD$2:$AH$27,MATCH(W99,'【参考】数式用'!$K$4:$N$4,0)+1,0)),"")</f>
        <v/>
      </c>
      <c r="Z99" s="927"/>
      <c r="AA99" s="930"/>
      <c r="AB99" s="915"/>
      <c r="AC99" s="968" t="str">
        <f>IFERROR(IF(AND('別紙様式3-2（４・５月）'!O101="",W99&lt;&gt;"",W99&lt;&gt;"―"),X99,X99*VLOOKUP(AG99,'【参考】数式用4'!$DC$3:$DZ$106,MATCH(N99,'【参考】数式用4'!$DC$2:$DZ$2,0))),"")</f>
        <v/>
      </c>
      <c r="AD99" s="970" t="str">
        <f t="shared" si="2"/>
        <v/>
      </c>
      <c r="AE99" s="864" t="str">
        <f t="shared" si="3"/>
        <v/>
      </c>
      <c r="AF99" s="971" t="str">
        <f>IF(O99="","",'別紙様式3-2（４・５月）'!O101&amp;'別紙様式3-2（４・５月）'!P101&amp;'別紙様式3-2（４・５月）'!Q101&amp;"から"&amp;O99)</f>
        <v/>
      </c>
      <c r="AG99" s="971" t="str">
        <f>IF(OR(W99="",W99="―"),"",'別紙様式3-2（４・５月）'!O101&amp;'別紙様式3-2（４・５月）'!P101&amp;'別紙様式3-2（４・５月）'!Q101&amp;"から"&amp;W99)</f>
        <v/>
      </c>
      <c r="AH99" s="714"/>
      <c r="AI99" s="714"/>
      <c r="AJ99" s="714"/>
      <c r="AK99" s="714"/>
      <c r="AL99" s="714"/>
      <c r="AM99" s="714"/>
      <c r="AN99" s="714"/>
      <c r="AO99" s="714"/>
    </row>
    <row r="100" spans="1:41" s="1" customFormat="1" ht="24.9" customHeight="1">
      <c r="A100" s="874">
        <v>87</v>
      </c>
      <c r="B100" s="735" t="str">
        <f>IF(基本情報入力シート!C139="","",基本情報入力シート!C139)</f>
        <v/>
      </c>
      <c r="C100" s="742"/>
      <c r="D100" s="742"/>
      <c r="E100" s="742"/>
      <c r="F100" s="742"/>
      <c r="G100" s="742"/>
      <c r="H100" s="742"/>
      <c r="I100" s="752"/>
      <c r="J100" s="757" t="str">
        <f>IF(基本情報入力シート!M139="","",基本情報入力シート!M139)</f>
        <v/>
      </c>
      <c r="K100" s="758" t="str">
        <f>IF(基本情報入力シート!R139="","",基本情報入力シート!R139)</f>
        <v/>
      </c>
      <c r="L100" s="758" t="str">
        <f>IF(基本情報入力シート!W139="","",基本情報入力シート!W139)</f>
        <v/>
      </c>
      <c r="M100" s="773" t="str">
        <f>IF(基本情報入力シート!X139="","",基本情報入力シート!X139)</f>
        <v/>
      </c>
      <c r="N100" s="785" t="str">
        <f>IF(基本情報入力シート!Y139="","",基本情報入力シート!Y139)</f>
        <v/>
      </c>
      <c r="O100" s="909"/>
      <c r="P100" s="916"/>
      <c r="Q100" s="920"/>
      <c r="R100" s="927" t="str">
        <f>IFERROR(IF(OR('別紙様式3-2（４・５月）'!R102="",'別紙様式3-2（４・５月）'!Z102="ベア加算"),"",P100*VLOOKUP(N100,'【参考】数式用'!$AD$2:$AH$27,MATCH(O100,'【参考】数式用'!$K$4:$N$4,0)+1,0)),"")</f>
        <v/>
      </c>
      <c r="S100" s="930"/>
      <c r="T100" s="915"/>
      <c r="U100" s="919"/>
      <c r="V100" s="944" t="str">
        <f>IFERROR(IF(AND('別紙様式3-2（４・５月）'!O102="",O100&lt;&gt;""),P100,P100*VLOOKUP(AF100,'【参考】数式用4'!$DC$3:$DZ$106,MATCH(N100,'【参考】数式用4'!$DC$2:$DZ$2,0))),"")</f>
        <v/>
      </c>
      <c r="W100" s="949"/>
      <c r="X100" s="916"/>
      <c r="Y100" s="927" t="str">
        <f>IFERROR(IF(OR('別紙様式3-2（４・５月）'!R102="",'別紙様式3-2（４・５月）'!Z102="ベア加算"),"",X100*VLOOKUP(N100,'【参考】数式用'!$AD$2:$AH$27,MATCH(W100,'【参考】数式用'!$K$4:$N$4,0)+1,0)),"")</f>
        <v/>
      </c>
      <c r="Z100" s="927"/>
      <c r="AA100" s="930"/>
      <c r="AB100" s="915"/>
      <c r="AC100" s="968" t="str">
        <f>IFERROR(IF(AND('別紙様式3-2（４・５月）'!O102="",W100&lt;&gt;"",W100&lt;&gt;"―"),X100,X100*VLOOKUP(AG100,'【参考】数式用4'!$DC$3:$DZ$106,MATCH(N100,'【参考】数式用4'!$DC$2:$DZ$2,0))),"")</f>
        <v/>
      </c>
      <c r="AD100" s="970" t="str">
        <f t="shared" si="2"/>
        <v/>
      </c>
      <c r="AE100" s="864" t="str">
        <f t="shared" si="3"/>
        <v/>
      </c>
      <c r="AF100" s="971" t="str">
        <f>IF(O100="","",'別紙様式3-2（４・５月）'!O102&amp;'別紙様式3-2（４・５月）'!P102&amp;'別紙様式3-2（４・５月）'!Q102&amp;"から"&amp;O100)</f>
        <v/>
      </c>
      <c r="AG100" s="971" t="str">
        <f>IF(OR(W100="",W100="―"),"",'別紙様式3-2（４・５月）'!O102&amp;'別紙様式3-2（４・５月）'!P102&amp;'別紙様式3-2（４・５月）'!Q102&amp;"から"&amp;W100)</f>
        <v/>
      </c>
      <c r="AH100" s="714"/>
      <c r="AI100" s="714"/>
      <c r="AJ100" s="714"/>
      <c r="AK100" s="714"/>
      <c r="AL100" s="714"/>
      <c r="AM100" s="714"/>
      <c r="AN100" s="714"/>
      <c r="AO100" s="714"/>
    </row>
    <row r="101" spans="1:41" s="1" customFormat="1" ht="24.9" customHeight="1">
      <c r="A101" s="874">
        <v>88</v>
      </c>
      <c r="B101" s="735" t="str">
        <f>IF(基本情報入力シート!C140="","",基本情報入力シート!C140)</f>
        <v/>
      </c>
      <c r="C101" s="742"/>
      <c r="D101" s="742"/>
      <c r="E101" s="742"/>
      <c r="F101" s="742"/>
      <c r="G101" s="742"/>
      <c r="H101" s="742"/>
      <c r="I101" s="752"/>
      <c r="J101" s="757" t="str">
        <f>IF(基本情報入力シート!M140="","",基本情報入力シート!M140)</f>
        <v/>
      </c>
      <c r="K101" s="758" t="str">
        <f>IF(基本情報入力シート!R140="","",基本情報入力シート!R140)</f>
        <v/>
      </c>
      <c r="L101" s="758" t="str">
        <f>IF(基本情報入力シート!W140="","",基本情報入力シート!W140)</f>
        <v/>
      </c>
      <c r="M101" s="773" t="str">
        <f>IF(基本情報入力シート!X140="","",基本情報入力シート!X140)</f>
        <v/>
      </c>
      <c r="N101" s="785" t="str">
        <f>IF(基本情報入力シート!Y140="","",基本情報入力シート!Y140)</f>
        <v/>
      </c>
      <c r="O101" s="909"/>
      <c r="P101" s="916"/>
      <c r="Q101" s="920"/>
      <c r="R101" s="927" t="str">
        <f>IFERROR(IF(OR('別紙様式3-2（４・５月）'!R103="",'別紙様式3-2（４・５月）'!Z103="ベア加算"),"",P101*VLOOKUP(N101,'【参考】数式用'!$AD$2:$AH$27,MATCH(O101,'【参考】数式用'!$K$4:$N$4,0)+1,0)),"")</f>
        <v/>
      </c>
      <c r="S101" s="930"/>
      <c r="T101" s="915"/>
      <c r="U101" s="919"/>
      <c r="V101" s="944" t="str">
        <f>IFERROR(IF(AND('別紙様式3-2（４・５月）'!O103="",O101&lt;&gt;""),P101,P101*VLOOKUP(AF101,'【参考】数式用4'!$DC$3:$DZ$106,MATCH(N101,'【参考】数式用4'!$DC$2:$DZ$2,0))),"")</f>
        <v/>
      </c>
      <c r="W101" s="949"/>
      <c r="X101" s="916"/>
      <c r="Y101" s="927" t="str">
        <f>IFERROR(IF(OR('別紙様式3-2（４・５月）'!R103="",'別紙様式3-2（４・５月）'!Z103="ベア加算"),"",X101*VLOOKUP(N101,'【参考】数式用'!$AD$2:$AH$27,MATCH(W101,'【参考】数式用'!$K$4:$N$4,0)+1,0)),"")</f>
        <v/>
      </c>
      <c r="Z101" s="927"/>
      <c r="AA101" s="930"/>
      <c r="AB101" s="915"/>
      <c r="AC101" s="968" t="str">
        <f>IFERROR(IF(AND('別紙様式3-2（４・５月）'!O103="",W101&lt;&gt;"",W101&lt;&gt;"―"),X101,X101*VLOOKUP(AG101,'【参考】数式用4'!$DC$3:$DZ$106,MATCH(N101,'【参考】数式用4'!$DC$2:$DZ$2,0))),"")</f>
        <v/>
      </c>
      <c r="AD101" s="970" t="str">
        <f t="shared" si="2"/>
        <v/>
      </c>
      <c r="AE101" s="864" t="str">
        <f t="shared" si="3"/>
        <v/>
      </c>
      <c r="AF101" s="971" t="str">
        <f>IF(O101="","",'別紙様式3-2（４・５月）'!O103&amp;'別紙様式3-2（４・５月）'!P103&amp;'別紙様式3-2（４・５月）'!Q103&amp;"から"&amp;O101)</f>
        <v/>
      </c>
      <c r="AG101" s="971" t="str">
        <f>IF(OR(W101="",W101="―"),"",'別紙様式3-2（４・５月）'!O103&amp;'別紙様式3-2（４・５月）'!P103&amp;'別紙様式3-2（４・５月）'!Q103&amp;"から"&amp;W101)</f>
        <v/>
      </c>
      <c r="AH101" s="714"/>
      <c r="AI101" s="714"/>
      <c r="AJ101" s="714"/>
      <c r="AK101" s="714"/>
      <c r="AL101" s="714"/>
      <c r="AM101" s="714"/>
      <c r="AN101" s="714"/>
      <c r="AO101" s="714"/>
    </row>
    <row r="102" spans="1:41" s="1" customFormat="1" ht="24.9" customHeight="1">
      <c r="A102" s="874">
        <v>89</v>
      </c>
      <c r="B102" s="735" t="str">
        <f>IF(基本情報入力シート!C141="","",基本情報入力シート!C141)</f>
        <v/>
      </c>
      <c r="C102" s="742"/>
      <c r="D102" s="742"/>
      <c r="E102" s="742"/>
      <c r="F102" s="742"/>
      <c r="G102" s="742"/>
      <c r="H102" s="742"/>
      <c r="I102" s="752"/>
      <c r="J102" s="757" t="str">
        <f>IF(基本情報入力シート!M141="","",基本情報入力シート!M141)</f>
        <v/>
      </c>
      <c r="K102" s="758" t="str">
        <f>IF(基本情報入力シート!R141="","",基本情報入力シート!R141)</f>
        <v/>
      </c>
      <c r="L102" s="758" t="str">
        <f>IF(基本情報入力シート!W141="","",基本情報入力シート!W141)</f>
        <v/>
      </c>
      <c r="M102" s="773" t="str">
        <f>IF(基本情報入力シート!X141="","",基本情報入力シート!X141)</f>
        <v/>
      </c>
      <c r="N102" s="785" t="str">
        <f>IF(基本情報入力シート!Y141="","",基本情報入力シート!Y141)</f>
        <v/>
      </c>
      <c r="O102" s="909"/>
      <c r="P102" s="916"/>
      <c r="Q102" s="920"/>
      <c r="R102" s="927" t="str">
        <f>IFERROR(IF(OR('別紙様式3-2（４・５月）'!R104="",'別紙様式3-2（４・５月）'!Z104="ベア加算"),"",P102*VLOOKUP(N102,'【参考】数式用'!$AD$2:$AH$27,MATCH(O102,'【参考】数式用'!$K$4:$N$4,0)+1,0)),"")</f>
        <v/>
      </c>
      <c r="S102" s="930"/>
      <c r="T102" s="915"/>
      <c r="U102" s="919"/>
      <c r="V102" s="944" t="str">
        <f>IFERROR(IF(AND('別紙様式3-2（４・５月）'!O104="",O102&lt;&gt;""),P102,P102*VLOOKUP(AF102,'【参考】数式用4'!$DC$3:$DZ$106,MATCH(N102,'【参考】数式用4'!$DC$2:$DZ$2,0))),"")</f>
        <v/>
      </c>
      <c r="W102" s="949"/>
      <c r="X102" s="916"/>
      <c r="Y102" s="927" t="str">
        <f>IFERROR(IF(OR('別紙様式3-2（４・５月）'!R104="",'別紙様式3-2（４・５月）'!Z104="ベア加算"),"",X102*VLOOKUP(N102,'【参考】数式用'!$AD$2:$AH$27,MATCH(W102,'【参考】数式用'!$K$4:$N$4,0)+1,0)),"")</f>
        <v/>
      </c>
      <c r="Z102" s="927"/>
      <c r="AA102" s="930"/>
      <c r="AB102" s="915"/>
      <c r="AC102" s="968" t="str">
        <f>IFERROR(IF(AND('別紙様式3-2（４・５月）'!O104="",W102&lt;&gt;"",W102&lt;&gt;"―"),X102,X102*VLOOKUP(AG102,'【参考】数式用4'!$DC$3:$DZ$106,MATCH(N102,'【参考】数式用4'!$DC$2:$DZ$2,0))),"")</f>
        <v/>
      </c>
      <c r="AD102" s="970" t="str">
        <f t="shared" si="2"/>
        <v/>
      </c>
      <c r="AE102" s="864" t="str">
        <f t="shared" si="3"/>
        <v/>
      </c>
      <c r="AF102" s="971" t="str">
        <f>IF(O102="","",'別紙様式3-2（４・５月）'!O104&amp;'別紙様式3-2（４・５月）'!P104&amp;'別紙様式3-2（４・５月）'!Q104&amp;"から"&amp;O102)</f>
        <v/>
      </c>
      <c r="AG102" s="971" t="str">
        <f>IF(OR(W102="",W102="―"),"",'別紙様式3-2（４・５月）'!O104&amp;'別紙様式3-2（４・５月）'!P104&amp;'別紙様式3-2（４・５月）'!Q104&amp;"から"&amp;W102)</f>
        <v/>
      </c>
      <c r="AH102" s="714"/>
      <c r="AI102" s="714"/>
      <c r="AJ102" s="714"/>
      <c r="AK102" s="714"/>
      <c r="AL102" s="714"/>
      <c r="AM102" s="714"/>
      <c r="AN102" s="714"/>
      <c r="AO102" s="714"/>
    </row>
    <row r="103" spans="1:41" s="1" customFormat="1" ht="24.9" customHeight="1">
      <c r="A103" s="874">
        <v>90</v>
      </c>
      <c r="B103" s="735" t="str">
        <f>IF(基本情報入力シート!C142="","",基本情報入力シート!C142)</f>
        <v/>
      </c>
      <c r="C103" s="742"/>
      <c r="D103" s="742"/>
      <c r="E103" s="742"/>
      <c r="F103" s="742"/>
      <c r="G103" s="742"/>
      <c r="H103" s="742"/>
      <c r="I103" s="752"/>
      <c r="J103" s="757" t="str">
        <f>IF(基本情報入力シート!M142="","",基本情報入力シート!M142)</f>
        <v/>
      </c>
      <c r="K103" s="758" t="str">
        <f>IF(基本情報入力シート!R142="","",基本情報入力シート!R142)</f>
        <v/>
      </c>
      <c r="L103" s="758" t="str">
        <f>IF(基本情報入力シート!W142="","",基本情報入力シート!W142)</f>
        <v/>
      </c>
      <c r="M103" s="773" t="str">
        <f>IF(基本情報入力シート!X142="","",基本情報入力シート!X142)</f>
        <v/>
      </c>
      <c r="N103" s="785" t="str">
        <f>IF(基本情報入力シート!Y142="","",基本情報入力シート!Y142)</f>
        <v/>
      </c>
      <c r="O103" s="909"/>
      <c r="P103" s="916"/>
      <c r="Q103" s="920"/>
      <c r="R103" s="927" t="str">
        <f>IFERROR(IF(OR('別紙様式3-2（４・５月）'!R105="",'別紙様式3-2（４・５月）'!Z105="ベア加算"),"",P103*VLOOKUP(N103,'【参考】数式用'!$AD$2:$AH$27,MATCH(O103,'【参考】数式用'!$K$4:$N$4,0)+1,0)),"")</f>
        <v/>
      </c>
      <c r="S103" s="930"/>
      <c r="T103" s="915"/>
      <c r="U103" s="919"/>
      <c r="V103" s="944" t="str">
        <f>IFERROR(IF(AND('別紙様式3-2（４・５月）'!O105="",O103&lt;&gt;""),P103,P103*VLOOKUP(AF103,'【参考】数式用4'!$DC$3:$DZ$106,MATCH(N103,'【参考】数式用4'!$DC$2:$DZ$2,0))),"")</f>
        <v/>
      </c>
      <c r="W103" s="949"/>
      <c r="X103" s="916"/>
      <c r="Y103" s="927" t="str">
        <f>IFERROR(IF(OR('別紙様式3-2（４・５月）'!R105="",'別紙様式3-2（４・５月）'!Z105="ベア加算"),"",X103*VLOOKUP(N103,'【参考】数式用'!$AD$2:$AH$27,MATCH(W103,'【参考】数式用'!$K$4:$N$4,0)+1,0)),"")</f>
        <v/>
      </c>
      <c r="Z103" s="927"/>
      <c r="AA103" s="930"/>
      <c r="AB103" s="915"/>
      <c r="AC103" s="968" t="str">
        <f>IFERROR(IF(AND('別紙様式3-2（４・５月）'!O105="",W103&lt;&gt;"",W103&lt;&gt;"―"),X103,X103*VLOOKUP(AG103,'【参考】数式用4'!$DC$3:$DZ$106,MATCH(N103,'【参考】数式用4'!$DC$2:$DZ$2,0))),"")</f>
        <v/>
      </c>
      <c r="AD103" s="970" t="str">
        <f t="shared" si="2"/>
        <v/>
      </c>
      <c r="AE103" s="864" t="str">
        <f t="shared" si="3"/>
        <v/>
      </c>
      <c r="AF103" s="971" t="str">
        <f>IF(O103="","",'別紙様式3-2（４・５月）'!O105&amp;'別紙様式3-2（４・５月）'!P105&amp;'別紙様式3-2（４・５月）'!Q105&amp;"から"&amp;O103)</f>
        <v/>
      </c>
      <c r="AG103" s="971" t="str">
        <f>IF(OR(W103="",W103="―"),"",'別紙様式3-2（４・５月）'!O105&amp;'別紙様式3-2（４・５月）'!P105&amp;'別紙様式3-2（４・５月）'!Q105&amp;"から"&amp;W103)</f>
        <v/>
      </c>
      <c r="AH103" s="714"/>
      <c r="AI103" s="714"/>
      <c r="AJ103" s="714"/>
      <c r="AK103" s="714"/>
      <c r="AL103" s="714"/>
      <c r="AM103" s="714"/>
      <c r="AN103" s="714"/>
      <c r="AO103" s="714"/>
    </row>
    <row r="104" spans="1:41" s="1" customFormat="1" ht="24.9" customHeight="1">
      <c r="A104" s="874">
        <v>91</v>
      </c>
      <c r="B104" s="735" t="str">
        <f>IF(基本情報入力シート!C143="","",基本情報入力シート!C143)</f>
        <v/>
      </c>
      <c r="C104" s="742"/>
      <c r="D104" s="742"/>
      <c r="E104" s="742"/>
      <c r="F104" s="742"/>
      <c r="G104" s="742"/>
      <c r="H104" s="742"/>
      <c r="I104" s="752"/>
      <c r="J104" s="757" t="str">
        <f>IF(基本情報入力シート!M143="","",基本情報入力シート!M143)</f>
        <v/>
      </c>
      <c r="K104" s="758" t="str">
        <f>IF(基本情報入力シート!R143="","",基本情報入力シート!R143)</f>
        <v/>
      </c>
      <c r="L104" s="758" t="str">
        <f>IF(基本情報入力シート!W143="","",基本情報入力シート!W143)</f>
        <v/>
      </c>
      <c r="M104" s="773" t="str">
        <f>IF(基本情報入力シート!X143="","",基本情報入力シート!X143)</f>
        <v/>
      </c>
      <c r="N104" s="785" t="str">
        <f>IF(基本情報入力シート!Y143="","",基本情報入力シート!Y143)</f>
        <v/>
      </c>
      <c r="O104" s="909"/>
      <c r="P104" s="916"/>
      <c r="Q104" s="920"/>
      <c r="R104" s="927" t="str">
        <f>IFERROR(IF(OR('別紙様式3-2（４・５月）'!R106="",'別紙様式3-2（４・５月）'!Z106="ベア加算"),"",P104*VLOOKUP(N104,'【参考】数式用'!$AD$2:$AH$27,MATCH(O104,'【参考】数式用'!$K$4:$N$4,0)+1,0)),"")</f>
        <v/>
      </c>
      <c r="S104" s="930"/>
      <c r="T104" s="915"/>
      <c r="U104" s="919"/>
      <c r="V104" s="944" t="str">
        <f>IFERROR(IF(AND('別紙様式3-2（４・５月）'!O106="",O104&lt;&gt;""),P104,P104*VLOOKUP(AF104,'【参考】数式用4'!$DC$3:$DZ$106,MATCH(N104,'【参考】数式用4'!$DC$2:$DZ$2,0))),"")</f>
        <v/>
      </c>
      <c r="W104" s="949"/>
      <c r="X104" s="916"/>
      <c r="Y104" s="927" t="str">
        <f>IFERROR(IF(OR('別紙様式3-2（４・５月）'!R106="",'別紙様式3-2（４・５月）'!Z106="ベア加算"),"",X104*VLOOKUP(N104,'【参考】数式用'!$AD$2:$AH$27,MATCH(W104,'【参考】数式用'!$K$4:$N$4,0)+1,0)),"")</f>
        <v/>
      </c>
      <c r="Z104" s="927"/>
      <c r="AA104" s="930"/>
      <c r="AB104" s="915"/>
      <c r="AC104" s="968" t="str">
        <f>IFERROR(IF(AND('別紙様式3-2（４・５月）'!O106="",W104&lt;&gt;"",W104&lt;&gt;"―"),X104,X104*VLOOKUP(AG104,'【参考】数式用4'!$DC$3:$DZ$106,MATCH(N104,'【参考】数式用4'!$DC$2:$DZ$2,0))),"")</f>
        <v/>
      </c>
      <c r="AD104" s="970" t="str">
        <f t="shared" si="2"/>
        <v/>
      </c>
      <c r="AE104" s="864" t="str">
        <f t="shared" si="3"/>
        <v/>
      </c>
      <c r="AF104" s="971" t="str">
        <f>IF(O104="","",'別紙様式3-2（４・５月）'!O106&amp;'別紙様式3-2（４・５月）'!P106&amp;'別紙様式3-2（４・５月）'!Q106&amp;"から"&amp;O104)</f>
        <v/>
      </c>
      <c r="AG104" s="971" t="str">
        <f>IF(OR(W104="",W104="―"),"",'別紙様式3-2（４・５月）'!O106&amp;'別紙様式3-2（４・５月）'!P106&amp;'別紙様式3-2（４・５月）'!Q106&amp;"から"&amp;W104)</f>
        <v/>
      </c>
      <c r="AH104" s="714"/>
      <c r="AI104" s="714"/>
      <c r="AJ104" s="714"/>
      <c r="AK104" s="714"/>
      <c r="AL104" s="714"/>
      <c r="AM104" s="714"/>
      <c r="AN104" s="714"/>
      <c r="AO104" s="714"/>
    </row>
    <row r="105" spans="1:41" s="1" customFormat="1" ht="24.9" customHeight="1">
      <c r="A105" s="874">
        <v>92</v>
      </c>
      <c r="B105" s="735" t="str">
        <f>IF(基本情報入力シート!C144="","",基本情報入力シート!C144)</f>
        <v/>
      </c>
      <c r="C105" s="742"/>
      <c r="D105" s="742"/>
      <c r="E105" s="742"/>
      <c r="F105" s="742"/>
      <c r="G105" s="742"/>
      <c r="H105" s="742"/>
      <c r="I105" s="752"/>
      <c r="J105" s="757" t="str">
        <f>IF(基本情報入力シート!M144="","",基本情報入力シート!M144)</f>
        <v/>
      </c>
      <c r="K105" s="758" t="str">
        <f>IF(基本情報入力シート!R144="","",基本情報入力シート!R144)</f>
        <v/>
      </c>
      <c r="L105" s="758" t="str">
        <f>IF(基本情報入力シート!W144="","",基本情報入力シート!W144)</f>
        <v/>
      </c>
      <c r="M105" s="773" t="str">
        <f>IF(基本情報入力シート!X144="","",基本情報入力シート!X144)</f>
        <v/>
      </c>
      <c r="N105" s="785" t="str">
        <f>IF(基本情報入力シート!Y144="","",基本情報入力シート!Y144)</f>
        <v/>
      </c>
      <c r="O105" s="909"/>
      <c r="P105" s="916"/>
      <c r="Q105" s="920"/>
      <c r="R105" s="927" t="str">
        <f>IFERROR(IF(OR('別紙様式3-2（４・５月）'!R107="",'別紙様式3-2（４・５月）'!Z107="ベア加算"),"",P105*VLOOKUP(N105,'【参考】数式用'!$AD$2:$AH$27,MATCH(O105,'【参考】数式用'!$K$4:$N$4,0)+1,0)),"")</f>
        <v/>
      </c>
      <c r="S105" s="930"/>
      <c r="T105" s="915"/>
      <c r="U105" s="919"/>
      <c r="V105" s="944" t="str">
        <f>IFERROR(IF(AND('別紙様式3-2（４・５月）'!O107="",O105&lt;&gt;""),P105,P105*VLOOKUP(AF105,'【参考】数式用4'!$DC$3:$DZ$106,MATCH(N105,'【参考】数式用4'!$DC$2:$DZ$2,0))),"")</f>
        <v/>
      </c>
      <c r="W105" s="949"/>
      <c r="X105" s="916"/>
      <c r="Y105" s="927" t="str">
        <f>IFERROR(IF(OR('別紙様式3-2（４・５月）'!R107="",'別紙様式3-2（４・５月）'!Z107="ベア加算"),"",X105*VLOOKUP(N105,'【参考】数式用'!$AD$2:$AH$27,MATCH(W105,'【参考】数式用'!$K$4:$N$4,0)+1,0)),"")</f>
        <v/>
      </c>
      <c r="Z105" s="927"/>
      <c r="AA105" s="930"/>
      <c r="AB105" s="915"/>
      <c r="AC105" s="968" t="str">
        <f>IFERROR(IF(AND('別紙様式3-2（４・５月）'!O107="",W105&lt;&gt;"",W105&lt;&gt;"―"),X105,X105*VLOOKUP(AG105,'【参考】数式用4'!$DC$3:$DZ$106,MATCH(N105,'【参考】数式用4'!$DC$2:$DZ$2,0))),"")</f>
        <v/>
      </c>
      <c r="AD105" s="970" t="str">
        <f t="shared" si="2"/>
        <v/>
      </c>
      <c r="AE105" s="864" t="str">
        <f t="shared" si="3"/>
        <v/>
      </c>
      <c r="AF105" s="971" t="str">
        <f>IF(O105="","",'別紙様式3-2（４・５月）'!O107&amp;'別紙様式3-2（４・５月）'!P107&amp;'別紙様式3-2（４・５月）'!Q107&amp;"から"&amp;O105)</f>
        <v/>
      </c>
      <c r="AG105" s="971" t="str">
        <f>IF(OR(W105="",W105="―"),"",'別紙様式3-2（４・５月）'!O107&amp;'別紙様式3-2（４・５月）'!P107&amp;'別紙様式3-2（４・５月）'!Q107&amp;"から"&amp;W105)</f>
        <v/>
      </c>
      <c r="AH105" s="714"/>
      <c r="AI105" s="714"/>
      <c r="AJ105" s="714"/>
      <c r="AK105" s="714"/>
      <c r="AL105" s="714"/>
      <c r="AM105" s="714"/>
      <c r="AN105" s="714"/>
      <c r="AO105" s="714"/>
    </row>
    <row r="106" spans="1:41" s="1" customFormat="1" ht="24.9" customHeight="1">
      <c r="A106" s="874">
        <v>93</v>
      </c>
      <c r="B106" s="735" t="str">
        <f>IF(基本情報入力シート!C145="","",基本情報入力シート!C145)</f>
        <v/>
      </c>
      <c r="C106" s="742"/>
      <c r="D106" s="742"/>
      <c r="E106" s="742"/>
      <c r="F106" s="742"/>
      <c r="G106" s="742"/>
      <c r="H106" s="742"/>
      <c r="I106" s="752"/>
      <c r="J106" s="757" t="str">
        <f>IF(基本情報入力シート!M145="","",基本情報入力シート!M145)</f>
        <v/>
      </c>
      <c r="K106" s="758" t="str">
        <f>IF(基本情報入力シート!R145="","",基本情報入力シート!R145)</f>
        <v/>
      </c>
      <c r="L106" s="758" t="str">
        <f>IF(基本情報入力シート!W145="","",基本情報入力シート!W145)</f>
        <v/>
      </c>
      <c r="M106" s="773" t="str">
        <f>IF(基本情報入力シート!X145="","",基本情報入力シート!X145)</f>
        <v/>
      </c>
      <c r="N106" s="785" t="str">
        <f>IF(基本情報入力シート!Y145="","",基本情報入力シート!Y145)</f>
        <v/>
      </c>
      <c r="O106" s="909"/>
      <c r="P106" s="916"/>
      <c r="Q106" s="920"/>
      <c r="R106" s="927" t="str">
        <f>IFERROR(IF(OR('別紙様式3-2（４・５月）'!R108="",'別紙様式3-2（４・５月）'!Z108="ベア加算"),"",P106*VLOOKUP(N106,'【参考】数式用'!$AD$2:$AH$27,MATCH(O106,'【参考】数式用'!$K$4:$N$4,0)+1,0)),"")</f>
        <v/>
      </c>
      <c r="S106" s="930"/>
      <c r="T106" s="915"/>
      <c r="U106" s="919"/>
      <c r="V106" s="944" t="str">
        <f>IFERROR(IF(AND('別紙様式3-2（４・５月）'!O108="",O106&lt;&gt;""),P106,P106*VLOOKUP(AF106,'【参考】数式用4'!$DC$3:$DZ$106,MATCH(N106,'【参考】数式用4'!$DC$2:$DZ$2,0))),"")</f>
        <v/>
      </c>
      <c r="W106" s="949"/>
      <c r="X106" s="916"/>
      <c r="Y106" s="927" t="str">
        <f>IFERROR(IF(OR('別紙様式3-2（４・５月）'!R108="",'別紙様式3-2（４・５月）'!Z108="ベア加算"),"",X106*VLOOKUP(N106,'【参考】数式用'!$AD$2:$AH$27,MATCH(W106,'【参考】数式用'!$K$4:$N$4,0)+1,0)),"")</f>
        <v/>
      </c>
      <c r="Z106" s="927"/>
      <c r="AA106" s="930"/>
      <c r="AB106" s="915"/>
      <c r="AC106" s="968" t="str">
        <f>IFERROR(IF(AND('別紙様式3-2（４・５月）'!O108="",W106&lt;&gt;"",W106&lt;&gt;"―"),X106,X106*VLOOKUP(AG106,'【参考】数式用4'!$DC$3:$DZ$106,MATCH(N106,'【参考】数式用4'!$DC$2:$DZ$2,0))),"")</f>
        <v/>
      </c>
      <c r="AD106" s="970" t="str">
        <f t="shared" si="2"/>
        <v/>
      </c>
      <c r="AE106" s="864" t="str">
        <f t="shared" si="3"/>
        <v/>
      </c>
      <c r="AF106" s="971" t="str">
        <f>IF(O106="","",'別紙様式3-2（４・５月）'!O108&amp;'別紙様式3-2（４・５月）'!P108&amp;'別紙様式3-2（４・５月）'!Q108&amp;"から"&amp;O106)</f>
        <v/>
      </c>
      <c r="AG106" s="971" t="str">
        <f>IF(OR(W106="",W106="―"),"",'別紙様式3-2（４・５月）'!O108&amp;'別紙様式3-2（４・５月）'!P108&amp;'別紙様式3-2（４・５月）'!Q108&amp;"から"&amp;W106)</f>
        <v/>
      </c>
      <c r="AH106" s="714"/>
      <c r="AI106" s="714"/>
      <c r="AJ106" s="714"/>
      <c r="AK106" s="714"/>
      <c r="AL106" s="714"/>
      <c r="AM106" s="714"/>
      <c r="AN106" s="714"/>
      <c r="AO106" s="714"/>
    </row>
    <row r="107" spans="1:41" s="1" customFormat="1" ht="24.9" customHeight="1">
      <c r="A107" s="874">
        <v>94</v>
      </c>
      <c r="B107" s="735" t="str">
        <f>IF(基本情報入力シート!C146="","",基本情報入力シート!C146)</f>
        <v/>
      </c>
      <c r="C107" s="742"/>
      <c r="D107" s="742"/>
      <c r="E107" s="742"/>
      <c r="F107" s="742"/>
      <c r="G107" s="742"/>
      <c r="H107" s="742"/>
      <c r="I107" s="752"/>
      <c r="J107" s="757" t="str">
        <f>IF(基本情報入力シート!M146="","",基本情報入力シート!M146)</f>
        <v/>
      </c>
      <c r="K107" s="758" t="str">
        <f>IF(基本情報入力シート!R146="","",基本情報入力シート!R146)</f>
        <v/>
      </c>
      <c r="L107" s="758" t="str">
        <f>IF(基本情報入力シート!W146="","",基本情報入力シート!W146)</f>
        <v/>
      </c>
      <c r="M107" s="773" t="str">
        <f>IF(基本情報入力シート!X146="","",基本情報入力シート!X146)</f>
        <v/>
      </c>
      <c r="N107" s="785" t="str">
        <f>IF(基本情報入力シート!Y146="","",基本情報入力シート!Y146)</f>
        <v/>
      </c>
      <c r="O107" s="909"/>
      <c r="P107" s="916"/>
      <c r="Q107" s="920"/>
      <c r="R107" s="927" t="str">
        <f>IFERROR(IF(OR('別紙様式3-2（４・５月）'!R109="",'別紙様式3-2（４・５月）'!Z109="ベア加算"),"",P107*VLOOKUP(N107,'【参考】数式用'!$AD$2:$AH$27,MATCH(O107,'【参考】数式用'!$K$4:$N$4,0)+1,0)),"")</f>
        <v/>
      </c>
      <c r="S107" s="930"/>
      <c r="T107" s="915"/>
      <c r="U107" s="919"/>
      <c r="V107" s="944" t="str">
        <f>IFERROR(IF(AND('別紙様式3-2（４・５月）'!O109="",O107&lt;&gt;""),P107,P107*VLOOKUP(AF107,'【参考】数式用4'!$DC$3:$DZ$106,MATCH(N107,'【参考】数式用4'!$DC$2:$DZ$2,0))),"")</f>
        <v/>
      </c>
      <c r="W107" s="949"/>
      <c r="X107" s="916"/>
      <c r="Y107" s="927" t="str">
        <f>IFERROR(IF(OR('別紙様式3-2（４・５月）'!R109="",'別紙様式3-2（４・５月）'!Z109="ベア加算"),"",X107*VLOOKUP(N107,'【参考】数式用'!$AD$2:$AH$27,MATCH(W107,'【参考】数式用'!$K$4:$N$4,0)+1,0)),"")</f>
        <v/>
      </c>
      <c r="Z107" s="927"/>
      <c r="AA107" s="930"/>
      <c r="AB107" s="915"/>
      <c r="AC107" s="968" t="str">
        <f>IFERROR(IF(AND('別紙様式3-2（４・５月）'!O109="",W107&lt;&gt;"",W107&lt;&gt;"―"),X107,X107*VLOOKUP(AG107,'【参考】数式用4'!$DC$3:$DZ$106,MATCH(N107,'【参考】数式用4'!$DC$2:$DZ$2,0))),"")</f>
        <v/>
      </c>
      <c r="AD107" s="970" t="str">
        <f t="shared" si="2"/>
        <v/>
      </c>
      <c r="AE107" s="864" t="str">
        <f t="shared" si="3"/>
        <v/>
      </c>
      <c r="AF107" s="971" t="str">
        <f>IF(O107="","",'別紙様式3-2（４・５月）'!O109&amp;'別紙様式3-2（４・５月）'!P109&amp;'別紙様式3-2（４・５月）'!Q109&amp;"から"&amp;O107)</f>
        <v/>
      </c>
      <c r="AG107" s="971" t="str">
        <f>IF(OR(W107="",W107="―"),"",'別紙様式3-2（４・５月）'!O109&amp;'別紙様式3-2（４・５月）'!P109&amp;'別紙様式3-2（４・５月）'!Q109&amp;"から"&amp;W107)</f>
        <v/>
      </c>
      <c r="AH107" s="714"/>
      <c r="AI107" s="714"/>
      <c r="AJ107" s="714"/>
      <c r="AK107" s="714"/>
      <c r="AL107" s="714"/>
      <c r="AM107" s="714"/>
      <c r="AN107" s="714"/>
      <c r="AO107" s="714"/>
    </row>
    <row r="108" spans="1:41" s="1" customFormat="1" ht="24.9" customHeight="1">
      <c r="A108" s="874">
        <v>95</v>
      </c>
      <c r="B108" s="735" t="str">
        <f>IF(基本情報入力シート!C147="","",基本情報入力シート!C147)</f>
        <v/>
      </c>
      <c r="C108" s="742"/>
      <c r="D108" s="742"/>
      <c r="E108" s="742"/>
      <c r="F108" s="742"/>
      <c r="G108" s="742"/>
      <c r="H108" s="742"/>
      <c r="I108" s="752"/>
      <c r="J108" s="757" t="str">
        <f>IF(基本情報入力シート!M147="","",基本情報入力シート!M147)</f>
        <v/>
      </c>
      <c r="K108" s="758" t="str">
        <f>IF(基本情報入力シート!R147="","",基本情報入力シート!R147)</f>
        <v/>
      </c>
      <c r="L108" s="758" t="str">
        <f>IF(基本情報入力シート!W147="","",基本情報入力シート!W147)</f>
        <v/>
      </c>
      <c r="M108" s="773" t="str">
        <f>IF(基本情報入力シート!X147="","",基本情報入力シート!X147)</f>
        <v/>
      </c>
      <c r="N108" s="785" t="str">
        <f>IF(基本情報入力シート!Y147="","",基本情報入力シート!Y147)</f>
        <v/>
      </c>
      <c r="O108" s="909"/>
      <c r="P108" s="916"/>
      <c r="Q108" s="920"/>
      <c r="R108" s="927" t="str">
        <f>IFERROR(IF(OR('別紙様式3-2（４・５月）'!R110="",'別紙様式3-2（４・５月）'!Z110="ベア加算"),"",P108*VLOOKUP(N108,'【参考】数式用'!$AD$2:$AH$27,MATCH(O108,'【参考】数式用'!$K$4:$N$4,0)+1,0)),"")</f>
        <v/>
      </c>
      <c r="S108" s="930"/>
      <c r="T108" s="915"/>
      <c r="U108" s="919"/>
      <c r="V108" s="944" t="str">
        <f>IFERROR(IF(AND('別紙様式3-2（４・５月）'!O110="",O108&lt;&gt;""),P108,P108*VLOOKUP(AF108,'【参考】数式用4'!$DC$3:$DZ$106,MATCH(N108,'【参考】数式用4'!$DC$2:$DZ$2,0))),"")</f>
        <v/>
      </c>
      <c r="W108" s="949"/>
      <c r="X108" s="916"/>
      <c r="Y108" s="927" t="str">
        <f>IFERROR(IF(OR('別紙様式3-2（４・５月）'!R110="",'別紙様式3-2（４・５月）'!Z110="ベア加算"),"",X108*VLOOKUP(N108,'【参考】数式用'!$AD$2:$AH$27,MATCH(W108,'【参考】数式用'!$K$4:$N$4,0)+1,0)),"")</f>
        <v/>
      </c>
      <c r="Z108" s="927"/>
      <c r="AA108" s="930"/>
      <c r="AB108" s="915"/>
      <c r="AC108" s="968" t="str">
        <f>IFERROR(IF(AND('別紙様式3-2（４・５月）'!O110="",W108&lt;&gt;"",W108&lt;&gt;"―"),X108,X108*VLOOKUP(AG108,'【参考】数式用4'!$DC$3:$DZ$106,MATCH(N108,'【参考】数式用4'!$DC$2:$DZ$2,0))),"")</f>
        <v/>
      </c>
      <c r="AD108" s="970" t="str">
        <f t="shared" si="2"/>
        <v/>
      </c>
      <c r="AE108" s="864" t="str">
        <f t="shared" si="3"/>
        <v/>
      </c>
      <c r="AF108" s="971" t="str">
        <f>IF(O108="","",'別紙様式3-2（４・５月）'!O110&amp;'別紙様式3-2（４・５月）'!P110&amp;'別紙様式3-2（４・５月）'!Q110&amp;"から"&amp;O108)</f>
        <v/>
      </c>
      <c r="AG108" s="971" t="str">
        <f>IF(OR(W108="",W108="―"),"",'別紙様式3-2（４・５月）'!O110&amp;'別紙様式3-2（４・５月）'!P110&amp;'別紙様式3-2（４・５月）'!Q110&amp;"から"&amp;W108)</f>
        <v/>
      </c>
      <c r="AH108" s="714"/>
      <c r="AI108" s="714"/>
      <c r="AJ108" s="714"/>
      <c r="AK108" s="714"/>
      <c r="AL108" s="714"/>
      <c r="AM108" s="714"/>
      <c r="AN108" s="714"/>
      <c r="AO108" s="714"/>
    </row>
    <row r="109" spans="1:41" s="1" customFormat="1" ht="24.9" customHeight="1">
      <c r="A109" s="874">
        <v>96</v>
      </c>
      <c r="B109" s="735" t="str">
        <f>IF(基本情報入力シート!C148="","",基本情報入力シート!C148)</f>
        <v/>
      </c>
      <c r="C109" s="742"/>
      <c r="D109" s="742"/>
      <c r="E109" s="742"/>
      <c r="F109" s="742"/>
      <c r="G109" s="742"/>
      <c r="H109" s="742"/>
      <c r="I109" s="752"/>
      <c r="J109" s="757" t="str">
        <f>IF(基本情報入力シート!M148="","",基本情報入力シート!M148)</f>
        <v/>
      </c>
      <c r="K109" s="758" t="str">
        <f>IF(基本情報入力シート!R148="","",基本情報入力シート!R148)</f>
        <v/>
      </c>
      <c r="L109" s="758" t="str">
        <f>IF(基本情報入力シート!W148="","",基本情報入力シート!W148)</f>
        <v/>
      </c>
      <c r="M109" s="773" t="str">
        <f>IF(基本情報入力シート!X148="","",基本情報入力シート!X148)</f>
        <v/>
      </c>
      <c r="N109" s="785" t="str">
        <f>IF(基本情報入力シート!Y148="","",基本情報入力シート!Y148)</f>
        <v/>
      </c>
      <c r="O109" s="909"/>
      <c r="P109" s="916"/>
      <c r="Q109" s="920"/>
      <c r="R109" s="927" t="str">
        <f>IFERROR(IF(OR('別紙様式3-2（４・５月）'!R111="",'別紙様式3-2（４・５月）'!Z111="ベア加算"),"",P109*VLOOKUP(N109,'【参考】数式用'!$AD$2:$AH$27,MATCH(O109,'【参考】数式用'!$K$4:$N$4,0)+1,0)),"")</f>
        <v/>
      </c>
      <c r="S109" s="930"/>
      <c r="T109" s="915"/>
      <c r="U109" s="919"/>
      <c r="V109" s="944" t="str">
        <f>IFERROR(IF(AND('別紙様式3-2（４・５月）'!O111="",O109&lt;&gt;""),P109,P109*VLOOKUP(AF109,'【参考】数式用4'!$DC$3:$DZ$106,MATCH(N109,'【参考】数式用4'!$DC$2:$DZ$2,0))),"")</f>
        <v/>
      </c>
      <c r="W109" s="949"/>
      <c r="X109" s="916"/>
      <c r="Y109" s="927" t="str">
        <f>IFERROR(IF(OR('別紙様式3-2（４・５月）'!R111="",'別紙様式3-2（４・５月）'!Z111="ベア加算"),"",X109*VLOOKUP(N109,'【参考】数式用'!$AD$2:$AH$27,MATCH(W109,'【参考】数式用'!$K$4:$N$4,0)+1,0)),"")</f>
        <v/>
      </c>
      <c r="Z109" s="927"/>
      <c r="AA109" s="930"/>
      <c r="AB109" s="915"/>
      <c r="AC109" s="968" t="str">
        <f>IFERROR(IF(AND('別紙様式3-2（４・５月）'!O111="",W109&lt;&gt;"",W109&lt;&gt;"―"),X109,X109*VLOOKUP(AG109,'【参考】数式用4'!$DC$3:$DZ$106,MATCH(N109,'【参考】数式用4'!$DC$2:$DZ$2,0))),"")</f>
        <v/>
      </c>
      <c r="AD109" s="970" t="str">
        <f t="shared" si="2"/>
        <v/>
      </c>
      <c r="AE109" s="864" t="str">
        <f t="shared" si="3"/>
        <v/>
      </c>
      <c r="AF109" s="971" t="str">
        <f>IF(O109="","",'別紙様式3-2（４・５月）'!O111&amp;'別紙様式3-2（４・５月）'!P111&amp;'別紙様式3-2（４・５月）'!Q111&amp;"から"&amp;O109)</f>
        <v/>
      </c>
      <c r="AG109" s="971" t="str">
        <f>IF(OR(W109="",W109="―"),"",'別紙様式3-2（４・５月）'!O111&amp;'別紙様式3-2（４・５月）'!P111&amp;'別紙様式3-2（４・５月）'!Q111&amp;"から"&amp;W109)</f>
        <v/>
      </c>
      <c r="AH109" s="714"/>
      <c r="AI109" s="714"/>
      <c r="AJ109" s="714"/>
      <c r="AK109" s="714"/>
      <c r="AL109" s="714"/>
      <c r="AM109" s="714"/>
      <c r="AN109" s="714"/>
      <c r="AO109" s="714"/>
    </row>
    <row r="110" spans="1:41" s="1" customFormat="1" ht="24.9" customHeight="1">
      <c r="A110" s="874">
        <v>97</v>
      </c>
      <c r="B110" s="735" t="str">
        <f>IF(基本情報入力シート!C149="","",基本情報入力シート!C149)</f>
        <v/>
      </c>
      <c r="C110" s="742"/>
      <c r="D110" s="742"/>
      <c r="E110" s="742"/>
      <c r="F110" s="742"/>
      <c r="G110" s="742"/>
      <c r="H110" s="742"/>
      <c r="I110" s="752"/>
      <c r="J110" s="757" t="str">
        <f>IF(基本情報入力シート!M149="","",基本情報入力シート!M149)</f>
        <v/>
      </c>
      <c r="K110" s="758" t="str">
        <f>IF(基本情報入力シート!R149="","",基本情報入力シート!R149)</f>
        <v/>
      </c>
      <c r="L110" s="758" t="str">
        <f>IF(基本情報入力シート!W149="","",基本情報入力シート!W149)</f>
        <v/>
      </c>
      <c r="M110" s="773" t="str">
        <f>IF(基本情報入力シート!X149="","",基本情報入力シート!X149)</f>
        <v/>
      </c>
      <c r="N110" s="785" t="str">
        <f>IF(基本情報入力シート!Y149="","",基本情報入力シート!Y149)</f>
        <v/>
      </c>
      <c r="O110" s="909"/>
      <c r="P110" s="916"/>
      <c r="Q110" s="920"/>
      <c r="R110" s="927" t="str">
        <f>IFERROR(IF(OR('別紙様式3-2（４・５月）'!R112="",'別紙様式3-2（４・５月）'!Z112="ベア加算"),"",P110*VLOOKUP(N110,'【参考】数式用'!$AD$2:$AH$27,MATCH(O110,'【参考】数式用'!$K$4:$N$4,0)+1,0)),"")</f>
        <v/>
      </c>
      <c r="S110" s="930"/>
      <c r="T110" s="915"/>
      <c r="U110" s="919"/>
      <c r="V110" s="944" t="str">
        <f>IFERROR(IF(AND('別紙様式3-2（４・５月）'!O112="",O110&lt;&gt;""),P110,P110*VLOOKUP(AF110,'【参考】数式用4'!$DC$3:$DZ$106,MATCH(N110,'【参考】数式用4'!$DC$2:$DZ$2,0))),"")</f>
        <v/>
      </c>
      <c r="W110" s="949"/>
      <c r="X110" s="916"/>
      <c r="Y110" s="927" t="str">
        <f>IFERROR(IF(OR('別紙様式3-2（４・５月）'!R112="",'別紙様式3-2（４・５月）'!Z112="ベア加算"),"",X110*VLOOKUP(N110,'【参考】数式用'!$AD$2:$AH$27,MATCH(W110,'【参考】数式用'!$K$4:$N$4,0)+1,0)),"")</f>
        <v/>
      </c>
      <c r="Z110" s="927"/>
      <c r="AA110" s="930"/>
      <c r="AB110" s="915"/>
      <c r="AC110" s="968" t="str">
        <f>IFERROR(IF(AND('別紙様式3-2（４・５月）'!O112="",W110&lt;&gt;"",W110&lt;&gt;"―"),X110,X110*VLOOKUP(AG110,'【参考】数式用4'!$DC$3:$DZ$106,MATCH(N110,'【参考】数式用4'!$DC$2:$DZ$2,0))),"")</f>
        <v/>
      </c>
      <c r="AD110" s="970" t="str">
        <f t="shared" si="2"/>
        <v/>
      </c>
      <c r="AE110" s="864" t="str">
        <f t="shared" si="3"/>
        <v/>
      </c>
      <c r="AF110" s="971" t="str">
        <f>IF(O110="","",'別紙様式3-2（４・５月）'!O112&amp;'別紙様式3-2（４・５月）'!P112&amp;'別紙様式3-2（４・５月）'!Q112&amp;"から"&amp;O110)</f>
        <v/>
      </c>
      <c r="AG110" s="971" t="str">
        <f>IF(OR(W110="",W110="―"),"",'別紙様式3-2（４・５月）'!O112&amp;'別紙様式3-2（４・５月）'!P112&amp;'別紙様式3-2（４・５月）'!Q112&amp;"から"&amp;W110)</f>
        <v/>
      </c>
      <c r="AH110" s="714"/>
      <c r="AI110" s="714"/>
      <c r="AJ110" s="714"/>
      <c r="AK110" s="714"/>
      <c r="AL110" s="714"/>
      <c r="AM110" s="714"/>
      <c r="AN110" s="714"/>
      <c r="AO110" s="714"/>
    </row>
    <row r="111" spans="1:41" s="1" customFormat="1" ht="24.9" customHeight="1">
      <c r="A111" s="874">
        <v>98</v>
      </c>
      <c r="B111" s="735" t="str">
        <f>IF(基本情報入力シート!C150="","",基本情報入力シート!C150)</f>
        <v/>
      </c>
      <c r="C111" s="742"/>
      <c r="D111" s="742"/>
      <c r="E111" s="742"/>
      <c r="F111" s="742"/>
      <c r="G111" s="742"/>
      <c r="H111" s="742"/>
      <c r="I111" s="752"/>
      <c r="J111" s="757" t="str">
        <f>IF(基本情報入力シート!M150="","",基本情報入力シート!M150)</f>
        <v/>
      </c>
      <c r="K111" s="758" t="str">
        <f>IF(基本情報入力シート!R150="","",基本情報入力シート!R150)</f>
        <v/>
      </c>
      <c r="L111" s="758" t="str">
        <f>IF(基本情報入力シート!W150="","",基本情報入力シート!W150)</f>
        <v/>
      </c>
      <c r="M111" s="773" t="str">
        <f>IF(基本情報入力シート!X150="","",基本情報入力シート!X150)</f>
        <v/>
      </c>
      <c r="N111" s="785" t="str">
        <f>IF(基本情報入力シート!Y150="","",基本情報入力シート!Y150)</f>
        <v/>
      </c>
      <c r="O111" s="909"/>
      <c r="P111" s="916"/>
      <c r="Q111" s="920"/>
      <c r="R111" s="927" t="str">
        <f>IFERROR(IF(OR('別紙様式3-2（４・５月）'!R113="",'別紙様式3-2（４・５月）'!Z113="ベア加算"),"",P111*VLOOKUP(N111,'【参考】数式用'!$AD$2:$AH$27,MATCH(O111,'【参考】数式用'!$K$4:$N$4,0)+1,0)),"")</f>
        <v/>
      </c>
      <c r="S111" s="930"/>
      <c r="T111" s="915"/>
      <c r="U111" s="919"/>
      <c r="V111" s="944" t="str">
        <f>IFERROR(IF(AND('別紙様式3-2（４・５月）'!O113="",O111&lt;&gt;""),P111,P111*VLOOKUP(AF111,'【参考】数式用4'!$DC$3:$DZ$106,MATCH(N111,'【参考】数式用4'!$DC$2:$DZ$2,0))),"")</f>
        <v/>
      </c>
      <c r="W111" s="949"/>
      <c r="X111" s="916"/>
      <c r="Y111" s="927" t="str">
        <f>IFERROR(IF(OR('別紙様式3-2（４・５月）'!R113="",'別紙様式3-2（４・５月）'!Z113="ベア加算"),"",X111*VLOOKUP(N111,'【参考】数式用'!$AD$2:$AH$27,MATCH(W111,'【参考】数式用'!$K$4:$N$4,0)+1,0)),"")</f>
        <v/>
      </c>
      <c r="Z111" s="927"/>
      <c r="AA111" s="930"/>
      <c r="AB111" s="915"/>
      <c r="AC111" s="968" t="str">
        <f>IFERROR(IF(AND('別紙様式3-2（４・５月）'!O113="",W111&lt;&gt;"",W111&lt;&gt;"―"),X111,X111*VLOOKUP(AG111,'【参考】数式用4'!$DC$3:$DZ$106,MATCH(N111,'【参考】数式用4'!$DC$2:$DZ$2,0))),"")</f>
        <v/>
      </c>
      <c r="AD111" s="970" t="str">
        <f t="shared" si="2"/>
        <v/>
      </c>
      <c r="AE111" s="864" t="str">
        <f t="shared" si="3"/>
        <v/>
      </c>
      <c r="AF111" s="971" t="str">
        <f>IF(O111="","",'別紙様式3-2（４・５月）'!O113&amp;'別紙様式3-2（４・５月）'!P113&amp;'別紙様式3-2（４・５月）'!Q113&amp;"から"&amp;O111)</f>
        <v/>
      </c>
      <c r="AG111" s="971" t="str">
        <f>IF(OR(W111="",W111="―"),"",'別紙様式3-2（４・５月）'!O113&amp;'別紙様式3-2（４・５月）'!P113&amp;'別紙様式3-2（４・５月）'!Q113&amp;"から"&amp;W111)</f>
        <v/>
      </c>
      <c r="AH111" s="714"/>
      <c r="AI111" s="714"/>
      <c r="AJ111" s="714"/>
      <c r="AK111" s="714"/>
      <c r="AL111" s="714"/>
      <c r="AM111" s="714"/>
      <c r="AN111" s="714"/>
      <c r="AO111" s="714"/>
    </row>
    <row r="112" spans="1:41" s="1" customFormat="1" ht="24.9" customHeight="1">
      <c r="A112" s="874">
        <v>99</v>
      </c>
      <c r="B112" s="735" t="str">
        <f>IF(基本情報入力シート!C151="","",基本情報入力シート!C151)</f>
        <v/>
      </c>
      <c r="C112" s="742"/>
      <c r="D112" s="742"/>
      <c r="E112" s="742"/>
      <c r="F112" s="742"/>
      <c r="G112" s="742"/>
      <c r="H112" s="742"/>
      <c r="I112" s="752"/>
      <c r="J112" s="757" t="str">
        <f>IF(基本情報入力シート!M151="","",基本情報入力シート!M151)</f>
        <v/>
      </c>
      <c r="K112" s="758" t="str">
        <f>IF(基本情報入力シート!R151="","",基本情報入力シート!R151)</f>
        <v/>
      </c>
      <c r="L112" s="758" t="str">
        <f>IF(基本情報入力シート!W151="","",基本情報入力シート!W151)</f>
        <v/>
      </c>
      <c r="M112" s="773" t="str">
        <f>IF(基本情報入力シート!X151="","",基本情報入力シート!X151)</f>
        <v/>
      </c>
      <c r="N112" s="785" t="str">
        <f>IF(基本情報入力シート!Y151="","",基本情報入力シート!Y151)</f>
        <v/>
      </c>
      <c r="O112" s="909"/>
      <c r="P112" s="916"/>
      <c r="Q112" s="920"/>
      <c r="R112" s="927" t="str">
        <f>IFERROR(IF(OR('別紙様式3-2（４・５月）'!R114="",'別紙様式3-2（４・５月）'!Z114="ベア加算"),"",P112*VLOOKUP(N112,'【参考】数式用'!$AD$2:$AH$27,MATCH(O112,'【参考】数式用'!$K$4:$N$4,0)+1,0)),"")</f>
        <v/>
      </c>
      <c r="S112" s="930"/>
      <c r="T112" s="915"/>
      <c r="U112" s="919"/>
      <c r="V112" s="944" t="str">
        <f>IFERROR(IF(AND('別紙様式3-2（４・５月）'!O114="",O112&lt;&gt;""),P112,P112*VLOOKUP(AF112,'【参考】数式用4'!$DC$3:$DZ$106,MATCH(N112,'【参考】数式用4'!$DC$2:$DZ$2,0))),"")</f>
        <v/>
      </c>
      <c r="W112" s="949"/>
      <c r="X112" s="916"/>
      <c r="Y112" s="927" t="str">
        <f>IFERROR(IF(OR('別紙様式3-2（４・５月）'!R114="",'別紙様式3-2（４・５月）'!Z114="ベア加算"),"",X112*VLOOKUP(N112,'【参考】数式用'!$AD$2:$AH$27,MATCH(W112,'【参考】数式用'!$K$4:$N$4,0)+1,0)),"")</f>
        <v/>
      </c>
      <c r="Z112" s="927"/>
      <c r="AA112" s="930"/>
      <c r="AB112" s="915"/>
      <c r="AC112" s="968" t="str">
        <f>IFERROR(IF(AND('別紙様式3-2（４・５月）'!O114="",W112&lt;&gt;"",W112&lt;&gt;"―"),X112,X112*VLOOKUP(AG112,'【参考】数式用4'!$DC$3:$DZ$106,MATCH(N112,'【参考】数式用4'!$DC$2:$DZ$2,0))),"")</f>
        <v/>
      </c>
      <c r="AD112" s="970" t="str">
        <f t="shared" si="2"/>
        <v/>
      </c>
      <c r="AE112" s="864" t="str">
        <f t="shared" si="3"/>
        <v/>
      </c>
      <c r="AF112" s="971" t="str">
        <f>IF(O112="","",'別紙様式3-2（４・５月）'!O114&amp;'別紙様式3-2（４・５月）'!P114&amp;'別紙様式3-2（４・５月）'!Q114&amp;"から"&amp;O112)</f>
        <v/>
      </c>
      <c r="AG112" s="971" t="str">
        <f>IF(OR(W112="",W112="―"),"",'別紙様式3-2（４・５月）'!O114&amp;'別紙様式3-2（４・５月）'!P114&amp;'別紙様式3-2（４・５月）'!Q114&amp;"から"&amp;W112)</f>
        <v/>
      </c>
      <c r="AH112" s="714"/>
      <c r="AI112" s="714"/>
      <c r="AJ112" s="714"/>
      <c r="AK112" s="714"/>
      <c r="AL112" s="714"/>
      <c r="AM112" s="714"/>
      <c r="AN112" s="714"/>
      <c r="AO112" s="714"/>
    </row>
    <row r="113" spans="1:41" s="1" customFormat="1" ht="24.9" customHeight="1">
      <c r="A113" s="874">
        <v>100</v>
      </c>
      <c r="B113" s="735" t="str">
        <f>IF(基本情報入力シート!C152="","",基本情報入力シート!C152)</f>
        <v/>
      </c>
      <c r="C113" s="742"/>
      <c r="D113" s="742"/>
      <c r="E113" s="742"/>
      <c r="F113" s="742"/>
      <c r="G113" s="742"/>
      <c r="H113" s="742"/>
      <c r="I113" s="752"/>
      <c r="J113" s="758" t="str">
        <f>IF(基本情報入力シート!M152="","",基本情報入力シート!M152)</f>
        <v/>
      </c>
      <c r="K113" s="758" t="str">
        <f>IF(基本情報入力シート!R152="","",基本情報入力シート!R152)</f>
        <v/>
      </c>
      <c r="L113" s="758" t="str">
        <f>IF(基本情報入力シート!W152="","",基本情報入力シート!W152)</f>
        <v/>
      </c>
      <c r="M113" s="774" t="str">
        <f>IF(基本情報入力シート!X152="","",基本情報入力シート!X152)</f>
        <v/>
      </c>
      <c r="N113" s="787" t="str">
        <f>IF(基本情報入力シート!Y152="","",基本情報入力シート!Y152)</f>
        <v/>
      </c>
      <c r="O113" s="911"/>
      <c r="P113" s="917"/>
      <c r="Q113" s="921"/>
      <c r="R113" s="928" t="str">
        <f>IFERROR(IF(OR('別紙様式3-2（４・５月）'!R115="",'別紙様式3-2（４・５月）'!Z115="ベア加算"),"",P113*VLOOKUP(N113,'【参考】数式用'!$AD$2:$AH$27,MATCH(O113,'【参考】数式用'!$K$4:$N$4,0)+1,0)),"")</f>
        <v/>
      </c>
      <c r="S113" s="931"/>
      <c r="T113" s="935"/>
      <c r="U113" s="939"/>
      <c r="V113" s="945" t="str">
        <f>IFERROR(IF(AND('別紙様式3-2（４・５月）'!O115="",O113&lt;&gt;""),P113,P113*VLOOKUP(AF113,'【参考】数式用4'!$DC$3:$DZ$106,MATCH(N113,'【参考】数式用4'!$DC$2:$DZ$2,0))),"")</f>
        <v/>
      </c>
      <c r="W113" s="911"/>
      <c r="X113" s="917"/>
      <c r="Y113" s="928" t="str">
        <f>IFERROR(IF(OR('別紙様式3-2（４・５月）'!R115="",'別紙様式3-2（４・５月）'!Z115="ベア加算"),"",X113*VLOOKUP(N113,'【参考】数式用'!$AD$2:$AH$27,MATCH(W113,'【参考】数式用'!$K$4:$N$4,0)+1,0)),"")</f>
        <v/>
      </c>
      <c r="Z113" s="928"/>
      <c r="AA113" s="931"/>
      <c r="AB113" s="935"/>
      <c r="AC113" s="969" t="str">
        <f>IFERROR(IF(AND('別紙様式3-2（４・５月）'!O115="",W113&lt;&gt;"",W113&lt;&gt;"―"),X113,X113*VLOOKUP(AG113,'【参考】数式用4'!$DC$3:$DZ$106,MATCH(N113,'【参考】数式用4'!$DC$2:$DZ$2,0))),"")</f>
        <v/>
      </c>
      <c r="AD113" s="970" t="str">
        <f t="shared" si="2"/>
        <v/>
      </c>
      <c r="AE113" s="864" t="str">
        <f t="shared" si="3"/>
        <v/>
      </c>
      <c r="AF113" s="971" t="str">
        <f>IF(O113="","",'別紙様式3-2（４・５月）'!O115&amp;'別紙様式3-2（４・５月）'!P115&amp;'別紙様式3-2（４・５月）'!Q115&amp;"から"&amp;O113)</f>
        <v/>
      </c>
      <c r="AG113" s="971" t="str">
        <f>IF(OR(W113="",W113="―"),"",'別紙様式3-2（４・５月）'!O115&amp;'別紙様式3-2（４・５月）'!P115&amp;'別紙様式3-2（４・５月）'!Q115&amp;"から"&amp;W113)</f>
        <v/>
      </c>
      <c r="AH113" s="714"/>
      <c r="AI113" s="714"/>
      <c r="AJ113" s="714"/>
      <c r="AK113" s="714"/>
      <c r="AL113" s="714"/>
      <c r="AM113" s="714"/>
      <c r="AN113" s="714"/>
      <c r="AO113" s="714"/>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972" customWidth="1"/>
    <col min="2" max="28" width="8" style="972" customWidth="1"/>
    <col min="29" max="29" width="9" style="972"/>
    <col min="30" max="30" width="42.88671875" style="972" customWidth="1"/>
    <col min="31" max="40" width="9" style="972"/>
    <col min="41" max="41" width="9.109375" style="972" customWidth="1"/>
    <col min="42" max="16384" width="9" style="972"/>
  </cols>
  <sheetData>
    <row r="1" spans="1:38" ht="13.8">
      <c r="A1" s="973" t="s">
        <v>241</v>
      </c>
      <c r="B1" s="973"/>
      <c r="C1" s="973"/>
      <c r="D1" s="973"/>
      <c r="E1" s="973"/>
      <c r="AD1" s="1046" t="s">
        <v>2134</v>
      </c>
      <c r="AE1" s="972"/>
      <c r="AF1" s="972"/>
      <c r="AG1" s="972"/>
      <c r="AH1" s="972"/>
      <c r="AJ1" s="1068" t="s">
        <v>2097</v>
      </c>
      <c r="AL1" s="973" t="s">
        <v>2125</v>
      </c>
    </row>
    <row r="2" spans="1:38" ht="24.75" customHeight="1">
      <c r="A2" s="974" t="s">
        <v>56</v>
      </c>
      <c r="B2" s="981" t="s">
        <v>347</v>
      </c>
      <c r="C2" s="988"/>
      <c r="D2" s="988"/>
      <c r="E2" s="999"/>
      <c r="F2" s="1007" t="s">
        <v>348</v>
      </c>
      <c r="G2" s="1009"/>
      <c r="H2" s="1016"/>
      <c r="I2" s="974" t="s">
        <v>292</v>
      </c>
      <c r="J2" s="1024"/>
      <c r="K2" s="1027" t="s">
        <v>353</v>
      </c>
      <c r="L2" s="1034"/>
      <c r="M2" s="1034"/>
      <c r="N2" s="1034"/>
      <c r="O2" s="1034"/>
      <c r="P2" s="1034"/>
      <c r="Q2" s="1034"/>
      <c r="R2" s="1034"/>
      <c r="S2" s="1034"/>
      <c r="T2" s="1034"/>
      <c r="U2" s="1034"/>
      <c r="V2" s="1034"/>
      <c r="W2" s="1034"/>
      <c r="X2" s="1034"/>
      <c r="Y2" s="1034"/>
      <c r="Z2" s="1034"/>
      <c r="AA2" s="1034"/>
      <c r="AB2" s="1040"/>
      <c r="AC2" s="1033"/>
      <c r="AD2" s="1047" t="s">
        <v>56</v>
      </c>
      <c r="AE2" s="1050" t="s">
        <v>2098</v>
      </c>
      <c r="AF2" s="1056"/>
      <c r="AG2" s="1056"/>
      <c r="AH2" s="1062"/>
      <c r="AI2" s="1033"/>
      <c r="AJ2" s="1069" t="s">
        <v>1158</v>
      </c>
      <c r="AK2" s="1033"/>
      <c r="AL2" s="1071" t="s">
        <v>447</v>
      </c>
    </row>
    <row r="3" spans="1:38" ht="35.25" customHeight="1">
      <c r="A3" s="975"/>
      <c r="B3" s="982" t="s">
        <v>2148</v>
      </c>
      <c r="C3" s="989"/>
      <c r="D3" s="989"/>
      <c r="E3" s="1000"/>
      <c r="F3" s="982" t="s">
        <v>360</v>
      </c>
      <c r="G3" s="989"/>
      <c r="H3" s="1000"/>
      <c r="I3" s="976"/>
      <c r="J3" s="1025"/>
      <c r="K3" s="1028" t="s">
        <v>364</v>
      </c>
      <c r="L3" s="1035"/>
      <c r="M3" s="1035"/>
      <c r="N3" s="1035"/>
      <c r="O3" s="1035"/>
      <c r="P3" s="1035"/>
      <c r="Q3" s="1035"/>
      <c r="R3" s="1035"/>
      <c r="S3" s="1035"/>
      <c r="T3" s="1035"/>
      <c r="U3" s="1035"/>
      <c r="V3" s="1035"/>
      <c r="W3" s="1035"/>
      <c r="X3" s="1035"/>
      <c r="Y3" s="1035"/>
      <c r="Z3" s="1035"/>
      <c r="AA3" s="1035"/>
      <c r="AB3" s="1041"/>
      <c r="AC3" s="1033"/>
      <c r="AD3" s="1048"/>
      <c r="AE3" s="1051"/>
      <c r="AF3" s="1057"/>
      <c r="AG3" s="1057"/>
      <c r="AH3" s="1063"/>
      <c r="AI3" s="1033"/>
      <c r="AJ3" s="1070"/>
      <c r="AK3" s="1033"/>
      <c r="AL3" s="1072" t="s">
        <v>2123</v>
      </c>
    </row>
    <row r="4" spans="1:38" ht="23.25" customHeight="1">
      <c r="A4" s="976"/>
      <c r="B4" s="983" t="s">
        <v>234</v>
      </c>
      <c r="C4" s="990" t="s">
        <v>369</v>
      </c>
      <c r="D4" s="990" t="s">
        <v>373</v>
      </c>
      <c r="E4" s="1001" t="s">
        <v>2149</v>
      </c>
      <c r="F4" s="983" t="s">
        <v>378</v>
      </c>
      <c r="G4" s="1010" t="s">
        <v>384</v>
      </c>
      <c r="H4" s="1017" t="s">
        <v>389</v>
      </c>
      <c r="I4" s="1018" t="s">
        <v>391</v>
      </c>
      <c r="J4" s="1017" t="s">
        <v>393</v>
      </c>
      <c r="K4" s="1001" t="s">
        <v>394</v>
      </c>
      <c r="L4" s="990" t="s">
        <v>277</v>
      </c>
      <c r="M4" s="990" t="s">
        <v>398</v>
      </c>
      <c r="N4" s="990" t="s">
        <v>402</v>
      </c>
      <c r="O4" s="990" t="s">
        <v>404</v>
      </c>
      <c r="P4" s="990" t="s">
        <v>405</v>
      </c>
      <c r="Q4" s="990" t="s">
        <v>409</v>
      </c>
      <c r="R4" s="990" t="s">
        <v>411</v>
      </c>
      <c r="S4" s="990" t="s">
        <v>414</v>
      </c>
      <c r="T4" s="990" t="s">
        <v>311</v>
      </c>
      <c r="U4" s="990" t="s">
        <v>110</v>
      </c>
      <c r="V4" s="990" t="s">
        <v>415</v>
      </c>
      <c r="W4" s="990" t="s">
        <v>419</v>
      </c>
      <c r="X4" s="990" t="s">
        <v>207</v>
      </c>
      <c r="Y4" s="990" t="s">
        <v>424</v>
      </c>
      <c r="Z4" s="990" t="s">
        <v>425</v>
      </c>
      <c r="AA4" s="990" t="s">
        <v>428</v>
      </c>
      <c r="AB4" s="1017" t="s">
        <v>430</v>
      </c>
      <c r="AC4" s="1033"/>
      <c r="AD4" s="1049"/>
      <c r="AE4" s="1052" t="s">
        <v>394</v>
      </c>
      <c r="AF4" s="1058" t="s">
        <v>277</v>
      </c>
      <c r="AG4" s="1058" t="s">
        <v>398</v>
      </c>
      <c r="AH4" s="1064" t="s">
        <v>402</v>
      </c>
      <c r="AI4" s="1033"/>
      <c r="AJ4" s="1033"/>
      <c r="AK4" s="1033"/>
      <c r="AL4" s="1072" t="s">
        <v>1956</v>
      </c>
    </row>
    <row r="5" spans="1:38" ht="13.5" customHeight="1">
      <c r="A5" s="977" t="s">
        <v>45</v>
      </c>
      <c r="B5" s="984">
        <v>0.13700000000000001</v>
      </c>
      <c r="C5" s="991">
        <v>0.1</v>
      </c>
      <c r="D5" s="995">
        <v>5.5e-002</v>
      </c>
      <c r="E5" s="1002">
        <v>0</v>
      </c>
      <c r="F5" s="984">
        <v>6.3e-002</v>
      </c>
      <c r="G5" s="1011">
        <v>4.2000000000000003e-002</v>
      </c>
      <c r="H5" s="1002">
        <v>0</v>
      </c>
      <c r="I5" s="1019">
        <v>2.4e-002</v>
      </c>
      <c r="J5" s="1002">
        <v>0</v>
      </c>
      <c r="K5" s="1029">
        <v>0.245</v>
      </c>
      <c r="L5" s="1036">
        <v>0.224</v>
      </c>
      <c r="M5" s="1036">
        <v>0.182</v>
      </c>
      <c r="N5" s="1036">
        <v>0.14499999999999999</v>
      </c>
      <c r="O5" s="1036">
        <v>0.221</v>
      </c>
      <c r="P5" s="1036">
        <v>0.20799999999999999</v>
      </c>
      <c r="Q5" s="1036">
        <v>0.2</v>
      </c>
      <c r="R5" s="1036">
        <v>0.187</v>
      </c>
      <c r="S5" s="1036">
        <v>0.184</v>
      </c>
      <c r="T5" s="1036">
        <v>0.16300000000000001</v>
      </c>
      <c r="U5" s="1036">
        <v>0.16299999999999998</v>
      </c>
      <c r="V5" s="1036">
        <v>0.158</v>
      </c>
      <c r="W5" s="1036">
        <v>0.14199999999999999</v>
      </c>
      <c r="X5" s="1036">
        <v>0.13899999999999998</v>
      </c>
      <c r="Y5" s="1036">
        <v>0.12100000000000001</v>
      </c>
      <c r="Z5" s="1036">
        <v>0.11800000000000001</v>
      </c>
      <c r="AA5" s="1036">
        <v>0.1</v>
      </c>
      <c r="AB5" s="1042">
        <v>7.5999999999999998e-002</v>
      </c>
      <c r="AC5" s="1033"/>
      <c r="AD5" s="977" t="s">
        <v>45</v>
      </c>
      <c r="AE5" s="1053">
        <v>9.7000000000000003e-002</v>
      </c>
      <c r="AF5" s="1059">
        <v>0.107</v>
      </c>
      <c r="AG5" s="1059">
        <v>0.13100000000000001</v>
      </c>
      <c r="AH5" s="1065">
        <v>0.16500000000000001</v>
      </c>
      <c r="AI5" s="1033"/>
      <c r="AJ5" s="1069" t="s">
        <v>325</v>
      </c>
      <c r="AK5" s="1033"/>
      <c r="AL5" s="1072" t="s">
        <v>741</v>
      </c>
    </row>
    <row r="6" spans="1:38" ht="13.5" customHeight="1">
      <c r="A6" s="978" t="s">
        <v>49</v>
      </c>
      <c r="B6" s="985">
        <v>0.13700000000000001</v>
      </c>
      <c r="C6" s="992">
        <v>0.1</v>
      </c>
      <c r="D6" s="996">
        <v>5.5e-002</v>
      </c>
      <c r="E6" s="1003">
        <v>0</v>
      </c>
      <c r="F6" s="985">
        <v>6.3e-002</v>
      </c>
      <c r="G6" s="1012">
        <v>4.2000000000000003e-002</v>
      </c>
      <c r="H6" s="1003">
        <v>0</v>
      </c>
      <c r="I6" s="1020">
        <v>2.4e-002</v>
      </c>
      <c r="J6" s="1002">
        <v>0</v>
      </c>
      <c r="K6" s="1030">
        <v>0.245</v>
      </c>
      <c r="L6" s="1037">
        <v>0.224</v>
      </c>
      <c r="M6" s="1037">
        <v>0.182</v>
      </c>
      <c r="N6" s="1037">
        <v>0.14499999999999999</v>
      </c>
      <c r="O6" s="1037">
        <v>0.221</v>
      </c>
      <c r="P6" s="1037">
        <v>0.20799999999999999</v>
      </c>
      <c r="Q6" s="1037">
        <v>0.2</v>
      </c>
      <c r="R6" s="1037">
        <v>0.187</v>
      </c>
      <c r="S6" s="1037">
        <v>0.184</v>
      </c>
      <c r="T6" s="1037">
        <v>0.16300000000000001</v>
      </c>
      <c r="U6" s="1037">
        <v>0.16299999999999998</v>
      </c>
      <c r="V6" s="1037">
        <v>0.158</v>
      </c>
      <c r="W6" s="1037">
        <v>0.14199999999999999</v>
      </c>
      <c r="X6" s="1037">
        <v>0.13899999999999998</v>
      </c>
      <c r="Y6" s="1037">
        <v>0.12100000000000001</v>
      </c>
      <c r="Z6" s="1037">
        <v>0.11800000000000001</v>
      </c>
      <c r="AA6" s="1037">
        <v>0.1</v>
      </c>
      <c r="AB6" s="1043">
        <v>7.5999999999999998e-002</v>
      </c>
      <c r="AC6" s="1033"/>
      <c r="AD6" s="978" t="s">
        <v>49</v>
      </c>
      <c r="AE6" s="1054">
        <v>9.7000000000000003e-002</v>
      </c>
      <c r="AF6" s="1060">
        <v>0.107</v>
      </c>
      <c r="AG6" s="1060">
        <v>0.13100000000000001</v>
      </c>
      <c r="AH6" s="1066">
        <v>0.16500000000000001</v>
      </c>
      <c r="AI6" s="1033"/>
      <c r="AJ6" s="1070"/>
      <c r="AK6" s="1033"/>
      <c r="AL6" s="1073" t="s">
        <v>2124</v>
      </c>
    </row>
    <row r="7" spans="1:38">
      <c r="A7" s="978" t="s">
        <v>432</v>
      </c>
      <c r="B7" s="985">
        <v>0.13700000000000001</v>
      </c>
      <c r="C7" s="992">
        <v>0.1</v>
      </c>
      <c r="D7" s="996">
        <v>5.5e-002</v>
      </c>
      <c r="E7" s="1003">
        <v>0</v>
      </c>
      <c r="F7" s="985">
        <v>6.3e-002</v>
      </c>
      <c r="G7" s="1012">
        <v>4.2000000000000003e-002</v>
      </c>
      <c r="H7" s="1003">
        <v>0</v>
      </c>
      <c r="I7" s="1020">
        <v>2.4e-002</v>
      </c>
      <c r="J7" s="1002">
        <v>0</v>
      </c>
      <c r="K7" s="1030">
        <v>0.245</v>
      </c>
      <c r="L7" s="1037">
        <v>0.224</v>
      </c>
      <c r="M7" s="1037">
        <v>0.182</v>
      </c>
      <c r="N7" s="1037">
        <v>0.14499999999999999</v>
      </c>
      <c r="O7" s="1037">
        <v>0.221</v>
      </c>
      <c r="P7" s="1037">
        <v>0.20799999999999999</v>
      </c>
      <c r="Q7" s="1037">
        <v>0.2</v>
      </c>
      <c r="R7" s="1037">
        <v>0.187</v>
      </c>
      <c r="S7" s="1037">
        <v>0.184</v>
      </c>
      <c r="T7" s="1037">
        <v>0.16300000000000001</v>
      </c>
      <c r="U7" s="1037">
        <v>0.16299999999999998</v>
      </c>
      <c r="V7" s="1037">
        <v>0.158</v>
      </c>
      <c r="W7" s="1037">
        <v>0.14199999999999999</v>
      </c>
      <c r="X7" s="1037">
        <v>0.13899999999999998</v>
      </c>
      <c r="Y7" s="1037">
        <v>0.12100000000000001</v>
      </c>
      <c r="Z7" s="1037">
        <v>0.11800000000000001</v>
      </c>
      <c r="AA7" s="1037">
        <v>0.1</v>
      </c>
      <c r="AB7" s="1043">
        <v>7.5999999999999998e-002</v>
      </c>
      <c r="AC7" s="1033"/>
      <c r="AD7" s="978" t="s">
        <v>432</v>
      </c>
      <c r="AE7" s="1054">
        <v>9.7000000000000003e-002</v>
      </c>
      <c r="AF7" s="1060">
        <v>0.107</v>
      </c>
      <c r="AG7" s="1060">
        <v>0.13100000000000001</v>
      </c>
      <c r="AH7" s="1066">
        <v>0.16500000000000001</v>
      </c>
      <c r="AI7" s="1033"/>
      <c r="AJ7" s="1033"/>
      <c r="AK7" s="1033"/>
    </row>
    <row r="8" spans="1:38" ht="13.5" customHeight="1">
      <c r="A8" s="978" t="s">
        <v>437</v>
      </c>
      <c r="B8" s="985">
        <v>5.8000000000000003e-002</v>
      </c>
      <c r="C8" s="992">
        <v>4.2000000000000003e-002</v>
      </c>
      <c r="D8" s="996">
        <v>2.3e-002</v>
      </c>
      <c r="E8" s="1003">
        <v>0</v>
      </c>
      <c r="F8" s="985">
        <v>2.1000000000000001e-002</v>
      </c>
      <c r="G8" s="1012">
        <v>1.4999999999999999e-002</v>
      </c>
      <c r="H8" s="1003">
        <v>0</v>
      </c>
      <c r="I8" s="1020">
        <v>1.0999999999999999e-002</v>
      </c>
      <c r="J8" s="1002">
        <v>0</v>
      </c>
      <c r="K8" s="1030">
        <v>1.e-001</v>
      </c>
      <c r="L8" s="1037">
        <v>9.4e-002</v>
      </c>
      <c r="M8" s="1037">
        <v>7.9000000000000001e-002</v>
      </c>
      <c r="N8" s="1037">
        <v>6.3e-002</v>
      </c>
      <c r="O8" s="1037">
        <v>8.8999999999999996e-002</v>
      </c>
      <c r="P8" s="1037">
        <v>8.3999999999999991e-002</v>
      </c>
      <c r="Q8" s="1037">
        <v>8.3000000000000004e-002</v>
      </c>
      <c r="R8" s="1037">
        <v>7.8e-002</v>
      </c>
      <c r="S8" s="1037">
        <v>7.2999999999999995e-002</v>
      </c>
      <c r="T8" s="1037">
        <v>6.7000000000000004e-002</v>
      </c>
      <c r="U8" s="1037">
        <v>6.4999999999999988e-002</v>
      </c>
      <c r="V8" s="1037">
        <v>6.8000000000000005e-002</v>
      </c>
      <c r="W8" s="1037">
        <v>5.9000000000000004e-002</v>
      </c>
      <c r="X8" s="1037">
        <v>5.3999999999999999e-002</v>
      </c>
      <c r="Y8" s="1037">
        <v>5.2000000000000005e-002</v>
      </c>
      <c r="Z8" s="1037">
        <v>4.8000000000000001e-002</v>
      </c>
      <c r="AA8" s="1037">
        <v>4.4000000000000004e-002</v>
      </c>
      <c r="AB8" s="1043">
        <v>3.3000000000000002e-002</v>
      </c>
      <c r="AC8" s="1033"/>
      <c r="AD8" s="978" t="s">
        <v>437</v>
      </c>
      <c r="AE8" s="1054">
        <v>0.11</v>
      </c>
      <c r="AF8" s="1060">
        <v>0.11700000000000001</v>
      </c>
      <c r="AG8" s="1060">
        <v>0.13900000000000001</v>
      </c>
      <c r="AH8" s="1066">
        <v>0.17399999999999999</v>
      </c>
      <c r="AI8" s="1033"/>
      <c r="AJ8" s="1033"/>
      <c r="AK8" s="1033"/>
    </row>
    <row r="9" spans="1:38" ht="13.5" customHeight="1">
      <c r="A9" s="978" t="s">
        <v>21</v>
      </c>
      <c r="B9" s="985">
        <v>5.8999999999999997e-002</v>
      </c>
      <c r="C9" s="992">
        <v>4.2999999999999997e-002</v>
      </c>
      <c r="D9" s="996">
        <v>2.3e-002</v>
      </c>
      <c r="E9" s="1003">
        <v>0</v>
      </c>
      <c r="F9" s="985">
        <v>1.2e-002</v>
      </c>
      <c r="G9" s="1012">
        <v>1.e-002</v>
      </c>
      <c r="H9" s="1003">
        <v>0</v>
      </c>
      <c r="I9" s="1020">
        <v>1.0999999999999999e-002</v>
      </c>
      <c r="J9" s="1002">
        <v>0</v>
      </c>
      <c r="K9" s="1030">
        <v>9.1999999999999985e-002</v>
      </c>
      <c r="L9" s="1037">
        <v>8.9999999999999983e-002</v>
      </c>
      <c r="M9" s="1037">
        <v>7.9999999999999988e-002</v>
      </c>
      <c r="N9" s="1037">
        <v>6.3999999999999987e-002</v>
      </c>
      <c r="O9" s="1037">
        <v>8.0999999999999989e-002</v>
      </c>
      <c r="P9" s="1037">
        <v>7.5999999999999984e-002</v>
      </c>
      <c r="Q9" s="1037">
        <v>7.8999999999999987e-002</v>
      </c>
      <c r="R9" s="1037">
        <v>7.3999999999999996e-002</v>
      </c>
      <c r="S9" s="1037">
        <v>6.4999999999999988e-002</v>
      </c>
      <c r="T9" s="1037">
        <v>6.3e-002</v>
      </c>
      <c r="U9" s="1037">
        <v>5.6000000000000001e-002</v>
      </c>
      <c r="V9" s="1037">
        <v>6.8999999999999992e-002</v>
      </c>
      <c r="W9" s="1037">
        <v>5.3999999999999999e-002</v>
      </c>
      <c r="X9" s="1037">
        <v>4.5000000000000005e-002</v>
      </c>
      <c r="Y9" s="1037">
        <v>5.2999999999999999e-002</v>
      </c>
      <c r="Z9" s="1037">
        <v>4.3000000000000003e-002</v>
      </c>
      <c r="AA9" s="1037">
        <v>4.4000000000000004e-002</v>
      </c>
      <c r="AB9" s="1043">
        <v>3.3000000000000002e-002</v>
      </c>
      <c r="AC9" s="1033"/>
      <c r="AD9" s="978" t="s">
        <v>21</v>
      </c>
      <c r="AE9" s="1054">
        <v>0.11899999999999999</v>
      </c>
      <c r="AF9" s="1060">
        <v>0.122</v>
      </c>
      <c r="AG9" s="1060">
        <v>0.13700000000000001</v>
      </c>
      <c r="AH9" s="1066">
        <v>0.17100000000000001</v>
      </c>
      <c r="AI9" s="1033"/>
      <c r="AJ9" s="1033"/>
      <c r="AK9" s="1033"/>
    </row>
    <row r="10" spans="1:38" ht="13.5" customHeight="1">
      <c r="A10" s="978" t="s">
        <v>50</v>
      </c>
      <c r="B10" s="985">
        <v>5.8999999999999997e-002</v>
      </c>
      <c r="C10" s="992">
        <v>4.2999999999999997e-002</v>
      </c>
      <c r="D10" s="996">
        <v>2.3e-002</v>
      </c>
      <c r="E10" s="1003">
        <v>0</v>
      </c>
      <c r="F10" s="985">
        <v>1.2e-002</v>
      </c>
      <c r="G10" s="1012">
        <v>1.e-002</v>
      </c>
      <c r="H10" s="1003">
        <v>0</v>
      </c>
      <c r="I10" s="1020">
        <v>1.0999999999999999e-002</v>
      </c>
      <c r="J10" s="1002">
        <v>0</v>
      </c>
      <c r="K10" s="1030">
        <v>9.1999999999999985e-002</v>
      </c>
      <c r="L10" s="1037">
        <v>8.9999999999999983e-002</v>
      </c>
      <c r="M10" s="1037">
        <v>7.9999999999999988e-002</v>
      </c>
      <c r="N10" s="1037">
        <v>6.3999999999999987e-002</v>
      </c>
      <c r="O10" s="1037">
        <v>8.0999999999999989e-002</v>
      </c>
      <c r="P10" s="1037">
        <v>7.5999999999999984e-002</v>
      </c>
      <c r="Q10" s="1037">
        <v>7.8999999999999987e-002</v>
      </c>
      <c r="R10" s="1037">
        <v>7.3999999999999996e-002</v>
      </c>
      <c r="S10" s="1037">
        <v>6.4999999999999988e-002</v>
      </c>
      <c r="T10" s="1037">
        <v>6.3e-002</v>
      </c>
      <c r="U10" s="1037">
        <v>5.6000000000000001e-002</v>
      </c>
      <c r="V10" s="1037">
        <v>6.8999999999999992e-002</v>
      </c>
      <c r="W10" s="1037">
        <v>5.3999999999999999e-002</v>
      </c>
      <c r="X10" s="1037">
        <v>4.5000000000000005e-002</v>
      </c>
      <c r="Y10" s="1037">
        <v>5.2999999999999999e-002</v>
      </c>
      <c r="Z10" s="1037">
        <v>4.3000000000000003e-002</v>
      </c>
      <c r="AA10" s="1037">
        <v>4.4000000000000004e-002</v>
      </c>
      <c r="AB10" s="1043">
        <v>3.3000000000000002e-002</v>
      </c>
      <c r="AC10" s="1033"/>
      <c r="AD10" s="978" t="s">
        <v>50</v>
      </c>
      <c r="AE10" s="1054">
        <v>0.11899999999999999</v>
      </c>
      <c r="AF10" s="1060">
        <v>0.122</v>
      </c>
      <c r="AG10" s="1060">
        <v>0.13700000000000001</v>
      </c>
      <c r="AH10" s="1066">
        <v>0.17100000000000001</v>
      </c>
      <c r="AI10" s="1033"/>
      <c r="AJ10" s="1033"/>
      <c r="AK10" s="1033"/>
    </row>
    <row r="11" spans="1:38" ht="13.5" customHeight="1">
      <c r="A11" s="978" t="s">
        <v>439</v>
      </c>
      <c r="B11" s="985">
        <v>4.7e-002</v>
      </c>
      <c r="C11" s="992">
        <v>3.4000000000000002e-002</v>
      </c>
      <c r="D11" s="996">
        <v>1.9e-002</v>
      </c>
      <c r="E11" s="1003">
        <v>0</v>
      </c>
      <c r="F11" s="985">
        <v>2.e-002</v>
      </c>
      <c r="G11" s="1012">
        <v>1.7000000000000001e-002</v>
      </c>
      <c r="H11" s="1003">
        <v>0</v>
      </c>
      <c r="I11" s="1020">
        <v>1.e-002</v>
      </c>
      <c r="J11" s="1002">
        <v>0</v>
      </c>
      <c r="K11" s="1030">
        <v>8.5999999999999993e-002</v>
      </c>
      <c r="L11" s="1037">
        <v>8.299999999999999e-002</v>
      </c>
      <c r="M11" s="1037">
        <v>6.6000000000000003e-002</v>
      </c>
      <c r="N11" s="1037">
        <v>5.3000000000000005e-002</v>
      </c>
      <c r="O11" s="1037">
        <v>7.5999999999999998e-002</v>
      </c>
      <c r="P11" s="1037">
        <v>7.2999999999999995e-002</v>
      </c>
      <c r="Q11" s="1037">
        <v>7.2999999999999995e-002</v>
      </c>
      <c r="R11" s="1037">
        <v>7.0000000000000007e-002</v>
      </c>
      <c r="S11" s="1037">
        <v>6.3e-002</v>
      </c>
      <c r="T11" s="1037">
        <v>6.0000000000000005e-002</v>
      </c>
      <c r="U11" s="1037">
        <v>5.8000000000000003e-002</v>
      </c>
      <c r="V11" s="1037">
        <v>5.6000000000000001e-002</v>
      </c>
      <c r="W11" s="1037">
        <v>5.5000000000000007e-002</v>
      </c>
      <c r="X11" s="1037">
        <v>4.8000000000000001e-002</v>
      </c>
      <c r="Y11" s="1037">
        <v>4.3000000000000003e-002</v>
      </c>
      <c r="Z11" s="1037">
        <v>4.5000000000000005e-002</v>
      </c>
      <c r="AA11" s="1037">
        <v>3.7999999999999999e-002</v>
      </c>
      <c r="AB11" s="1043">
        <v>2.7999999999999997e-002</v>
      </c>
      <c r="AC11" s="1033"/>
      <c r="AD11" s="978" t="s">
        <v>439</v>
      </c>
      <c r="AE11" s="1054">
        <v>0.11600000000000001</v>
      </c>
      <c r="AF11" s="1060">
        <v>0.12</v>
      </c>
      <c r="AG11" s="1060">
        <v>0.151</v>
      </c>
      <c r="AH11" s="1066">
        <v>0.188</v>
      </c>
      <c r="AI11" s="1033"/>
      <c r="AJ11" s="1033"/>
      <c r="AK11" s="1033"/>
    </row>
    <row r="12" spans="1:38" ht="13.5" customHeight="1">
      <c r="A12" s="978" t="s">
        <v>443</v>
      </c>
      <c r="B12" s="985">
        <v>8.2000000000000003e-002</v>
      </c>
      <c r="C12" s="992">
        <v>6.e-002</v>
      </c>
      <c r="D12" s="996">
        <v>3.3000000000000002e-002</v>
      </c>
      <c r="E12" s="1003">
        <v>0</v>
      </c>
      <c r="F12" s="985">
        <v>1.7999999999999999e-002</v>
      </c>
      <c r="G12" s="1012">
        <v>1.2e-002</v>
      </c>
      <c r="H12" s="1003">
        <v>0</v>
      </c>
      <c r="I12" s="1020">
        <v>1.4999999999999999e-002</v>
      </c>
      <c r="J12" s="1002">
        <v>0</v>
      </c>
      <c r="K12" s="1030">
        <v>0.128</v>
      </c>
      <c r="L12" s="1037">
        <v>0.122</v>
      </c>
      <c r="M12" s="1037">
        <v>0.11</v>
      </c>
      <c r="N12" s="1037">
        <v>8.7999999999999995e-002</v>
      </c>
      <c r="O12" s="1037">
        <v>0.113</v>
      </c>
      <c r="P12" s="1037">
        <v>0.106</v>
      </c>
      <c r="Q12" s="1037">
        <v>0.107</v>
      </c>
      <c r="R12" s="1037">
        <v>1.e-001</v>
      </c>
      <c r="S12" s="1037">
        <v>9.0999999999999998e-002</v>
      </c>
      <c r="T12" s="1037">
        <v>8.4999999999999992e-002</v>
      </c>
      <c r="U12" s="1037">
        <v>7.9000000000000001e-002</v>
      </c>
      <c r="V12" s="1037">
        <v>9.5000000000000001e-002</v>
      </c>
      <c r="W12" s="1037">
        <v>7.2999999999999995e-002</v>
      </c>
      <c r="X12" s="1037">
        <v>6.4000000000000001e-002</v>
      </c>
      <c r="Y12" s="1037">
        <v>7.2999999999999995e-002</v>
      </c>
      <c r="Z12" s="1037">
        <v>5.7999999999999996e-002</v>
      </c>
      <c r="AA12" s="1037">
        <v>6.0999999999999999e-002</v>
      </c>
      <c r="AB12" s="1043">
        <v>4.5999999999999999e-002</v>
      </c>
      <c r="AC12" s="1033"/>
      <c r="AD12" s="978" t="s">
        <v>443</v>
      </c>
      <c r="AE12" s="1054">
        <v>0.11700000000000001</v>
      </c>
      <c r="AF12" s="1060">
        <v>0.122</v>
      </c>
      <c r="AG12" s="1060">
        <v>0.13600000000000001</v>
      </c>
      <c r="AH12" s="1066">
        <v>0.17</v>
      </c>
      <c r="AI12" s="1033"/>
      <c r="AJ12" s="1033"/>
      <c r="AK12" s="1033"/>
    </row>
    <row r="13" spans="1:38" ht="13.5" customHeight="1">
      <c r="A13" s="978" t="s">
        <v>60</v>
      </c>
      <c r="B13" s="985">
        <v>8.2000000000000003e-002</v>
      </c>
      <c r="C13" s="992">
        <v>6.e-002</v>
      </c>
      <c r="D13" s="996">
        <v>3.3000000000000002e-002</v>
      </c>
      <c r="E13" s="1003">
        <v>0</v>
      </c>
      <c r="F13" s="985">
        <v>1.7999999999999999e-002</v>
      </c>
      <c r="G13" s="1012">
        <v>1.2e-002</v>
      </c>
      <c r="H13" s="1003">
        <v>0</v>
      </c>
      <c r="I13" s="1020">
        <v>1.4999999999999999e-002</v>
      </c>
      <c r="J13" s="1002">
        <v>0</v>
      </c>
      <c r="K13" s="1030">
        <v>0.128</v>
      </c>
      <c r="L13" s="1037">
        <v>0.122</v>
      </c>
      <c r="M13" s="1037">
        <v>0.11</v>
      </c>
      <c r="N13" s="1037">
        <v>8.7999999999999995e-002</v>
      </c>
      <c r="O13" s="1037">
        <v>0.113</v>
      </c>
      <c r="P13" s="1037">
        <v>0.106</v>
      </c>
      <c r="Q13" s="1037">
        <v>0.107</v>
      </c>
      <c r="R13" s="1037">
        <v>1.e-001</v>
      </c>
      <c r="S13" s="1037">
        <v>9.0999999999999998e-002</v>
      </c>
      <c r="T13" s="1037">
        <v>8.4999999999999992e-002</v>
      </c>
      <c r="U13" s="1037">
        <v>7.9000000000000001e-002</v>
      </c>
      <c r="V13" s="1037">
        <v>9.5000000000000001e-002</v>
      </c>
      <c r="W13" s="1037">
        <v>7.2999999999999995e-002</v>
      </c>
      <c r="X13" s="1037">
        <v>6.4000000000000001e-002</v>
      </c>
      <c r="Y13" s="1037">
        <v>7.2999999999999995e-002</v>
      </c>
      <c r="Z13" s="1037">
        <v>5.7999999999999996e-002</v>
      </c>
      <c r="AA13" s="1037">
        <v>6.0999999999999999e-002</v>
      </c>
      <c r="AB13" s="1043">
        <v>4.5999999999999999e-002</v>
      </c>
      <c r="AC13" s="1033"/>
      <c r="AD13" s="978" t="s">
        <v>60</v>
      </c>
      <c r="AE13" s="1054">
        <v>0.11700000000000001</v>
      </c>
      <c r="AF13" s="1060">
        <v>0.122</v>
      </c>
      <c r="AG13" s="1060">
        <v>0.13600000000000001</v>
      </c>
      <c r="AH13" s="1066">
        <v>0.17</v>
      </c>
      <c r="AI13" s="1033"/>
      <c r="AJ13" s="1033"/>
      <c r="AK13" s="1033"/>
    </row>
    <row r="14" spans="1:38" ht="13.5" customHeight="1">
      <c r="A14" s="978" t="s">
        <v>379</v>
      </c>
      <c r="B14" s="985">
        <v>0.104</v>
      </c>
      <c r="C14" s="992">
        <v>7.5999999999999998e-002</v>
      </c>
      <c r="D14" s="996">
        <v>4.2000000000000003e-002</v>
      </c>
      <c r="E14" s="1003">
        <v>0</v>
      </c>
      <c r="F14" s="985">
        <v>3.1e-002</v>
      </c>
      <c r="G14" s="1012">
        <v>2.4e-002</v>
      </c>
      <c r="H14" s="1003">
        <v>0</v>
      </c>
      <c r="I14" s="1020">
        <v>2.3e-002</v>
      </c>
      <c r="J14" s="1002">
        <v>0</v>
      </c>
      <c r="K14" s="1030">
        <v>0.18099999999999999</v>
      </c>
      <c r="L14" s="1037">
        <v>0.17399999999999999</v>
      </c>
      <c r="M14" s="1037">
        <v>0.15</v>
      </c>
      <c r="N14" s="1037">
        <v>0.122</v>
      </c>
      <c r="O14" s="1037">
        <v>0.158</v>
      </c>
      <c r="P14" s="1037">
        <v>0.153</v>
      </c>
      <c r="Q14" s="1037">
        <v>0.151</v>
      </c>
      <c r="R14" s="1037">
        <v>0.14599999999999999</v>
      </c>
      <c r="S14" s="1037">
        <v>0.13</v>
      </c>
      <c r="T14" s="1037">
        <v>0.123</v>
      </c>
      <c r="U14" s="1037">
        <v>0.11899999999999999</v>
      </c>
      <c r="V14" s="1037">
        <v>0.127</v>
      </c>
      <c r="W14" s="1037">
        <v>0.11199999999999999</v>
      </c>
      <c r="X14" s="1037">
        <v>9.6000000000000002e-002</v>
      </c>
      <c r="Y14" s="1037">
        <v>9.9000000000000005e-002</v>
      </c>
      <c r="Z14" s="1037">
        <v>8.8999999999999996e-002</v>
      </c>
      <c r="AA14" s="1037">
        <v>8.7999999999999995e-002</v>
      </c>
      <c r="AB14" s="1043">
        <v>6.5000000000000002e-002</v>
      </c>
      <c r="AC14" s="1033"/>
      <c r="AD14" s="978" t="s">
        <v>379</v>
      </c>
      <c r="AE14" s="1054">
        <v>0.127</v>
      </c>
      <c r="AF14" s="1060">
        <v>0.13200000000000001</v>
      </c>
      <c r="AG14" s="1060">
        <v>0.153</v>
      </c>
      <c r="AH14" s="1066">
        <v>0.188</v>
      </c>
      <c r="AI14" s="1033"/>
      <c r="AJ14" s="1033"/>
      <c r="AK14" s="1033"/>
    </row>
    <row r="15" spans="1:38" ht="13.5" customHeight="1">
      <c r="A15" s="978" t="s">
        <v>322</v>
      </c>
      <c r="B15" s="985">
        <v>0.10199999999999999</v>
      </c>
      <c r="C15" s="992">
        <v>7.3999999999999996e-002</v>
      </c>
      <c r="D15" s="996">
        <v>4.1000000000000002e-002</v>
      </c>
      <c r="E15" s="1003">
        <v>0</v>
      </c>
      <c r="F15" s="985">
        <v>1.4999999999999999e-002</v>
      </c>
      <c r="G15" s="1012">
        <v>1.2e-002</v>
      </c>
      <c r="H15" s="1003">
        <v>0</v>
      </c>
      <c r="I15" s="1020">
        <v>1.7000000000000001e-002</v>
      </c>
      <c r="J15" s="1002">
        <v>0</v>
      </c>
      <c r="K15" s="1030">
        <v>0.14900000000000002</v>
      </c>
      <c r="L15" s="1037">
        <v>0.14600000000000002</v>
      </c>
      <c r="M15" s="1037">
        <v>0.13400000000000001</v>
      </c>
      <c r="N15" s="1037">
        <v>0.106</v>
      </c>
      <c r="O15" s="1037">
        <v>0.13200000000000001</v>
      </c>
      <c r="P15" s="1037">
        <v>0.121</v>
      </c>
      <c r="Q15" s="1037">
        <v>0.129</v>
      </c>
      <c r="R15" s="1037">
        <v>0.11799999999999999</v>
      </c>
      <c r="S15" s="1037">
        <v>0.104</v>
      </c>
      <c r="T15" s="1037">
        <v>0.10099999999999999</v>
      </c>
      <c r="U15" s="1037">
        <v>8.8000000000000009e-002</v>
      </c>
      <c r="V15" s="1037">
        <v>0.11699999999999999</v>
      </c>
      <c r="W15" s="1037">
        <v>8.5000000000000006e-002</v>
      </c>
      <c r="X15" s="1037">
        <v>7.1000000000000008e-002</v>
      </c>
      <c r="Y15" s="1037">
        <v>8.8999999999999996e-002</v>
      </c>
      <c r="Z15" s="1037">
        <v>6.8000000000000005e-002</v>
      </c>
      <c r="AA15" s="1037">
        <v>7.3000000000000009e-002</v>
      </c>
      <c r="AB15" s="1043">
        <v>5.6000000000000001e-002</v>
      </c>
      <c r="AC15" s="1033"/>
      <c r="AD15" s="978" t="s">
        <v>322</v>
      </c>
      <c r="AE15" s="1054">
        <v>0.114</v>
      </c>
      <c r="AF15" s="1060">
        <v>0.11600000000000001</v>
      </c>
      <c r="AG15" s="1060">
        <v>0.126</v>
      </c>
      <c r="AH15" s="1066">
        <v>0.16</v>
      </c>
      <c r="AI15" s="1033"/>
      <c r="AJ15" s="1033"/>
      <c r="AK15" s="1033"/>
    </row>
    <row r="16" spans="1:38" ht="13.5" customHeight="1">
      <c r="A16" s="978" t="s">
        <v>444</v>
      </c>
      <c r="B16" s="985">
        <v>0.10199999999999999</v>
      </c>
      <c r="C16" s="992">
        <v>7.3999999999999996e-002</v>
      </c>
      <c r="D16" s="996">
        <v>4.1000000000000002e-002</v>
      </c>
      <c r="E16" s="1003">
        <v>0</v>
      </c>
      <c r="F16" s="985">
        <v>1.4999999999999999e-002</v>
      </c>
      <c r="G16" s="1012">
        <v>1.2e-002</v>
      </c>
      <c r="H16" s="1003">
        <v>0</v>
      </c>
      <c r="I16" s="1020">
        <v>1.7000000000000001e-002</v>
      </c>
      <c r="J16" s="1002">
        <v>0</v>
      </c>
      <c r="K16" s="1030">
        <v>0.14900000000000002</v>
      </c>
      <c r="L16" s="1037">
        <v>0.14600000000000002</v>
      </c>
      <c r="M16" s="1037">
        <v>0.13400000000000001</v>
      </c>
      <c r="N16" s="1037">
        <v>0.106</v>
      </c>
      <c r="O16" s="1037">
        <v>0.13200000000000001</v>
      </c>
      <c r="P16" s="1037">
        <v>0.121</v>
      </c>
      <c r="Q16" s="1037">
        <v>0.129</v>
      </c>
      <c r="R16" s="1037">
        <v>0.11799999999999999</v>
      </c>
      <c r="S16" s="1037">
        <v>0.104</v>
      </c>
      <c r="T16" s="1037">
        <v>0.10099999999999999</v>
      </c>
      <c r="U16" s="1037">
        <v>8.8000000000000009e-002</v>
      </c>
      <c r="V16" s="1037">
        <v>0.11699999999999999</v>
      </c>
      <c r="W16" s="1037">
        <v>8.5000000000000006e-002</v>
      </c>
      <c r="X16" s="1037">
        <v>7.1000000000000008e-002</v>
      </c>
      <c r="Y16" s="1037">
        <v>8.8999999999999996e-002</v>
      </c>
      <c r="Z16" s="1037">
        <v>6.8000000000000005e-002</v>
      </c>
      <c r="AA16" s="1037">
        <v>7.3000000000000009e-002</v>
      </c>
      <c r="AB16" s="1043">
        <v>5.6000000000000001e-002</v>
      </c>
      <c r="AC16" s="1033"/>
      <c r="AD16" s="978" t="s">
        <v>444</v>
      </c>
      <c r="AE16" s="1054">
        <v>0.114</v>
      </c>
      <c r="AF16" s="1060">
        <v>0.11600000000000001</v>
      </c>
      <c r="AG16" s="1060">
        <v>0.126</v>
      </c>
      <c r="AH16" s="1066">
        <v>0.16</v>
      </c>
      <c r="AI16" s="1033"/>
      <c r="AJ16" s="1033"/>
      <c r="AK16" s="1033"/>
    </row>
    <row r="17" spans="1:40" ht="13.5" customHeight="1">
      <c r="A17" s="978" t="s">
        <v>446</v>
      </c>
      <c r="B17" s="985">
        <v>0.111</v>
      </c>
      <c r="C17" s="992">
        <v>8.1000000000000003e-002</v>
      </c>
      <c r="D17" s="996">
        <v>4.4999999999999998e-002</v>
      </c>
      <c r="E17" s="1003">
        <v>0</v>
      </c>
      <c r="F17" s="985">
        <v>3.1e-002</v>
      </c>
      <c r="G17" s="1012">
        <v>2.3e-002</v>
      </c>
      <c r="H17" s="1003">
        <v>0</v>
      </c>
      <c r="I17" s="1020">
        <v>2.3e-002</v>
      </c>
      <c r="J17" s="1002">
        <v>0</v>
      </c>
      <c r="K17" s="1030">
        <v>0.186</v>
      </c>
      <c r="L17" s="1037">
        <v>0.17799999999999999</v>
      </c>
      <c r="M17" s="1037">
        <v>0.155</v>
      </c>
      <c r="N17" s="1037">
        <v>0.125</v>
      </c>
      <c r="O17" s="1037">
        <v>0.16300000000000001</v>
      </c>
      <c r="P17" s="1037">
        <v>0.156</v>
      </c>
      <c r="Q17" s="1037">
        <v>0.155</v>
      </c>
      <c r="R17" s="1037">
        <v>0.14799999999999999</v>
      </c>
      <c r="S17" s="1037">
        <v>0.13300000000000001</v>
      </c>
      <c r="T17" s="1037">
        <v>0.125</v>
      </c>
      <c r="U17" s="1037">
        <v>0.12000000000000001</v>
      </c>
      <c r="V17" s="1037">
        <v>0.13200000000000001</v>
      </c>
      <c r="W17" s="1037">
        <v>0.112</v>
      </c>
      <c r="X17" s="1037">
        <v>9.7000000000000003e-002</v>
      </c>
      <c r="Y17" s="1037">
        <v>0.10200000000000001</v>
      </c>
      <c r="Z17" s="1037">
        <v>8.900000000000001e-002</v>
      </c>
      <c r="AA17" s="1037">
        <v>8.900000000000001e-002</v>
      </c>
      <c r="AB17" s="1043">
        <v>6.6000000000000003e-002</v>
      </c>
      <c r="AC17" s="1033"/>
      <c r="AD17" s="978" t="s">
        <v>446</v>
      </c>
      <c r="AE17" s="1054">
        <v>0.123</v>
      </c>
      <c r="AF17" s="1060">
        <v>0.129</v>
      </c>
      <c r="AG17" s="1060">
        <v>0.14799999999999999</v>
      </c>
      <c r="AH17" s="1066">
        <v>0.184</v>
      </c>
      <c r="AI17" s="1033"/>
      <c r="AJ17" s="1033"/>
      <c r="AK17" s="1033"/>
    </row>
    <row r="18" spans="1:40" ht="13.5" customHeight="1">
      <c r="A18" s="978" t="s">
        <v>452</v>
      </c>
      <c r="B18" s="985">
        <v>8.3000000000000004e-002</v>
      </c>
      <c r="C18" s="992">
        <v>6.e-002</v>
      </c>
      <c r="D18" s="996">
        <v>3.3000000000000002e-002</v>
      </c>
      <c r="E18" s="1003">
        <v>0</v>
      </c>
      <c r="F18" s="985">
        <v>2.7e-002</v>
      </c>
      <c r="G18" s="1012">
        <v>2.3e-002</v>
      </c>
      <c r="H18" s="1003">
        <v>0</v>
      </c>
      <c r="I18" s="1020">
        <v>1.6e-002</v>
      </c>
      <c r="J18" s="1002">
        <v>0</v>
      </c>
      <c r="K18" s="1030">
        <v>0.14000000000000001</v>
      </c>
      <c r="L18" s="1037">
        <v>0.13600000000000001</v>
      </c>
      <c r="M18" s="1037">
        <v>0.113</v>
      </c>
      <c r="N18" s="1037">
        <v>9.e-002</v>
      </c>
      <c r="O18" s="1037">
        <v>0.124</v>
      </c>
      <c r="P18" s="1037">
        <v>0.11699999999999999</v>
      </c>
      <c r="Q18" s="1037">
        <v>0.12000000000000001</v>
      </c>
      <c r="R18" s="1037">
        <v>0.11299999999999999</v>
      </c>
      <c r="S18" s="1037">
        <v>0.10099999999999999</v>
      </c>
      <c r="T18" s="1037">
        <v>9.6999999999999989e-002</v>
      </c>
      <c r="U18" s="1037">
        <v>9.e-002</v>
      </c>
      <c r="V18" s="1037">
        <v>9.7000000000000003e-002</v>
      </c>
      <c r="W18" s="1037">
        <v>8.6000000000000007e-002</v>
      </c>
      <c r="X18" s="1037">
        <v>7.3999999999999996e-002</v>
      </c>
      <c r="Y18" s="1037">
        <v>7.3999999999999996e-002</v>
      </c>
      <c r="Z18" s="1037">
        <v>7.0000000000000007e-002</v>
      </c>
      <c r="AA18" s="1037">
        <v>6.3e-002</v>
      </c>
      <c r="AB18" s="1043">
        <v>4.7e-002</v>
      </c>
      <c r="AC18" s="1033"/>
      <c r="AD18" s="978" t="s">
        <v>452</v>
      </c>
      <c r="AE18" s="1054">
        <v>0.114</v>
      </c>
      <c r="AF18" s="1060">
        <v>0.11700000000000001</v>
      </c>
      <c r="AG18" s="1060">
        <v>0.14099999999999999</v>
      </c>
      <c r="AH18" s="1066">
        <v>0.17699999999999999</v>
      </c>
      <c r="AI18" s="1033"/>
      <c r="AJ18" s="1033"/>
      <c r="AK18" s="1033"/>
    </row>
    <row r="19" spans="1:40" ht="13.5" customHeight="1">
      <c r="A19" s="978" t="s">
        <v>72</v>
      </c>
      <c r="B19" s="985">
        <v>8.3000000000000004e-002</v>
      </c>
      <c r="C19" s="992">
        <v>6.e-002</v>
      </c>
      <c r="D19" s="996">
        <v>3.3000000000000002e-002</v>
      </c>
      <c r="E19" s="1003">
        <v>0</v>
      </c>
      <c r="F19" s="985">
        <v>2.7e-002</v>
      </c>
      <c r="G19" s="1012">
        <v>2.3e-002</v>
      </c>
      <c r="H19" s="1003">
        <v>0</v>
      </c>
      <c r="I19" s="1020">
        <v>1.6e-002</v>
      </c>
      <c r="J19" s="1002">
        <v>0</v>
      </c>
      <c r="K19" s="1030">
        <v>0.14000000000000001</v>
      </c>
      <c r="L19" s="1037">
        <v>0.13600000000000001</v>
      </c>
      <c r="M19" s="1037">
        <v>0.113</v>
      </c>
      <c r="N19" s="1037">
        <v>9.e-002</v>
      </c>
      <c r="O19" s="1037">
        <v>0.124</v>
      </c>
      <c r="P19" s="1037">
        <v>0.11699999999999999</v>
      </c>
      <c r="Q19" s="1037">
        <v>0.12000000000000001</v>
      </c>
      <c r="R19" s="1037">
        <v>0.11299999999999999</v>
      </c>
      <c r="S19" s="1037">
        <v>0.10099999999999999</v>
      </c>
      <c r="T19" s="1037">
        <v>9.6999999999999989e-002</v>
      </c>
      <c r="U19" s="1037">
        <v>9.e-002</v>
      </c>
      <c r="V19" s="1037">
        <v>9.7000000000000003e-002</v>
      </c>
      <c r="W19" s="1037">
        <v>8.6000000000000007e-002</v>
      </c>
      <c r="X19" s="1037">
        <v>7.3999999999999996e-002</v>
      </c>
      <c r="Y19" s="1037">
        <v>7.3999999999999996e-002</v>
      </c>
      <c r="Z19" s="1037">
        <v>7.0000000000000007e-002</v>
      </c>
      <c r="AA19" s="1037">
        <v>6.3e-002</v>
      </c>
      <c r="AB19" s="1043">
        <v>4.7e-002</v>
      </c>
      <c r="AC19" s="1033"/>
      <c r="AD19" s="978" t="s">
        <v>72</v>
      </c>
      <c r="AE19" s="1054">
        <v>0.114</v>
      </c>
      <c r="AF19" s="1060">
        <v>0.11700000000000001</v>
      </c>
      <c r="AG19" s="1060">
        <v>0.14099999999999999</v>
      </c>
      <c r="AH19" s="1066">
        <v>0.17699999999999999</v>
      </c>
      <c r="AI19" s="1033"/>
      <c r="AJ19" s="1033"/>
      <c r="AK19" s="1033"/>
    </row>
    <row r="20" spans="1:40" ht="13.5" customHeight="1">
      <c r="A20" s="978" t="s">
        <v>317</v>
      </c>
      <c r="B20" s="985">
        <v>8.3000000000000004e-002</v>
      </c>
      <c r="C20" s="992">
        <v>6.e-002</v>
      </c>
      <c r="D20" s="996">
        <v>3.3000000000000002e-002</v>
      </c>
      <c r="E20" s="1003">
        <v>0</v>
      </c>
      <c r="F20" s="985">
        <v>2.7e-002</v>
      </c>
      <c r="G20" s="1012">
        <v>2.3e-002</v>
      </c>
      <c r="H20" s="1003">
        <v>0</v>
      </c>
      <c r="I20" s="1020">
        <v>1.6e-002</v>
      </c>
      <c r="J20" s="1002">
        <v>0</v>
      </c>
      <c r="K20" s="1030">
        <v>0.14000000000000001</v>
      </c>
      <c r="L20" s="1037">
        <v>0.13600000000000001</v>
      </c>
      <c r="M20" s="1037">
        <v>0.113</v>
      </c>
      <c r="N20" s="1037">
        <v>9.e-002</v>
      </c>
      <c r="O20" s="1037">
        <v>0.124</v>
      </c>
      <c r="P20" s="1037">
        <v>0.11699999999999999</v>
      </c>
      <c r="Q20" s="1037">
        <v>0.12000000000000001</v>
      </c>
      <c r="R20" s="1037">
        <v>0.11299999999999999</v>
      </c>
      <c r="S20" s="1037">
        <v>0.10099999999999999</v>
      </c>
      <c r="T20" s="1037">
        <v>9.6999999999999989e-002</v>
      </c>
      <c r="U20" s="1037">
        <v>9.e-002</v>
      </c>
      <c r="V20" s="1037">
        <v>9.7000000000000003e-002</v>
      </c>
      <c r="W20" s="1037">
        <v>8.6000000000000007e-002</v>
      </c>
      <c r="X20" s="1037">
        <v>7.3999999999999996e-002</v>
      </c>
      <c r="Y20" s="1037">
        <v>7.3999999999999996e-002</v>
      </c>
      <c r="Z20" s="1037">
        <v>7.0000000000000007e-002</v>
      </c>
      <c r="AA20" s="1037">
        <v>6.3e-002</v>
      </c>
      <c r="AB20" s="1043">
        <v>4.7e-002</v>
      </c>
      <c r="AC20" s="1033"/>
      <c r="AD20" s="978" t="s">
        <v>317</v>
      </c>
      <c r="AE20" s="1054">
        <v>0.114</v>
      </c>
      <c r="AF20" s="1060">
        <v>0.11700000000000001</v>
      </c>
      <c r="AG20" s="1060">
        <v>0.14099999999999999</v>
      </c>
      <c r="AH20" s="1066">
        <v>0.17699999999999999</v>
      </c>
      <c r="AI20" s="1033"/>
      <c r="AJ20" s="1033"/>
      <c r="AK20" s="1033"/>
    </row>
    <row r="21" spans="1:40" ht="13.5" customHeight="1">
      <c r="A21" s="978" t="s">
        <v>454</v>
      </c>
      <c r="B21" s="985">
        <v>3.9e-002</v>
      </c>
      <c r="C21" s="992">
        <v>2.9000000000000001e-002</v>
      </c>
      <c r="D21" s="996">
        <v>1.6e-002</v>
      </c>
      <c r="E21" s="1003">
        <v>0</v>
      </c>
      <c r="F21" s="985">
        <v>2.1000000000000001e-002</v>
      </c>
      <c r="G21" s="1012">
        <v>1.7000000000000001e-002</v>
      </c>
      <c r="H21" s="1003">
        <v>0</v>
      </c>
      <c r="I21" s="1020">
        <v>8.0000000000000002e-003</v>
      </c>
      <c r="J21" s="1002">
        <v>0</v>
      </c>
      <c r="K21" s="1030">
        <v>7.5000000000000011e-002</v>
      </c>
      <c r="L21" s="1037">
        <v>7.1000000000000008e-002</v>
      </c>
      <c r="M21" s="1037">
        <v>5.3999999999999999e-002</v>
      </c>
      <c r="N21" s="1037">
        <v>4.4000000000000004e-002</v>
      </c>
      <c r="O21" s="1037">
        <v>6.7000000000000004e-002</v>
      </c>
      <c r="P21" s="1037">
        <v>6.5000000000000002e-002</v>
      </c>
      <c r="Q21" s="1037">
        <v>6.3e-002</v>
      </c>
      <c r="R21" s="1037">
        <v>6.0999999999999999e-002</v>
      </c>
      <c r="S21" s="1037">
        <v>5.7000000000000002e-002</v>
      </c>
      <c r="T21" s="1037">
        <v>5.2999999999999999e-002</v>
      </c>
      <c r="U21" s="1037">
        <v>5.2000000000000005e-002</v>
      </c>
      <c r="V21" s="1037">
        <v>4.5999999999999999e-002</v>
      </c>
      <c r="W21" s="1037">
        <v>4.8000000000000001e-002</v>
      </c>
      <c r="X21" s="1037">
        <v>4.4000000000000004e-002</v>
      </c>
      <c r="Y21" s="1037">
        <v>3.6000000000000004e-002</v>
      </c>
      <c r="Z21" s="1037">
        <v>4.e-002</v>
      </c>
      <c r="AA21" s="1037">
        <v>3.1e-002</v>
      </c>
      <c r="AB21" s="1043">
        <v>2.3e-002</v>
      </c>
      <c r="AC21" s="1033"/>
      <c r="AD21" s="978" t="s">
        <v>454</v>
      </c>
      <c r="AE21" s="1054">
        <v>0.106</v>
      </c>
      <c r="AF21" s="1060">
        <v>0.112</v>
      </c>
      <c r="AG21" s="1060">
        <v>0.14799999999999999</v>
      </c>
      <c r="AH21" s="1066">
        <v>0.18099999999999999</v>
      </c>
      <c r="AI21" s="1033"/>
      <c r="AJ21" s="1033"/>
      <c r="AK21" s="1033"/>
    </row>
    <row r="22" spans="1:40" ht="13.5" customHeight="1">
      <c r="A22" s="978" t="s">
        <v>459</v>
      </c>
      <c r="B22" s="985">
        <v>3.9e-002</v>
      </c>
      <c r="C22" s="992">
        <v>2.9000000000000001e-002</v>
      </c>
      <c r="D22" s="996">
        <v>1.6e-002</v>
      </c>
      <c r="E22" s="1003">
        <v>0</v>
      </c>
      <c r="F22" s="985">
        <v>2.1000000000000001e-002</v>
      </c>
      <c r="G22" s="1012">
        <v>1.7000000000000001e-002</v>
      </c>
      <c r="H22" s="1003">
        <v>0</v>
      </c>
      <c r="I22" s="1020">
        <v>8.0000000000000002e-003</v>
      </c>
      <c r="J22" s="1002">
        <v>0</v>
      </c>
      <c r="K22" s="1030">
        <v>7.5000000000000011e-002</v>
      </c>
      <c r="L22" s="1037">
        <v>7.1000000000000008e-002</v>
      </c>
      <c r="M22" s="1037">
        <v>5.3999999999999999e-002</v>
      </c>
      <c r="N22" s="1037">
        <v>4.4000000000000004e-002</v>
      </c>
      <c r="O22" s="1037">
        <v>6.7000000000000004e-002</v>
      </c>
      <c r="P22" s="1037">
        <v>6.5000000000000002e-002</v>
      </c>
      <c r="Q22" s="1037">
        <v>6.3e-002</v>
      </c>
      <c r="R22" s="1037">
        <v>6.0999999999999999e-002</v>
      </c>
      <c r="S22" s="1037">
        <v>5.7000000000000002e-002</v>
      </c>
      <c r="T22" s="1037">
        <v>5.2999999999999999e-002</v>
      </c>
      <c r="U22" s="1037">
        <v>5.2000000000000005e-002</v>
      </c>
      <c r="V22" s="1037">
        <v>4.5999999999999999e-002</v>
      </c>
      <c r="W22" s="1037">
        <v>4.8000000000000001e-002</v>
      </c>
      <c r="X22" s="1037">
        <v>4.4000000000000004e-002</v>
      </c>
      <c r="Y22" s="1037">
        <v>3.6000000000000004e-002</v>
      </c>
      <c r="Z22" s="1037">
        <v>4.e-002</v>
      </c>
      <c r="AA22" s="1037">
        <v>3.1e-002</v>
      </c>
      <c r="AB22" s="1043">
        <v>2.3e-002</v>
      </c>
      <c r="AC22" s="1033"/>
      <c r="AD22" s="978" t="s">
        <v>459</v>
      </c>
      <c r="AE22" s="1054">
        <v>0.106</v>
      </c>
      <c r="AF22" s="1060">
        <v>0.112</v>
      </c>
      <c r="AG22" s="1060">
        <v>0.14799999999999999</v>
      </c>
      <c r="AH22" s="1066">
        <v>0.18099999999999999</v>
      </c>
      <c r="AI22" s="1033"/>
      <c r="AJ22" s="1033"/>
      <c r="AK22" s="1033"/>
    </row>
    <row r="23" spans="1:40" ht="13.5" customHeight="1">
      <c r="A23" s="978" t="s">
        <v>465</v>
      </c>
      <c r="B23" s="985">
        <v>2.5999999999999999e-002</v>
      </c>
      <c r="C23" s="992">
        <v>1.9e-002</v>
      </c>
      <c r="D23" s="996">
        <v>1.e-002</v>
      </c>
      <c r="E23" s="1003">
        <v>0</v>
      </c>
      <c r="F23" s="985">
        <v>1.4999999999999999e-002</v>
      </c>
      <c r="G23" s="1012">
        <v>1.0999999999999999e-002</v>
      </c>
      <c r="H23" s="1003">
        <v>0</v>
      </c>
      <c r="I23" s="1020">
        <v>5.0000000000000001e-003</v>
      </c>
      <c r="J23" s="1002">
        <v>0</v>
      </c>
      <c r="K23" s="1030">
        <v>5.099999999999999e-002</v>
      </c>
      <c r="L23" s="1037">
        <v>4.6999999999999993e-002</v>
      </c>
      <c r="M23" s="1037">
        <v>3.5999999999999997e-002</v>
      </c>
      <c r="N23" s="1037">
        <v>2.9000000000000001e-002</v>
      </c>
      <c r="O23" s="1037">
        <v>4.5999999999999992e-002</v>
      </c>
      <c r="P23" s="1037">
        <v>4.3999999999999997e-002</v>
      </c>
      <c r="Q23" s="1037">
        <v>4.1999999999999996e-002</v>
      </c>
      <c r="R23" s="1037">
        <v>3.9999999999999994e-002</v>
      </c>
      <c r="S23" s="1037">
        <v>3.9e-002</v>
      </c>
      <c r="T23" s="1037">
        <v>3.4999999999999996e-002</v>
      </c>
      <c r="U23" s="1037">
        <v>3.5000000000000003e-002</v>
      </c>
      <c r="V23" s="1037">
        <v>3.1e-002</v>
      </c>
      <c r="W23" s="1037">
        <v>3.1e-002</v>
      </c>
      <c r="X23" s="1037">
        <v>3.0000000000000002e-002</v>
      </c>
      <c r="Y23" s="1037">
        <v>2.4e-002</v>
      </c>
      <c r="Z23" s="1037">
        <v>2.5999999999999999e-002</v>
      </c>
      <c r="AA23" s="1037">
        <v>2.e-002</v>
      </c>
      <c r="AB23" s="1043">
        <v>1.4999999999999999e-002</v>
      </c>
      <c r="AC23" s="1033"/>
      <c r="AD23" s="978" t="s">
        <v>465</v>
      </c>
      <c r="AE23" s="1054">
        <v>9.8000000000000004e-002</v>
      </c>
      <c r="AF23" s="1060">
        <v>0.106</v>
      </c>
      <c r="AG23" s="1060">
        <v>0.13800000000000001</v>
      </c>
      <c r="AH23" s="1066">
        <v>0.17199999999999999</v>
      </c>
      <c r="AI23" s="1033"/>
      <c r="AJ23" s="1033"/>
      <c r="AK23" s="1033"/>
    </row>
    <row r="24" spans="1:40">
      <c r="A24" s="978" t="s">
        <v>302</v>
      </c>
      <c r="B24" s="985">
        <v>2.5999999999999999e-002</v>
      </c>
      <c r="C24" s="992">
        <v>1.9e-002</v>
      </c>
      <c r="D24" s="996">
        <v>1.e-002</v>
      </c>
      <c r="E24" s="1003">
        <v>0</v>
      </c>
      <c r="F24" s="985">
        <v>1.4999999999999999e-002</v>
      </c>
      <c r="G24" s="1012">
        <v>1.0999999999999999e-002</v>
      </c>
      <c r="H24" s="1003">
        <v>0</v>
      </c>
      <c r="I24" s="1020">
        <v>5.0000000000000001e-003</v>
      </c>
      <c r="J24" s="1002">
        <v>0</v>
      </c>
      <c r="K24" s="1030">
        <v>5.099999999999999e-002</v>
      </c>
      <c r="L24" s="1037">
        <v>4.6999999999999993e-002</v>
      </c>
      <c r="M24" s="1037">
        <v>3.5999999999999997e-002</v>
      </c>
      <c r="N24" s="1037">
        <v>2.9000000000000001e-002</v>
      </c>
      <c r="O24" s="1037">
        <v>4.5999999999999992e-002</v>
      </c>
      <c r="P24" s="1037">
        <v>4.3999999999999997e-002</v>
      </c>
      <c r="Q24" s="1037">
        <v>4.1999999999999996e-002</v>
      </c>
      <c r="R24" s="1037">
        <v>3.9999999999999994e-002</v>
      </c>
      <c r="S24" s="1037">
        <v>3.9e-002</v>
      </c>
      <c r="T24" s="1037">
        <v>3.4999999999999996e-002</v>
      </c>
      <c r="U24" s="1037">
        <v>3.5000000000000003e-002</v>
      </c>
      <c r="V24" s="1037">
        <v>3.1e-002</v>
      </c>
      <c r="W24" s="1037">
        <v>3.1e-002</v>
      </c>
      <c r="X24" s="1037">
        <v>3.0000000000000002e-002</v>
      </c>
      <c r="Y24" s="1037">
        <v>2.4e-002</v>
      </c>
      <c r="Z24" s="1037">
        <v>2.5999999999999999e-002</v>
      </c>
      <c r="AA24" s="1037">
        <v>2.e-002</v>
      </c>
      <c r="AB24" s="1043">
        <v>1.4999999999999999e-002</v>
      </c>
      <c r="AC24" s="1033"/>
      <c r="AD24" s="978" t="s">
        <v>302</v>
      </c>
      <c r="AE24" s="1054">
        <v>9.8000000000000004e-002</v>
      </c>
      <c r="AF24" s="1060">
        <v>0.106</v>
      </c>
      <c r="AG24" s="1060">
        <v>0.13800000000000001</v>
      </c>
      <c r="AH24" s="1066">
        <v>0.17199999999999999</v>
      </c>
      <c r="AI24" s="1033"/>
      <c r="AJ24" s="1033"/>
      <c r="AK24" s="1033"/>
    </row>
    <row r="25" spans="1:40" ht="13.8">
      <c r="A25" s="979" t="s">
        <v>6</v>
      </c>
      <c r="B25" s="986">
        <v>2.5999999999999999e-002</v>
      </c>
      <c r="C25" s="993">
        <v>1.9e-002</v>
      </c>
      <c r="D25" s="997">
        <v>1.e-002</v>
      </c>
      <c r="E25" s="1004">
        <v>0</v>
      </c>
      <c r="F25" s="1008">
        <v>1.4999999999999999e-002</v>
      </c>
      <c r="G25" s="1013">
        <v>1.0999999999999999e-002</v>
      </c>
      <c r="H25" s="1004">
        <v>0</v>
      </c>
      <c r="I25" s="1021">
        <v>5.0000000000000001e-003</v>
      </c>
      <c r="J25" s="1026">
        <v>0</v>
      </c>
      <c r="K25" s="1031">
        <v>5.099999999999999e-002</v>
      </c>
      <c r="L25" s="1038">
        <v>4.6999999999999993e-002</v>
      </c>
      <c r="M25" s="1038">
        <v>3.5999999999999997e-002</v>
      </c>
      <c r="N25" s="1038">
        <v>2.9000000000000001e-002</v>
      </c>
      <c r="O25" s="1038">
        <v>4.5999999999999992e-002</v>
      </c>
      <c r="P25" s="1038">
        <v>4.3999999999999997e-002</v>
      </c>
      <c r="Q25" s="1038">
        <v>4.1999999999999996e-002</v>
      </c>
      <c r="R25" s="1038">
        <v>3.9999999999999994e-002</v>
      </c>
      <c r="S25" s="1038">
        <v>3.9e-002</v>
      </c>
      <c r="T25" s="1038">
        <v>3.4999999999999996e-002</v>
      </c>
      <c r="U25" s="1038">
        <v>3.5000000000000003e-002</v>
      </c>
      <c r="V25" s="1038">
        <v>3.1e-002</v>
      </c>
      <c r="W25" s="1038">
        <v>3.1e-002</v>
      </c>
      <c r="X25" s="1038">
        <v>3.0000000000000002e-002</v>
      </c>
      <c r="Y25" s="1038">
        <v>2.4e-002</v>
      </c>
      <c r="Z25" s="1038">
        <v>2.5999999999999999e-002</v>
      </c>
      <c r="AA25" s="1038">
        <v>2.e-002</v>
      </c>
      <c r="AB25" s="1044">
        <v>1.4999999999999999e-002</v>
      </c>
      <c r="AC25" s="1033"/>
      <c r="AD25" s="979" t="s">
        <v>6</v>
      </c>
      <c r="AE25" s="1055">
        <v>9.8000000000000004e-002</v>
      </c>
      <c r="AF25" s="1061">
        <v>0.106</v>
      </c>
      <c r="AG25" s="1061">
        <v>0.13800000000000001</v>
      </c>
      <c r="AH25" s="1067">
        <v>0.17199999999999999</v>
      </c>
      <c r="AI25" s="1033"/>
      <c r="AJ25" s="1033"/>
      <c r="AK25" s="1033"/>
    </row>
    <row r="26" spans="1:40">
      <c r="A26" s="980" t="s">
        <v>469</v>
      </c>
      <c r="B26" s="987">
        <v>0.13700000000000001</v>
      </c>
      <c r="C26" s="994">
        <v>0.1</v>
      </c>
      <c r="D26" s="998">
        <v>5.5e-002</v>
      </c>
      <c r="E26" s="1005">
        <v>0</v>
      </c>
      <c r="F26" s="987">
        <v>6.3e-002</v>
      </c>
      <c r="G26" s="1014">
        <v>4.2000000000000003e-002</v>
      </c>
      <c r="H26" s="1005">
        <v>0</v>
      </c>
      <c r="I26" s="1022">
        <v>2.4e-002</v>
      </c>
      <c r="J26" s="1005">
        <v>0</v>
      </c>
      <c r="K26" s="1032">
        <v>0.245</v>
      </c>
      <c r="L26" s="1039">
        <v>0.224</v>
      </c>
      <c r="M26" s="1039">
        <v>0.182</v>
      </c>
      <c r="N26" s="1039">
        <v>0.14499999999999999</v>
      </c>
      <c r="O26" s="1039">
        <v>0.221</v>
      </c>
      <c r="P26" s="1039">
        <v>0.20799999999999999</v>
      </c>
      <c r="Q26" s="1039">
        <v>0.2</v>
      </c>
      <c r="R26" s="1039">
        <v>0.187</v>
      </c>
      <c r="S26" s="1039">
        <v>0.184</v>
      </c>
      <c r="T26" s="1039">
        <v>0.16300000000000001</v>
      </c>
      <c r="U26" s="1039">
        <v>0.16299999999999998</v>
      </c>
      <c r="V26" s="1039">
        <v>0.158</v>
      </c>
      <c r="W26" s="1039">
        <v>0.14199999999999999</v>
      </c>
      <c r="X26" s="1039">
        <v>0.13899999999999998</v>
      </c>
      <c r="Y26" s="1039">
        <v>0.12100000000000001</v>
      </c>
      <c r="Z26" s="1039">
        <v>0.11800000000000001</v>
      </c>
      <c r="AA26" s="1039">
        <v>0.1</v>
      </c>
      <c r="AB26" s="1045">
        <v>7.5999999999999998e-002</v>
      </c>
      <c r="AC26" s="1033"/>
      <c r="AD26" s="980" t="s">
        <v>469</v>
      </c>
      <c r="AE26" s="1054">
        <v>9.7000000000000003e-002</v>
      </c>
      <c r="AF26" s="1060">
        <v>0.107</v>
      </c>
      <c r="AG26" s="1060">
        <v>0.13100000000000001</v>
      </c>
      <c r="AH26" s="1066">
        <v>0.16500000000000001</v>
      </c>
      <c r="AI26" s="1033"/>
      <c r="AJ26" s="1033"/>
      <c r="AK26" s="1033"/>
    </row>
    <row r="27" spans="1:40" ht="13.8">
      <c r="A27" s="979" t="s">
        <v>321</v>
      </c>
      <c r="B27" s="986">
        <v>5.8999999999999997e-002</v>
      </c>
      <c r="C27" s="993">
        <v>4.2999999999999997e-002</v>
      </c>
      <c r="D27" s="997">
        <v>2.3e-002</v>
      </c>
      <c r="E27" s="1006">
        <v>0</v>
      </c>
      <c r="F27" s="986">
        <v>1.2e-002</v>
      </c>
      <c r="G27" s="1015">
        <v>1.e-002</v>
      </c>
      <c r="H27" s="1006">
        <v>0</v>
      </c>
      <c r="I27" s="1023">
        <v>1.0999999999999999e-002</v>
      </c>
      <c r="J27" s="1006">
        <v>0</v>
      </c>
      <c r="K27" s="1031">
        <v>9.1999999999999985e-002</v>
      </c>
      <c r="L27" s="1038">
        <v>8.9999999999999983e-002</v>
      </c>
      <c r="M27" s="1038">
        <v>7.9999999999999988e-002</v>
      </c>
      <c r="N27" s="1038">
        <v>6.3999999999999987e-002</v>
      </c>
      <c r="O27" s="1038">
        <v>8.0999999999999989e-002</v>
      </c>
      <c r="P27" s="1038">
        <v>7.5999999999999984e-002</v>
      </c>
      <c r="Q27" s="1038">
        <v>7.8999999999999987e-002</v>
      </c>
      <c r="R27" s="1038">
        <v>7.3999999999999996e-002</v>
      </c>
      <c r="S27" s="1038">
        <v>6.4999999999999988e-002</v>
      </c>
      <c r="T27" s="1038">
        <v>6.3e-002</v>
      </c>
      <c r="U27" s="1038">
        <v>5.6000000000000001e-002</v>
      </c>
      <c r="V27" s="1038">
        <v>6.8999999999999992e-002</v>
      </c>
      <c r="W27" s="1038">
        <v>5.3999999999999999e-002</v>
      </c>
      <c r="X27" s="1038">
        <v>4.5000000000000005e-002</v>
      </c>
      <c r="Y27" s="1038">
        <v>5.2999999999999999e-002</v>
      </c>
      <c r="Z27" s="1038">
        <v>4.3000000000000003e-002</v>
      </c>
      <c r="AA27" s="1038">
        <v>4.4000000000000004e-002</v>
      </c>
      <c r="AB27" s="1044">
        <v>3.3000000000000002e-002</v>
      </c>
      <c r="AC27" s="1033"/>
      <c r="AD27" s="979" t="s">
        <v>321</v>
      </c>
      <c r="AE27" s="1055">
        <v>0.11899999999999999</v>
      </c>
      <c r="AF27" s="1061">
        <v>0.122</v>
      </c>
      <c r="AG27" s="1061">
        <v>0.13700000000000001</v>
      </c>
      <c r="AH27" s="1067">
        <v>0.17100000000000001</v>
      </c>
      <c r="AI27" s="1033"/>
      <c r="AJ27" s="1033"/>
      <c r="AK27" s="1033"/>
    </row>
    <row r="28" spans="1:40">
      <c r="K28" s="1033"/>
      <c r="L28" s="1033"/>
      <c r="M28" s="1033"/>
      <c r="N28" s="1033"/>
      <c r="O28" s="1033"/>
      <c r="P28" s="1033"/>
      <c r="Q28" s="1033"/>
      <c r="R28" s="1033"/>
      <c r="S28" s="1033"/>
      <c r="T28" s="1033"/>
      <c r="U28" s="1033"/>
      <c r="V28" s="1033"/>
      <c r="W28" s="1033"/>
      <c r="X28" s="1033"/>
      <c r="Y28" s="1033"/>
      <c r="Z28" s="1033"/>
      <c r="AA28" s="1033"/>
      <c r="AB28" s="1033"/>
      <c r="AC28" s="1033"/>
      <c r="AD28" s="1033"/>
      <c r="AE28" s="1033"/>
      <c r="AF28" s="1033"/>
      <c r="AG28" s="1033"/>
      <c r="AH28" s="1033"/>
      <c r="AI28" s="1033"/>
      <c r="AJ28" s="1033"/>
      <c r="AK28" s="1033"/>
    </row>
    <row r="29" spans="1:40">
      <c r="K29" s="1033"/>
      <c r="L29" s="1033"/>
      <c r="M29" s="1033"/>
      <c r="N29" s="1033"/>
      <c r="O29" s="1033"/>
      <c r="P29" s="1033"/>
      <c r="Q29" s="1033"/>
      <c r="R29" s="1033"/>
      <c r="S29" s="1033"/>
      <c r="T29" s="1033"/>
      <c r="U29" s="1033"/>
      <c r="V29" s="1033"/>
      <c r="W29" s="1033"/>
      <c r="X29" s="1033"/>
      <c r="Y29" s="1033"/>
      <c r="Z29" s="1033"/>
      <c r="AA29" s="1033"/>
      <c r="AB29" s="1033"/>
      <c r="AC29" s="1033"/>
      <c r="AD29" s="1033"/>
      <c r="AE29" s="1033"/>
      <c r="AF29" s="1033"/>
      <c r="AG29" s="1033"/>
      <c r="AH29" s="1033"/>
      <c r="AI29" s="1033"/>
      <c r="AJ29" s="1033"/>
      <c r="AK29" s="1033"/>
      <c r="AM29" s="1033"/>
      <c r="AN29" s="1033"/>
    </row>
    <row r="30" spans="1:40">
      <c r="K30" s="1033"/>
      <c r="L30" s="1033"/>
      <c r="M30" s="1033"/>
      <c r="N30" s="1033"/>
      <c r="O30" s="1033"/>
      <c r="P30" s="1033"/>
      <c r="Q30" s="1033"/>
      <c r="R30" s="1033"/>
      <c r="S30" s="1033"/>
      <c r="T30" s="1033"/>
      <c r="U30" s="1033"/>
      <c r="V30" s="1033"/>
      <c r="W30" s="1033"/>
      <c r="X30" s="1033"/>
      <c r="Y30" s="1033"/>
      <c r="Z30" s="1033"/>
      <c r="AA30" s="1033"/>
      <c r="AB30" s="1033"/>
      <c r="AC30" s="1033"/>
      <c r="AD30" s="1033"/>
      <c r="AE30" s="1033"/>
      <c r="AF30" s="1033"/>
      <c r="AG30" s="1033"/>
      <c r="AH30" s="1033"/>
      <c r="AI30" s="1033"/>
      <c r="AJ30" s="1033"/>
      <c r="AK30" s="1033"/>
      <c r="AM30" s="1033"/>
      <c r="AN30" s="1033"/>
    </row>
    <row r="31" spans="1:40">
      <c r="K31" s="1033"/>
      <c r="L31" s="1033"/>
      <c r="M31" s="1033"/>
      <c r="N31" s="1033"/>
      <c r="O31" s="1033"/>
      <c r="P31" s="1033"/>
      <c r="Q31" s="1033"/>
      <c r="R31" s="1033"/>
      <c r="S31" s="1033"/>
      <c r="T31" s="1033"/>
      <c r="U31" s="1033"/>
      <c r="V31" s="1033"/>
      <c r="W31" s="1033"/>
      <c r="X31" s="1033"/>
      <c r="Y31" s="1033"/>
      <c r="Z31" s="1033"/>
      <c r="AA31" s="1033"/>
      <c r="AB31" s="1033"/>
      <c r="AC31" s="1033"/>
      <c r="AD31" s="1033"/>
      <c r="AE31" s="1033"/>
      <c r="AF31" s="1033"/>
      <c r="AG31" s="1033"/>
      <c r="AH31" s="1033"/>
      <c r="AI31" s="1033"/>
      <c r="AJ31" s="1033"/>
      <c r="AK31" s="1033"/>
      <c r="AM31" s="1033"/>
      <c r="AN31" s="1033"/>
    </row>
    <row r="32" spans="1:40">
      <c r="K32" s="1033"/>
      <c r="L32" s="1033"/>
      <c r="M32" s="1033"/>
      <c r="N32" s="1033"/>
      <c r="O32" s="1033"/>
      <c r="P32" s="1033"/>
      <c r="Q32" s="1033"/>
      <c r="R32" s="1033"/>
      <c r="S32" s="1033"/>
      <c r="T32" s="1033"/>
      <c r="U32" s="1033"/>
      <c r="V32" s="1033"/>
      <c r="W32" s="1033"/>
      <c r="X32" s="1033"/>
      <c r="Y32" s="1033"/>
      <c r="Z32" s="1033"/>
      <c r="AA32" s="1033"/>
      <c r="AB32" s="1033"/>
      <c r="AC32" s="1033"/>
      <c r="AD32" s="1033"/>
      <c r="AE32" s="1033"/>
      <c r="AF32" s="1033"/>
      <c r="AG32" s="1033"/>
      <c r="AH32" s="1033"/>
      <c r="AI32" s="1033"/>
      <c r="AJ32" s="1033"/>
      <c r="AK32" s="1033"/>
      <c r="AM32" s="1033"/>
      <c r="AN32" s="1033"/>
    </row>
    <row r="33" spans="11:40">
      <c r="K33" s="1033"/>
      <c r="L33" s="1033"/>
      <c r="M33" s="1033"/>
      <c r="N33" s="1033"/>
      <c r="O33" s="1033"/>
      <c r="P33" s="1033"/>
      <c r="Q33" s="1033"/>
      <c r="R33" s="1033"/>
      <c r="S33" s="1033"/>
      <c r="T33" s="1033"/>
      <c r="U33" s="1033"/>
      <c r="V33" s="1033"/>
      <c r="W33" s="1033"/>
      <c r="X33" s="1033"/>
      <c r="Y33" s="1033"/>
      <c r="Z33" s="1033"/>
      <c r="AA33" s="1033"/>
      <c r="AB33" s="1033"/>
      <c r="AC33" s="1033"/>
      <c r="AD33" s="1033"/>
      <c r="AE33" s="1033"/>
      <c r="AF33" s="1033"/>
      <c r="AG33" s="1033"/>
      <c r="AH33" s="1033"/>
      <c r="AI33" s="1033"/>
      <c r="AJ33" s="1033"/>
      <c r="AK33" s="1033"/>
      <c r="AM33" s="1033"/>
      <c r="AN33" s="1033"/>
    </row>
    <row r="34" spans="11:40">
      <c r="K34" s="1033"/>
      <c r="L34" s="1033"/>
      <c r="M34" s="1033"/>
      <c r="N34" s="1033"/>
      <c r="O34" s="1033"/>
      <c r="P34" s="1033"/>
      <c r="Q34" s="1033"/>
      <c r="R34" s="1033"/>
      <c r="S34" s="1033"/>
      <c r="T34" s="1033"/>
      <c r="U34" s="1033"/>
      <c r="V34" s="1033"/>
      <c r="W34" s="1033"/>
      <c r="X34" s="1033"/>
      <c r="Y34" s="1033"/>
      <c r="Z34" s="1033"/>
      <c r="AA34" s="1033"/>
      <c r="AB34" s="1033"/>
      <c r="AC34" s="1033"/>
      <c r="AD34" s="1033"/>
      <c r="AE34" s="1033"/>
      <c r="AF34" s="1033"/>
      <c r="AG34" s="1033"/>
      <c r="AH34" s="1033"/>
      <c r="AI34" s="1033"/>
      <c r="AJ34" s="1033"/>
      <c r="AK34" s="1033"/>
      <c r="AM34" s="1033"/>
      <c r="AN34" s="1033"/>
    </row>
    <row r="35" spans="11:40">
      <c r="K35" s="1033"/>
      <c r="L35" s="1033"/>
      <c r="M35" s="1033"/>
      <c r="N35" s="1033"/>
      <c r="O35" s="1033"/>
      <c r="P35" s="1033"/>
      <c r="Q35" s="1033"/>
      <c r="R35" s="1033"/>
      <c r="S35" s="1033"/>
      <c r="T35" s="1033"/>
      <c r="U35" s="1033"/>
      <c r="V35" s="1033"/>
      <c r="W35" s="1033"/>
      <c r="X35" s="1033"/>
      <c r="Y35" s="1033"/>
      <c r="Z35" s="1033"/>
      <c r="AA35" s="1033"/>
      <c r="AB35" s="1033"/>
      <c r="AC35" s="1033"/>
      <c r="AD35" s="1033"/>
      <c r="AE35" s="1033"/>
      <c r="AF35" s="1033"/>
      <c r="AG35" s="1033"/>
      <c r="AH35" s="1033"/>
      <c r="AI35" s="1033"/>
      <c r="AJ35" s="1033"/>
      <c r="AK35" s="1033"/>
      <c r="AM35" s="1033"/>
      <c r="AN35" s="1033"/>
    </row>
    <row r="36" spans="11:40">
      <c r="K36" s="1033"/>
      <c r="L36" s="1033"/>
      <c r="M36" s="1033"/>
      <c r="N36" s="1033"/>
      <c r="O36" s="1033"/>
      <c r="P36" s="1033"/>
      <c r="Q36" s="1033"/>
      <c r="R36" s="1033"/>
      <c r="S36" s="1033"/>
      <c r="T36" s="1033"/>
      <c r="U36" s="1033"/>
      <c r="V36" s="1033"/>
      <c r="W36" s="1033"/>
      <c r="X36" s="1033"/>
      <c r="Y36" s="1033"/>
      <c r="Z36" s="1033"/>
      <c r="AA36" s="1033"/>
      <c r="AB36" s="1033"/>
      <c r="AC36" s="1033"/>
      <c r="AD36" s="1033"/>
      <c r="AE36" s="1033"/>
      <c r="AF36" s="1033"/>
      <c r="AG36" s="1033"/>
      <c r="AH36" s="1033"/>
      <c r="AI36" s="1033"/>
      <c r="AJ36" s="1033"/>
      <c r="AK36" s="1033"/>
      <c r="AM36" s="1033"/>
      <c r="AN36" s="1033"/>
    </row>
    <row r="37" spans="11:40">
      <c r="K37" s="1033"/>
      <c r="L37" s="1033"/>
      <c r="M37" s="1033"/>
      <c r="N37" s="1033"/>
      <c r="O37" s="1033"/>
      <c r="P37" s="1033"/>
      <c r="Q37" s="1033"/>
      <c r="R37" s="1033"/>
      <c r="S37" s="1033"/>
      <c r="T37" s="1033"/>
      <c r="U37" s="1033"/>
      <c r="V37" s="1033"/>
      <c r="W37" s="1033"/>
      <c r="X37" s="1033"/>
      <c r="Y37" s="1033"/>
      <c r="Z37" s="1033"/>
      <c r="AA37" s="1033"/>
      <c r="AB37" s="1033"/>
      <c r="AC37" s="1033"/>
      <c r="AD37" s="1033"/>
      <c r="AE37" s="1033"/>
      <c r="AF37" s="1033"/>
      <c r="AG37" s="1033"/>
      <c r="AH37" s="1033"/>
      <c r="AI37" s="1033"/>
      <c r="AJ37" s="1033"/>
      <c r="AK37" s="1033"/>
      <c r="AM37" s="1033"/>
      <c r="AN37" s="1033"/>
    </row>
    <row r="38" spans="11:40">
      <c r="K38" s="1033"/>
      <c r="L38" s="1033"/>
      <c r="M38" s="1033"/>
      <c r="N38" s="1033"/>
      <c r="O38" s="1033"/>
      <c r="P38" s="1033"/>
      <c r="Q38" s="1033"/>
      <c r="R38" s="1033"/>
      <c r="S38" s="1033"/>
      <c r="T38" s="1033"/>
      <c r="U38" s="1033"/>
      <c r="V38" s="1033"/>
      <c r="W38" s="1033"/>
      <c r="X38" s="1033"/>
      <c r="Y38" s="1033"/>
      <c r="Z38" s="1033"/>
      <c r="AA38" s="1033"/>
      <c r="AB38" s="1033"/>
      <c r="AC38" s="1033"/>
      <c r="AD38" s="1033"/>
      <c r="AE38" s="1033"/>
      <c r="AF38" s="1033"/>
      <c r="AG38" s="1033"/>
      <c r="AH38" s="1033"/>
      <c r="AI38" s="1033"/>
      <c r="AJ38" s="1033"/>
      <c r="AK38" s="1033"/>
      <c r="AM38" s="1033"/>
      <c r="AN38" s="1033"/>
    </row>
    <row r="39" spans="11:40">
      <c r="K39" s="1033"/>
      <c r="L39" s="1033"/>
      <c r="M39" s="1033"/>
      <c r="N39" s="1033"/>
      <c r="O39" s="1033"/>
      <c r="P39" s="1033"/>
      <c r="Q39" s="1033"/>
      <c r="R39" s="1033"/>
      <c r="S39" s="1033"/>
      <c r="T39" s="1033"/>
      <c r="U39" s="1033"/>
      <c r="V39" s="1033"/>
      <c r="W39" s="1033"/>
      <c r="X39" s="1033"/>
      <c r="Y39" s="1033"/>
      <c r="Z39" s="1033"/>
      <c r="AA39" s="1033"/>
      <c r="AB39" s="1033"/>
      <c r="AC39" s="1033"/>
      <c r="AD39" s="1033"/>
      <c r="AE39" s="1033"/>
      <c r="AF39" s="1033"/>
      <c r="AG39" s="1033"/>
      <c r="AH39" s="1033"/>
      <c r="AI39" s="1033"/>
      <c r="AJ39" s="1033"/>
      <c r="AK39" s="1033"/>
      <c r="AM39" s="1033"/>
      <c r="AN39" s="1033"/>
    </row>
    <row r="40" spans="11:40">
      <c r="AD40" s="1033"/>
      <c r="AE40" s="1033"/>
      <c r="AF40" s="1033"/>
      <c r="AG40" s="1033"/>
      <c r="AH40" s="1033"/>
    </row>
    <row r="41" spans="11:40">
      <c r="AD41" s="1033"/>
      <c r="AE41" s="1033"/>
      <c r="AF41" s="1033"/>
      <c r="AG41" s="1033"/>
      <c r="AH41" s="1033"/>
    </row>
  </sheetData>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749"/>
  <sheetViews>
    <sheetView workbookViewId="0">
      <selection activeCell="AD7" sqref="AD7"/>
    </sheetView>
  </sheetViews>
  <sheetFormatPr defaultRowHeight="13.2"/>
  <cols>
    <col min="1" max="1" width="16.77734375" customWidth="1"/>
    <col min="3" max="3" width="14.44140625" style="972" customWidth="1"/>
    <col min="4" max="4" width="14.44140625" style="972" bestFit="1" customWidth="1"/>
  </cols>
  <sheetData>
    <row r="1" spans="1:4" ht="13.8">
      <c r="A1" s="973" t="s">
        <v>2079</v>
      </c>
      <c r="C1" s="973" t="s">
        <v>55</v>
      </c>
    </row>
    <row r="2" spans="1:4" ht="13.8">
      <c r="A2" s="1074" t="s">
        <v>148</v>
      </c>
      <c r="C2" s="1074" t="s">
        <v>148</v>
      </c>
      <c r="D2" s="1077" t="s">
        <v>500</v>
      </c>
    </row>
    <row r="3" spans="1:4">
      <c r="A3" s="1075" t="s">
        <v>476</v>
      </c>
      <c r="C3" s="1071" t="s">
        <v>476</v>
      </c>
      <c r="D3" s="1078" t="s">
        <v>503</v>
      </c>
    </row>
    <row r="4" spans="1:4">
      <c r="A4" s="1072" t="s">
        <v>819</v>
      </c>
      <c r="C4" s="1072" t="s">
        <v>476</v>
      </c>
      <c r="D4" s="1079" t="s">
        <v>507</v>
      </c>
    </row>
    <row r="5" spans="1:4">
      <c r="A5" s="1072" t="s">
        <v>873</v>
      </c>
      <c r="C5" s="1072" t="s">
        <v>476</v>
      </c>
      <c r="D5" s="1079" t="s">
        <v>303</v>
      </c>
    </row>
    <row r="6" spans="1:4">
      <c r="A6" s="1072" t="s">
        <v>921</v>
      </c>
      <c r="C6" s="1072" t="s">
        <v>476</v>
      </c>
      <c r="D6" s="1079" t="s">
        <v>284</v>
      </c>
    </row>
    <row r="7" spans="1:4">
      <c r="A7" s="1072" t="s">
        <v>593</v>
      </c>
      <c r="C7" s="1072" t="s">
        <v>476</v>
      </c>
      <c r="D7" s="1079" t="s">
        <v>255</v>
      </c>
    </row>
    <row r="8" spans="1:4">
      <c r="A8" s="1072" t="s">
        <v>984</v>
      </c>
      <c r="C8" s="1072" t="s">
        <v>476</v>
      </c>
      <c r="D8" s="1079" t="s">
        <v>508</v>
      </c>
    </row>
    <row r="9" spans="1:4">
      <c r="A9" s="1072" t="s">
        <v>1027</v>
      </c>
      <c r="C9" s="1072" t="s">
        <v>476</v>
      </c>
      <c r="D9" s="1079" t="s">
        <v>512</v>
      </c>
    </row>
    <row r="10" spans="1:4">
      <c r="A10" s="1072" t="s">
        <v>455</v>
      </c>
      <c r="C10" s="1072" t="s">
        <v>476</v>
      </c>
      <c r="D10" s="1079" t="s">
        <v>171</v>
      </c>
    </row>
    <row r="11" spans="1:4">
      <c r="A11" s="1072" t="s">
        <v>358</v>
      </c>
      <c r="C11" s="1072" t="s">
        <v>476</v>
      </c>
      <c r="D11" s="1079" t="s">
        <v>520</v>
      </c>
    </row>
    <row r="12" spans="1:4">
      <c r="A12" s="1072" t="s">
        <v>54</v>
      </c>
      <c r="C12" s="1072" t="s">
        <v>476</v>
      </c>
      <c r="D12" s="1079" t="s">
        <v>521</v>
      </c>
    </row>
    <row r="13" spans="1:4">
      <c r="A13" s="1072" t="s">
        <v>1225</v>
      </c>
      <c r="C13" s="1072" t="s">
        <v>476</v>
      </c>
      <c r="D13" s="1079" t="s">
        <v>526</v>
      </c>
    </row>
    <row r="14" spans="1:4">
      <c r="A14" s="1072" t="s">
        <v>1101</v>
      </c>
      <c r="C14" s="1072" t="s">
        <v>476</v>
      </c>
      <c r="D14" s="1079" t="s">
        <v>528</v>
      </c>
    </row>
    <row r="15" spans="1:4">
      <c r="A15" s="1072" t="s">
        <v>1326</v>
      </c>
      <c r="C15" s="1072" t="s">
        <v>476</v>
      </c>
      <c r="D15" s="1079" t="s">
        <v>530</v>
      </c>
    </row>
    <row r="16" spans="1:4">
      <c r="A16" s="1072" t="s">
        <v>969</v>
      </c>
      <c r="C16" s="1072" t="s">
        <v>476</v>
      </c>
      <c r="D16" s="1079" t="s">
        <v>535</v>
      </c>
    </row>
    <row r="17" spans="1:4">
      <c r="A17" s="1072" t="s">
        <v>42</v>
      </c>
      <c r="C17" s="1072" t="s">
        <v>476</v>
      </c>
      <c r="D17" s="1079" t="s">
        <v>536</v>
      </c>
    </row>
    <row r="18" spans="1:4">
      <c r="A18" s="1072" t="s">
        <v>1426</v>
      </c>
      <c r="C18" s="1072" t="s">
        <v>476</v>
      </c>
      <c r="D18" s="1079" t="s">
        <v>542</v>
      </c>
    </row>
    <row r="19" spans="1:4">
      <c r="A19" s="1072" t="s">
        <v>1443</v>
      </c>
      <c r="C19" s="1072" t="s">
        <v>476</v>
      </c>
      <c r="D19" s="1079" t="s">
        <v>546</v>
      </c>
    </row>
    <row r="20" spans="1:4">
      <c r="A20" s="1072" t="s">
        <v>951</v>
      </c>
      <c r="C20" s="1072" t="s">
        <v>476</v>
      </c>
      <c r="D20" s="1079" t="s">
        <v>188</v>
      </c>
    </row>
    <row r="21" spans="1:4">
      <c r="A21" s="1072" t="s">
        <v>1305</v>
      </c>
      <c r="C21" s="1072" t="s">
        <v>476</v>
      </c>
      <c r="D21" s="1079" t="s">
        <v>547</v>
      </c>
    </row>
    <row r="22" spans="1:4">
      <c r="A22" s="1072" t="s">
        <v>1040</v>
      </c>
      <c r="C22" s="1072" t="s">
        <v>476</v>
      </c>
      <c r="D22" s="1079" t="s">
        <v>548</v>
      </c>
    </row>
    <row r="23" spans="1:4">
      <c r="A23" s="1072" t="s">
        <v>1514</v>
      </c>
      <c r="C23" s="1072" t="s">
        <v>476</v>
      </c>
      <c r="D23" s="1079" t="s">
        <v>551</v>
      </c>
    </row>
    <row r="24" spans="1:4">
      <c r="A24" s="1072" t="s">
        <v>1574</v>
      </c>
      <c r="C24" s="1072" t="s">
        <v>476</v>
      </c>
      <c r="D24" s="1079" t="s">
        <v>552</v>
      </c>
    </row>
    <row r="25" spans="1:4">
      <c r="A25" s="1072" t="s">
        <v>1603</v>
      </c>
      <c r="C25" s="1072" t="s">
        <v>476</v>
      </c>
      <c r="D25" s="1079" t="s">
        <v>555</v>
      </c>
    </row>
    <row r="26" spans="1:4">
      <c r="A26" s="1072" t="s">
        <v>1634</v>
      </c>
      <c r="C26" s="1072" t="s">
        <v>476</v>
      </c>
      <c r="D26" s="1079" t="s">
        <v>558</v>
      </c>
    </row>
    <row r="27" spans="1:4">
      <c r="A27" s="1072" t="s">
        <v>1655</v>
      </c>
      <c r="C27" s="1072" t="s">
        <v>476</v>
      </c>
      <c r="D27" s="1079" t="s">
        <v>562</v>
      </c>
    </row>
    <row r="28" spans="1:4">
      <c r="A28" s="1072" t="s">
        <v>403</v>
      </c>
      <c r="C28" s="1072" t="s">
        <v>476</v>
      </c>
      <c r="D28" s="1079" t="s">
        <v>563</v>
      </c>
    </row>
    <row r="29" spans="1:4">
      <c r="A29" s="1072" t="s">
        <v>1233</v>
      </c>
      <c r="C29" s="1072" t="s">
        <v>476</v>
      </c>
      <c r="D29" s="1079" t="s">
        <v>572</v>
      </c>
    </row>
    <row r="30" spans="1:4">
      <c r="A30" s="1072" t="s">
        <v>215</v>
      </c>
      <c r="C30" s="1072" t="s">
        <v>476</v>
      </c>
      <c r="D30" s="1079" t="s">
        <v>573</v>
      </c>
    </row>
    <row r="31" spans="1:4">
      <c r="A31" s="1072" t="s">
        <v>554</v>
      </c>
      <c r="C31" s="1072" t="s">
        <v>476</v>
      </c>
      <c r="D31" s="1079" t="s">
        <v>487</v>
      </c>
    </row>
    <row r="32" spans="1:4">
      <c r="A32" s="1072" t="s">
        <v>1774</v>
      </c>
      <c r="C32" s="1072" t="s">
        <v>476</v>
      </c>
      <c r="D32" s="1079" t="s">
        <v>186</v>
      </c>
    </row>
    <row r="33" spans="1:4">
      <c r="A33" s="1072" t="s">
        <v>1794</v>
      </c>
      <c r="C33" s="1072" t="s">
        <v>476</v>
      </c>
      <c r="D33" s="1079" t="s">
        <v>577</v>
      </c>
    </row>
    <row r="34" spans="1:4">
      <c r="A34" s="1072" t="s">
        <v>1815</v>
      </c>
      <c r="C34" s="1072" t="s">
        <v>476</v>
      </c>
      <c r="D34" s="1079" t="s">
        <v>161</v>
      </c>
    </row>
    <row r="35" spans="1:4">
      <c r="A35" s="1072" t="s">
        <v>1829</v>
      </c>
      <c r="C35" s="1072" t="s">
        <v>476</v>
      </c>
      <c r="D35" s="1079" t="s">
        <v>104</v>
      </c>
    </row>
    <row r="36" spans="1:4">
      <c r="A36" s="1072" t="s">
        <v>1854</v>
      </c>
      <c r="C36" s="1072" t="s">
        <v>476</v>
      </c>
      <c r="D36" s="1079" t="s">
        <v>580</v>
      </c>
    </row>
    <row r="37" spans="1:4">
      <c r="A37" s="1072" t="s">
        <v>1015</v>
      </c>
      <c r="C37" s="1072" t="s">
        <v>476</v>
      </c>
      <c r="D37" s="1079" t="s">
        <v>408</v>
      </c>
    </row>
    <row r="38" spans="1:4">
      <c r="A38" s="1072" t="s">
        <v>1431</v>
      </c>
      <c r="C38" s="1072" t="s">
        <v>476</v>
      </c>
      <c r="D38" s="1079" t="s">
        <v>94</v>
      </c>
    </row>
    <row r="39" spans="1:4">
      <c r="A39" s="1072" t="s">
        <v>1830</v>
      </c>
      <c r="C39" s="1072" t="s">
        <v>476</v>
      </c>
      <c r="D39" s="1079" t="s">
        <v>581</v>
      </c>
    </row>
    <row r="40" spans="1:4">
      <c r="A40" s="1072" t="s">
        <v>751</v>
      </c>
      <c r="C40" s="1072" t="s">
        <v>476</v>
      </c>
      <c r="D40" s="1079" t="s">
        <v>356</v>
      </c>
    </row>
    <row r="41" spans="1:4">
      <c r="A41" s="1072" t="s">
        <v>1919</v>
      </c>
      <c r="C41" s="1072" t="s">
        <v>476</v>
      </c>
      <c r="D41" s="1079" t="s">
        <v>584</v>
      </c>
    </row>
    <row r="42" spans="1:4">
      <c r="A42" s="1072" t="s">
        <v>1937</v>
      </c>
      <c r="C42" s="1072" t="s">
        <v>476</v>
      </c>
      <c r="D42" s="1079" t="s">
        <v>586</v>
      </c>
    </row>
    <row r="43" spans="1:4">
      <c r="A43" s="1072" t="s">
        <v>1975</v>
      </c>
      <c r="C43" s="1072" t="s">
        <v>476</v>
      </c>
      <c r="D43" s="1079" t="s">
        <v>587</v>
      </c>
    </row>
    <row r="44" spans="1:4">
      <c r="A44" s="1072" t="s">
        <v>1870</v>
      </c>
      <c r="C44" s="1072" t="s">
        <v>476</v>
      </c>
      <c r="D44" s="1079" t="s">
        <v>185</v>
      </c>
    </row>
    <row r="45" spans="1:4">
      <c r="A45" s="1072" t="s">
        <v>1595</v>
      </c>
      <c r="C45" s="1072" t="s">
        <v>476</v>
      </c>
      <c r="D45" s="1079" t="s">
        <v>590</v>
      </c>
    </row>
    <row r="46" spans="1:4">
      <c r="A46" s="1072" t="s">
        <v>541</v>
      </c>
      <c r="C46" s="1072" t="s">
        <v>476</v>
      </c>
      <c r="D46" s="1079" t="s">
        <v>592</v>
      </c>
    </row>
    <row r="47" spans="1:4">
      <c r="A47" s="1072" t="s">
        <v>98</v>
      </c>
      <c r="C47" s="1072" t="s">
        <v>476</v>
      </c>
      <c r="D47" s="1079" t="s">
        <v>509</v>
      </c>
    </row>
    <row r="48" spans="1:4">
      <c r="A48" s="1072" t="s">
        <v>2036</v>
      </c>
      <c r="C48" s="1072" t="s">
        <v>476</v>
      </c>
      <c r="D48" s="1079" t="s">
        <v>599</v>
      </c>
    </row>
    <row r="49" spans="1:4" ht="13.8">
      <c r="A49" s="1076" t="s">
        <v>2064</v>
      </c>
      <c r="C49" s="1072" t="s">
        <v>476</v>
      </c>
      <c r="D49" s="1079" t="s">
        <v>372</v>
      </c>
    </row>
    <row r="50" spans="1:4">
      <c r="C50" s="1072" t="s">
        <v>476</v>
      </c>
      <c r="D50" s="1079" t="s">
        <v>600</v>
      </c>
    </row>
    <row r="51" spans="1:4">
      <c r="C51" s="1072" t="s">
        <v>476</v>
      </c>
      <c r="D51" s="1079" t="s">
        <v>601</v>
      </c>
    </row>
    <row r="52" spans="1:4">
      <c r="C52" s="1072" t="s">
        <v>476</v>
      </c>
      <c r="D52" s="1079" t="s">
        <v>604</v>
      </c>
    </row>
    <row r="53" spans="1:4">
      <c r="C53" s="1072" t="s">
        <v>476</v>
      </c>
      <c r="D53" s="1079" t="s">
        <v>193</v>
      </c>
    </row>
    <row r="54" spans="1:4">
      <c r="C54" s="1072" t="s">
        <v>476</v>
      </c>
      <c r="D54" s="1079" t="s">
        <v>227</v>
      </c>
    </row>
    <row r="55" spans="1:4">
      <c r="C55" s="1072" t="s">
        <v>476</v>
      </c>
      <c r="D55" s="1079" t="s">
        <v>608</v>
      </c>
    </row>
    <row r="56" spans="1:4">
      <c r="C56" s="1072" t="s">
        <v>476</v>
      </c>
      <c r="D56" s="1079" t="s">
        <v>450</v>
      </c>
    </row>
    <row r="57" spans="1:4">
      <c r="C57" s="1072" t="s">
        <v>476</v>
      </c>
      <c r="D57" s="1079" t="s">
        <v>350</v>
      </c>
    </row>
    <row r="58" spans="1:4">
      <c r="C58" s="1072" t="s">
        <v>476</v>
      </c>
      <c r="D58" s="1079" t="s">
        <v>616</v>
      </c>
    </row>
    <row r="59" spans="1:4">
      <c r="C59" s="1072" t="s">
        <v>476</v>
      </c>
      <c r="D59" s="1079" t="s">
        <v>617</v>
      </c>
    </row>
    <row r="60" spans="1:4">
      <c r="C60" s="1072" t="s">
        <v>476</v>
      </c>
      <c r="D60" s="1079" t="s">
        <v>620</v>
      </c>
    </row>
    <row r="61" spans="1:4">
      <c r="C61" s="1072" t="s">
        <v>476</v>
      </c>
      <c r="D61" s="1079" t="s">
        <v>621</v>
      </c>
    </row>
    <row r="62" spans="1:4">
      <c r="C62" s="1072" t="s">
        <v>476</v>
      </c>
      <c r="D62" s="1079" t="s">
        <v>623</v>
      </c>
    </row>
    <row r="63" spans="1:4">
      <c r="C63" s="1072" t="s">
        <v>476</v>
      </c>
      <c r="D63" s="1079" t="s">
        <v>626</v>
      </c>
    </row>
    <row r="64" spans="1:4">
      <c r="C64" s="1072" t="s">
        <v>476</v>
      </c>
      <c r="D64" s="1079" t="s">
        <v>129</v>
      </c>
    </row>
    <row r="65" spans="3:4">
      <c r="C65" s="1072" t="s">
        <v>476</v>
      </c>
      <c r="D65" s="1079" t="s">
        <v>627</v>
      </c>
    </row>
    <row r="66" spans="3:4">
      <c r="C66" s="1072" t="s">
        <v>476</v>
      </c>
      <c r="D66" s="1079" t="s">
        <v>634</v>
      </c>
    </row>
    <row r="67" spans="3:4">
      <c r="C67" s="1072" t="s">
        <v>476</v>
      </c>
      <c r="D67" s="1079" t="s">
        <v>355</v>
      </c>
    </row>
    <row r="68" spans="3:4">
      <c r="C68" s="1072" t="s">
        <v>476</v>
      </c>
      <c r="D68" s="1079" t="s">
        <v>636</v>
      </c>
    </row>
    <row r="69" spans="3:4">
      <c r="C69" s="1072" t="s">
        <v>476</v>
      </c>
      <c r="D69" s="1079" t="s">
        <v>639</v>
      </c>
    </row>
    <row r="70" spans="3:4">
      <c r="C70" s="1072" t="s">
        <v>476</v>
      </c>
      <c r="D70" s="1079" t="s">
        <v>640</v>
      </c>
    </row>
    <row r="71" spans="3:4">
      <c r="C71" s="1072" t="s">
        <v>476</v>
      </c>
      <c r="D71" s="1079" t="s">
        <v>641</v>
      </c>
    </row>
    <row r="72" spans="3:4">
      <c r="C72" s="1072" t="s">
        <v>476</v>
      </c>
      <c r="D72" s="1079" t="s">
        <v>363</v>
      </c>
    </row>
    <row r="73" spans="3:4">
      <c r="C73" s="1072" t="s">
        <v>476</v>
      </c>
      <c r="D73" s="1079" t="s">
        <v>645</v>
      </c>
    </row>
    <row r="74" spans="3:4">
      <c r="C74" s="1072" t="s">
        <v>476</v>
      </c>
      <c r="D74" s="1079" t="s">
        <v>650</v>
      </c>
    </row>
    <row r="75" spans="3:4">
      <c r="C75" s="1072" t="s">
        <v>476</v>
      </c>
      <c r="D75" s="1079" t="s">
        <v>651</v>
      </c>
    </row>
    <row r="76" spans="3:4">
      <c r="C76" s="1072" t="s">
        <v>476</v>
      </c>
      <c r="D76" s="1079" t="s">
        <v>652</v>
      </c>
    </row>
    <row r="77" spans="3:4">
      <c r="C77" s="1072" t="s">
        <v>476</v>
      </c>
      <c r="D77" s="1079" t="s">
        <v>516</v>
      </c>
    </row>
    <row r="78" spans="3:4">
      <c r="C78" s="1072" t="s">
        <v>476</v>
      </c>
      <c r="D78" s="1079" t="s">
        <v>146</v>
      </c>
    </row>
    <row r="79" spans="3:4">
      <c r="C79" s="1072" t="s">
        <v>476</v>
      </c>
      <c r="D79" s="1079" t="s">
        <v>658</v>
      </c>
    </row>
    <row r="80" spans="3:4">
      <c r="C80" s="1072" t="s">
        <v>476</v>
      </c>
      <c r="D80" s="1079" t="s">
        <v>660</v>
      </c>
    </row>
    <row r="81" spans="3:4">
      <c r="C81" s="1072" t="s">
        <v>476</v>
      </c>
      <c r="D81" s="1079" t="s">
        <v>664</v>
      </c>
    </row>
    <row r="82" spans="3:4">
      <c r="C82" s="1072" t="s">
        <v>476</v>
      </c>
      <c r="D82" s="1079" t="s">
        <v>423</v>
      </c>
    </row>
    <row r="83" spans="3:4">
      <c r="C83" s="1072" t="s">
        <v>476</v>
      </c>
      <c r="D83" s="1079" t="s">
        <v>236</v>
      </c>
    </row>
    <row r="84" spans="3:4">
      <c r="C84" s="1072" t="s">
        <v>476</v>
      </c>
      <c r="D84" s="1079" t="s">
        <v>668</v>
      </c>
    </row>
    <row r="85" spans="3:4">
      <c r="C85" s="1072" t="s">
        <v>476</v>
      </c>
      <c r="D85" s="1079" t="s">
        <v>671</v>
      </c>
    </row>
    <row r="86" spans="3:4">
      <c r="C86" s="1072" t="s">
        <v>476</v>
      </c>
      <c r="D86" s="1079" t="s">
        <v>672</v>
      </c>
    </row>
    <row r="87" spans="3:4">
      <c r="C87" s="1072" t="s">
        <v>476</v>
      </c>
      <c r="D87" s="1079" t="s">
        <v>673</v>
      </c>
    </row>
    <row r="88" spans="3:4">
      <c r="C88" s="1072" t="s">
        <v>476</v>
      </c>
      <c r="D88" s="1079" t="s">
        <v>676</v>
      </c>
    </row>
    <row r="89" spans="3:4">
      <c r="C89" s="1072" t="s">
        <v>476</v>
      </c>
      <c r="D89" s="1079" t="s">
        <v>679</v>
      </c>
    </row>
    <row r="90" spans="3:4">
      <c r="C90" s="1072" t="s">
        <v>476</v>
      </c>
      <c r="D90" s="1079" t="s">
        <v>686</v>
      </c>
    </row>
    <row r="91" spans="3:4">
      <c r="C91" s="1072" t="s">
        <v>476</v>
      </c>
      <c r="D91" s="1079" t="s">
        <v>687</v>
      </c>
    </row>
    <row r="92" spans="3:4">
      <c r="C92" s="1072" t="s">
        <v>476</v>
      </c>
      <c r="D92" s="1079" t="s">
        <v>557</v>
      </c>
    </row>
    <row r="93" spans="3:4">
      <c r="C93" s="1072" t="s">
        <v>476</v>
      </c>
      <c r="D93" s="1079" t="s">
        <v>11</v>
      </c>
    </row>
    <row r="94" spans="3:4">
      <c r="C94" s="1072" t="s">
        <v>476</v>
      </c>
      <c r="D94" s="1079" t="s">
        <v>108</v>
      </c>
    </row>
    <row r="95" spans="3:4">
      <c r="C95" s="1072" t="s">
        <v>476</v>
      </c>
      <c r="D95" s="1079" t="s">
        <v>127</v>
      </c>
    </row>
    <row r="96" spans="3:4">
      <c r="C96" s="1072" t="s">
        <v>476</v>
      </c>
      <c r="D96" s="1079" t="s">
        <v>370</v>
      </c>
    </row>
    <row r="97" spans="3:4">
      <c r="C97" s="1072" t="s">
        <v>476</v>
      </c>
      <c r="D97" s="1079" t="s">
        <v>693</v>
      </c>
    </row>
    <row r="98" spans="3:4">
      <c r="C98" s="1072" t="s">
        <v>476</v>
      </c>
      <c r="D98" s="1079" t="s">
        <v>383</v>
      </c>
    </row>
    <row r="99" spans="3:4">
      <c r="C99" s="1072" t="s">
        <v>476</v>
      </c>
      <c r="D99" s="1079" t="s">
        <v>695</v>
      </c>
    </row>
    <row r="100" spans="3:4">
      <c r="C100" s="1072" t="s">
        <v>476</v>
      </c>
      <c r="D100" s="1079" t="s">
        <v>696</v>
      </c>
    </row>
    <row r="101" spans="3:4">
      <c r="C101" s="1072" t="s">
        <v>476</v>
      </c>
      <c r="D101" s="1079" t="s">
        <v>58</v>
      </c>
    </row>
    <row r="102" spans="3:4">
      <c r="C102" s="1072" t="s">
        <v>476</v>
      </c>
      <c r="D102" s="1079" t="s">
        <v>638</v>
      </c>
    </row>
    <row r="103" spans="3:4">
      <c r="C103" s="1072" t="s">
        <v>476</v>
      </c>
      <c r="D103" s="1079" t="s">
        <v>699</v>
      </c>
    </row>
    <row r="104" spans="3:4">
      <c r="C104" s="1072" t="s">
        <v>476</v>
      </c>
      <c r="D104" s="1079" t="s">
        <v>702</v>
      </c>
    </row>
    <row r="105" spans="3:4">
      <c r="C105" s="1072" t="s">
        <v>476</v>
      </c>
      <c r="D105" s="1079" t="s">
        <v>705</v>
      </c>
    </row>
    <row r="106" spans="3:4">
      <c r="C106" s="1072" t="s">
        <v>476</v>
      </c>
      <c r="D106" s="1079" t="s">
        <v>642</v>
      </c>
    </row>
    <row r="107" spans="3:4">
      <c r="C107" s="1072" t="s">
        <v>476</v>
      </c>
      <c r="D107" s="1079" t="s">
        <v>709</v>
      </c>
    </row>
    <row r="108" spans="3:4">
      <c r="C108" s="1072" t="s">
        <v>476</v>
      </c>
      <c r="D108" s="1079" t="s">
        <v>711</v>
      </c>
    </row>
    <row r="109" spans="3:4">
      <c r="C109" s="1072" t="s">
        <v>476</v>
      </c>
      <c r="D109" s="1079" t="s">
        <v>712</v>
      </c>
    </row>
    <row r="110" spans="3:4">
      <c r="C110" s="1072" t="s">
        <v>476</v>
      </c>
      <c r="D110" s="1079" t="s">
        <v>714</v>
      </c>
    </row>
    <row r="111" spans="3:4">
      <c r="C111" s="1072" t="s">
        <v>476</v>
      </c>
      <c r="D111" s="1079" t="s">
        <v>716</v>
      </c>
    </row>
    <row r="112" spans="3:4">
      <c r="C112" s="1072" t="s">
        <v>476</v>
      </c>
      <c r="D112" s="1079" t="s">
        <v>502</v>
      </c>
    </row>
    <row r="113" spans="3:4">
      <c r="C113" s="1072" t="s">
        <v>476</v>
      </c>
      <c r="D113" s="1079" t="s">
        <v>662</v>
      </c>
    </row>
    <row r="114" spans="3:4">
      <c r="C114" s="1072" t="s">
        <v>476</v>
      </c>
      <c r="D114" s="1079" t="s">
        <v>368</v>
      </c>
    </row>
    <row r="115" spans="3:4">
      <c r="C115" s="1072" t="s">
        <v>476</v>
      </c>
      <c r="D115" s="1079" t="s">
        <v>400</v>
      </c>
    </row>
    <row r="116" spans="3:4">
      <c r="C116" s="1072" t="s">
        <v>476</v>
      </c>
      <c r="D116" s="1079" t="s">
        <v>707</v>
      </c>
    </row>
    <row r="117" spans="3:4">
      <c r="C117" s="1072" t="s">
        <v>476</v>
      </c>
      <c r="D117" s="1079" t="s">
        <v>717</v>
      </c>
    </row>
    <row r="118" spans="3:4">
      <c r="C118" s="1072" t="s">
        <v>476</v>
      </c>
      <c r="D118" s="1079" t="s">
        <v>722</v>
      </c>
    </row>
    <row r="119" spans="3:4">
      <c r="C119" s="1072" t="s">
        <v>476</v>
      </c>
      <c r="D119" s="1079" t="s">
        <v>725</v>
      </c>
    </row>
    <row r="120" spans="3:4">
      <c r="C120" s="1072" t="s">
        <v>476</v>
      </c>
      <c r="D120" s="1079" t="s">
        <v>727</v>
      </c>
    </row>
    <row r="121" spans="3:4">
      <c r="C121" s="1072" t="s">
        <v>476</v>
      </c>
      <c r="D121" s="1079" t="s">
        <v>513</v>
      </c>
    </row>
    <row r="122" spans="3:4">
      <c r="C122" s="1072" t="s">
        <v>476</v>
      </c>
      <c r="D122" s="1079" t="s">
        <v>729</v>
      </c>
    </row>
    <row r="123" spans="3:4">
      <c r="C123" s="1072" t="s">
        <v>476</v>
      </c>
      <c r="D123" s="1079" t="s">
        <v>453</v>
      </c>
    </row>
    <row r="124" spans="3:4">
      <c r="C124" s="1072" t="s">
        <v>476</v>
      </c>
      <c r="D124" s="1079" t="s">
        <v>723</v>
      </c>
    </row>
    <row r="125" spans="3:4">
      <c r="C125" s="1072" t="s">
        <v>476</v>
      </c>
      <c r="D125" s="1079" t="s">
        <v>734</v>
      </c>
    </row>
    <row r="126" spans="3:4">
      <c r="C126" s="1072" t="s">
        <v>476</v>
      </c>
      <c r="D126" s="1079" t="s">
        <v>736</v>
      </c>
    </row>
    <row r="127" spans="3:4">
      <c r="C127" s="1072" t="s">
        <v>476</v>
      </c>
      <c r="D127" s="1079" t="s">
        <v>740</v>
      </c>
    </row>
    <row r="128" spans="3:4">
      <c r="C128" s="1072" t="s">
        <v>476</v>
      </c>
      <c r="D128" s="1079" t="s">
        <v>361</v>
      </c>
    </row>
    <row r="129" spans="3:4">
      <c r="C129" s="1072" t="s">
        <v>476</v>
      </c>
      <c r="D129" s="1079" t="s">
        <v>742</v>
      </c>
    </row>
    <row r="130" spans="3:4">
      <c r="C130" s="1072" t="s">
        <v>476</v>
      </c>
      <c r="D130" s="1079" t="s">
        <v>27</v>
      </c>
    </row>
    <row r="131" spans="3:4">
      <c r="C131" s="1072" t="s">
        <v>476</v>
      </c>
      <c r="D131" s="1079" t="s">
        <v>421</v>
      </c>
    </row>
    <row r="132" spans="3:4">
      <c r="C132" s="1072" t="s">
        <v>476</v>
      </c>
      <c r="D132" s="1079" t="s">
        <v>745</v>
      </c>
    </row>
    <row r="133" spans="3:4">
      <c r="C133" s="1072" t="s">
        <v>476</v>
      </c>
      <c r="D133" s="1079" t="s">
        <v>747</v>
      </c>
    </row>
    <row r="134" spans="3:4">
      <c r="C134" s="1072" t="s">
        <v>476</v>
      </c>
      <c r="D134" s="1079" t="s">
        <v>306</v>
      </c>
    </row>
    <row r="135" spans="3:4">
      <c r="C135" s="1072" t="s">
        <v>476</v>
      </c>
      <c r="D135" s="1079" t="s">
        <v>748</v>
      </c>
    </row>
    <row r="136" spans="3:4">
      <c r="C136" s="1072" t="s">
        <v>476</v>
      </c>
      <c r="D136" s="1079" t="s">
        <v>750</v>
      </c>
    </row>
    <row r="137" spans="3:4">
      <c r="C137" s="1072" t="s">
        <v>476</v>
      </c>
      <c r="D137" s="1079" t="s">
        <v>574</v>
      </c>
    </row>
    <row r="138" spans="3:4">
      <c r="C138" s="1072" t="s">
        <v>476</v>
      </c>
      <c r="D138" s="1079" t="s">
        <v>534</v>
      </c>
    </row>
    <row r="139" spans="3:4">
      <c r="C139" s="1072" t="s">
        <v>476</v>
      </c>
      <c r="D139" s="1079" t="s">
        <v>744</v>
      </c>
    </row>
    <row r="140" spans="3:4">
      <c r="C140" s="1072" t="s">
        <v>476</v>
      </c>
      <c r="D140" s="1079" t="s">
        <v>23</v>
      </c>
    </row>
    <row r="141" spans="3:4">
      <c r="C141" s="1072" t="s">
        <v>476</v>
      </c>
      <c r="D141" s="1079" t="s">
        <v>290</v>
      </c>
    </row>
    <row r="142" spans="3:4">
      <c r="C142" s="1072" t="s">
        <v>476</v>
      </c>
      <c r="D142" s="1079" t="s">
        <v>582</v>
      </c>
    </row>
    <row r="143" spans="3:4">
      <c r="C143" s="1072" t="s">
        <v>476</v>
      </c>
      <c r="D143" s="1079" t="s">
        <v>343</v>
      </c>
    </row>
    <row r="144" spans="3:4">
      <c r="C144" s="1072" t="s">
        <v>476</v>
      </c>
      <c r="D144" s="1079" t="s">
        <v>138</v>
      </c>
    </row>
    <row r="145" spans="3:4">
      <c r="C145" s="1072" t="s">
        <v>476</v>
      </c>
      <c r="D145" s="1079" t="s">
        <v>754</v>
      </c>
    </row>
    <row r="146" spans="3:4">
      <c r="C146" s="1072" t="s">
        <v>476</v>
      </c>
      <c r="D146" s="1079" t="s">
        <v>118</v>
      </c>
    </row>
    <row r="147" spans="3:4">
      <c r="C147" s="1072" t="s">
        <v>476</v>
      </c>
      <c r="D147" s="1079" t="s">
        <v>756</v>
      </c>
    </row>
    <row r="148" spans="3:4">
      <c r="C148" s="1072" t="s">
        <v>476</v>
      </c>
      <c r="D148" s="1079" t="s">
        <v>758</v>
      </c>
    </row>
    <row r="149" spans="3:4">
      <c r="C149" s="1072" t="s">
        <v>476</v>
      </c>
      <c r="D149" s="1079" t="s">
        <v>275</v>
      </c>
    </row>
    <row r="150" spans="3:4">
      <c r="C150" s="1072" t="s">
        <v>476</v>
      </c>
      <c r="D150" s="1079" t="s">
        <v>689</v>
      </c>
    </row>
    <row r="151" spans="3:4">
      <c r="C151" s="1072" t="s">
        <v>476</v>
      </c>
      <c r="D151" s="1079" t="s">
        <v>761</v>
      </c>
    </row>
    <row r="152" spans="3:4">
      <c r="C152" s="1072" t="s">
        <v>476</v>
      </c>
      <c r="D152" s="1079" t="s">
        <v>766</v>
      </c>
    </row>
    <row r="153" spans="3:4">
      <c r="C153" s="1072" t="s">
        <v>476</v>
      </c>
      <c r="D153" s="1079" t="s">
        <v>770</v>
      </c>
    </row>
    <row r="154" spans="3:4">
      <c r="C154" s="1072" t="s">
        <v>476</v>
      </c>
      <c r="D154" s="1079" t="s">
        <v>448</v>
      </c>
    </row>
    <row r="155" spans="3:4">
      <c r="C155" s="1072" t="s">
        <v>476</v>
      </c>
      <c r="D155" s="1079" t="s">
        <v>772</v>
      </c>
    </row>
    <row r="156" spans="3:4">
      <c r="C156" s="1072" t="s">
        <v>476</v>
      </c>
      <c r="D156" s="1079" t="s">
        <v>763</v>
      </c>
    </row>
    <row r="157" spans="3:4">
      <c r="C157" s="1072" t="s">
        <v>476</v>
      </c>
      <c r="D157" s="1079" t="s">
        <v>773</v>
      </c>
    </row>
    <row r="158" spans="3:4">
      <c r="C158" s="1072" t="s">
        <v>476</v>
      </c>
      <c r="D158" s="1079" t="s">
        <v>776</v>
      </c>
    </row>
    <row r="159" spans="3:4">
      <c r="C159" s="1072" t="s">
        <v>476</v>
      </c>
      <c r="D159" s="1079" t="s">
        <v>778</v>
      </c>
    </row>
    <row r="160" spans="3:4">
      <c r="C160" s="1072" t="s">
        <v>476</v>
      </c>
      <c r="D160" s="1079" t="s">
        <v>780</v>
      </c>
    </row>
    <row r="161" spans="3:4">
      <c r="C161" s="1072" t="s">
        <v>476</v>
      </c>
      <c r="D161" s="1079" t="s">
        <v>244</v>
      </c>
    </row>
    <row r="162" spans="3:4">
      <c r="C162" s="1072" t="s">
        <v>476</v>
      </c>
      <c r="D162" s="1079" t="s">
        <v>518</v>
      </c>
    </row>
    <row r="163" spans="3:4">
      <c r="C163" s="1072" t="s">
        <v>476</v>
      </c>
      <c r="D163" s="1079" t="s">
        <v>783</v>
      </c>
    </row>
    <row r="164" spans="3:4">
      <c r="C164" s="1072" t="s">
        <v>476</v>
      </c>
      <c r="D164" s="1079" t="s">
        <v>784</v>
      </c>
    </row>
    <row r="165" spans="3:4">
      <c r="C165" s="1072" t="s">
        <v>476</v>
      </c>
      <c r="D165" s="1079" t="s">
        <v>9</v>
      </c>
    </row>
    <row r="166" spans="3:4">
      <c r="C166" s="1072" t="s">
        <v>476</v>
      </c>
      <c r="D166" s="1079" t="s">
        <v>785</v>
      </c>
    </row>
    <row r="167" spans="3:4">
      <c r="C167" s="1072" t="s">
        <v>476</v>
      </c>
      <c r="D167" s="1079" t="s">
        <v>130</v>
      </c>
    </row>
    <row r="168" spans="3:4">
      <c r="C168" s="1072" t="s">
        <v>476</v>
      </c>
      <c r="D168" s="1079" t="s">
        <v>416</v>
      </c>
    </row>
    <row r="169" spans="3:4">
      <c r="C169" s="1072" t="s">
        <v>476</v>
      </c>
      <c r="D169" s="1079" t="s">
        <v>504</v>
      </c>
    </row>
    <row r="170" spans="3:4">
      <c r="C170" s="1072" t="s">
        <v>476</v>
      </c>
      <c r="D170" s="1079" t="s">
        <v>787</v>
      </c>
    </row>
    <row r="171" spans="3:4">
      <c r="C171" s="1072" t="s">
        <v>476</v>
      </c>
      <c r="D171" s="1079" t="s">
        <v>334</v>
      </c>
    </row>
    <row r="172" spans="3:4">
      <c r="C172" s="1072" t="s">
        <v>476</v>
      </c>
      <c r="D172" s="1079" t="s">
        <v>788</v>
      </c>
    </row>
    <row r="173" spans="3:4">
      <c r="C173" s="1072" t="s">
        <v>476</v>
      </c>
      <c r="D173" s="1079" t="s">
        <v>790</v>
      </c>
    </row>
    <row r="174" spans="3:4">
      <c r="C174" s="1072" t="s">
        <v>476</v>
      </c>
      <c r="D174" s="1079" t="s">
        <v>793</v>
      </c>
    </row>
    <row r="175" spans="3:4">
      <c r="C175" s="1072" t="s">
        <v>476</v>
      </c>
      <c r="D175" s="1079" t="s">
        <v>38</v>
      </c>
    </row>
    <row r="176" spans="3:4">
      <c r="C176" s="1072" t="s">
        <v>476</v>
      </c>
      <c r="D176" s="1079" t="s">
        <v>260</v>
      </c>
    </row>
    <row r="177" spans="3:4">
      <c r="C177" s="1072" t="s">
        <v>476</v>
      </c>
      <c r="D177" s="1079" t="s">
        <v>25</v>
      </c>
    </row>
    <row r="178" spans="3:4">
      <c r="C178" s="1072" t="s">
        <v>476</v>
      </c>
      <c r="D178" s="1079" t="s">
        <v>460</v>
      </c>
    </row>
    <row r="179" spans="3:4">
      <c r="C179" s="1072" t="s">
        <v>476</v>
      </c>
      <c r="D179" s="1079" t="s">
        <v>718</v>
      </c>
    </row>
    <row r="180" spans="3:4">
      <c r="C180" s="1072" t="s">
        <v>476</v>
      </c>
      <c r="D180" s="1079" t="s">
        <v>794</v>
      </c>
    </row>
    <row r="181" spans="3:4">
      <c r="C181" s="1072" t="s">
        <v>476</v>
      </c>
      <c r="D181" s="1079" t="s">
        <v>77</v>
      </c>
    </row>
    <row r="182" spans="3:4">
      <c r="C182" s="1072" t="s">
        <v>476</v>
      </c>
      <c r="D182" s="1079" t="s">
        <v>798</v>
      </c>
    </row>
    <row r="183" spans="3:4">
      <c r="C183" s="1072" t="s">
        <v>476</v>
      </c>
      <c r="D183" s="1079" t="s">
        <v>571</v>
      </c>
    </row>
    <row r="184" spans="3:4">
      <c r="C184" s="1072" t="s">
        <v>476</v>
      </c>
      <c r="D184" s="1079" t="s">
        <v>801</v>
      </c>
    </row>
    <row r="185" spans="3:4">
      <c r="C185" s="1072" t="s">
        <v>476</v>
      </c>
      <c r="D185" s="1079" t="s">
        <v>808</v>
      </c>
    </row>
    <row r="186" spans="3:4">
      <c r="C186" s="1072" t="s">
        <v>476</v>
      </c>
      <c r="D186" s="1079" t="s">
        <v>812</v>
      </c>
    </row>
    <row r="187" spans="3:4">
      <c r="C187" s="1072" t="s">
        <v>476</v>
      </c>
      <c r="D187" s="1079" t="s">
        <v>816</v>
      </c>
    </row>
    <row r="188" spans="3:4">
      <c r="C188" s="1072" t="s">
        <v>819</v>
      </c>
      <c r="D188" s="1079" t="s">
        <v>821</v>
      </c>
    </row>
    <row r="189" spans="3:4">
      <c r="C189" s="1072" t="s">
        <v>819</v>
      </c>
      <c r="D189" s="1079" t="s">
        <v>827</v>
      </c>
    </row>
    <row r="190" spans="3:4">
      <c r="C190" s="1072" t="s">
        <v>819</v>
      </c>
      <c r="D190" s="1079" t="s">
        <v>829</v>
      </c>
    </row>
    <row r="191" spans="3:4">
      <c r="C191" s="1072" t="s">
        <v>819</v>
      </c>
      <c r="D191" s="1079" t="s">
        <v>825</v>
      </c>
    </row>
    <row r="192" spans="3:4">
      <c r="C192" s="1072" t="s">
        <v>819</v>
      </c>
      <c r="D192" s="1079" t="s">
        <v>832</v>
      </c>
    </row>
    <row r="193" spans="3:4">
      <c r="C193" s="1072" t="s">
        <v>819</v>
      </c>
      <c r="D193" s="1079" t="s">
        <v>833</v>
      </c>
    </row>
    <row r="194" spans="3:4">
      <c r="C194" s="1072" t="s">
        <v>819</v>
      </c>
      <c r="D194" s="1079" t="s">
        <v>205</v>
      </c>
    </row>
    <row r="195" spans="3:4">
      <c r="C195" s="1072" t="s">
        <v>819</v>
      </c>
      <c r="D195" s="1079" t="s">
        <v>352</v>
      </c>
    </row>
    <row r="196" spans="3:4">
      <c r="C196" s="1072" t="s">
        <v>819</v>
      </c>
      <c r="D196" s="1079" t="s">
        <v>390</v>
      </c>
    </row>
    <row r="197" spans="3:4">
      <c r="C197" s="1072" t="s">
        <v>819</v>
      </c>
      <c r="D197" s="1079" t="s">
        <v>828</v>
      </c>
    </row>
    <row r="198" spans="3:4">
      <c r="C198" s="1072" t="s">
        <v>819</v>
      </c>
      <c r="D198" s="1079" t="s">
        <v>556</v>
      </c>
    </row>
    <row r="199" spans="3:4">
      <c r="C199" s="1072" t="s">
        <v>819</v>
      </c>
      <c r="D199" s="1079" t="s">
        <v>596</v>
      </c>
    </row>
    <row r="200" spans="3:4">
      <c r="C200" s="1072" t="s">
        <v>819</v>
      </c>
      <c r="D200" s="1079" t="s">
        <v>540</v>
      </c>
    </row>
    <row r="201" spans="3:4">
      <c r="C201" s="1072" t="s">
        <v>819</v>
      </c>
      <c r="D201" s="1079" t="s">
        <v>839</v>
      </c>
    </row>
    <row r="202" spans="3:4">
      <c r="C202" s="1072" t="s">
        <v>819</v>
      </c>
      <c r="D202" s="1079" t="s">
        <v>842</v>
      </c>
    </row>
    <row r="203" spans="3:4">
      <c r="C203" s="1072" t="s">
        <v>819</v>
      </c>
      <c r="D203" s="1079" t="s">
        <v>843</v>
      </c>
    </row>
    <row r="204" spans="3:4">
      <c r="C204" s="1072" t="s">
        <v>819</v>
      </c>
      <c r="D204" s="1079" t="s">
        <v>435</v>
      </c>
    </row>
    <row r="205" spans="3:4">
      <c r="C205" s="1072" t="s">
        <v>819</v>
      </c>
      <c r="D205" s="1079" t="s">
        <v>817</v>
      </c>
    </row>
    <row r="206" spans="3:4">
      <c r="C206" s="1072" t="s">
        <v>819</v>
      </c>
      <c r="D206" s="1079" t="s">
        <v>670</v>
      </c>
    </row>
    <row r="207" spans="3:4">
      <c r="C207" s="1072" t="s">
        <v>819</v>
      </c>
      <c r="D207" s="1079" t="s">
        <v>139</v>
      </c>
    </row>
    <row r="208" spans="3:4">
      <c r="C208" s="1072" t="s">
        <v>819</v>
      </c>
      <c r="D208" s="1079" t="s">
        <v>849</v>
      </c>
    </row>
    <row r="209" spans="3:4">
      <c r="C209" s="1072" t="s">
        <v>819</v>
      </c>
      <c r="D209" s="1079" t="s">
        <v>681</v>
      </c>
    </row>
    <row r="210" spans="3:4">
      <c r="C210" s="1072" t="s">
        <v>819</v>
      </c>
      <c r="D210" s="1079" t="s">
        <v>850</v>
      </c>
    </row>
    <row r="211" spans="3:4">
      <c r="C211" s="1072" t="s">
        <v>819</v>
      </c>
      <c r="D211" s="1079" t="s">
        <v>318</v>
      </c>
    </row>
    <row r="212" spans="3:4">
      <c r="C212" s="1072" t="s">
        <v>819</v>
      </c>
      <c r="D212" s="1079" t="s">
        <v>854</v>
      </c>
    </row>
    <row r="213" spans="3:4">
      <c r="C213" s="1072" t="s">
        <v>819</v>
      </c>
      <c r="D213" s="1079" t="s">
        <v>762</v>
      </c>
    </row>
    <row r="214" spans="3:4">
      <c r="C214" s="1072" t="s">
        <v>819</v>
      </c>
      <c r="D214" s="1079" t="s">
        <v>856</v>
      </c>
    </row>
    <row r="215" spans="3:4">
      <c r="C215" s="1072" t="s">
        <v>819</v>
      </c>
      <c r="D215" s="1079" t="s">
        <v>859</v>
      </c>
    </row>
    <row r="216" spans="3:4">
      <c r="C216" s="1072" t="s">
        <v>819</v>
      </c>
      <c r="D216" s="1079" t="s">
        <v>860</v>
      </c>
    </row>
    <row r="217" spans="3:4">
      <c r="C217" s="1072" t="s">
        <v>819</v>
      </c>
      <c r="D217" s="1079" t="s">
        <v>307</v>
      </c>
    </row>
    <row r="218" spans="3:4">
      <c r="C218" s="1072" t="s">
        <v>819</v>
      </c>
      <c r="D218" s="1079" t="s">
        <v>862</v>
      </c>
    </row>
    <row r="219" spans="3:4">
      <c r="C219" s="1072" t="s">
        <v>819</v>
      </c>
      <c r="D219" s="1079" t="s">
        <v>653</v>
      </c>
    </row>
    <row r="220" spans="3:4">
      <c r="C220" s="1072" t="s">
        <v>819</v>
      </c>
      <c r="D220" s="1079" t="s">
        <v>811</v>
      </c>
    </row>
    <row r="221" spans="3:4">
      <c r="C221" s="1072" t="s">
        <v>819</v>
      </c>
      <c r="D221" s="1079" t="s">
        <v>864</v>
      </c>
    </row>
    <row r="222" spans="3:4">
      <c r="C222" s="1072" t="s">
        <v>819</v>
      </c>
      <c r="D222" s="1079" t="s">
        <v>865</v>
      </c>
    </row>
    <row r="223" spans="3:4">
      <c r="C223" s="1072" t="s">
        <v>819</v>
      </c>
      <c r="D223" s="1079" t="s">
        <v>628</v>
      </c>
    </row>
    <row r="224" spans="3:4">
      <c r="C224" s="1072" t="s">
        <v>819</v>
      </c>
      <c r="D224" s="1079" t="s">
        <v>844</v>
      </c>
    </row>
    <row r="225" spans="3:4">
      <c r="C225" s="1072" t="s">
        <v>819</v>
      </c>
      <c r="D225" s="1079" t="s">
        <v>866</v>
      </c>
    </row>
    <row r="226" spans="3:4">
      <c r="C226" s="1072" t="s">
        <v>819</v>
      </c>
      <c r="D226" s="1079" t="s">
        <v>870</v>
      </c>
    </row>
    <row r="227" spans="3:4">
      <c r="C227" s="1072" t="s">
        <v>819</v>
      </c>
      <c r="D227" s="1079" t="s">
        <v>847</v>
      </c>
    </row>
    <row r="228" spans="3:4">
      <c r="C228" s="1072" t="s">
        <v>873</v>
      </c>
      <c r="D228" s="1079" t="s">
        <v>835</v>
      </c>
    </row>
    <row r="229" spans="3:4">
      <c r="C229" s="1072" t="s">
        <v>873</v>
      </c>
      <c r="D229" s="1079" t="s">
        <v>845</v>
      </c>
    </row>
    <row r="230" spans="3:4">
      <c r="C230" s="1072" t="s">
        <v>873</v>
      </c>
      <c r="D230" s="1079" t="s">
        <v>874</v>
      </c>
    </row>
    <row r="231" spans="3:4">
      <c r="C231" s="1072" t="s">
        <v>873</v>
      </c>
      <c r="D231" s="1079" t="s">
        <v>875</v>
      </c>
    </row>
    <row r="232" spans="3:4">
      <c r="C232" s="1072" t="s">
        <v>873</v>
      </c>
      <c r="D232" s="1079" t="s">
        <v>876</v>
      </c>
    </row>
    <row r="233" spans="3:4">
      <c r="C233" s="1072" t="s">
        <v>873</v>
      </c>
      <c r="D233" s="1079" t="s">
        <v>878</v>
      </c>
    </row>
    <row r="234" spans="3:4">
      <c r="C234" s="1072" t="s">
        <v>873</v>
      </c>
      <c r="D234" s="1079" t="s">
        <v>802</v>
      </c>
    </row>
    <row r="235" spans="3:4">
      <c r="C235" s="1072" t="s">
        <v>873</v>
      </c>
      <c r="D235" s="1079" t="s">
        <v>882</v>
      </c>
    </row>
    <row r="236" spans="3:4">
      <c r="C236" s="1072" t="s">
        <v>873</v>
      </c>
      <c r="D236" s="1079" t="s">
        <v>883</v>
      </c>
    </row>
    <row r="237" spans="3:4">
      <c r="C237" s="1072" t="s">
        <v>873</v>
      </c>
      <c r="D237" s="1079" t="s">
        <v>733</v>
      </c>
    </row>
    <row r="238" spans="3:4">
      <c r="C238" s="1072" t="s">
        <v>873</v>
      </c>
      <c r="D238" s="1079" t="s">
        <v>497</v>
      </c>
    </row>
    <row r="239" spans="3:4">
      <c r="C239" s="1072" t="s">
        <v>873</v>
      </c>
      <c r="D239" s="1079" t="s">
        <v>647</v>
      </c>
    </row>
    <row r="240" spans="3:4">
      <c r="C240" s="1072" t="s">
        <v>873</v>
      </c>
      <c r="D240" s="1079" t="s">
        <v>799</v>
      </c>
    </row>
    <row r="241" spans="3:4">
      <c r="C241" s="1072" t="s">
        <v>873</v>
      </c>
      <c r="D241" s="1079" t="s">
        <v>791</v>
      </c>
    </row>
    <row r="242" spans="3:4">
      <c r="C242" s="1072" t="s">
        <v>873</v>
      </c>
      <c r="D242" s="1079" t="s">
        <v>886</v>
      </c>
    </row>
    <row r="243" spans="3:4">
      <c r="C243" s="1072" t="s">
        <v>873</v>
      </c>
      <c r="D243" s="1079" t="s">
        <v>73</v>
      </c>
    </row>
    <row r="244" spans="3:4">
      <c r="C244" s="1072" t="s">
        <v>873</v>
      </c>
      <c r="D244" s="1079" t="s">
        <v>852</v>
      </c>
    </row>
    <row r="245" spans="3:4">
      <c r="C245" s="1072" t="s">
        <v>873</v>
      </c>
      <c r="D245" s="1079" t="s">
        <v>888</v>
      </c>
    </row>
    <row r="246" spans="3:4">
      <c r="C246" s="1072" t="s">
        <v>873</v>
      </c>
      <c r="D246" s="1079" t="s">
        <v>893</v>
      </c>
    </row>
    <row r="247" spans="3:4">
      <c r="C247" s="1072" t="s">
        <v>873</v>
      </c>
      <c r="D247" s="1079" t="s">
        <v>895</v>
      </c>
    </row>
    <row r="248" spans="3:4">
      <c r="C248" s="1072" t="s">
        <v>873</v>
      </c>
      <c r="D248" s="1079" t="s">
        <v>901</v>
      </c>
    </row>
    <row r="249" spans="3:4">
      <c r="C249" s="1072" t="s">
        <v>873</v>
      </c>
      <c r="D249" s="1079" t="s">
        <v>903</v>
      </c>
    </row>
    <row r="250" spans="3:4">
      <c r="C250" s="1072" t="s">
        <v>873</v>
      </c>
      <c r="D250" s="1079" t="s">
        <v>694</v>
      </c>
    </row>
    <row r="251" spans="3:4">
      <c r="C251" s="1072" t="s">
        <v>873</v>
      </c>
      <c r="D251" s="1079" t="s">
        <v>908</v>
      </c>
    </row>
    <row r="252" spans="3:4">
      <c r="C252" s="1072" t="s">
        <v>873</v>
      </c>
      <c r="D252" s="1079" t="s">
        <v>909</v>
      </c>
    </row>
    <row r="253" spans="3:4">
      <c r="C253" s="1072" t="s">
        <v>873</v>
      </c>
      <c r="D253" s="1079" t="s">
        <v>380</v>
      </c>
    </row>
    <row r="254" spans="3:4">
      <c r="C254" s="1072" t="s">
        <v>873</v>
      </c>
      <c r="D254" s="1079" t="s">
        <v>917</v>
      </c>
    </row>
    <row r="255" spans="3:4">
      <c r="C255" s="1072" t="s">
        <v>873</v>
      </c>
      <c r="D255" s="1079" t="s">
        <v>831</v>
      </c>
    </row>
    <row r="256" spans="3:4">
      <c r="C256" s="1072" t="s">
        <v>873</v>
      </c>
      <c r="D256" s="1079" t="s">
        <v>677</v>
      </c>
    </row>
    <row r="257" spans="3:4">
      <c r="C257" s="1072" t="s">
        <v>873</v>
      </c>
      <c r="D257" s="1079" t="s">
        <v>514</v>
      </c>
    </row>
    <row r="258" spans="3:4">
      <c r="C258" s="1072" t="s">
        <v>873</v>
      </c>
      <c r="D258" s="1079" t="s">
        <v>90</v>
      </c>
    </row>
    <row r="259" spans="3:4">
      <c r="C259" s="1072" t="s">
        <v>873</v>
      </c>
      <c r="D259" s="1079" t="s">
        <v>598</v>
      </c>
    </row>
    <row r="260" spans="3:4">
      <c r="C260" s="1072" t="s">
        <v>873</v>
      </c>
      <c r="D260" s="1079" t="s">
        <v>919</v>
      </c>
    </row>
    <row r="261" spans="3:4">
      <c r="C261" s="1072" t="s">
        <v>921</v>
      </c>
      <c r="D261" s="1079" t="s">
        <v>923</v>
      </c>
    </row>
    <row r="262" spans="3:4">
      <c r="C262" s="1072" t="s">
        <v>921</v>
      </c>
      <c r="D262" s="1079" t="s">
        <v>287</v>
      </c>
    </row>
    <row r="263" spans="3:4">
      <c r="C263" s="1072" t="s">
        <v>921</v>
      </c>
      <c r="D263" s="1079" t="s">
        <v>877</v>
      </c>
    </row>
    <row r="264" spans="3:4">
      <c r="C264" s="1072" t="s">
        <v>921</v>
      </c>
      <c r="D264" s="1079" t="s">
        <v>927</v>
      </c>
    </row>
    <row r="265" spans="3:4">
      <c r="C265" s="1072" t="s">
        <v>921</v>
      </c>
      <c r="D265" s="1079" t="s">
        <v>806</v>
      </c>
    </row>
    <row r="266" spans="3:4">
      <c r="C266" s="1072" t="s">
        <v>921</v>
      </c>
      <c r="D266" s="1079" t="s">
        <v>929</v>
      </c>
    </row>
    <row r="267" spans="3:4">
      <c r="C267" s="1072" t="s">
        <v>921</v>
      </c>
      <c r="D267" s="1079" t="s">
        <v>932</v>
      </c>
    </row>
    <row r="268" spans="3:4">
      <c r="C268" s="1072" t="s">
        <v>921</v>
      </c>
      <c r="D268" s="1079" t="s">
        <v>68</v>
      </c>
    </row>
    <row r="269" spans="3:4">
      <c r="C269" s="1072" t="s">
        <v>921</v>
      </c>
      <c r="D269" s="1079" t="s">
        <v>228</v>
      </c>
    </row>
    <row r="270" spans="3:4">
      <c r="C270" s="1072" t="s">
        <v>921</v>
      </c>
      <c r="D270" s="1079" t="s">
        <v>826</v>
      </c>
    </row>
    <row r="271" spans="3:4">
      <c r="C271" s="1072" t="s">
        <v>921</v>
      </c>
      <c r="D271" s="1079" t="s">
        <v>47</v>
      </c>
    </row>
    <row r="272" spans="3:4">
      <c r="C272" s="1072" t="s">
        <v>921</v>
      </c>
      <c r="D272" s="1079" t="s">
        <v>102</v>
      </c>
    </row>
    <row r="273" spans="3:4">
      <c r="C273" s="1072" t="s">
        <v>921</v>
      </c>
      <c r="D273" s="1079" t="s">
        <v>63</v>
      </c>
    </row>
    <row r="274" spans="3:4">
      <c r="C274" s="1072" t="s">
        <v>921</v>
      </c>
      <c r="D274" s="1079" t="s">
        <v>934</v>
      </c>
    </row>
    <row r="275" spans="3:4">
      <c r="C275" s="1072" t="s">
        <v>921</v>
      </c>
      <c r="D275" s="1079" t="s">
        <v>937</v>
      </c>
    </row>
    <row r="276" spans="3:4">
      <c r="C276" s="1072" t="s">
        <v>921</v>
      </c>
      <c r="D276" s="1079" t="s">
        <v>939</v>
      </c>
    </row>
    <row r="277" spans="3:4">
      <c r="C277" s="1072" t="s">
        <v>921</v>
      </c>
      <c r="D277" s="1079" t="s">
        <v>376</v>
      </c>
    </row>
    <row r="278" spans="3:4">
      <c r="C278" s="1072" t="s">
        <v>921</v>
      </c>
      <c r="D278" s="1079" t="s">
        <v>438</v>
      </c>
    </row>
    <row r="279" spans="3:4">
      <c r="C279" s="1072" t="s">
        <v>921</v>
      </c>
      <c r="D279" s="1079" t="s">
        <v>328</v>
      </c>
    </row>
    <row r="280" spans="3:4">
      <c r="C280" s="1072" t="s">
        <v>921</v>
      </c>
      <c r="D280" s="1079" t="s">
        <v>943</v>
      </c>
    </row>
    <row r="281" spans="3:4">
      <c r="C281" s="1072" t="s">
        <v>921</v>
      </c>
      <c r="D281" s="1079" t="s">
        <v>467</v>
      </c>
    </row>
    <row r="282" spans="3:4">
      <c r="C282" s="1072" t="s">
        <v>921</v>
      </c>
      <c r="D282" s="1079" t="s">
        <v>456</v>
      </c>
    </row>
    <row r="283" spans="3:4">
      <c r="C283" s="1072" t="s">
        <v>921</v>
      </c>
      <c r="D283" s="1079" t="s">
        <v>719</v>
      </c>
    </row>
    <row r="284" spans="3:4">
      <c r="C284" s="1072" t="s">
        <v>921</v>
      </c>
      <c r="D284" s="1079" t="s">
        <v>944</v>
      </c>
    </row>
    <row r="285" spans="3:4">
      <c r="C285" s="1072" t="s">
        <v>921</v>
      </c>
      <c r="D285" s="1079" t="s">
        <v>947</v>
      </c>
    </row>
    <row r="286" spans="3:4">
      <c r="C286" s="1072" t="s">
        <v>921</v>
      </c>
      <c r="D286" s="1079" t="s">
        <v>813</v>
      </c>
    </row>
    <row r="287" spans="3:4">
      <c r="C287" s="1072" t="s">
        <v>921</v>
      </c>
      <c r="D287" s="1079" t="s">
        <v>51</v>
      </c>
    </row>
    <row r="288" spans="3:4">
      <c r="C288" s="1072" t="s">
        <v>921</v>
      </c>
      <c r="D288" s="1079" t="s">
        <v>913</v>
      </c>
    </row>
    <row r="289" spans="3:4">
      <c r="C289" s="1072" t="s">
        <v>921</v>
      </c>
      <c r="D289" s="1079" t="s">
        <v>226</v>
      </c>
    </row>
    <row r="290" spans="3:4">
      <c r="C290" s="1072" t="s">
        <v>921</v>
      </c>
      <c r="D290" s="1079" t="s">
        <v>952</v>
      </c>
    </row>
    <row r="291" spans="3:4">
      <c r="C291" s="1072" t="s">
        <v>921</v>
      </c>
      <c r="D291" s="1079" t="s">
        <v>954</v>
      </c>
    </row>
    <row r="292" spans="3:4">
      <c r="C292" s="1072" t="s">
        <v>921</v>
      </c>
      <c r="D292" s="1079" t="s">
        <v>935</v>
      </c>
    </row>
    <row r="293" spans="3:4">
      <c r="C293" s="1072" t="s">
        <v>921</v>
      </c>
      <c r="D293" s="1079" t="s">
        <v>956</v>
      </c>
    </row>
    <row r="294" spans="3:4">
      <c r="C294" s="1072" t="s">
        <v>921</v>
      </c>
      <c r="D294" s="1079" t="s">
        <v>327</v>
      </c>
    </row>
    <row r="295" spans="3:4">
      <c r="C295" s="1072" t="s">
        <v>921</v>
      </c>
      <c r="D295" s="1079" t="s">
        <v>961</v>
      </c>
    </row>
    <row r="296" spans="3:4">
      <c r="C296" s="1072" t="s">
        <v>593</v>
      </c>
      <c r="D296" s="1079" t="s">
        <v>965</v>
      </c>
    </row>
    <row r="297" spans="3:4">
      <c r="C297" s="1072" t="s">
        <v>593</v>
      </c>
      <c r="D297" s="1079" t="s">
        <v>968</v>
      </c>
    </row>
    <row r="298" spans="3:4">
      <c r="C298" s="1072" t="s">
        <v>593</v>
      </c>
      <c r="D298" s="1079" t="s">
        <v>771</v>
      </c>
    </row>
    <row r="299" spans="3:4">
      <c r="C299" s="1072" t="s">
        <v>593</v>
      </c>
      <c r="D299" s="1079" t="s">
        <v>971</v>
      </c>
    </row>
    <row r="300" spans="3:4">
      <c r="C300" s="1072" t="s">
        <v>593</v>
      </c>
      <c r="D300" s="1079" t="s">
        <v>606</v>
      </c>
    </row>
    <row r="301" spans="3:4">
      <c r="C301" s="1072" t="s">
        <v>593</v>
      </c>
      <c r="D301" s="1079" t="s">
        <v>789</v>
      </c>
    </row>
    <row r="302" spans="3:4">
      <c r="C302" s="1072" t="s">
        <v>593</v>
      </c>
      <c r="D302" s="1079" t="s">
        <v>519</v>
      </c>
    </row>
    <row r="303" spans="3:4">
      <c r="C303" s="1072" t="s">
        <v>593</v>
      </c>
      <c r="D303" s="1079" t="s">
        <v>655</v>
      </c>
    </row>
    <row r="304" spans="3:4">
      <c r="C304" s="1072" t="s">
        <v>593</v>
      </c>
      <c r="D304" s="1079" t="s">
        <v>973</v>
      </c>
    </row>
    <row r="305" spans="3:4">
      <c r="C305" s="1072" t="s">
        <v>593</v>
      </c>
      <c r="D305" s="1079" t="s">
        <v>259</v>
      </c>
    </row>
    <row r="306" spans="3:4">
      <c r="C306" s="1072" t="s">
        <v>593</v>
      </c>
      <c r="D306" s="1079" t="s">
        <v>975</v>
      </c>
    </row>
    <row r="307" spans="3:4">
      <c r="C307" s="1072" t="s">
        <v>593</v>
      </c>
      <c r="D307" s="1079" t="s">
        <v>977</v>
      </c>
    </row>
    <row r="308" spans="3:4">
      <c r="C308" s="1072" t="s">
        <v>593</v>
      </c>
      <c r="D308" s="1079" t="s">
        <v>978</v>
      </c>
    </row>
    <row r="309" spans="3:4">
      <c r="C309" s="1072" t="s">
        <v>593</v>
      </c>
      <c r="D309" s="1079" t="s">
        <v>524</v>
      </c>
    </row>
    <row r="310" spans="3:4">
      <c r="C310" s="1072" t="s">
        <v>593</v>
      </c>
      <c r="D310" s="1079" t="s">
        <v>896</v>
      </c>
    </row>
    <row r="311" spans="3:4">
      <c r="C311" s="1072" t="s">
        <v>593</v>
      </c>
      <c r="D311" s="1079" t="s">
        <v>979</v>
      </c>
    </row>
    <row r="312" spans="3:4">
      <c r="C312" s="1072" t="s">
        <v>593</v>
      </c>
      <c r="D312" s="1079" t="s">
        <v>981</v>
      </c>
    </row>
    <row r="313" spans="3:4">
      <c r="C313" s="1072" t="s">
        <v>593</v>
      </c>
      <c r="D313" s="1079" t="s">
        <v>704</v>
      </c>
    </row>
    <row r="314" spans="3:4">
      <c r="C314" s="1072" t="s">
        <v>593</v>
      </c>
      <c r="D314" s="1079" t="s">
        <v>983</v>
      </c>
    </row>
    <row r="315" spans="3:4">
      <c r="C315" s="1072" t="s">
        <v>593</v>
      </c>
      <c r="D315" s="1079" t="s">
        <v>22</v>
      </c>
    </row>
    <row r="316" spans="3:4">
      <c r="C316" s="1072" t="s">
        <v>593</v>
      </c>
      <c r="D316" s="1079" t="s">
        <v>167</v>
      </c>
    </row>
    <row r="317" spans="3:4">
      <c r="C317" s="1072" t="s">
        <v>593</v>
      </c>
      <c r="D317" s="1079" t="s">
        <v>910</v>
      </c>
    </row>
    <row r="318" spans="3:4">
      <c r="C318" s="1072" t="s">
        <v>593</v>
      </c>
      <c r="D318" s="1079" t="s">
        <v>728</v>
      </c>
    </row>
    <row r="319" spans="3:4">
      <c r="C319" s="1072" t="s">
        <v>593</v>
      </c>
      <c r="D319" s="1079" t="s">
        <v>213</v>
      </c>
    </row>
    <row r="320" spans="3:4">
      <c r="C320" s="1072" t="s">
        <v>593</v>
      </c>
      <c r="D320" s="1079" t="s">
        <v>904</v>
      </c>
    </row>
    <row r="321" spans="3:4">
      <c r="C321" s="1072" t="s">
        <v>984</v>
      </c>
      <c r="D321" s="1079" t="s">
        <v>986</v>
      </c>
    </row>
    <row r="322" spans="3:4">
      <c r="C322" s="1072" t="s">
        <v>984</v>
      </c>
      <c r="D322" s="1079" t="s">
        <v>988</v>
      </c>
    </row>
    <row r="323" spans="3:4">
      <c r="C323" s="1072" t="s">
        <v>984</v>
      </c>
      <c r="D323" s="1079" t="s">
        <v>991</v>
      </c>
    </row>
    <row r="324" spans="3:4">
      <c r="C324" s="1072" t="s">
        <v>984</v>
      </c>
      <c r="D324" s="1079" t="s">
        <v>114</v>
      </c>
    </row>
    <row r="325" spans="3:4">
      <c r="C325" s="1072" t="s">
        <v>984</v>
      </c>
      <c r="D325" s="1079" t="s">
        <v>613</v>
      </c>
    </row>
    <row r="326" spans="3:4">
      <c r="C326" s="1072" t="s">
        <v>984</v>
      </c>
      <c r="D326" s="1079" t="s">
        <v>993</v>
      </c>
    </row>
    <row r="327" spans="3:4">
      <c r="C327" s="1072" t="s">
        <v>984</v>
      </c>
      <c r="D327" s="1079" t="s">
        <v>724</v>
      </c>
    </row>
    <row r="328" spans="3:4">
      <c r="C328" s="1072" t="s">
        <v>984</v>
      </c>
      <c r="D328" s="1079" t="s">
        <v>341</v>
      </c>
    </row>
    <row r="329" spans="3:4">
      <c r="C329" s="1072" t="s">
        <v>984</v>
      </c>
      <c r="D329" s="1079" t="s">
        <v>629</v>
      </c>
    </row>
    <row r="330" spans="3:4">
      <c r="C330" s="1072" t="s">
        <v>984</v>
      </c>
      <c r="D330" s="1079" t="s">
        <v>995</v>
      </c>
    </row>
    <row r="331" spans="3:4">
      <c r="C331" s="1072" t="s">
        <v>984</v>
      </c>
      <c r="D331" s="1079" t="s">
        <v>997</v>
      </c>
    </row>
    <row r="332" spans="3:4">
      <c r="C332" s="1072" t="s">
        <v>984</v>
      </c>
      <c r="D332" s="1079" t="s">
        <v>743</v>
      </c>
    </row>
    <row r="333" spans="3:4">
      <c r="C333" s="1072" t="s">
        <v>984</v>
      </c>
      <c r="D333" s="1079" t="s">
        <v>155</v>
      </c>
    </row>
    <row r="334" spans="3:4">
      <c r="C334" s="1072" t="s">
        <v>984</v>
      </c>
      <c r="D334" s="1079" t="s">
        <v>998</v>
      </c>
    </row>
    <row r="335" spans="3:4">
      <c r="C335" s="1072" t="s">
        <v>984</v>
      </c>
      <c r="D335" s="1079" t="s">
        <v>200</v>
      </c>
    </row>
    <row r="336" spans="3:4">
      <c r="C336" s="1072" t="s">
        <v>984</v>
      </c>
      <c r="D336" s="1079" t="s">
        <v>869</v>
      </c>
    </row>
    <row r="337" spans="3:4">
      <c r="C337" s="1072" t="s">
        <v>984</v>
      </c>
      <c r="D337" s="1079" t="s">
        <v>70</v>
      </c>
    </row>
    <row r="338" spans="3:4">
      <c r="C338" s="1072" t="s">
        <v>984</v>
      </c>
      <c r="D338" s="1079" t="s">
        <v>1000</v>
      </c>
    </row>
    <row r="339" spans="3:4">
      <c r="C339" s="1072" t="s">
        <v>984</v>
      </c>
      <c r="D339" s="1079" t="s">
        <v>252</v>
      </c>
    </row>
    <row r="340" spans="3:4">
      <c r="C340" s="1072" t="s">
        <v>984</v>
      </c>
      <c r="D340" s="1079" t="s">
        <v>1002</v>
      </c>
    </row>
    <row r="341" spans="3:4">
      <c r="C341" s="1072" t="s">
        <v>984</v>
      </c>
      <c r="D341" s="1079" t="s">
        <v>299</v>
      </c>
    </row>
    <row r="342" spans="3:4">
      <c r="C342" s="1072" t="s">
        <v>984</v>
      </c>
      <c r="D342" s="1079" t="s">
        <v>1004</v>
      </c>
    </row>
    <row r="343" spans="3:4">
      <c r="C343" s="1072" t="s">
        <v>984</v>
      </c>
      <c r="D343" s="1079" t="s">
        <v>1005</v>
      </c>
    </row>
    <row r="344" spans="3:4">
      <c r="C344" s="1072" t="s">
        <v>984</v>
      </c>
      <c r="D344" s="1079" t="s">
        <v>963</v>
      </c>
    </row>
    <row r="345" spans="3:4">
      <c r="C345" s="1072" t="s">
        <v>984</v>
      </c>
      <c r="D345" s="1079" t="s">
        <v>1008</v>
      </c>
    </row>
    <row r="346" spans="3:4">
      <c r="C346" s="1072" t="s">
        <v>984</v>
      </c>
      <c r="D346" s="1079" t="s">
        <v>1011</v>
      </c>
    </row>
    <row r="347" spans="3:4">
      <c r="C347" s="1072" t="s">
        <v>984</v>
      </c>
      <c r="D347" s="1079" t="s">
        <v>475</v>
      </c>
    </row>
    <row r="348" spans="3:4">
      <c r="C348" s="1072" t="s">
        <v>984</v>
      </c>
      <c r="D348" s="1079" t="s">
        <v>1012</v>
      </c>
    </row>
    <row r="349" spans="3:4">
      <c r="C349" s="1072" t="s">
        <v>984</v>
      </c>
      <c r="D349" s="1079" t="s">
        <v>1018</v>
      </c>
    </row>
    <row r="350" spans="3:4">
      <c r="C350" s="1072" t="s">
        <v>984</v>
      </c>
      <c r="D350" s="1079" t="s">
        <v>1019</v>
      </c>
    </row>
    <row r="351" spans="3:4">
      <c r="C351" s="1072" t="s">
        <v>984</v>
      </c>
      <c r="D351" s="1079" t="s">
        <v>1021</v>
      </c>
    </row>
    <row r="352" spans="3:4">
      <c r="C352" s="1072" t="s">
        <v>984</v>
      </c>
      <c r="D352" s="1079" t="s">
        <v>1022</v>
      </c>
    </row>
    <row r="353" spans="3:4">
      <c r="C353" s="1072" t="s">
        <v>984</v>
      </c>
      <c r="D353" s="1079" t="s">
        <v>824</v>
      </c>
    </row>
    <row r="354" spans="3:4">
      <c r="C354" s="1072" t="s">
        <v>984</v>
      </c>
      <c r="D354" s="1079" t="s">
        <v>1024</v>
      </c>
    </row>
    <row r="355" spans="3:4">
      <c r="C355" s="1072" t="s">
        <v>984</v>
      </c>
      <c r="D355" s="1079" t="s">
        <v>1025</v>
      </c>
    </row>
    <row r="356" spans="3:4">
      <c r="C356" s="1072" t="s">
        <v>1027</v>
      </c>
      <c r="D356" s="1079" t="s">
        <v>1028</v>
      </c>
    </row>
    <row r="357" spans="3:4">
      <c r="C357" s="1072" t="s">
        <v>1027</v>
      </c>
      <c r="D357" s="1079" t="s">
        <v>478</v>
      </c>
    </row>
    <row r="358" spans="3:4">
      <c r="C358" s="1072" t="s">
        <v>1027</v>
      </c>
      <c r="D358" s="1079" t="s">
        <v>1030</v>
      </c>
    </row>
    <row r="359" spans="3:4">
      <c r="C359" s="1072" t="s">
        <v>1027</v>
      </c>
      <c r="D359" s="1079" t="s">
        <v>78</v>
      </c>
    </row>
    <row r="360" spans="3:4">
      <c r="C360" s="1072" t="s">
        <v>1027</v>
      </c>
      <c r="D360" s="1079" t="s">
        <v>1035</v>
      </c>
    </row>
    <row r="361" spans="3:4">
      <c r="C361" s="1072" t="s">
        <v>1027</v>
      </c>
      <c r="D361" s="1079" t="s">
        <v>1037</v>
      </c>
    </row>
    <row r="362" spans="3:4">
      <c r="C362" s="1072" t="s">
        <v>1027</v>
      </c>
      <c r="D362" s="1079" t="s">
        <v>250</v>
      </c>
    </row>
    <row r="363" spans="3:4">
      <c r="C363" s="1072" t="s">
        <v>1027</v>
      </c>
      <c r="D363" s="1079" t="s">
        <v>1041</v>
      </c>
    </row>
    <row r="364" spans="3:4">
      <c r="C364" s="1072" t="s">
        <v>1027</v>
      </c>
      <c r="D364" s="1079" t="s">
        <v>1044</v>
      </c>
    </row>
    <row r="365" spans="3:4">
      <c r="C365" s="1072" t="s">
        <v>1027</v>
      </c>
      <c r="D365" s="1079" t="s">
        <v>1049</v>
      </c>
    </row>
    <row r="366" spans="3:4">
      <c r="C366" s="1072" t="s">
        <v>1027</v>
      </c>
      <c r="D366" s="1079" t="s">
        <v>858</v>
      </c>
    </row>
    <row r="367" spans="3:4">
      <c r="C367" s="1072" t="s">
        <v>1027</v>
      </c>
      <c r="D367" s="1079" t="s">
        <v>161</v>
      </c>
    </row>
    <row r="368" spans="3:4">
      <c r="C368" s="1072" t="s">
        <v>1027</v>
      </c>
      <c r="D368" s="1079" t="s">
        <v>44</v>
      </c>
    </row>
    <row r="369" spans="3:4">
      <c r="C369" s="1072" t="s">
        <v>1027</v>
      </c>
      <c r="D369" s="1079" t="s">
        <v>871</v>
      </c>
    </row>
    <row r="370" spans="3:4">
      <c r="C370" s="1072" t="s">
        <v>1027</v>
      </c>
      <c r="D370" s="1079" t="s">
        <v>472</v>
      </c>
    </row>
    <row r="371" spans="3:4">
      <c r="C371" s="1072" t="s">
        <v>1027</v>
      </c>
      <c r="D371" s="1079" t="s">
        <v>1051</v>
      </c>
    </row>
    <row r="372" spans="3:4">
      <c r="C372" s="1072" t="s">
        <v>1027</v>
      </c>
      <c r="D372" s="1079" t="s">
        <v>1054</v>
      </c>
    </row>
    <row r="373" spans="3:4">
      <c r="C373" s="1072" t="s">
        <v>1027</v>
      </c>
      <c r="D373" s="1079" t="s">
        <v>1056</v>
      </c>
    </row>
    <row r="374" spans="3:4">
      <c r="C374" s="1072" t="s">
        <v>1027</v>
      </c>
      <c r="D374" s="1079" t="s">
        <v>399</v>
      </c>
    </row>
    <row r="375" spans="3:4">
      <c r="C375" s="1072" t="s">
        <v>1027</v>
      </c>
      <c r="D375" s="1079" t="s">
        <v>1058</v>
      </c>
    </row>
    <row r="376" spans="3:4">
      <c r="C376" s="1072" t="s">
        <v>1027</v>
      </c>
      <c r="D376" s="1079" t="s">
        <v>1059</v>
      </c>
    </row>
    <row r="377" spans="3:4">
      <c r="C377" s="1072" t="s">
        <v>1027</v>
      </c>
      <c r="D377" s="1079" t="s">
        <v>1060</v>
      </c>
    </row>
    <row r="378" spans="3:4">
      <c r="C378" s="1072" t="s">
        <v>1027</v>
      </c>
      <c r="D378" s="1079" t="s">
        <v>1062</v>
      </c>
    </row>
    <row r="379" spans="3:4">
      <c r="C379" s="1072" t="s">
        <v>1027</v>
      </c>
      <c r="D379" s="1079" t="s">
        <v>732</v>
      </c>
    </row>
    <row r="380" spans="3:4">
      <c r="C380" s="1072" t="s">
        <v>1027</v>
      </c>
      <c r="D380" s="1079" t="s">
        <v>1064</v>
      </c>
    </row>
    <row r="381" spans="3:4">
      <c r="C381" s="1072" t="s">
        <v>1027</v>
      </c>
      <c r="D381" s="1079" t="s">
        <v>1066</v>
      </c>
    </row>
    <row r="382" spans="3:4">
      <c r="C382" s="1072" t="s">
        <v>1027</v>
      </c>
      <c r="D382" s="1079" t="s">
        <v>1067</v>
      </c>
    </row>
    <row r="383" spans="3:4">
      <c r="C383" s="1072" t="s">
        <v>1027</v>
      </c>
      <c r="D383" s="1079" t="s">
        <v>1073</v>
      </c>
    </row>
    <row r="384" spans="3:4">
      <c r="C384" s="1072" t="s">
        <v>1027</v>
      </c>
      <c r="D384" s="1079" t="s">
        <v>1074</v>
      </c>
    </row>
    <row r="385" spans="3:4">
      <c r="C385" s="1072" t="s">
        <v>1027</v>
      </c>
      <c r="D385" s="1079" t="s">
        <v>1076</v>
      </c>
    </row>
    <row r="386" spans="3:4">
      <c r="C386" s="1072" t="s">
        <v>1027</v>
      </c>
      <c r="D386" s="1079" t="s">
        <v>1077</v>
      </c>
    </row>
    <row r="387" spans="3:4">
      <c r="C387" s="1072" t="s">
        <v>1027</v>
      </c>
      <c r="D387" s="1079" t="s">
        <v>299</v>
      </c>
    </row>
    <row r="388" spans="3:4">
      <c r="C388" s="1072" t="s">
        <v>1027</v>
      </c>
      <c r="D388" s="1079" t="s">
        <v>805</v>
      </c>
    </row>
    <row r="389" spans="3:4">
      <c r="C389" s="1072" t="s">
        <v>1027</v>
      </c>
      <c r="D389" s="1079" t="s">
        <v>595</v>
      </c>
    </row>
    <row r="390" spans="3:4">
      <c r="C390" s="1072" t="s">
        <v>1027</v>
      </c>
      <c r="D390" s="1079" t="s">
        <v>165</v>
      </c>
    </row>
    <row r="391" spans="3:4">
      <c r="C391" s="1072" t="s">
        <v>1027</v>
      </c>
      <c r="D391" s="1079" t="s">
        <v>615</v>
      </c>
    </row>
    <row r="392" spans="3:4">
      <c r="C392" s="1072" t="s">
        <v>1027</v>
      </c>
      <c r="D392" s="1079" t="s">
        <v>553</v>
      </c>
    </row>
    <row r="393" spans="3:4">
      <c r="C393" s="1072" t="s">
        <v>1027</v>
      </c>
      <c r="D393" s="1079" t="s">
        <v>499</v>
      </c>
    </row>
    <row r="394" spans="3:4">
      <c r="C394" s="1072" t="s">
        <v>1027</v>
      </c>
      <c r="D394" s="1079" t="s">
        <v>1078</v>
      </c>
    </row>
    <row r="395" spans="3:4">
      <c r="C395" s="1072" t="s">
        <v>1027</v>
      </c>
      <c r="D395" s="1079" t="s">
        <v>466</v>
      </c>
    </row>
    <row r="396" spans="3:4">
      <c r="C396" s="1072" t="s">
        <v>1027</v>
      </c>
      <c r="D396" s="1079" t="s">
        <v>1003</v>
      </c>
    </row>
    <row r="397" spans="3:4">
      <c r="C397" s="1072" t="s">
        <v>1027</v>
      </c>
      <c r="D397" s="1079" t="s">
        <v>569</v>
      </c>
    </row>
    <row r="398" spans="3:4">
      <c r="C398" s="1072" t="s">
        <v>1027</v>
      </c>
      <c r="D398" s="1079" t="s">
        <v>362</v>
      </c>
    </row>
    <row r="399" spans="3:4">
      <c r="C399" s="1072" t="s">
        <v>1027</v>
      </c>
      <c r="D399" s="1079" t="s">
        <v>1079</v>
      </c>
    </row>
    <row r="400" spans="3:4">
      <c r="C400" s="1072" t="s">
        <v>1027</v>
      </c>
      <c r="D400" s="1079" t="s">
        <v>268</v>
      </c>
    </row>
    <row r="401" spans="3:4">
      <c r="C401" s="1072" t="s">
        <v>1027</v>
      </c>
      <c r="D401" s="1079" t="s">
        <v>1080</v>
      </c>
    </row>
    <row r="402" spans="3:4">
      <c r="C402" s="1072" t="s">
        <v>1027</v>
      </c>
      <c r="D402" s="1079" t="s">
        <v>1083</v>
      </c>
    </row>
    <row r="403" spans="3:4">
      <c r="C403" s="1072" t="s">
        <v>1027</v>
      </c>
      <c r="D403" s="1079" t="s">
        <v>894</v>
      </c>
    </row>
    <row r="404" spans="3:4">
      <c r="C404" s="1072" t="s">
        <v>1027</v>
      </c>
      <c r="D404" s="1079" t="s">
        <v>1084</v>
      </c>
    </row>
    <row r="405" spans="3:4">
      <c r="C405" s="1072" t="s">
        <v>1027</v>
      </c>
      <c r="D405" s="1079" t="s">
        <v>976</v>
      </c>
    </row>
    <row r="406" spans="3:4">
      <c r="C406" s="1072" t="s">
        <v>1027</v>
      </c>
      <c r="D406" s="1079" t="s">
        <v>1087</v>
      </c>
    </row>
    <row r="407" spans="3:4">
      <c r="C407" s="1072" t="s">
        <v>1027</v>
      </c>
      <c r="D407" s="1079" t="s">
        <v>907</v>
      </c>
    </row>
    <row r="408" spans="3:4">
      <c r="C408" s="1072" t="s">
        <v>1027</v>
      </c>
      <c r="D408" s="1079" t="s">
        <v>1091</v>
      </c>
    </row>
    <row r="409" spans="3:4">
      <c r="C409" s="1072" t="s">
        <v>1027</v>
      </c>
      <c r="D409" s="1079" t="s">
        <v>203</v>
      </c>
    </row>
    <row r="410" spans="3:4">
      <c r="C410" s="1072" t="s">
        <v>1027</v>
      </c>
      <c r="D410" s="1079" t="s">
        <v>15</v>
      </c>
    </row>
    <row r="411" spans="3:4">
      <c r="C411" s="1072" t="s">
        <v>1027</v>
      </c>
      <c r="D411" s="1079" t="s">
        <v>795</v>
      </c>
    </row>
    <row r="412" spans="3:4">
      <c r="C412" s="1072" t="s">
        <v>1027</v>
      </c>
      <c r="D412" s="1079" t="s">
        <v>1092</v>
      </c>
    </row>
    <row r="413" spans="3:4">
      <c r="C413" s="1072" t="s">
        <v>1027</v>
      </c>
      <c r="D413" s="1079" t="s">
        <v>1093</v>
      </c>
    </row>
    <row r="414" spans="3:4">
      <c r="C414" s="1072" t="s">
        <v>1027</v>
      </c>
      <c r="D414" s="1079" t="s">
        <v>941</v>
      </c>
    </row>
    <row r="415" spans="3:4">
      <c r="C415" s="1072" t="s">
        <v>455</v>
      </c>
      <c r="D415" s="1079" t="s">
        <v>294</v>
      </c>
    </row>
    <row r="416" spans="3:4">
      <c r="C416" s="1072" t="s">
        <v>455</v>
      </c>
      <c r="D416" s="1079" t="s">
        <v>67</v>
      </c>
    </row>
    <row r="417" spans="3:4">
      <c r="C417" s="1072" t="s">
        <v>455</v>
      </c>
      <c r="D417" s="1079" t="s">
        <v>1096</v>
      </c>
    </row>
    <row r="418" spans="3:4">
      <c r="C418" s="1072" t="s">
        <v>455</v>
      </c>
      <c r="D418" s="1079" t="s">
        <v>142</v>
      </c>
    </row>
    <row r="419" spans="3:4">
      <c r="C419" s="1072" t="s">
        <v>455</v>
      </c>
      <c r="D419" s="1079" t="s">
        <v>1097</v>
      </c>
    </row>
    <row r="420" spans="3:4">
      <c r="C420" s="1072" t="s">
        <v>455</v>
      </c>
      <c r="D420" s="1079" t="s">
        <v>1098</v>
      </c>
    </row>
    <row r="421" spans="3:4">
      <c r="C421" s="1072" t="s">
        <v>455</v>
      </c>
      <c r="D421" s="1079" t="s">
        <v>1099</v>
      </c>
    </row>
    <row r="422" spans="3:4">
      <c r="C422" s="1072" t="s">
        <v>455</v>
      </c>
      <c r="D422" s="1079" t="s">
        <v>1100</v>
      </c>
    </row>
    <row r="423" spans="3:4">
      <c r="C423" s="1072" t="s">
        <v>455</v>
      </c>
      <c r="D423" s="1079" t="s">
        <v>1102</v>
      </c>
    </row>
    <row r="424" spans="3:4">
      <c r="C424" s="1072" t="s">
        <v>455</v>
      </c>
      <c r="D424" s="1079" t="s">
        <v>1104</v>
      </c>
    </row>
    <row r="425" spans="3:4">
      <c r="C425" s="1072" t="s">
        <v>455</v>
      </c>
      <c r="D425" s="1079" t="s">
        <v>1105</v>
      </c>
    </row>
    <row r="426" spans="3:4">
      <c r="C426" s="1072" t="s">
        <v>455</v>
      </c>
      <c r="D426" s="1079" t="s">
        <v>1111</v>
      </c>
    </row>
    <row r="427" spans="3:4">
      <c r="C427" s="1072" t="s">
        <v>455</v>
      </c>
      <c r="D427" s="1079" t="s">
        <v>1115</v>
      </c>
    </row>
    <row r="428" spans="3:4">
      <c r="C428" s="1072" t="s">
        <v>455</v>
      </c>
      <c r="D428" s="1079" t="s">
        <v>261</v>
      </c>
    </row>
    <row r="429" spans="3:4">
      <c r="C429" s="1072" t="s">
        <v>455</v>
      </c>
      <c r="D429" s="1079" t="s">
        <v>366</v>
      </c>
    </row>
    <row r="430" spans="3:4">
      <c r="C430" s="1072" t="s">
        <v>455</v>
      </c>
      <c r="D430" s="1079" t="s">
        <v>1116</v>
      </c>
    </row>
    <row r="431" spans="3:4">
      <c r="C431" s="1072" t="s">
        <v>455</v>
      </c>
      <c r="D431" s="1079" t="s">
        <v>28</v>
      </c>
    </row>
    <row r="432" spans="3:4">
      <c r="C432" s="1072" t="s">
        <v>455</v>
      </c>
      <c r="D432" s="1079" t="s">
        <v>1117</v>
      </c>
    </row>
    <row r="433" spans="3:4">
      <c r="C433" s="1072" t="s">
        <v>455</v>
      </c>
      <c r="D433" s="1079" t="s">
        <v>1120</v>
      </c>
    </row>
    <row r="434" spans="3:4">
      <c r="C434" s="1072" t="s">
        <v>455</v>
      </c>
      <c r="D434" s="1079" t="s">
        <v>1122</v>
      </c>
    </row>
    <row r="435" spans="3:4">
      <c r="C435" s="1072" t="s">
        <v>455</v>
      </c>
      <c r="D435" s="1079" t="s">
        <v>210</v>
      </c>
    </row>
    <row r="436" spans="3:4">
      <c r="C436" s="1072" t="s">
        <v>455</v>
      </c>
      <c r="D436" s="1079" t="s">
        <v>1126</v>
      </c>
    </row>
    <row r="437" spans="3:4">
      <c r="C437" s="1072" t="s">
        <v>455</v>
      </c>
      <c r="D437" s="1079" t="s">
        <v>291</v>
      </c>
    </row>
    <row r="438" spans="3:4">
      <c r="C438" s="1072" t="s">
        <v>455</v>
      </c>
      <c r="D438" s="1079" t="s">
        <v>1130</v>
      </c>
    </row>
    <row r="439" spans="3:4">
      <c r="C439" s="1072" t="s">
        <v>455</v>
      </c>
      <c r="D439" s="1079" t="s">
        <v>1034</v>
      </c>
    </row>
    <row r="440" spans="3:4">
      <c r="C440" s="1072" t="s">
        <v>455</v>
      </c>
      <c r="D440" s="1079" t="s">
        <v>305</v>
      </c>
    </row>
    <row r="441" spans="3:4">
      <c r="C441" s="1072" t="s">
        <v>455</v>
      </c>
      <c r="D441" s="1079" t="s">
        <v>1131</v>
      </c>
    </row>
    <row r="442" spans="3:4">
      <c r="C442" s="1072" t="s">
        <v>455</v>
      </c>
      <c r="D442" s="1079" t="s">
        <v>1133</v>
      </c>
    </row>
    <row r="443" spans="3:4">
      <c r="C443" s="1072" t="s">
        <v>455</v>
      </c>
      <c r="D443" s="1079" t="s">
        <v>1123</v>
      </c>
    </row>
    <row r="444" spans="3:4">
      <c r="C444" s="1072" t="s">
        <v>455</v>
      </c>
      <c r="D444" s="1079" t="s">
        <v>682</v>
      </c>
    </row>
    <row r="445" spans="3:4">
      <c r="C445" s="1072" t="s">
        <v>455</v>
      </c>
      <c r="D445" s="1079" t="s">
        <v>1134</v>
      </c>
    </row>
    <row r="446" spans="3:4">
      <c r="C446" s="1072" t="s">
        <v>455</v>
      </c>
      <c r="D446" s="1079" t="s">
        <v>607</v>
      </c>
    </row>
    <row r="447" spans="3:4">
      <c r="C447" s="1072" t="s">
        <v>455</v>
      </c>
      <c r="D447" s="1079" t="s">
        <v>792</v>
      </c>
    </row>
    <row r="448" spans="3:4">
      <c r="C448" s="1072" t="s">
        <v>455</v>
      </c>
      <c r="D448" s="1079" t="s">
        <v>1136</v>
      </c>
    </row>
    <row r="449" spans="3:4">
      <c r="C449" s="1072" t="s">
        <v>455</v>
      </c>
      <c r="D449" s="1079" t="s">
        <v>1143</v>
      </c>
    </row>
    <row r="450" spans="3:4">
      <c r="C450" s="1072" t="s">
        <v>455</v>
      </c>
      <c r="D450" s="1079" t="s">
        <v>588</v>
      </c>
    </row>
    <row r="451" spans="3:4">
      <c r="C451" s="1072" t="s">
        <v>455</v>
      </c>
      <c r="D451" s="1079" t="s">
        <v>1144</v>
      </c>
    </row>
    <row r="452" spans="3:4">
      <c r="C452" s="1072" t="s">
        <v>455</v>
      </c>
      <c r="D452" s="1079" t="s">
        <v>1031</v>
      </c>
    </row>
    <row r="453" spans="3:4">
      <c r="C453" s="1072" t="s">
        <v>455</v>
      </c>
      <c r="D453" s="1079" t="s">
        <v>194</v>
      </c>
    </row>
    <row r="454" spans="3:4">
      <c r="C454" s="1072" t="s">
        <v>455</v>
      </c>
      <c r="D454" s="1079" t="s">
        <v>602</v>
      </c>
    </row>
    <row r="455" spans="3:4">
      <c r="C455" s="1072" t="s">
        <v>455</v>
      </c>
      <c r="D455" s="1079" t="s">
        <v>1146</v>
      </c>
    </row>
    <row r="456" spans="3:4">
      <c r="C456" s="1072" t="s">
        <v>455</v>
      </c>
      <c r="D456" s="1079" t="s">
        <v>1148</v>
      </c>
    </row>
    <row r="457" spans="3:4">
      <c r="C457" s="1072" t="s">
        <v>455</v>
      </c>
      <c r="D457" s="1079" t="s">
        <v>1149</v>
      </c>
    </row>
    <row r="458" spans="3:4">
      <c r="C458" s="1072" t="s">
        <v>455</v>
      </c>
      <c r="D458" s="1079" t="s">
        <v>1151</v>
      </c>
    </row>
    <row r="459" spans="3:4">
      <c r="C459" s="1072" t="s">
        <v>358</v>
      </c>
      <c r="D459" s="1079" t="s">
        <v>1152</v>
      </c>
    </row>
    <row r="460" spans="3:4">
      <c r="C460" s="1072" t="s">
        <v>358</v>
      </c>
      <c r="D460" s="1079" t="s">
        <v>1155</v>
      </c>
    </row>
    <row r="461" spans="3:4">
      <c r="C461" s="1072" t="s">
        <v>358</v>
      </c>
      <c r="D461" s="1079" t="s">
        <v>659</v>
      </c>
    </row>
    <row r="462" spans="3:4">
      <c r="C462" s="1072" t="s">
        <v>358</v>
      </c>
      <c r="D462" s="1079" t="s">
        <v>1159</v>
      </c>
    </row>
    <row r="463" spans="3:4">
      <c r="C463" s="1072" t="s">
        <v>358</v>
      </c>
      <c r="D463" s="1079" t="s">
        <v>1162</v>
      </c>
    </row>
    <row r="464" spans="3:4">
      <c r="C464" s="1072" t="s">
        <v>358</v>
      </c>
      <c r="D464" s="1079" t="s">
        <v>1164</v>
      </c>
    </row>
    <row r="465" spans="3:4">
      <c r="C465" s="1072" t="s">
        <v>358</v>
      </c>
      <c r="D465" s="1079" t="s">
        <v>1168</v>
      </c>
    </row>
    <row r="466" spans="3:4">
      <c r="C466" s="1072" t="s">
        <v>358</v>
      </c>
      <c r="D466" s="1079" t="s">
        <v>128</v>
      </c>
    </row>
    <row r="467" spans="3:4">
      <c r="C467" s="1072" t="s">
        <v>358</v>
      </c>
      <c r="D467" s="1079" t="s">
        <v>1169</v>
      </c>
    </row>
    <row r="468" spans="3:4">
      <c r="C468" s="1072" t="s">
        <v>358</v>
      </c>
      <c r="D468" s="1079" t="s">
        <v>1173</v>
      </c>
    </row>
    <row r="469" spans="3:4">
      <c r="C469" s="1072" t="s">
        <v>358</v>
      </c>
      <c r="D469" s="1079" t="s">
        <v>1174</v>
      </c>
    </row>
    <row r="470" spans="3:4">
      <c r="C470" s="1072" t="s">
        <v>358</v>
      </c>
      <c r="D470" s="1079" t="s">
        <v>1088</v>
      </c>
    </row>
    <row r="471" spans="3:4">
      <c r="C471" s="1072" t="s">
        <v>358</v>
      </c>
      <c r="D471" s="1079" t="s">
        <v>1175</v>
      </c>
    </row>
    <row r="472" spans="3:4">
      <c r="C472" s="1072" t="s">
        <v>358</v>
      </c>
      <c r="D472" s="1079" t="s">
        <v>1132</v>
      </c>
    </row>
    <row r="473" spans="3:4">
      <c r="C473" s="1072" t="s">
        <v>358</v>
      </c>
      <c r="D473" s="1079" t="s">
        <v>881</v>
      </c>
    </row>
    <row r="474" spans="3:4">
      <c r="C474" s="1072" t="s">
        <v>358</v>
      </c>
      <c r="D474" s="1079" t="s">
        <v>1177</v>
      </c>
    </row>
    <row r="475" spans="3:4">
      <c r="C475" s="1072" t="s">
        <v>358</v>
      </c>
      <c r="D475" s="1079" t="s">
        <v>786</v>
      </c>
    </row>
    <row r="476" spans="3:4">
      <c r="C476" s="1072" t="s">
        <v>358</v>
      </c>
      <c r="D476" s="1079" t="s">
        <v>1178</v>
      </c>
    </row>
    <row r="477" spans="3:4">
      <c r="C477" s="1072" t="s">
        <v>358</v>
      </c>
      <c r="D477" s="1079" t="s">
        <v>517</v>
      </c>
    </row>
    <row r="478" spans="3:4">
      <c r="C478" s="1072" t="s">
        <v>358</v>
      </c>
      <c r="D478" s="1079" t="s">
        <v>1160</v>
      </c>
    </row>
    <row r="479" spans="3:4">
      <c r="C479" s="1072" t="s">
        <v>358</v>
      </c>
      <c r="D479" s="1079" t="s">
        <v>1180</v>
      </c>
    </row>
    <row r="480" spans="3:4">
      <c r="C480" s="1072" t="s">
        <v>358</v>
      </c>
      <c r="D480" s="1079" t="s">
        <v>1181</v>
      </c>
    </row>
    <row r="481" spans="3:4">
      <c r="C481" s="1072" t="s">
        <v>358</v>
      </c>
      <c r="D481" s="1079" t="s">
        <v>1184</v>
      </c>
    </row>
    <row r="482" spans="3:4">
      <c r="C482" s="1072" t="s">
        <v>358</v>
      </c>
      <c r="D482" s="1079" t="s">
        <v>1187</v>
      </c>
    </row>
    <row r="483" spans="3:4">
      <c r="C483" s="1072" t="s">
        <v>358</v>
      </c>
      <c r="D483" s="1079" t="s">
        <v>1191</v>
      </c>
    </row>
    <row r="484" spans="3:4">
      <c r="C484" s="1072" t="s">
        <v>54</v>
      </c>
      <c r="D484" s="1079" t="s">
        <v>357</v>
      </c>
    </row>
    <row r="485" spans="3:4">
      <c r="C485" s="1072" t="s">
        <v>54</v>
      </c>
      <c r="D485" s="1079" t="s">
        <v>463</v>
      </c>
    </row>
    <row r="486" spans="3:4">
      <c r="C486" s="1072" t="s">
        <v>54</v>
      </c>
      <c r="D486" s="1079" t="s">
        <v>940</v>
      </c>
    </row>
    <row r="487" spans="3:4">
      <c r="C487" s="1072" t="s">
        <v>54</v>
      </c>
      <c r="D487" s="1079" t="s">
        <v>809</v>
      </c>
    </row>
    <row r="488" spans="3:4">
      <c r="C488" s="1072" t="s">
        <v>54</v>
      </c>
      <c r="D488" s="1079" t="s">
        <v>1193</v>
      </c>
    </row>
    <row r="489" spans="3:4">
      <c r="C489" s="1072" t="s">
        <v>54</v>
      </c>
      <c r="D489" s="1079" t="s">
        <v>192</v>
      </c>
    </row>
    <row r="490" spans="3:4">
      <c r="C490" s="1072" t="s">
        <v>54</v>
      </c>
      <c r="D490" s="1079" t="s">
        <v>1017</v>
      </c>
    </row>
    <row r="491" spans="3:4">
      <c r="C491" s="1072" t="s">
        <v>54</v>
      </c>
      <c r="D491" s="1079" t="s">
        <v>320</v>
      </c>
    </row>
    <row r="492" spans="3:4">
      <c r="C492" s="1072" t="s">
        <v>54</v>
      </c>
      <c r="D492" s="1079" t="s">
        <v>1195</v>
      </c>
    </row>
    <row r="493" spans="3:4">
      <c r="C493" s="1072" t="s">
        <v>54</v>
      </c>
      <c r="D493" s="1079" t="s">
        <v>480</v>
      </c>
    </row>
    <row r="494" spans="3:4">
      <c r="C494" s="1072" t="s">
        <v>54</v>
      </c>
      <c r="D494" s="1079" t="s">
        <v>1109</v>
      </c>
    </row>
    <row r="495" spans="3:4">
      <c r="C495" s="1072" t="s">
        <v>54</v>
      </c>
      <c r="D495" s="1079" t="s">
        <v>1198</v>
      </c>
    </row>
    <row r="496" spans="3:4">
      <c r="C496" s="1072" t="s">
        <v>54</v>
      </c>
      <c r="D496" s="1079" t="s">
        <v>1141</v>
      </c>
    </row>
    <row r="497" spans="3:4">
      <c r="C497" s="1072" t="s">
        <v>54</v>
      </c>
      <c r="D497" s="1079" t="s">
        <v>782</v>
      </c>
    </row>
    <row r="498" spans="3:4">
      <c r="C498" s="1072" t="s">
        <v>54</v>
      </c>
      <c r="D498" s="1079" t="s">
        <v>218</v>
      </c>
    </row>
    <row r="499" spans="3:4">
      <c r="C499" s="1072" t="s">
        <v>54</v>
      </c>
      <c r="D499" s="1079" t="s">
        <v>365</v>
      </c>
    </row>
    <row r="500" spans="3:4">
      <c r="C500" s="1072" t="s">
        <v>54</v>
      </c>
      <c r="D500" s="1079" t="s">
        <v>1202</v>
      </c>
    </row>
    <row r="501" spans="3:4">
      <c r="C501" s="1072" t="s">
        <v>54</v>
      </c>
      <c r="D501" s="1079" t="s">
        <v>946</v>
      </c>
    </row>
    <row r="502" spans="3:4">
      <c r="C502" s="1072" t="s">
        <v>54</v>
      </c>
      <c r="D502" s="1079" t="s">
        <v>703</v>
      </c>
    </row>
    <row r="503" spans="3:4">
      <c r="C503" s="1072" t="s">
        <v>54</v>
      </c>
      <c r="D503" s="1079" t="s">
        <v>1203</v>
      </c>
    </row>
    <row r="504" spans="3:4">
      <c r="C504" s="1072" t="s">
        <v>54</v>
      </c>
      <c r="D504" s="1079" t="s">
        <v>1205</v>
      </c>
    </row>
    <row r="505" spans="3:4">
      <c r="C505" s="1072" t="s">
        <v>54</v>
      </c>
      <c r="D505" s="1079" t="s">
        <v>912</v>
      </c>
    </row>
    <row r="506" spans="3:4">
      <c r="C506" s="1072" t="s">
        <v>54</v>
      </c>
      <c r="D506" s="1079" t="s">
        <v>1210</v>
      </c>
    </row>
    <row r="507" spans="3:4">
      <c r="C507" s="1072" t="s">
        <v>54</v>
      </c>
      <c r="D507" s="1079" t="s">
        <v>1212</v>
      </c>
    </row>
    <row r="508" spans="3:4">
      <c r="C508" s="1072" t="s">
        <v>54</v>
      </c>
      <c r="D508" s="1079" t="s">
        <v>1213</v>
      </c>
    </row>
    <row r="509" spans="3:4">
      <c r="C509" s="1072" t="s">
        <v>54</v>
      </c>
      <c r="D509" s="1079" t="s">
        <v>282</v>
      </c>
    </row>
    <row r="510" spans="3:4">
      <c r="C510" s="1072" t="s">
        <v>54</v>
      </c>
      <c r="D510" s="1079" t="s">
        <v>1217</v>
      </c>
    </row>
    <row r="511" spans="3:4">
      <c r="C511" s="1072" t="s">
        <v>54</v>
      </c>
      <c r="D511" s="1079" t="s">
        <v>805</v>
      </c>
    </row>
    <row r="512" spans="3:4">
      <c r="C512" s="1072" t="s">
        <v>54</v>
      </c>
      <c r="D512" s="1079" t="s">
        <v>1166</v>
      </c>
    </row>
    <row r="513" spans="3:5">
      <c r="C513" s="1072" t="s">
        <v>54</v>
      </c>
      <c r="D513" s="1079" t="s">
        <v>1053</v>
      </c>
    </row>
    <row r="514" spans="3:5">
      <c r="C514" s="1072" t="s">
        <v>54</v>
      </c>
      <c r="D514" s="1079" t="s">
        <v>612</v>
      </c>
    </row>
    <row r="515" spans="3:5">
      <c r="C515" s="1072" t="s">
        <v>54</v>
      </c>
      <c r="D515" s="1079" t="s">
        <v>65</v>
      </c>
    </row>
    <row r="516" spans="3:5">
      <c r="C516" s="1072" t="s">
        <v>54</v>
      </c>
      <c r="D516" s="1079" t="s">
        <v>838</v>
      </c>
    </row>
    <row r="517" spans="3:5">
      <c r="C517" s="1072" t="s">
        <v>54</v>
      </c>
      <c r="D517" s="1079" t="s">
        <v>1219</v>
      </c>
    </row>
    <row r="518" spans="3:5">
      <c r="C518" s="1072" t="s">
        <v>54</v>
      </c>
      <c r="D518" s="1079" t="s">
        <v>1223</v>
      </c>
      <c r="E518" s="972"/>
    </row>
    <row r="519" spans="3:5">
      <c r="C519" s="1072" t="s">
        <v>1225</v>
      </c>
      <c r="D519" s="1079" t="s">
        <v>1229</v>
      </c>
    </row>
    <row r="520" spans="3:5">
      <c r="C520" s="1072" t="s">
        <v>1225</v>
      </c>
      <c r="D520" s="1079" t="s">
        <v>1230</v>
      </c>
    </row>
    <row r="521" spans="3:5">
      <c r="C521" s="1072" t="s">
        <v>1225</v>
      </c>
      <c r="D521" s="1079" t="s">
        <v>1234</v>
      </c>
    </row>
    <row r="522" spans="3:5">
      <c r="C522" s="1072" t="s">
        <v>1225</v>
      </c>
      <c r="D522" s="1079" t="s">
        <v>152</v>
      </c>
    </row>
    <row r="523" spans="3:5">
      <c r="C523" s="1072" t="s">
        <v>1225</v>
      </c>
      <c r="D523" s="1079" t="s">
        <v>1197</v>
      </c>
    </row>
    <row r="524" spans="3:5">
      <c r="C524" s="1072" t="s">
        <v>1225</v>
      </c>
      <c r="D524" s="1079" t="s">
        <v>1235</v>
      </c>
    </row>
    <row r="525" spans="3:5">
      <c r="C525" s="1072" t="s">
        <v>1225</v>
      </c>
      <c r="D525" s="1079" t="s">
        <v>1236</v>
      </c>
    </row>
    <row r="526" spans="3:5">
      <c r="C526" s="1072" t="s">
        <v>1225</v>
      </c>
      <c r="D526" s="1079" t="s">
        <v>1237</v>
      </c>
    </row>
    <row r="527" spans="3:5">
      <c r="C527" s="1072" t="s">
        <v>1225</v>
      </c>
      <c r="D527" s="1079" t="s">
        <v>1239</v>
      </c>
    </row>
    <row r="528" spans="3:5">
      <c r="C528" s="1072" t="s">
        <v>1225</v>
      </c>
      <c r="D528" s="1079" t="s">
        <v>861</v>
      </c>
    </row>
    <row r="529" spans="3:4">
      <c r="C529" s="1072" t="s">
        <v>1225</v>
      </c>
      <c r="D529" s="1079" t="s">
        <v>933</v>
      </c>
    </row>
    <row r="530" spans="3:4">
      <c r="C530" s="1072" t="s">
        <v>1225</v>
      </c>
      <c r="D530" s="1079" t="s">
        <v>591</v>
      </c>
    </row>
    <row r="531" spans="3:4">
      <c r="C531" s="1072" t="s">
        <v>1225</v>
      </c>
      <c r="D531" s="1079" t="s">
        <v>1240</v>
      </c>
    </row>
    <row r="532" spans="3:4">
      <c r="C532" s="1072" t="s">
        <v>1225</v>
      </c>
      <c r="D532" s="1079" t="s">
        <v>1242</v>
      </c>
    </row>
    <row r="533" spans="3:4">
      <c r="C533" s="1072" t="s">
        <v>1225</v>
      </c>
      <c r="D533" s="1079" t="s">
        <v>1245</v>
      </c>
    </row>
    <row r="534" spans="3:4">
      <c r="C534" s="1072" t="s">
        <v>1225</v>
      </c>
      <c r="D534" s="1079" t="s">
        <v>272</v>
      </c>
    </row>
    <row r="535" spans="3:4">
      <c r="C535" s="1072" t="s">
        <v>1225</v>
      </c>
      <c r="D535" s="1079" t="s">
        <v>523</v>
      </c>
    </row>
    <row r="536" spans="3:4">
      <c r="C536" s="1072" t="s">
        <v>1225</v>
      </c>
      <c r="D536" s="1079" t="s">
        <v>960</v>
      </c>
    </row>
    <row r="537" spans="3:4">
      <c r="C537" s="1072" t="s">
        <v>1225</v>
      </c>
      <c r="D537" s="1079" t="s">
        <v>739</v>
      </c>
    </row>
    <row r="538" spans="3:4">
      <c r="C538" s="1072" t="s">
        <v>1225</v>
      </c>
      <c r="D538" s="1079" t="s">
        <v>1247</v>
      </c>
    </row>
    <row r="539" spans="3:4">
      <c r="C539" s="1072" t="s">
        <v>1225</v>
      </c>
      <c r="D539" s="1079" t="s">
        <v>1248</v>
      </c>
    </row>
    <row r="540" spans="3:4">
      <c r="C540" s="1072" t="s">
        <v>1225</v>
      </c>
      <c r="D540" s="1079" t="s">
        <v>1251</v>
      </c>
    </row>
    <row r="541" spans="3:4">
      <c r="C541" s="1072" t="s">
        <v>1225</v>
      </c>
      <c r="D541" s="1079" t="s">
        <v>1254</v>
      </c>
    </row>
    <row r="542" spans="3:4">
      <c r="C542" s="1072" t="s">
        <v>1225</v>
      </c>
      <c r="D542" s="1079" t="s">
        <v>481</v>
      </c>
    </row>
    <row r="543" spans="3:4">
      <c r="C543" s="1072" t="s">
        <v>1225</v>
      </c>
      <c r="D543" s="1079" t="s">
        <v>1255</v>
      </c>
    </row>
    <row r="544" spans="3:4">
      <c r="C544" s="1072" t="s">
        <v>1225</v>
      </c>
      <c r="D544" s="1079" t="s">
        <v>987</v>
      </c>
    </row>
    <row r="545" spans="3:4">
      <c r="C545" s="1072" t="s">
        <v>1225</v>
      </c>
      <c r="D545" s="1079" t="s">
        <v>1140</v>
      </c>
    </row>
    <row r="546" spans="3:4">
      <c r="C546" s="1072" t="s">
        <v>1225</v>
      </c>
      <c r="D546" s="1079" t="s">
        <v>1257</v>
      </c>
    </row>
    <row r="547" spans="3:4">
      <c r="C547" s="1072" t="s">
        <v>1225</v>
      </c>
      <c r="D547" s="1079" t="s">
        <v>1259</v>
      </c>
    </row>
    <row r="548" spans="3:4">
      <c r="C548" s="1072" t="s">
        <v>1225</v>
      </c>
      <c r="D548" s="1079" t="s">
        <v>1262</v>
      </c>
    </row>
    <row r="549" spans="3:4">
      <c r="C549" s="1072" t="s">
        <v>1225</v>
      </c>
      <c r="D549" s="1079" t="s">
        <v>735</v>
      </c>
    </row>
    <row r="550" spans="3:4">
      <c r="C550" s="1072" t="s">
        <v>1225</v>
      </c>
      <c r="D550" s="1079" t="s">
        <v>1263</v>
      </c>
    </row>
    <row r="551" spans="3:4">
      <c r="C551" s="1072" t="s">
        <v>1225</v>
      </c>
      <c r="D551" s="1079" t="s">
        <v>737</v>
      </c>
    </row>
    <row r="552" spans="3:4">
      <c r="C552" s="1072" t="s">
        <v>1225</v>
      </c>
      <c r="D552" s="1079" t="s">
        <v>1264</v>
      </c>
    </row>
    <row r="553" spans="3:4">
      <c r="C553" s="1072" t="s">
        <v>1225</v>
      </c>
      <c r="D553" s="1079" t="s">
        <v>619</v>
      </c>
    </row>
    <row r="554" spans="3:4">
      <c r="C554" s="1072" t="s">
        <v>1225</v>
      </c>
      <c r="D554" s="1079" t="s">
        <v>374</v>
      </c>
    </row>
    <row r="555" spans="3:4">
      <c r="C555" s="1072" t="s">
        <v>1225</v>
      </c>
      <c r="D555" s="1079" t="s">
        <v>1265</v>
      </c>
    </row>
    <row r="556" spans="3:4">
      <c r="C556" s="1072" t="s">
        <v>1225</v>
      </c>
      <c r="D556" s="1079" t="s">
        <v>1071</v>
      </c>
    </row>
    <row r="557" spans="3:4">
      <c r="C557" s="1072" t="s">
        <v>1225</v>
      </c>
      <c r="D557" s="1079" t="s">
        <v>484</v>
      </c>
    </row>
    <row r="558" spans="3:4">
      <c r="C558" s="1072" t="s">
        <v>1225</v>
      </c>
      <c r="D558" s="1079" t="s">
        <v>1266</v>
      </c>
    </row>
    <row r="559" spans="3:4">
      <c r="C559" s="1072" t="s">
        <v>1225</v>
      </c>
      <c r="D559" s="1079" t="s">
        <v>633</v>
      </c>
    </row>
    <row r="560" spans="3:4">
      <c r="C560" s="1072" t="s">
        <v>1225</v>
      </c>
      <c r="D560" s="1079" t="s">
        <v>578</v>
      </c>
    </row>
    <row r="561" spans="3:4">
      <c r="C561" s="1072" t="s">
        <v>1225</v>
      </c>
      <c r="D561" s="1079" t="s">
        <v>544</v>
      </c>
    </row>
    <row r="562" spans="3:4">
      <c r="C562" s="1072" t="s">
        <v>1225</v>
      </c>
      <c r="D562" s="1079" t="s">
        <v>1269</v>
      </c>
    </row>
    <row r="563" spans="3:4">
      <c r="C563" s="1072" t="s">
        <v>1225</v>
      </c>
      <c r="D563" s="1079" t="s">
        <v>996</v>
      </c>
    </row>
    <row r="564" spans="3:4">
      <c r="C564" s="1072" t="s">
        <v>1225</v>
      </c>
      <c r="D564" s="1079" t="s">
        <v>1270</v>
      </c>
    </row>
    <row r="565" spans="3:4">
      <c r="C565" s="1072" t="s">
        <v>1225</v>
      </c>
      <c r="D565" s="1079" t="s">
        <v>354</v>
      </c>
    </row>
    <row r="566" spans="3:4">
      <c r="C566" s="1072" t="s">
        <v>1225</v>
      </c>
      <c r="D566" s="1079" t="s">
        <v>657</v>
      </c>
    </row>
    <row r="567" spans="3:4">
      <c r="C567" s="1072" t="s">
        <v>1225</v>
      </c>
      <c r="D567" s="1079" t="s">
        <v>1272</v>
      </c>
    </row>
    <row r="568" spans="3:4">
      <c r="C568" s="1072" t="s">
        <v>1225</v>
      </c>
      <c r="D568" s="1079" t="s">
        <v>1273</v>
      </c>
    </row>
    <row r="569" spans="3:4">
      <c r="C569" s="1072" t="s">
        <v>1225</v>
      </c>
      <c r="D569" s="1079" t="s">
        <v>764</v>
      </c>
    </row>
    <row r="570" spans="3:4">
      <c r="C570" s="1072" t="s">
        <v>1225</v>
      </c>
      <c r="D570" s="1079" t="s">
        <v>1276</v>
      </c>
    </row>
    <row r="571" spans="3:4">
      <c r="C571" s="1072" t="s">
        <v>1225</v>
      </c>
      <c r="D571" s="1079" t="s">
        <v>150</v>
      </c>
    </row>
    <row r="572" spans="3:4">
      <c r="C572" s="1072" t="s">
        <v>1225</v>
      </c>
      <c r="D572" s="1079" t="s">
        <v>1277</v>
      </c>
    </row>
    <row r="573" spans="3:4">
      <c r="C573" s="1072" t="s">
        <v>1225</v>
      </c>
      <c r="D573" s="1079" t="s">
        <v>1238</v>
      </c>
    </row>
    <row r="574" spans="3:4">
      <c r="C574" s="1072" t="s">
        <v>1225</v>
      </c>
      <c r="D574" s="1079" t="s">
        <v>892</v>
      </c>
    </row>
    <row r="575" spans="3:4">
      <c r="C575" s="1072" t="s">
        <v>1225</v>
      </c>
      <c r="D575" s="1079" t="s">
        <v>956</v>
      </c>
    </row>
    <row r="576" spans="3:4">
      <c r="C576" s="1072" t="s">
        <v>1225</v>
      </c>
      <c r="D576" s="1079" t="s">
        <v>797</v>
      </c>
    </row>
    <row r="577" spans="3:4">
      <c r="C577" s="1072" t="s">
        <v>1225</v>
      </c>
      <c r="D577" s="1079" t="s">
        <v>1278</v>
      </c>
    </row>
    <row r="578" spans="3:4">
      <c r="C578" s="1072" t="s">
        <v>1225</v>
      </c>
      <c r="D578" s="1079" t="s">
        <v>1281</v>
      </c>
    </row>
    <row r="579" spans="3:4">
      <c r="C579" s="1072" t="s">
        <v>1225</v>
      </c>
      <c r="D579" s="1079" t="s">
        <v>532</v>
      </c>
    </row>
    <row r="580" spans="3:4">
      <c r="C580" s="1072" t="s">
        <v>1225</v>
      </c>
      <c r="D580" s="1079" t="s">
        <v>1182</v>
      </c>
    </row>
    <row r="581" spans="3:4">
      <c r="C581" s="1072" t="s">
        <v>1225</v>
      </c>
      <c r="D581" s="1079" t="s">
        <v>1192</v>
      </c>
    </row>
    <row r="582" spans="3:4">
      <c r="C582" s="1072" t="s">
        <v>1101</v>
      </c>
      <c r="D582" s="1079" t="s">
        <v>246</v>
      </c>
    </row>
    <row r="583" spans="3:4">
      <c r="C583" s="1072" t="s">
        <v>1101</v>
      </c>
      <c r="D583" s="1079" t="s">
        <v>1285</v>
      </c>
    </row>
    <row r="584" spans="3:4">
      <c r="C584" s="1072" t="s">
        <v>1101</v>
      </c>
      <c r="D584" s="1079" t="s">
        <v>1020</v>
      </c>
    </row>
    <row r="585" spans="3:4">
      <c r="C585" s="1072" t="s">
        <v>1101</v>
      </c>
      <c r="D585" s="1079" t="s">
        <v>1287</v>
      </c>
    </row>
    <row r="586" spans="3:4">
      <c r="C586" s="1072" t="s">
        <v>1101</v>
      </c>
      <c r="D586" s="1079" t="s">
        <v>340</v>
      </c>
    </row>
    <row r="587" spans="3:4">
      <c r="C587" s="1072" t="s">
        <v>1101</v>
      </c>
      <c r="D587" s="1079" t="s">
        <v>1288</v>
      </c>
    </row>
    <row r="588" spans="3:4">
      <c r="C588" s="1072" t="s">
        <v>1101</v>
      </c>
      <c r="D588" s="1079" t="s">
        <v>1290</v>
      </c>
    </row>
    <row r="589" spans="3:4">
      <c r="C589" s="1072" t="s">
        <v>1101</v>
      </c>
      <c r="D589" s="1079" t="s">
        <v>1209</v>
      </c>
    </row>
    <row r="590" spans="3:4">
      <c r="C590" s="1072" t="s">
        <v>1101</v>
      </c>
      <c r="D590" s="1079" t="s">
        <v>1292</v>
      </c>
    </row>
    <row r="591" spans="3:4">
      <c r="C591" s="1072" t="s">
        <v>1101</v>
      </c>
      <c r="D591" s="1079" t="s">
        <v>1082</v>
      </c>
    </row>
    <row r="592" spans="3:4">
      <c r="C592" s="1072" t="s">
        <v>1101</v>
      </c>
      <c r="D592" s="1079" t="s">
        <v>1163</v>
      </c>
    </row>
    <row r="593" spans="3:4">
      <c r="C593" s="1072" t="s">
        <v>1101</v>
      </c>
      <c r="D593" s="1079" t="s">
        <v>1293</v>
      </c>
    </row>
    <row r="594" spans="3:4">
      <c r="C594" s="1072" t="s">
        <v>1101</v>
      </c>
      <c r="D594" s="1079" t="s">
        <v>989</v>
      </c>
    </row>
    <row r="595" spans="3:4">
      <c r="C595" s="1072" t="s">
        <v>1101</v>
      </c>
      <c r="D595" s="1079" t="s">
        <v>1295</v>
      </c>
    </row>
    <row r="596" spans="3:4">
      <c r="C596" s="1072" t="s">
        <v>1101</v>
      </c>
      <c r="D596" s="1079" t="s">
        <v>527</v>
      </c>
    </row>
    <row r="597" spans="3:4">
      <c r="C597" s="1072" t="s">
        <v>1101</v>
      </c>
      <c r="D597" s="1079" t="s">
        <v>1296</v>
      </c>
    </row>
    <row r="598" spans="3:4">
      <c r="C598" s="1072" t="s">
        <v>1101</v>
      </c>
      <c r="D598" s="1079" t="s">
        <v>248</v>
      </c>
    </row>
    <row r="599" spans="3:4">
      <c r="C599" s="1072" t="s">
        <v>1101</v>
      </c>
      <c r="D599" s="1079" t="s">
        <v>1297</v>
      </c>
    </row>
    <row r="600" spans="3:4">
      <c r="C600" s="1072" t="s">
        <v>1101</v>
      </c>
      <c r="D600" s="1079" t="s">
        <v>442</v>
      </c>
    </row>
    <row r="601" spans="3:4">
      <c r="C601" s="1072" t="s">
        <v>1101</v>
      </c>
      <c r="D601" s="1079" t="s">
        <v>434</v>
      </c>
    </row>
    <row r="602" spans="3:4">
      <c r="C602" s="1072" t="s">
        <v>1101</v>
      </c>
      <c r="D602" s="1079" t="s">
        <v>440</v>
      </c>
    </row>
    <row r="603" spans="3:4">
      <c r="C603" s="1072" t="s">
        <v>1101</v>
      </c>
      <c r="D603" s="1079" t="s">
        <v>1298</v>
      </c>
    </row>
    <row r="604" spans="3:4">
      <c r="C604" s="1072" t="s">
        <v>1101</v>
      </c>
      <c r="D604" s="1079" t="s">
        <v>1299</v>
      </c>
    </row>
    <row r="605" spans="3:4">
      <c r="C605" s="1072" t="s">
        <v>1101</v>
      </c>
      <c r="D605" s="1079" t="s">
        <v>149</v>
      </c>
    </row>
    <row r="606" spans="3:4">
      <c r="C606" s="1072" t="s">
        <v>1101</v>
      </c>
      <c r="D606" s="1079" t="s">
        <v>846</v>
      </c>
    </row>
    <row r="607" spans="3:4">
      <c r="C607" s="1072" t="s">
        <v>1101</v>
      </c>
      <c r="D607" s="1079" t="s">
        <v>97</v>
      </c>
    </row>
    <row r="608" spans="3:4">
      <c r="C608" s="1072" t="s">
        <v>1101</v>
      </c>
      <c r="D608" s="1079" t="s">
        <v>36</v>
      </c>
    </row>
    <row r="609" spans="3:4">
      <c r="C609" s="1072" t="s">
        <v>1101</v>
      </c>
      <c r="D609" s="1079" t="s">
        <v>1302</v>
      </c>
    </row>
    <row r="610" spans="3:4">
      <c r="C610" s="1072" t="s">
        <v>1101</v>
      </c>
      <c r="D610" s="1079" t="s">
        <v>1304</v>
      </c>
    </row>
    <row r="611" spans="3:4">
      <c r="C611" s="1072" t="s">
        <v>1101</v>
      </c>
      <c r="D611" s="1079" t="s">
        <v>1307</v>
      </c>
    </row>
    <row r="612" spans="3:4">
      <c r="C612" s="1072" t="s">
        <v>1101</v>
      </c>
      <c r="D612" s="1079" t="s">
        <v>1308</v>
      </c>
    </row>
    <row r="613" spans="3:4">
      <c r="C613" s="1072" t="s">
        <v>1101</v>
      </c>
      <c r="D613" s="1079" t="s">
        <v>1310</v>
      </c>
    </row>
    <row r="614" spans="3:4">
      <c r="C614" s="1072" t="s">
        <v>1101</v>
      </c>
      <c r="D614" s="1079" t="s">
        <v>122</v>
      </c>
    </row>
    <row r="615" spans="3:4">
      <c r="C615" s="1072" t="s">
        <v>1101</v>
      </c>
      <c r="D615" s="1079" t="s">
        <v>830</v>
      </c>
    </row>
    <row r="616" spans="3:4">
      <c r="C616" s="1072" t="s">
        <v>1101</v>
      </c>
      <c r="D616" s="1079" t="s">
        <v>168</v>
      </c>
    </row>
    <row r="617" spans="3:4">
      <c r="C617" s="1072" t="s">
        <v>1101</v>
      </c>
      <c r="D617" s="1079" t="s">
        <v>1311</v>
      </c>
    </row>
    <row r="618" spans="3:4">
      <c r="C618" s="1072" t="s">
        <v>1101</v>
      </c>
      <c r="D618" s="1079" t="s">
        <v>297</v>
      </c>
    </row>
    <row r="619" spans="3:4">
      <c r="C619" s="1072" t="s">
        <v>1101</v>
      </c>
      <c r="D619" s="1079" t="s">
        <v>589</v>
      </c>
    </row>
    <row r="620" spans="3:4">
      <c r="C620" s="1072" t="s">
        <v>1101</v>
      </c>
      <c r="D620" s="1079" t="s">
        <v>1313</v>
      </c>
    </row>
    <row r="621" spans="3:4">
      <c r="C621" s="1072" t="s">
        <v>1101</v>
      </c>
      <c r="D621" s="1079" t="s">
        <v>426</v>
      </c>
    </row>
    <row r="622" spans="3:4">
      <c r="C622" s="1072" t="s">
        <v>1101</v>
      </c>
      <c r="D622" s="1079" t="s">
        <v>1317</v>
      </c>
    </row>
    <row r="623" spans="3:4">
      <c r="C623" s="1072" t="s">
        <v>1101</v>
      </c>
      <c r="D623" s="1079" t="s">
        <v>697</v>
      </c>
    </row>
    <row r="624" spans="3:4">
      <c r="C624" s="1072" t="s">
        <v>1101</v>
      </c>
      <c r="D624" s="1079" t="s">
        <v>1319</v>
      </c>
    </row>
    <row r="625" spans="3:4">
      <c r="C625" s="1072" t="s">
        <v>1101</v>
      </c>
      <c r="D625" s="1079" t="s">
        <v>1320</v>
      </c>
    </row>
    <row r="626" spans="3:4">
      <c r="C626" s="1072" t="s">
        <v>1101</v>
      </c>
      <c r="D626" s="1079" t="s">
        <v>1321</v>
      </c>
    </row>
    <row r="627" spans="3:4">
      <c r="C627" s="1072" t="s">
        <v>1101</v>
      </c>
      <c r="D627" s="1079" t="s">
        <v>1185</v>
      </c>
    </row>
    <row r="628" spans="3:4">
      <c r="C628" s="1072" t="s">
        <v>1101</v>
      </c>
      <c r="D628" s="1079" t="s">
        <v>14</v>
      </c>
    </row>
    <row r="629" spans="3:4">
      <c r="C629" s="1072" t="s">
        <v>1101</v>
      </c>
      <c r="D629" s="1079" t="s">
        <v>1322</v>
      </c>
    </row>
    <row r="630" spans="3:4">
      <c r="C630" s="1072" t="s">
        <v>1101</v>
      </c>
      <c r="D630" s="1079" t="s">
        <v>429</v>
      </c>
    </row>
    <row r="631" spans="3:4">
      <c r="C631" s="1072" t="s">
        <v>1101</v>
      </c>
      <c r="D631" s="1079" t="s">
        <v>1325</v>
      </c>
    </row>
    <row r="632" spans="3:4">
      <c r="C632" s="1072" t="s">
        <v>1101</v>
      </c>
      <c r="D632" s="1079" t="s">
        <v>1086</v>
      </c>
    </row>
    <row r="633" spans="3:4">
      <c r="C633" s="1072" t="s">
        <v>1101</v>
      </c>
      <c r="D633" s="1079" t="s">
        <v>304</v>
      </c>
    </row>
    <row r="634" spans="3:4">
      <c r="C634" s="1072" t="s">
        <v>1101</v>
      </c>
      <c r="D634" s="1079" t="s">
        <v>922</v>
      </c>
    </row>
    <row r="635" spans="3:4">
      <c r="C635" s="1072" t="s">
        <v>1101</v>
      </c>
      <c r="D635" s="1079" t="s">
        <v>1221</v>
      </c>
    </row>
    <row r="636" spans="3:4">
      <c r="C636" s="1072" t="s">
        <v>1326</v>
      </c>
      <c r="D636" s="1079" t="s">
        <v>1329</v>
      </c>
    </row>
    <row r="637" spans="3:4">
      <c r="C637" s="1072" t="s">
        <v>1326</v>
      </c>
      <c r="D637" s="1079" t="s">
        <v>119</v>
      </c>
    </row>
    <row r="638" spans="3:4">
      <c r="C638" s="1072" t="s">
        <v>1326</v>
      </c>
      <c r="D638" s="1079" t="s">
        <v>1330</v>
      </c>
    </row>
    <row r="639" spans="3:4">
      <c r="C639" s="1072" t="s">
        <v>1326</v>
      </c>
      <c r="D639" s="1079" t="s">
        <v>1333</v>
      </c>
    </row>
    <row r="640" spans="3:4">
      <c r="C640" s="1072" t="s">
        <v>1326</v>
      </c>
      <c r="D640" s="1079" t="s">
        <v>543</v>
      </c>
    </row>
    <row r="641" spans="3:4">
      <c r="C641" s="1072" t="s">
        <v>1326</v>
      </c>
      <c r="D641" s="1079" t="s">
        <v>644</v>
      </c>
    </row>
    <row r="642" spans="3:4">
      <c r="C642" s="1072" t="s">
        <v>1326</v>
      </c>
      <c r="D642" s="1079" t="s">
        <v>1335</v>
      </c>
    </row>
    <row r="643" spans="3:4">
      <c r="C643" s="1072" t="s">
        <v>1326</v>
      </c>
      <c r="D643" s="1079" t="s">
        <v>1052</v>
      </c>
    </row>
    <row r="644" spans="3:4">
      <c r="C644" s="1072" t="s">
        <v>1326</v>
      </c>
      <c r="D644" s="1079" t="s">
        <v>1336</v>
      </c>
    </row>
    <row r="645" spans="3:4">
      <c r="C645" s="1072" t="s">
        <v>1326</v>
      </c>
      <c r="D645" s="1079" t="s">
        <v>1337</v>
      </c>
    </row>
    <row r="646" spans="3:4">
      <c r="C646" s="1072" t="s">
        <v>1326</v>
      </c>
      <c r="D646" s="1079" t="s">
        <v>1341</v>
      </c>
    </row>
    <row r="647" spans="3:4">
      <c r="C647" s="1072" t="s">
        <v>1326</v>
      </c>
      <c r="D647" s="1079" t="s">
        <v>1342</v>
      </c>
    </row>
    <row r="648" spans="3:4">
      <c r="C648" s="1072" t="s">
        <v>1326</v>
      </c>
      <c r="D648" s="1079" t="s">
        <v>931</v>
      </c>
    </row>
    <row r="649" spans="3:4">
      <c r="C649" s="1072" t="s">
        <v>1326</v>
      </c>
      <c r="D649" s="1079" t="s">
        <v>1343</v>
      </c>
    </row>
    <row r="650" spans="3:4">
      <c r="C650" s="1072" t="s">
        <v>1326</v>
      </c>
      <c r="D650" s="1079" t="s">
        <v>145</v>
      </c>
    </row>
    <row r="651" spans="3:4">
      <c r="C651" s="1072" t="s">
        <v>1326</v>
      </c>
      <c r="D651" s="1079" t="s">
        <v>1344</v>
      </c>
    </row>
    <row r="652" spans="3:4">
      <c r="C652" s="1072" t="s">
        <v>1326</v>
      </c>
      <c r="D652" s="1079" t="s">
        <v>163</v>
      </c>
    </row>
    <row r="653" spans="3:4">
      <c r="C653" s="1072" t="s">
        <v>1326</v>
      </c>
      <c r="D653" s="1079" t="s">
        <v>1345</v>
      </c>
    </row>
    <row r="654" spans="3:4">
      <c r="C654" s="1072" t="s">
        <v>1326</v>
      </c>
      <c r="D654" s="1079" t="s">
        <v>396</v>
      </c>
    </row>
    <row r="655" spans="3:4">
      <c r="C655" s="1072" t="s">
        <v>1326</v>
      </c>
      <c r="D655" s="1079" t="s">
        <v>1346</v>
      </c>
    </row>
    <row r="656" spans="3:4">
      <c r="C656" s="1072" t="s">
        <v>1326</v>
      </c>
      <c r="D656" s="1079" t="s">
        <v>1280</v>
      </c>
    </row>
    <row r="657" spans="3:4">
      <c r="C657" s="1072" t="s">
        <v>1326</v>
      </c>
      <c r="D657" s="1079" t="s">
        <v>1349</v>
      </c>
    </row>
    <row r="658" spans="3:4">
      <c r="C658" s="1072" t="s">
        <v>1326</v>
      </c>
      <c r="D658" s="1079" t="s">
        <v>1009</v>
      </c>
    </row>
    <row r="659" spans="3:4">
      <c r="C659" s="1072" t="s">
        <v>1326</v>
      </c>
      <c r="D659" s="1079" t="s">
        <v>1352</v>
      </c>
    </row>
    <row r="660" spans="3:4">
      <c r="C660" s="1072" t="s">
        <v>1326</v>
      </c>
      <c r="D660" s="1079" t="s">
        <v>701</v>
      </c>
    </row>
    <row r="661" spans="3:4">
      <c r="C661" s="1072" t="s">
        <v>1326</v>
      </c>
      <c r="D661" s="1079" t="s">
        <v>1353</v>
      </c>
    </row>
    <row r="662" spans="3:4">
      <c r="C662" s="1072" t="s">
        <v>1326</v>
      </c>
      <c r="D662" s="1079" t="s">
        <v>916</v>
      </c>
    </row>
    <row r="663" spans="3:4">
      <c r="C663" s="1072" t="s">
        <v>1326</v>
      </c>
      <c r="D663" s="1079" t="s">
        <v>74</v>
      </c>
    </row>
    <row r="664" spans="3:4">
      <c r="C664" s="1072" t="s">
        <v>1326</v>
      </c>
      <c r="D664" s="1079" t="s">
        <v>531</v>
      </c>
    </row>
    <row r="665" spans="3:4">
      <c r="C665" s="1072" t="s">
        <v>1326</v>
      </c>
      <c r="D665" s="1079" t="s">
        <v>1127</v>
      </c>
    </row>
    <row r="666" spans="3:4">
      <c r="C666" s="1072" t="s">
        <v>1326</v>
      </c>
      <c r="D666" s="1079" t="s">
        <v>1354</v>
      </c>
    </row>
    <row r="667" spans="3:4">
      <c r="C667" s="1072" t="s">
        <v>1326</v>
      </c>
      <c r="D667" s="1079" t="s">
        <v>752</v>
      </c>
    </row>
    <row r="668" spans="3:4">
      <c r="C668" s="1072" t="s">
        <v>1326</v>
      </c>
      <c r="D668" s="1079" t="s">
        <v>1355</v>
      </c>
    </row>
    <row r="669" spans="3:4">
      <c r="C669" s="1072" t="s">
        <v>1326</v>
      </c>
      <c r="D669" s="1079" t="s">
        <v>212</v>
      </c>
    </row>
    <row r="670" spans="3:4">
      <c r="C670" s="1072" t="s">
        <v>1326</v>
      </c>
      <c r="D670" s="1079" t="s">
        <v>1358</v>
      </c>
    </row>
    <row r="671" spans="3:4">
      <c r="C671" s="1072" t="s">
        <v>1326</v>
      </c>
      <c r="D671" s="1079" t="s">
        <v>708</v>
      </c>
    </row>
    <row r="672" spans="3:4">
      <c r="C672" s="1072" t="s">
        <v>1326</v>
      </c>
      <c r="D672" s="1079" t="s">
        <v>1361</v>
      </c>
    </row>
    <row r="673" spans="3:4">
      <c r="C673" s="1072" t="s">
        <v>1326</v>
      </c>
      <c r="D673" s="1079" t="s">
        <v>1364</v>
      </c>
    </row>
    <row r="674" spans="3:4">
      <c r="C674" s="1072" t="s">
        <v>1326</v>
      </c>
      <c r="D674" s="1079" t="s">
        <v>1365</v>
      </c>
    </row>
    <row r="675" spans="3:4">
      <c r="C675" s="1072" t="s">
        <v>1326</v>
      </c>
      <c r="D675" s="1079" t="s">
        <v>1284</v>
      </c>
    </row>
    <row r="676" spans="3:4">
      <c r="C676" s="1072" t="s">
        <v>1326</v>
      </c>
      <c r="D676" s="1079" t="s">
        <v>1369</v>
      </c>
    </row>
    <row r="677" spans="3:4">
      <c r="C677" s="1072" t="s">
        <v>1326</v>
      </c>
      <c r="D677" s="1079" t="s">
        <v>24</v>
      </c>
    </row>
    <row r="678" spans="3:4">
      <c r="C678" s="1072" t="s">
        <v>1326</v>
      </c>
      <c r="D678" s="1079" t="s">
        <v>1370</v>
      </c>
    </row>
    <row r="679" spans="3:4">
      <c r="C679" s="1072" t="s">
        <v>1326</v>
      </c>
      <c r="D679" s="1079" t="s">
        <v>1371</v>
      </c>
    </row>
    <row r="680" spans="3:4">
      <c r="C680" s="1072" t="s">
        <v>1326</v>
      </c>
      <c r="D680" s="1079" t="s">
        <v>1372</v>
      </c>
    </row>
    <row r="681" spans="3:4">
      <c r="C681" s="1072" t="s">
        <v>1326</v>
      </c>
      <c r="D681" s="1079" t="s">
        <v>1376</v>
      </c>
    </row>
    <row r="682" spans="3:4">
      <c r="C682" s="1072" t="s">
        <v>1326</v>
      </c>
      <c r="D682" s="1079" t="s">
        <v>1377</v>
      </c>
    </row>
    <row r="683" spans="3:4">
      <c r="C683" s="1072" t="s">
        <v>1326</v>
      </c>
      <c r="D683" s="1079" t="s">
        <v>1378</v>
      </c>
    </row>
    <row r="684" spans="3:4">
      <c r="C684" s="1072" t="s">
        <v>1326</v>
      </c>
      <c r="D684" s="1079" t="s">
        <v>807</v>
      </c>
    </row>
    <row r="685" spans="3:4">
      <c r="C685" s="1072" t="s">
        <v>1326</v>
      </c>
      <c r="D685" s="1079" t="s">
        <v>1150</v>
      </c>
    </row>
    <row r="686" spans="3:4">
      <c r="C686" s="1072" t="s">
        <v>1326</v>
      </c>
      <c r="D686" s="1079" t="s">
        <v>1381</v>
      </c>
    </row>
    <row r="687" spans="3:4">
      <c r="C687" s="1072" t="s">
        <v>1326</v>
      </c>
      <c r="D687" s="1079" t="s">
        <v>1382</v>
      </c>
    </row>
    <row r="688" spans="3:4">
      <c r="C688" s="1072" t="s">
        <v>1326</v>
      </c>
      <c r="D688" s="1079" t="s">
        <v>1383</v>
      </c>
    </row>
    <row r="689" spans="3:4">
      <c r="C689" s="1072" t="s">
        <v>1326</v>
      </c>
      <c r="D689" s="1079" t="s">
        <v>134</v>
      </c>
    </row>
    <row r="690" spans="3:4">
      <c r="C690" s="1072" t="s">
        <v>1326</v>
      </c>
      <c r="D690" s="1079" t="s">
        <v>1046</v>
      </c>
    </row>
    <row r="691" spans="3:4">
      <c r="C691" s="1072" t="s">
        <v>1326</v>
      </c>
      <c r="D691" s="1079" t="s">
        <v>1279</v>
      </c>
    </row>
    <row r="692" spans="3:4">
      <c r="C692" s="1072" t="s">
        <v>1326</v>
      </c>
      <c r="D692" s="1079" t="s">
        <v>1384</v>
      </c>
    </row>
    <row r="693" spans="3:4">
      <c r="C693" s="1072" t="s">
        <v>1326</v>
      </c>
      <c r="D693" s="1079" t="s">
        <v>1388</v>
      </c>
    </row>
    <row r="694" spans="3:4">
      <c r="C694" s="1072" t="s">
        <v>1326</v>
      </c>
      <c r="D694" s="1079" t="s">
        <v>136</v>
      </c>
    </row>
    <row r="695" spans="3:4">
      <c r="C695" s="1072" t="s">
        <v>1326</v>
      </c>
      <c r="D695" s="1079" t="s">
        <v>1390</v>
      </c>
    </row>
    <row r="696" spans="3:4">
      <c r="C696" s="1072" t="s">
        <v>1326</v>
      </c>
      <c r="D696" s="1079" t="s">
        <v>1391</v>
      </c>
    </row>
    <row r="697" spans="3:4">
      <c r="C697" s="1072" t="s">
        <v>1326</v>
      </c>
      <c r="D697" s="1079" t="s">
        <v>1050</v>
      </c>
    </row>
    <row r="698" spans="3:4">
      <c r="C698" s="1072" t="s">
        <v>969</v>
      </c>
      <c r="D698" s="1079" t="s">
        <v>1249</v>
      </c>
    </row>
    <row r="699" spans="3:4">
      <c r="C699" s="1072" t="s">
        <v>969</v>
      </c>
      <c r="D699" s="1079" t="s">
        <v>141</v>
      </c>
    </row>
    <row r="700" spans="3:4">
      <c r="C700" s="1072" t="s">
        <v>969</v>
      </c>
      <c r="D700" s="1079" t="s">
        <v>1393</v>
      </c>
    </row>
    <row r="701" spans="3:4">
      <c r="C701" s="1072" t="s">
        <v>969</v>
      </c>
      <c r="D701" s="1079" t="s">
        <v>1394</v>
      </c>
    </row>
    <row r="702" spans="3:4">
      <c r="C702" s="1072" t="s">
        <v>969</v>
      </c>
      <c r="D702" s="1079" t="s">
        <v>1398</v>
      </c>
    </row>
    <row r="703" spans="3:4">
      <c r="C703" s="1072" t="s">
        <v>969</v>
      </c>
      <c r="D703" s="1079" t="s">
        <v>549</v>
      </c>
    </row>
    <row r="704" spans="3:4">
      <c r="C704" s="1072" t="s">
        <v>969</v>
      </c>
      <c r="D704" s="1079" t="s">
        <v>468</v>
      </c>
    </row>
    <row r="705" spans="3:4">
      <c r="C705" s="1072" t="s">
        <v>969</v>
      </c>
      <c r="D705" s="1079" t="s">
        <v>667</v>
      </c>
    </row>
    <row r="706" spans="3:4">
      <c r="C706" s="1072" t="s">
        <v>969</v>
      </c>
      <c r="D706" s="1079" t="s">
        <v>774</v>
      </c>
    </row>
    <row r="707" spans="3:4">
      <c r="C707" s="1072" t="s">
        <v>969</v>
      </c>
      <c r="D707" s="1079" t="s">
        <v>279</v>
      </c>
    </row>
    <row r="708" spans="3:4">
      <c r="C708" s="1072" t="s">
        <v>969</v>
      </c>
      <c r="D708" s="1079" t="s">
        <v>1399</v>
      </c>
    </row>
    <row r="709" spans="3:4">
      <c r="C709" s="1072" t="s">
        <v>969</v>
      </c>
      <c r="D709" s="1079" t="s">
        <v>1401</v>
      </c>
    </row>
    <row r="710" spans="3:4">
      <c r="C710" s="1072" t="s">
        <v>969</v>
      </c>
      <c r="D710" s="1079" t="s">
        <v>1402</v>
      </c>
    </row>
    <row r="711" spans="3:4">
      <c r="C711" s="1072" t="s">
        <v>969</v>
      </c>
      <c r="D711" s="1079" t="s">
        <v>1403</v>
      </c>
    </row>
    <row r="712" spans="3:4">
      <c r="C712" s="1072" t="s">
        <v>969</v>
      </c>
      <c r="D712" s="1079" t="s">
        <v>1387</v>
      </c>
    </row>
    <row r="713" spans="3:4">
      <c r="C713" s="1072" t="s">
        <v>969</v>
      </c>
      <c r="D713" s="1079" t="s">
        <v>1010</v>
      </c>
    </row>
    <row r="714" spans="3:4">
      <c r="C714" s="1072" t="s">
        <v>969</v>
      </c>
      <c r="D714" s="1079" t="s">
        <v>243</v>
      </c>
    </row>
    <row r="715" spans="3:4">
      <c r="C715" s="1072" t="s">
        <v>969</v>
      </c>
      <c r="D715" s="1079" t="s">
        <v>1405</v>
      </c>
    </row>
    <row r="716" spans="3:4">
      <c r="C716" s="1072" t="s">
        <v>969</v>
      </c>
      <c r="D716" s="1079" t="s">
        <v>1392</v>
      </c>
    </row>
    <row r="717" spans="3:4">
      <c r="C717" s="1072" t="s">
        <v>969</v>
      </c>
      <c r="D717" s="1079" t="s">
        <v>231</v>
      </c>
    </row>
    <row r="718" spans="3:4">
      <c r="C718" s="1072" t="s">
        <v>969</v>
      </c>
      <c r="D718" s="1079" t="s">
        <v>1167</v>
      </c>
    </row>
    <row r="719" spans="3:4">
      <c r="C719" s="1072" t="s">
        <v>969</v>
      </c>
      <c r="D719" s="1079" t="s">
        <v>1407</v>
      </c>
    </row>
    <row r="720" spans="3:4">
      <c r="C720" s="1072" t="s">
        <v>969</v>
      </c>
      <c r="D720" s="1079" t="s">
        <v>810</v>
      </c>
    </row>
    <row r="721" spans="3:4">
      <c r="C721" s="1072" t="s">
        <v>969</v>
      </c>
      <c r="D721" s="1079" t="s">
        <v>1408</v>
      </c>
    </row>
    <row r="722" spans="3:4">
      <c r="C722" s="1072" t="s">
        <v>969</v>
      </c>
      <c r="D722" s="1079" t="s">
        <v>1409</v>
      </c>
    </row>
    <row r="723" spans="3:4">
      <c r="C723" s="1072" t="s">
        <v>969</v>
      </c>
      <c r="D723" s="1079" t="s">
        <v>1154</v>
      </c>
    </row>
    <row r="724" spans="3:4">
      <c r="C724" s="1072" t="s">
        <v>969</v>
      </c>
      <c r="D724" s="1079" t="s">
        <v>1410</v>
      </c>
    </row>
    <row r="725" spans="3:4">
      <c r="C725" s="1072" t="s">
        <v>969</v>
      </c>
      <c r="D725" s="1079" t="s">
        <v>1411</v>
      </c>
    </row>
    <row r="726" spans="3:4">
      <c r="C726" s="1072" t="s">
        <v>969</v>
      </c>
      <c r="D726" s="1079" t="s">
        <v>539</v>
      </c>
    </row>
    <row r="727" spans="3:4">
      <c r="C727" s="1072" t="s">
        <v>969</v>
      </c>
      <c r="D727" s="1079" t="s">
        <v>1412</v>
      </c>
    </row>
    <row r="728" spans="3:4">
      <c r="C728" s="1072" t="s">
        <v>969</v>
      </c>
      <c r="D728" s="1079" t="s">
        <v>488</v>
      </c>
    </row>
    <row r="729" spans="3:4">
      <c r="C729" s="1072" t="s">
        <v>969</v>
      </c>
      <c r="D729" s="1079" t="s">
        <v>1413</v>
      </c>
    </row>
    <row r="730" spans="3:4">
      <c r="C730" s="1072" t="s">
        <v>969</v>
      </c>
      <c r="D730" s="1079" t="s">
        <v>1145</v>
      </c>
    </row>
    <row r="731" spans="3:4">
      <c r="C731" s="1072" t="s">
        <v>42</v>
      </c>
      <c r="D731" s="1079" t="s">
        <v>1043</v>
      </c>
    </row>
    <row r="732" spans="3:4">
      <c r="C732" s="1072" t="s">
        <v>42</v>
      </c>
      <c r="D732" s="1079" t="s">
        <v>511</v>
      </c>
    </row>
    <row r="733" spans="3:4">
      <c r="C733" s="1072" t="s">
        <v>42</v>
      </c>
      <c r="D733" s="1079" t="s">
        <v>224</v>
      </c>
    </row>
    <row r="734" spans="3:4">
      <c r="C734" s="1072" t="s">
        <v>42</v>
      </c>
      <c r="D734" s="1079" t="s">
        <v>618</v>
      </c>
    </row>
    <row r="735" spans="3:4">
      <c r="C735" s="1072" t="s">
        <v>42</v>
      </c>
      <c r="D735" s="1079" t="s">
        <v>344</v>
      </c>
    </row>
    <row r="736" spans="3:4">
      <c r="C736" s="1072" t="s">
        <v>42</v>
      </c>
      <c r="D736" s="1079" t="s">
        <v>1414</v>
      </c>
    </row>
    <row r="737" spans="3:4">
      <c r="C737" s="1072" t="s">
        <v>42</v>
      </c>
      <c r="D737" s="1079" t="s">
        <v>1416</v>
      </c>
    </row>
    <row r="738" spans="3:4">
      <c r="C738" s="1072" t="s">
        <v>42</v>
      </c>
      <c r="D738" s="1079" t="s">
        <v>863</v>
      </c>
    </row>
    <row r="739" spans="3:4">
      <c r="C739" s="1072" t="s">
        <v>42</v>
      </c>
      <c r="D739" s="1079" t="s">
        <v>857</v>
      </c>
    </row>
    <row r="740" spans="3:4">
      <c r="C740" s="1072" t="s">
        <v>42</v>
      </c>
      <c r="D740" s="1079" t="s">
        <v>1250</v>
      </c>
    </row>
    <row r="741" spans="3:4">
      <c r="C741" s="1072" t="s">
        <v>42</v>
      </c>
      <c r="D741" s="1079" t="s">
        <v>757</v>
      </c>
    </row>
    <row r="742" spans="3:4">
      <c r="C742" s="1072" t="s">
        <v>42</v>
      </c>
      <c r="D742" s="1079" t="s">
        <v>1418</v>
      </c>
    </row>
    <row r="743" spans="3:4">
      <c r="C743" s="1072" t="s">
        <v>42</v>
      </c>
      <c r="D743" s="1079" t="s">
        <v>490</v>
      </c>
    </row>
    <row r="744" spans="3:4">
      <c r="C744" s="1072" t="s">
        <v>42</v>
      </c>
      <c r="D744" s="1079" t="s">
        <v>1420</v>
      </c>
    </row>
    <row r="745" spans="3:4">
      <c r="C745" s="1072" t="s">
        <v>42</v>
      </c>
      <c r="D745" s="1079" t="s">
        <v>1422</v>
      </c>
    </row>
    <row r="746" spans="3:4">
      <c r="C746" s="1072" t="s">
        <v>42</v>
      </c>
      <c r="D746" s="1079" t="s">
        <v>1423</v>
      </c>
    </row>
    <row r="747" spans="3:4">
      <c r="C747" s="1072" t="s">
        <v>42</v>
      </c>
      <c r="D747" s="1079" t="s">
        <v>1172</v>
      </c>
    </row>
    <row r="748" spans="3:4">
      <c r="C748" s="1072" t="s">
        <v>42</v>
      </c>
      <c r="D748" s="1079" t="s">
        <v>1424</v>
      </c>
    </row>
    <row r="749" spans="3:4">
      <c r="C749" s="1072" t="s">
        <v>42</v>
      </c>
      <c r="D749" s="1079" t="s">
        <v>967</v>
      </c>
    </row>
    <row r="750" spans="3:4">
      <c r="C750" s="1072" t="s">
        <v>42</v>
      </c>
      <c r="D750" s="1079" t="s">
        <v>1425</v>
      </c>
    </row>
    <row r="751" spans="3:4">
      <c r="C751" s="1072" t="s">
        <v>42</v>
      </c>
      <c r="D751" s="1079" t="s">
        <v>422</v>
      </c>
    </row>
    <row r="752" spans="3:4">
      <c r="C752" s="1072" t="s">
        <v>42</v>
      </c>
      <c r="D752" s="1079" t="s">
        <v>1260</v>
      </c>
    </row>
    <row r="753" spans="3:4">
      <c r="C753" s="1072" t="s">
        <v>42</v>
      </c>
      <c r="D753" s="1079" t="s">
        <v>1427</v>
      </c>
    </row>
    <row r="754" spans="3:4">
      <c r="C754" s="1072" t="s">
        <v>42</v>
      </c>
      <c r="D754" s="1079" t="s">
        <v>594</v>
      </c>
    </row>
    <row r="755" spans="3:4">
      <c r="C755" s="1072" t="s">
        <v>42</v>
      </c>
      <c r="D755" s="1079" t="s">
        <v>1033</v>
      </c>
    </row>
    <row r="756" spans="3:4">
      <c r="C756" s="1072" t="s">
        <v>42</v>
      </c>
      <c r="D756" s="1079" t="s">
        <v>936</v>
      </c>
    </row>
    <row r="757" spans="3:4">
      <c r="C757" s="1072" t="s">
        <v>42</v>
      </c>
      <c r="D757" s="1079" t="s">
        <v>959</v>
      </c>
    </row>
    <row r="758" spans="3:4">
      <c r="C758" s="1072" t="s">
        <v>42</v>
      </c>
      <c r="D758" s="1079" t="s">
        <v>349</v>
      </c>
    </row>
    <row r="759" spans="3:4">
      <c r="C759" s="1072" t="s">
        <v>42</v>
      </c>
      <c r="D759" s="1079" t="s">
        <v>1433</v>
      </c>
    </row>
    <row r="760" spans="3:4">
      <c r="C760" s="1072" t="s">
        <v>42</v>
      </c>
      <c r="D760" s="1079" t="s">
        <v>133</v>
      </c>
    </row>
    <row r="761" spans="3:4">
      <c r="C761" s="1072" t="s">
        <v>1426</v>
      </c>
      <c r="D761" s="1079" t="s">
        <v>1434</v>
      </c>
    </row>
    <row r="762" spans="3:4">
      <c r="C762" s="1072" t="s">
        <v>1426</v>
      </c>
      <c r="D762" s="1079" t="s">
        <v>1110</v>
      </c>
    </row>
    <row r="763" spans="3:4">
      <c r="C763" s="1072" t="s">
        <v>1426</v>
      </c>
      <c r="D763" s="1079" t="s">
        <v>16</v>
      </c>
    </row>
    <row r="764" spans="3:4">
      <c r="C764" s="1072" t="s">
        <v>1426</v>
      </c>
      <c r="D764" s="1079" t="s">
        <v>1157</v>
      </c>
    </row>
    <row r="765" spans="3:4">
      <c r="C765" s="1072" t="s">
        <v>1426</v>
      </c>
      <c r="D765" s="1079" t="s">
        <v>561</v>
      </c>
    </row>
    <row r="766" spans="3:4">
      <c r="C766" s="1072" t="s">
        <v>1426</v>
      </c>
      <c r="D766" s="1079" t="s">
        <v>1368</v>
      </c>
    </row>
    <row r="767" spans="3:4">
      <c r="C767" s="1072" t="s">
        <v>1426</v>
      </c>
      <c r="D767" s="1079" t="s">
        <v>1435</v>
      </c>
    </row>
    <row r="768" spans="3:4">
      <c r="C768" s="1072" t="s">
        <v>1426</v>
      </c>
      <c r="D768" s="1079" t="s">
        <v>1275</v>
      </c>
    </row>
    <row r="769" spans="3:4">
      <c r="C769" s="1072" t="s">
        <v>1426</v>
      </c>
      <c r="D769" s="1079" t="s">
        <v>1437</v>
      </c>
    </row>
    <row r="770" spans="3:4">
      <c r="C770" s="1072" t="s">
        <v>1426</v>
      </c>
      <c r="D770" s="1079" t="s">
        <v>1440</v>
      </c>
    </row>
    <row r="771" spans="3:4">
      <c r="C771" s="1072" t="s">
        <v>1426</v>
      </c>
      <c r="D771" s="1079" t="s">
        <v>124</v>
      </c>
    </row>
    <row r="772" spans="3:4">
      <c r="C772" s="1072" t="s">
        <v>1426</v>
      </c>
      <c r="D772" s="1079" t="s">
        <v>1442</v>
      </c>
    </row>
    <row r="773" spans="3:4">
      <c r="C773" s="1072" t="s">
        <v>1426</v>
      </c>
      <c r="D773" s="1079" t="s">
        <v>872</v>
      </c>
    </row>
    <row r="774" spans="3:4">
      <c r="C774" s="1072" t="s">
        <v>1426</v>
      </c>
      <c r="D774" s="1079" t="s">
        <v>1215</v>
      </c>
    </row>
    <row r="775" spans="3:4">
      <c r="C775" s="1072" t="s">
        <v>1426</v>
      </c>
      <c r="D775" s="1079" t="s">
        <v>1000</v>
      </c>
    </row>
    <row r="776" spans="3:4">
      <c r="C776" s="1072" t="s">
        <v>1443</v>
      </c>
      <c r="D776" s="1079" t="s">
        <v>1445</v>
      </c>
    </row>
    <row r="777" spans="3:4">
      <c r="C777" s="1072" t="s">
        <v>1443</v>
      </c>
      <c r="D777" s="1079" t="s">
        <v>1446</v>
      </c>
    </row>
    <row r="778" spans="3:4">
      <c r="C778" s="1072" t="s">
        <v>1443</v>
      </c>
      <c r="D778" s="1079" t="s">
        <v>1436</v>
      </c>
    </row>
    <row r="779" spans="3:4">
      <c r="C779" s="1072" t="s">
        <v>1443</v>
      </c>
      <c r="D779" s="1079" t="s">
        <v>267</v>
      </c>
    </row>
    <row r="780" spans="3:4">
      <c r="C780" s="1072" t="s">
        <v>1443</v>
      </c>
      <c r="D780" s="1079" t="s">
        <v>823</v>
      </c>
    </row>
    <row r="781" spans="3:4">
      <c r="C781" s="1072" t="s">
        <v>1443</v>
      </c>
      <c r="D781" s="1079" t="s">
        <v>1421</v>
      </c>
    </row>
    <row r="782" spans="3:4">
      <c r="C782" s="1072" t="s">
        <v>1443</v>
      </c>
      <c r="D782" s="1079" t="s">
        <v>1447</v>
      </c>
    </row>
    <row r="783" spans="3:4">
      <c r="C783" s="1072" t="s">
        <v>1443</v>
      </c>
      <c r="D783" s="1079" t="s">
        <v>1449</v>
      </c>
    </row>
    <row r="784" spans="3:4">
      <c r="C784" s="1072" t="s">
        <v>1443</v>
      </c>
      <c r="D784" s="1079" t="s">
        <v>1451</v>
      </c>
    </row>
    <row r="785" spans="3:4">
      <c r="C785" s="1072" t="s">
        <v>1443</v>
      </c>
      <c r="D785" s="1079" t="s">
        <v>449</v>
      </c>
    </row>
    <row r="786" spans="3:4">
      <c r="C786" s="1072" t="s">
        <v>1443</v>
      </c>
      <c r="D786" s="1079" t="s">
        <v>622</v>
      </c>
    </row>
    <row r="787" spans="3:4">
      <c r="C787" s="1072" t="s">
        <v>1443</v>
      </c>
      <c r="D787" s="1079" t="s">
        <v>471</v>
      </c>
    </row>
    <row r="788" spans="3:4">
      <c r="C788" s="1072" t="s">
        <v>1443</v>
      </c>
      <c r="D788" s="1079" t="s">
        <v>111</v>
      </c>
    </row>
    <row r="789" spans="3:4">
      <c r="C789" s="1072" t="s">
        <v>1443</v>
      </c>
      <c r="D789" s="1079" t="s">
        <v>387</v>
      </c>
    </row>
    <row r="790" spans="3:4">
      <c r="C790" s="1072" t="s">
        <v>1443</v>
      </c>
      <c r="D790" s="1079" t="s">
        <v>96</v>
      </c>
    </row>
    <row r="791" spans="3:4">
      <c r="C791" s="1072" t="s">
        <v>1443</v>
      </c>
      <c r="D791" s="1079" t="s">
        <v>1274</v>
      </c>
    </row>
    <row r="792" spans="3:4">
      <c r="C792" s="1072" t="s">
        <v>1443</v>
      </c>
      <c r="D792" s="1079" t="s">
        <v>1452</v>
      </c>
    </row>
    <row r="793" spans="3:4">
      <c r="C793" s="1072" t="s">
        <v>1443</v>
      </c>
      <c r="D793" s="1079" t="s">
        <v>1453</v>
      </c>
    </row>
    <row r="794" spans="3:4">
      <c r="C794" s="1072" t="s">
        <v>1443</v>
      </c>
      <c r="D794" s="1079" t="s">
        <v>851</v>
      </c>
    </row>
    <row r="795" spans="3:4">
      <c r="C795" s="1072" t="s">
        <v>951</v>
      </c>
      <c r="D795" s="1079" t="s">
        <v>1373</v>
      </c>
    </row>
    <row r="796" spans="3:4">
      <c r="C796" s="1072" t="s">
        <v>951</v>
      </c>
      <c r="D796" s="1079" t="s">
        <v>1124</v>
      </c>
    </row>
    <row r="797" spans="3:4">
      <c r="C797" s="1072" t="s">
        <v>951</v>
      </c>
      <c r="D797" s="1079" t="s">
        <v>1455</v>
      </c>
    </row>
    <row r="798" spans="3:4">
      <c r="C798" s="1072" t="s">
        <v>951</v>
      </c>
      <c r="D798" s="1079" t="s">
        <v>386</v>
      </c>
    </row>
    <row r="799" spans="3:4">
      <c r="C799" s="1072" t="s">
        <v>951</v>
      </c>
      <c r="D799" s="1079" t="s">
        <v>249</v>
      </c>
    </row>
    <row r="800" spans="3:4">
      <c r="C800" s="1072" t="s">
        <v>951</v>
      </c>
      <c r="D800" s="1079" t="s">
        <v>565</v>
      </c>
    </row>
    <row r="801" spans="3:4">
      <c r="C801" s="1072" t="s">
        <v>951</v>
      </c>
      <c r="D801" s="1079" t="s">
        <v>1456</v>
      </c>
    </row>
    <row r="802" spans="3:4">
      <c r="C802" s="1072" t="s">
        <v>951</v>
      </c>
      <c r="D802" s="1079" t="s">
        <v>1444</v>
      </c>
    </row>
    <row r="803" spans="3:4">
      <c r="C803" s="1072" t="s">
        <v>951</v>
      </c>
      <c r="D803" s="1079" t="s">
        <v>749</v>
      </c>
    </row>
    <row r="804" spans="3:4">
      <c r="C804" s="1072" t="s">
        <v>951</v>
      </c>
      <c r="D804" s="1079" t="s">
        <v>1232</v>
      </c>
    </row>
    <row r="805" spans="3:4">
      <c r="C805" s="1072" t="s">
        <v>951</v>
      </c>
      <c r="D805" s="1079" t="s">
        <v>9</v>
      </c>
    </row>
    <row r="806" spans="3:4">
      <c r="C806" s="1072" t="s">
        <v>951</v>
      </c>
      <c r="D806" s="1079" t="s">
        <v>1457</v>
      </c>
    </row>
    <row r="807" spans="3:4">
      <c r="C807" s="1072" t="s">
        <v>951</v>
      </c>
      <c r="D807" s="1079" t="s">
        <v>576</v>
      </c>
    </row>
    <row r="808" spans="3:4">
      <c r="C808" s="1072" t="s">
        <v>951</v>
      </c>
      <c r="D808" s="1079" t="s">
        <v>1458</v>
      </c>
    </row>
    <row r="809" spans="3:4">
      <c r="C809" s="1072" t="s">
        <v>951</v>
      </c>
      <c r="D809" s="1079" t="s">
        <v>721</v>
      </c>
    </row>
    <row r="810" spans="3:4">
      <c r="C810" s="1072" t="s">
        <v>951</v>
      </c>
      <c r="D810" s="1079" t="s">
        <v>103</v>
      </c>
    </row>
    <row r="811" spans="3:4">
      <c r="C811" s="1072" t="s">
        <v>951</v>
      </c>
      <c r="D811" s="1079" t="s">
        <v>1350</v>
      </c>
    </row>
    <row r="812" spans="3:4">
      <c r="C812" s="1072" t="s">
        <v>1305</v>
      </c>
      <c r="D812" s="1079" t="s">
        <v>731</v>
      </c>
    </row>
    <row r="813" spans="3:4">
      <c r="C813" s="1072" t="s">
        <v>1305</v>
      </c>
      <c r="D813" s="1079" t="s">
        <v>1332</v>
      </c>
    </row>
    <row r="814" spans="3:4">
      <c r="C814" s="1072" t="s">
        <v>1305</v>
      </c>
      <c r="D814" s="1079" t="s">
        <v>371</v>
      </c>
    </row>
    <row r="815" spans="3:4">
      <c r="C815" s="1072" t="s">
        <v>1305</v>
      </c>
      <c r="D815" s="1079" t="s">
        <v>887</v>
      </c>
    </row>
    <row r="816" spans="3:4">
      <c r="C816" s="1072" t="s">
        <v>1305</v>
      </c>
      <c r="D816" s="1079" t="s">
        <v>1138</v>
      </c>
    </row>
    <row r="817" spans="3:4">
      <c r="C817" s="1072" t="s">
        <v>1305</v>
      </c>
      <c r="D817" s="1079" t="s">
        <v>1016</v>
      </c>
    </row>
    <row r="818" spans="3:4">
      <c r="C818" s="1072" t="s">
        <v>1305</v>
      </c>
      <c r="D818" s="1079" t="s">
        <v>955</v>
      </c>
    </row>
    <row r="819" spans="3:4">
      <c r="C819" s="1072" t="s">
        <v>1305</v>
      </c>
      <c r="D819" s="1079" t="s">
        <v>1459</v>
      </c>
    </row>
    <row r="820" spans="3:4">
      <c r="C820" s="1072" t="s">
        <v>1305</v>
      </c>
      <c r="D820" s="1079" t="s">
        <v>1461</v>
      </c>
    </row>
    <row r="821" spans="3:4">
      <c r="C821" s="1072" t="s">
        <v>1305</v>
      </c>
      <c r="D821" s="1079" t="s">
        <v>1464</v>
      </c>
    </row>
    <row r="822" spans="3:4">
      <c r="C822" s="1072" t="s">
        <v>1305</v>
      </c>
      <c r="D822" s="1079" t="s">
        <v>209</v>
      </c>
    </row>
    <row r="823" spans="3:4">
      <c r="C823" s="1072" t="s">
        <v>1305</v>
      </c>
      <c r="D823" s="1079" t="s">
        <v>420</v>
      </c>
    </row>
    <row r="824" spans="3:4">
      <c r="C824" s="1072" t="s">
        <v>1305</v>
      </c>
      <c r="D824" s="1079" t="s">
        <v>300</v>
      </c>
    </row>
    <row r="825" spans="3:4">
      <c r="C825" s="1072" t="s">
        <v>1305</v>
      </c>
      <c r="D825" s="1079" t="s">
        <v>385</v>
      </c>
    </row>
    <row r="826" spans="3:4">
      <c r="C826" s="1072" t="s">
        <v>1305</v>
      </c>
      <c r="D826" s="1079" t="s">
        <v>755</v>
      </c>
    </row>
    <row r="827" spans="3:4">
      <c r="C827" s="1072" t="s">
        <v>1305</v>
      </c>
      <c r="D827" s="1079" t="s">
        <v>238</v>
      </c>
    </row>
    <row r="828" spans="3:4">
      <c r="C828" s="1072" t="s">
        <v>1305</v>
      </c>
      <c r="D828" s="1079" t="s">
        <v>866</v>
      </c>
    </row>
    <row r="829" spans="3:4">
      <c r="C829" s="1072" t="s">
        <v>1305</v>
      </c>
      <c r="D829" s="1079" t="s">
        <v>1465</v>
      </c>
    </row>
    <row r="830" spans="3:4">
      <c r="C830" s="1072" t="s">
        <v>1305</v>
      </c>
      <c r="D830" s="1079" t="s">
        <v>814</v>
      </c>
    </row>
    <row r="831" spans="3:4">
      <c r="C831" s="1072" t="s">
        <v>1305</v>
      </c>
      <c r="D831" s="1079" t="s">
        <v>1417</v>
      </c>
    </row>
    <row r="832" spans="3:4">
      <c r="C832" s="1072" t="s">
        <v>1305</v>
      </c>
      <c r="D832" s="1079" t="s">
        <v>312</v>
      </c>
    </row>
    <row r="833" spans="3:4">
      <c r="C833" s="1072" t="s">
        <v>1305</v>
      </c>
      <c r="D833" s="1079" t="s">
        <v>1438</v>
      </c>
    </row>
    <row r="834" spans="3:4">
      <c r="C834" s="1072" t="s">
        <v>1305</v>
      </c>
      <c r="D834" s="1079" t="s">
        <v>1454</v>
      </c>
    </row>
    <row r="835" spans="3:4">
      <c r="C835" s="1072" t="s">
        <v>1305</v>
      </c>
      <c r="D835" s="1079" t="s">
        <v>1188</v>
      </c>
    </row>
    <row r="836" spans="3:4">
      <c r="C836" s="1072" t="s">
        <v>1305</v>
      </c>
      <c r="D836" s="1079" t="s">
        <v>1468</v>
      </c>
    </row>
    <row r="837" spans="3:4">
      <c r="C837" s="1072" t="s">
        <v>1305</v>
      </c>
      <c r="D837" s="1079" t="s">
        <v>1469</v>
      </c>
    </row>
    <row r="838" spans="3:4">
      <c r="C838" s="1072" t="s">
        <v>1305</v>
      </c>
      <c r="D838" s="1079" t="s">
        <v>1470</v>
      </c>
    </row>
    <row r="839" spans="3:4">
      <c r="C839" s="1072" t="s">
        <v>1040</v>
      </c>
      <c r="D839" s="1079" t="s">
        <v>1039</v>
      </c>
    </row>
    <row r="840" spans="3:4">
      <c r="C840" s="1072" t="s">
        <v>1040</v>
      </c>
      <c r="D840" s="1079" t="s">
        <v>1300</v>
      </c>
    </row>
    <row r="841" spans="3:4">
      <c r="C841" s="1072" t="s">
        <v>1040</v>
      </c>
      <c r="D841" s="1079" t="s">
        <v>570</v>
      </c>
    </row>
    <row r="842" spans="3:4">
      <c r="C842" s="1072" t="s">
        <v>1040</v>
      </c>
      <c r="D842" s="1079" t="s">
        <v>902</v>
      </c>
    </row>
    <row r="843" spans="3:4">
      <c r="C843" s="1072" t="s">
        <v>1040</v>
      </c>
      <c r="D843" s="1079" t="s">
        <v>160</v>
      </c>
    </row>
    <row r="844" spans="3:4">
      <c r="C844" s="1072" t="s">
        <v>1040</v>
      </c>
      <c r="D844" s="1079" t="s">
        <v>1471</v>
      </c>
    </row>
    <row r="845" spans="3:4">
      <c r="C845" s="1072" t="s">
        <v>1040</v>
      </c>
      <c r="D845" s="1079" t="s">
        <v>1069</v>
      </c>
    </row>
    <row r="846" spans="3:4">
      <c r="C846" s="1072" t="s">
        <v>1040</v>
      </c>
      <c r="D846" s="1079" t="s">
        <v>1473</v>
      </c>
    </row>
    <row r="847" spans="3:4">
      <c r="C847" s="1072" t="s">
        <v>1040</v>
      </c>
      <c r="D847" s="1079" t="s">
        <v>1258</v>
      </c>
    </row>
    <row r="848" spans="3:4">
      <c r="C848" s="1072" t="s">
        <v>1040</v>
      </c>
      <c r="D848" s="1079" t="s">
        <v>1476</v>
      </c>
    </row>
    <row r="849" spans="3:4">
      <c r="C849" s="1072" t="s">
        <v>1040</v>
      </c>
      <c r="D849" s="1079" t="s">
        <v>1183</v>
      </c>
    </row>
    <row r="850" spans="3:4">
      <c r="C850" s="1072" t="s">
        <v>1040</v>
      </c>
      <c r="D850" s="1079" t="s">
        <v>920</v>
      </c>
    </row>
    <row r="851" spans="3:4">
      <c r="C851" s="1072" t="s">
        <v>1040</v>
      </c>
      <c r="D851" s="1079" t="s">
        <v>1479</v>
      </c>
    </row>
    <row r="852" spans="3:4">
      <c r="C852" s="1072" t="s">
        <v>1040</v>
      </c>
      <c r="D852" s="1079" t="s">
        <v>1480</v>
      </c>
    </row>
    <row r="853" spans="3:4">
      <c r="C853" s="1072" t="s">
        <v>1040</v>
      </c>
      <c r="D853" s="1079" t="s">
        <v>614</v>
      </c>
    </row>
    <row r="854" spans="3:4">
      <c r="C854" s="1072" t="s">
        <v>1040</v>
      </c>
      <c r="D854" s="1079" t="s">
        <v>550</v>
      </c>
    </row>
    <row r="855" spans="3:4">
      <c r="C855" s="1072" t="s">
        <v>1040</v>
      </c>
      <c r="D855" s="1079" t="s">
        <v>1481</v>
      </c>
    </row>
    <row r="856" spans="3:4">
      <c r="C856" s="1072" t="s">
        <v>1040</v>
      </c>
      <c r="D856" s="1079" t="s">
        <v>115</v>
      </c>
    </row>
    <row r="857" spans="3:4">
      <c r="C857" s="1072" t="s">
        <v>1040</v>
      </c>
      <c r="D857" s="1079" t="s">
        <v>1176</v>
      </c>
    </row>
    <row r="858" spans="3:4">
      <c r="C858" s="1072" t="s">
        <v>1040</v>
      </c>
      <c r="D858" s="1079" t="s">
        <v>1362</v>
      </c>
    </row>
    <row r="859" spans="3:4">
      <c r="C859" s="1072" t="s">
        <v>1040</v>
      </c>
      <c r="D859" s="1079" t="s">
        <v>1482</v>
      </c>
    </row>
    <row r="860" spans="3:4">
      <c r="C860" s="1072" t="s">
        <v>1040</v>
      </c>
      <c r="D860" s="1079" t="s">
        <v>946</v>
      </c>
    </row>
    <row r="861" spans="3:4">
      <c r="C861" s="1072" t="s">
        <v>1040</v>
      </c>
      <c r="D861" s="1079" t="s">
        <v>1484</v>
      </c>
    </row>
    <row r="862" spans="3:4">
      <c r="C862" s="1072" t="s">
        <v>1040</v>
      </c>
      <c r="D862" s="1079" t="s">
        <v>413</v>
      </c>
    </row>
    <row r="863" spans="3:4">
      <c r="C863" s="1072" t="s">
        <v>1040</v>
      </c>
      <c r="D863" s="1079" t="s">
        <v>1477</v>
      </c>
    </row>
    <row r="864" spans="3:4">
      <c r="C864" s="1072" t="s">
        <v>1040</v>
      </c>
      <c r="D864" s="1079" t="s">
        <v>1486</v>
      </c>
    </row>
    <row r="865" spans="3:4">
      <c r="C865" s="1072" t="s">
        <v>1040</v>
      </c>
      <c r="D865" s="1079" t="s">
        <v>1488</v>
      </c>
    </row>
    <row r="866" spans="3:4">
      <c r="C866" s="1072" t="s">
        <v>1040</v>
      </c>
      <c r="D866" s="1079" t="s">
        <v>1490</v>
      </c>
    </row>
    <row r="867" spans="3:4">
      <c r="C867" s="1072" t="s">
        <v>1040</v>
      </c>
      <c r="D867" s="1079" t="s">
        <v>286</v>
      </c>
    </row>
    <row r="868" spans="3:4">
      <c r="C868" s="1072" t="s">
        <v>1040</v>
      </c>
      <c r="D868" s="1079" t="s">
        <v>1491</v>
      </c>
    </row>
    <row r="869" spans="3:4">
      <c r="C869" s="1072" t="s">
        <v>1040</v>
      </c>
      <c r="D869" s="1079" t="s">
        <v>1492</v>
      </c>
    </row>
    <row r="870" spans="3:4">
      <c r="C870" s="1072" t="s">
        <v>1040</v>
      </c>
      <c r="D870" s="1079" t="s">
        <v>392</v>
      </c>
    </row>
    <row r="871" spans="3:4">
      <c r="C871" s="1072" t="s">
        <v>1040</v>
      </c>
      <c r="D871" s="1079" t="s">
        <v>1495</v>
      </c>
    </row>
    <row r="872" spans="3:4">
      <c r="C872" s="1072" t="s">
        <v>1040</v>
      </c>
      <c r="D872" s="1079" t="s">
        <v>1498</v>
      </c>
    </row>
    <row r="873" spans="3:4">
      <c r="C873" s="1072" t="s">
        <v>1040</v>
      </c>
      <c r="D873" s="1079" t="s">
        <v>1500</v>
      </c>
    </row>
    <row r="874" spans="3:4">
      <c r="C874" s="1072" t="s">
        <v>1040</v>
      </c>
      <c r="D874" s="1079" t="s">
        <v>1503</v>
      </c>
    </row>
    <row r="875" spans="3:4">
      <c r="C875" s="1072" t="s">
        <v>1040</v>
      </c>
      <c r="D875" s="1079" t="s">
        <v>665</v>
      </c>
    </row>
    <row r="876" spans="3:4">
      <c r="C876" s="1072" t="s">
        <v>1040</v>
      </c>
      <c r="D876" s="1079" t="s">
        <v>1505</v>
      </c>
    </row>
    <row r="877" spans="3:4">
      <c r="C877" s="1072" t="s">
        <v>1040</v>
      </c>
      <c r="D877" s="1079" t="s">
        <v>1506</v>
      </c>
    </row>
    <row r="878" spans="3:4">
      <c r="C878" s="1072" t="s">
        <v>1040</v>
      </c>
      <c r="D878" s="1079" t="s">
        <v>445</v>
      </c>
    </row>
    <row r="879" spans="3:4">
      <c r="C879" s="1072" t="s">
        <v>1040</v>
      </c>
      <c r="D879" s="1079" t="s">
        <v>1507</v>
      </c>
    </row>
    <row r="880" spans="3:4">
      <c r="C880" s="1072" t="s">
        <v>1040</v>
      </c>
      <c r="D880" s="1079" t="s">
        <v>1339</v>
      </c>
    </row>
    <row r="881" spans="3:4">
      <c r="C881" s="1072" t="s">
        <v>1040</v>
      </c>
      <c r="D881" s="1079" t="s">
        <v>575</v>
      </c>
    </row>
    <row r="882" spans="3:4">
      <c r="C882" s="1072" t="s">
        <v>1040</v>
      </c>
      <c r="D882" s="1079" t="s">
        <v>1512</v>
      </c>
    </row>
    <row r="883" spans="3:4">
      <c r="C883" s="1072" t="s">
        <v>1040</v>
      </c>
      <c r="D883" s="1079" t="s">
        <v>1165</v>
      </c>
    </row>
    <row r="884" spans="3:4">
      <c r="C884" s="1072" t="s">
        <v>1040</v>
      </c>
      <c r="D884" s="1079" t="s">
        <v>680</v>
      </c>
    </row>
    <row r="885" spans="3:4">
      <c r="C885" s="1072" t="s">
        <v>1040</v>
      </c>
      <c r="D885" s="1079" t="s">
        <v>1513</v>
      </c>
    </row>
    <row r="886" spans="3:4">
      <c r="C886" s="1072" t="s">
        <v>1040</v>
      </c>
      <c r="D886" s="1079" t="s">
        <v>1515</v>
      </c>
    </row>
    <row r="887" spans="3:4">
      <c r="C887" s="1072" t="s">
        <v>1040</v>
      </c>
      <c r="D887" s="1079" t="s">
        <v>566</v>
      </c>
    </row>
    <row r="888" spans="3:4">
      <c r="C888" s="1072" t="s">
        <v>1040</v>
      </c>
      <c r="D888" s="1079" t="s">
        <v>1517</v>
      </c>
    </row>
    <row r="889" spans="3:4">
      <c r="C889" s="1072" t="s">
        <v>1040</v>
      </c>
      <c r="D889" s="1079" t="s">
        <v>1309</v>
      </c>
    </row>
    <row r="890" spans="3:4">
      <c r="C890" s="1072" t="s">
        <v>1040</v>
      </c>
      <c r="D890" s="1079" t="s">
        <v>1406</v>
      </c>
    </row>
    <row r="891" spans="3:4">
      <c r="C891" s="1072" t="s">
        <v>1040</v>
      </c>
      <c r="D891" s="1079" t="s">
        <v>1518</v>
      </c>
    </row>
    <row r="892" spans="3:4">
      <c r="C892" s="1072" t="s">
        <v>1040</v>
      </c>
      <c r="D892" s="1079" t="s">
        <v>156</v>
      </c>
    </row>
    <row r="893" spans="3:4">
      <c r="C893" s="1072" t="s">
        <v>1040</v>
      </c>
      <c r="D893" s="1079" t="s">
        <v>1072</v>
      </c>
    </row>
    <row r="894" spans="3:4">
      <c r="C894" s="1072" t="s">
        <v>1040</v>
      </c>
      <c r="D894" s="1079" t="s">
        <v>720</v>
      </c>
    </row>
    <row r="895" spans="3:4">
      <c r="C895" s="1072" t="s">
        <v>1040</v>
      </c>
      <c r="D895" s="1079" t="s">
        <v>585</v>
      </c>
    </row>
    <row r="896" spans="3:4">
      <c r="C896" s="1072" t="s">
        <v>1040</v>
      </c>
      <c r="D896" s="1079" t="s">
        <v>1189</v>
      </c>
    </row>
    <row r="897" spans="3:4">
      <c r="C897" s="1072" t="s">
        <v>1040</v>
      </c>
      <c r="D897" s="1079" t="s">
        <v>1520</v>
      </c>
    </row>
    <row r="898" spans="3:4">
      <c r="C898" s="1072" t="s">
        <v>1040</v>
      </c>
      <c r="D898" s="1079" t="s">
        <v>1243</v>
      </c>
    </row>
    <row r="899" spans="3:4">
      <c r="C899" s="1072" t="s">
        <v>1040</v>
      </c>
      <c r="D899" s="1079" t="s">
        <v>1521</v>
      </c>
    </row>
    <row r="900" spans="3:4">
      <c r="C900" s="1072" t="s">
        <v>1040</v>
      </c>
      <c r="D900" s="1079" t="s">
        <v>911</v>
      </c>
    </row>
    <row r="901" spans="3:4">
      <c r="C901" s="1072" t="s">
        <v>1040</v>
      </c>
      <c r="D901" s="1079" t="s">
        <v>1267</v>
      </c>
    </row>
    <row r="902" spans="3:4">
      <c r="C902" s="1072" t="s">
        <v>1040</v>
      </c>
      <c r="D902" s="1079" t="s">
        <v>9</v>
      </c>
    </row>
    <row r="903" spans="3:4">
      <c r="C903" s="1072" t="s">
        <v>1040</v>
      </c>
      <c r="D903" s="1079" t="s">
        <v>1522</v>
      </c>
    </row>
    <row r="904" spans="3:4">
      <c r="C904" s="1072" t="s">
        <v>1040</v>
      </c>
      <c r="D904" s="1079" t="s">
        <v>1523</v>
      </c>
    </row>
    <row r="905" spans="3:4">
      <c r="C905" s="1072" t="s">
        <v>1040</v>
      </c>
      <c r="D905" s="1079" t="s">
        <v>1524</v>
      </c>
    </row>
    <row r="906" spans="3:4">
      <c r="C906" s="1072" t="s">
        <v>1040</v>
      </c>
      <c r="D906" s="1079" t="s">
        <v>1525</v>
      </c>
    </row>
    <row r="907" spans="3:4">
      <c r="C907" s="1072" t="s">
        <v>1040</v>
      </c>
      <c r="D907" s="1079" t="s">
        <v>417</v>
      </c>
    </row>
    <row r="908" spans="3:4">
      <c r="C908" s="1072" t="s">
        <v>1040</v>
      </c>
      <c r="D908" s="1079" t="s">
        <v>1212</v>
      </c>
    </row>
    <row r="909" spans="3:4">
      <c r="C909" s="1072" t="s">
        <v>1040</v>
      </c>
      <c r="D909" s="1079" t="s">
        <v>222</v>
      </c>
    </row>
    <row r="910" spans="3:4">
      <c r="C910" s="1072" t="s">
        <v>1040</v>
      </c>
      <c r="D910" s="1079" t="s">
        <v>1526</v>
      </c>
    </row>
    <row r="911" spans="3:4">
      <c r="C911" s="1072" t="s">
        <v>1040</v>
      </c>
      <c r="D911" s="1079" t="s">
        <v>1530</v>
      </c>
    </row>
    <row r="912" spans="3:4">
      <c r="C912" s="1072" t="s">
        <v>1040</v>
      </c>
      <c r="D912" s="1079" t="s">
        <v>1121</v>
      </c>
    </row>
    <row r="913" spans="3:5">
      <c r="C913" s="1072" t="s">
        <v>1040</v>
      </c>
      <c r="D913" s="1079" t="s">
        <v>1531</v>
      </c>
    </row>
    <row r="914" spans="3:5">
      <c r="C914" s="1072" t="s">
        <v>1040</v>
      </c>
      <c r="D914" s="1079" t="s">
        <v>1153</v>
      </c>
    </row>
    <row r="915" spans="3:5">
      <c r="C915" s="1072" t="s">
        <v>1040</v>
      </c>
      <c r="D915" s="1079" t="s">
        <v>1532</v>
      </c>
      <c r="E915" s="972"/>
    </row>
    <row r="916" spans="3:5">
      <c r="C916" s="1072" t="s">
        <v>1514</v>
      </c>
      <c r="D916" s="1079" t="s">
        <v>1533</v>
      </c>
    </row>
    <row r="917" spans="3:5">
      <c r="C917" s="1072" t="s">
        <v>1514</v>
      </c>
      <c r="D917" s="1079" t="s">
        <v>625</v>
      </c>
    </row>
    <row r="918" spans="3:5">
      <c r="C918" s="1072" t="s">
        <v>1514</v>
      </c>
      <c r="D918" s="1079" t="s">
        <v>1535</v>
      </c>
    </row>
    <row r="919" spans="3:5">
      <c r="C919" s="1072" t="s">
        <v>1514</v>
      </c>
      <c r="D919" s="1079" t="s">
        <v>1536</v>
      </c>
    </row>
    <row r="920" spans="3:5">
      <c r="C920" s="1072" t="s">
        <v>1514</v>
      </c>
      <c r="D920" s="1079" t="s">
        <v>1537</v>
      </c>
    </row>
    <row r="921" spans="3:5">
      <c r="C921" s="1072" t="s">
        <v>1514</v>
      </c>
      <c r="D921" s="1079" t="s">
        <v>1538</v>
      </c>
    </row>
    <row r="922" spans="3:5">
      <c r="C922" s="1072" t="s">
        <v>1514</v>
      </c>
      <c r="D922" s="1079" t="s">
        <v>1540</v>
      </c>
    </row>
    <row r="923" spans="3:5">
      <c r="C923" s="1072" t="s">
        <v>1514</v>
      </c>
      <c r="D923" s="1079" t="s">
        <v>0</v>
      </c>
    </row>
    <row r="924" spans="3:5">
      <c r="C924" s="1072" t="s">
        <v>1514</v>
      </c>
      <c r="D924" s="1079" t="s">
        <v>1541</v>
      </c>
    </row>
    <row r="925" spans="3:5">
      <c r="C925" s="1072" t="s">
        <v>1514</v>
      </c>
      <c r="D925" s="1079" t="s">
        <v>1542</v>
      </c>
    </row>
    <row r="926" spans="3:5">
      <c r="C926" s="1072" t="s">
        <v>1514</v>
      </c>
      <c r="D926" s="1079" t="s">
        <v>1545</v>
      </c>
    </row>
    <row r="927" spans="3:5">
      <c r="C927" s="1072" t="s">
        <v>1514</v>
      </c>
      <c r="D927" s="1079" t="s">
        <v>1546</v>
      </c>
    </row>
    <row r="928" spans="3:5">
      <c r="C928" s="1072" t="s">
        <v>1514</v>
      </c>
      <c r="D928" s="1079" t="s">
        <v>1547</v>
      </c>
    </row>
    <row r="929" spans="3:4">
      <c r="C929" s="1072" t="s">
        <v>1514</v>
      </c>
      <c r="D929" s="1079" t="s">
        <v>1549</v>
      </c>
    </row>
    <row r="930" spans="3:4">
      <c r="C930" s="1072" t="s">
        <v>1514</v>
      </c>
      <c r="D930" s="1079" t="s">
        <v>1550</v>
      </c>
    </row>
    <row r="931" spans="3:4">
      <c r="C931" s="1072" t="s">
        <v>1514</v>
      </c>
      <c r="D931" s="1079" t="s">
        <v>900</v>
      </c>
    </row>
    <row r="932" spans="3:4">
      <c r="C932" s="1072" t="s">
        <v>1514</v>
      </c>
      <c r="D932" s="1079" t="s">
        <v>1283</v>
      </c>
    </row>
    <row r="933" spans="3:4">
      <c r="C933" s="1072" t="s">
        <v>1514</v>
      </c>
      <c r="D933" s="1079" t="s">
        <v>1552</v>
      </c>
    </row>
    <row r="934" spans="3:4">
      <c r="C934" s="1072" t="s">
        <v>1514</v>
      </c>
      <c r="D934" s="1079" t="s">
        <v>1553</v>
      </c>
    </row>
    <row r="935" spans="3:4">
      <c r="C935" s="1072" t="s">
        <v>1514</v>
      </c>
      <c r="D935" s="1079" t="s">
        <v>1558</v>
      </c>
    </row>
    <row r="936" spans="3:4">
      <c r="C936" s="1072" t="s">
        <v>1514</v>
      </c>
      <c r="D936" s="1079" t="s">
        <v>120</v>
      </c>
    </row>
    <row r="937" spans="3:4">
      <c r="C937" s="1072" t="s">
        <v>1514</v>
      </c>
      <c r="D937" s="1079" t="s">
        <v>1551</v>
      </c>
    </row>
    <row r="938" spans="3:4">
      <c r="C938" s="1072" t="s">
        <v>1514</v>
      </c>
      <c r="D938" s="1079" t="s">
        <v>1241</v>
      </c>
    </row>
    <row r="939" spans="3:4">
      <c r="C939" s="1072" t="s">
        <v>1514</v>
      </c>
      <c r="D939" s="1079" t="s">
        <v>1560</v>
      </c>
    </row>
    <row r="940" spans="3:4">
      <c r="C940" s="1072" t="s">
        <v>1514</v>
      </c>
      <c r="D940" s="1079" t="s">
        <v>1448</v>
      </c>
    </row>
    <row r="941" spans="3:4">
      <c r="C941" s="1072" t="s">
        <v>1514</v>
      </c>
      <c r="D941" s="1079" t="s">
        <v>1562</v>
      </c>
    </row>
    <row r="942" spans="3:4">
      <c r="C942" s="1072" t="s">
        <v>1514</v>
      </c>
      <c r="D942" s="1079" t="s">
        <v>1563</v>
      </c>
    </row>
    <row r="943" spans="3:4">
      <c r="C943" s="1072" t="s">
        <v>1514</v>
      </c>
      <c r="D943" s="1079" t="s">
        <v>1564</v>
      </c>
    </row>
    <row r="944" spans="3:4">
      <c r="C944" s="1072" t="s">
        <v>1514</v>
      </c>
      <c r="D944" s="1079" t="s">
        <v>1328</v>
      </c>
    </row>
    <row r="945" spans="3:4">
      <c r="C945" s="1072" t="s">
        <v>1514</v>
      </c>
      <c r="D945" s="1079" t="s">
        <v>1565</v>
      </c>
    </row>
    <row r="946" spans="3:4">
      <c r="C946" s="1072" t="s">
        <v>1514</v>
      </c>
      <c r="D946" s="1079" t="s">
        <v>1567</v>
      </c>
    </row>
    <row r="947" spans="3:4">
      <c r="C947" s="1072" t="s">
        <v>1514</v>
      </c>
      <c r="D947" s="1079" t="s">
        <v>9</v>
      </c>
    </row>
    <row r="948" spans="3:4">
      <c r="C948" s="1072" t="s">
        <v>1514</v>
      </c>
      <c r="D948" s="1079" t="s">
        <v>1568</v>
      </c>
    </row>
    <row r="949" spans="3:4">
      <c r="C949" s="1072" t="s">
        <v>1514</v>
      </c>
      <c r="D949" s="1079" t="s">
        <v>1569</v>
      </c>
    </row>
    <row r="950" spans="3:4">
      <c r="C950" s="1072" t="s">
        <v>1514</v>
      </c>
      <c r="D950" s="1079" t="s">
        <v>726</v>
      </c>
    </row>
    <row r="951" spans="3:4">
      <c r="C951" s="1072" t="s">
        <v>1514</v>
      </c>
      <c r="D951" s="1079" t="s">
        <v>1570</v>
      </c>
    </row>
    <row r="952" spans="3:4">
      <c r="C952" s="1072" t="s">
        <v>1514</v>
      </c>
      <c r="D952" s="1079" t="s">
        <v>815</v>
      </c>
    </row>
    <row r="953" spans="3:4">
      <c r="C953" s="1072" t="s">
        <v>1514</v>
      </c>
      <c r="D953" s="1079" t="s">
        <v>663</v>
      </c>
    </row>
    <row r="954" spans="3:4">
      <c r="C954" s="1072" t="s">
        <v>1514</v>
      </c>
      <c r="D954" s="1079" t="s">
        <v>208</v>
      </c>
    </row>
    <row r="955" spans="3:4">
      <c r="C955" s="1072" t="s">
        <v>1514</v>
      </c>
      <c r="D955" s="1079" t="s">
        <v>1571</v>
      </c>
    </row>
    <row r="956" spans="3:4">
      <c r="C956" s="1072" t="s">
        <v>1514</v>
      </c>
      <c r="D956" s="1079" t="s">
        <v>1572</v>
      </c>
    </row>
    <row r="957" spans="3:4">
      <c r="C957" s="1072" t="s">
        <v>1514</v>
      </c>
      <c r="D957" s="1079" t="s">
        <v>1573</v>
      </c>
    </row>
    <row r="958" spans="3:4">
      <c r="C958" s="1072" t="s">
        <v>1574</v>
      </c>
      <c r="D958" s="1079" t="s">
        <v>1575</v>
      </c>
    </row>
    <row r="959" spans="3:4">
      <c r="C959" s="1072" t="s">
        <v>1574</v>
      </c>
      <c r="D959" s="1079" t="s">
        <v>1576</v>
      </c>
    </row>
    <row r="960" spans="3:4">
      <c r="C960" s="1072" t="s">
        <v>1574</v>
      </c>
      <c r="D960" s="1079" t="s">
        <v>1493</v>
      </c>
    </row>
    <row r="961" spans="3:4">
      <c r="C961" s="1072" t="s">
        <v>1574</v>
      </c>
      <c r="D961" s="1079" t="s">
        <v>166</v>
      </c>
    </row>
    <row r="962" spans="3:4">
      <c r="C962" s="1072" t="s">
        <v>1574</v>
      </c>
      <c r="D962" s="1079" t="s">
        <v>52</v>
      </c>
    </row>
    <row r="963" spans="3:4">
      <c r="C963" s="1072" t="s">
        <v>1574</v>
      </c>
      <c r="D963" s="1079" t="s">
        <v>1578</v>
      </c>
    </row>
    <row r="964" spans="3:4">
      <c r="C964" s="1072" t="s">
        <v>1574</v>
      </c>
      <c r="D964" s="1079" t="s">
        <v>1579</v>
      </c>
    </row>
    <row r="965" spans="3:4">
      <c r="C965" s="1072" t="s">
        <v>1574</v>
      </c>
      <c r="D965" s="1079" t="s">
        <v>1581</v>
      </c>
    </row>
    <row r="966" spans="3:4">
      <c r="C966" s="1072" t="s">
        <v>1574</v>
      </c>
      <c r="D966" s="1079" t="s">
        <v>818</v>
      </c>
    </row>
    <row r="967" spans="3:4">
      <c r="C967" s="1072" t="s">
        <v>1574</v>
      </c>
      <c r="D967" s="1079" t="s">
        <v>1583</v>
      </c>
    </row>
    <row r="968" spans="3:4">
      <c r="C968" s="1072" t="s">
        <v>1574</v>
      </c>
      <c r="D968" s="1079" t="s">
        <v>1584</v>
      </c>
    </row>
    <row r="969" spans="3:4">
      <c r="C969" s="1072" t="s">
        <v>1574</v>
      </c>
      <c r="D969" s="1079" t="s">
        <v>1585</v>
      </c>
    </row>
    <row r="970" spans="3:4">
      <c r="C970" s="1072" t="s">
        <v>1574</v>
      </c>
      <c r="D970" s="1079" t="s">
        <v>1586</v>
      </c>
    </row>
    <row r="971" spans="3:4">
      <c r="C971" s="1072" t="s">
        <v>1574</v>
      </c>
      <c r="D971" s="1079" t="s">
        <v>545</v>
      </c>
    </row>
    <row r="972" spans="3:4">
      <c r="C972" s="1072" t="s">
        <v>1574</v>
      </c>
      <c r="D972" s="1079" t="s">
        <v>1587</v>
      </c>
    </row>
    <row r="973" spans="3:4">
      <c r="C973" s="1072" t="s">
        <v>1574</v>
      </c>
      <c r="D973" s="1079" t="s">
        <v>1588</v>
      </c>
    </row>
    <row r="974" spans="3:4">
      <c r="C974" s="1072" t="s">
        <v>1574</v>
      </c>
      <c r="D974" s="1079" t="s">
        <v>1590</v>
      </c>
    </row>
    <row r="975" spans="3:4">
      <c r="C975" s="1072" t="s">
        <v>1574</v>
      </c>
      <c r="D975" s="1079" t="s">
        <v>1591</v>
      </c>
    </row>
    <row r="976" spans="3:4">
      <c r="C976" s="1072" t="s">
        <v>1574</v>
      </c>
      <c r="D976" s="1079" t="s">
        <v>777</v>
      </c>
    </row>
    <row r="977" spans="3:4">
      <c r="C977" s="1072" t="s">
        <v>1574</v>
      </c>
      <c r="D977" s="1079" t="s">
        <v>1594</v>
      </c>
    </row>
    <row r="978" spans="3:4">
      <c r="C978" s="1072" t="s">
        <v>1574</v>
      </c>
      <c r="D978" s="1079" t="s">
        <v>1246</v>
      </c>
    </row>
    <row r="979" spans="3:4">
      <c r="C979" s="1072" t="s">
        <v>1574</v>
      </c>
      <c r="D979" s="1079" t="s">
        <v>1135</v>
      </c>
    </row>
    <row r="980" spans="3:4">
      <c r="C980" s="1072" t="s">
        <v>1574</v>
      </c>
      <c r="D980" s="1079" t="s">
        <v>1596</v>
      </c>
    </row>
    <row r="981" spans="3:4">
      <c r="C981" s="1072" t="s">
        <v>1574</v>
      </c>
      <c r="D981" s="1079" t="s">
        <v>179</v>
      </c>
    </row>
    <row r="982" spans="3:4">
      <c r="C982" s="1072" t="s">
        <v>1574</v>
      </c>
      <c r="D982" s="1079" t="s">
        <v>436</v>
      </c>
    </row>
    <row r="983" spans="3:4">
      <c r="C983" s="1072" t="s">
        <v>1574</v>
      </c>
      <c r="D983" s="1079" t="s">
        <v>109</v>
      </c>
    </row>
    <row r="984" spans="3:4">
      <c r="C984" s="1072" t="s">
        <v>1574</v>
      </c>
      <c r="D984" s="1079" t="s">
        <v>1597</v>
      </c>
    </row>
    <row r="985" spans="3:4">
      <c r="C985" s="1072" t="s">
        <v>1574</v>
      </c>
      <c r="D985" s="1079" t="s">
        <v>1598</v>
      </c>
    </row>
    <row r="986" spans="3:4">
      <c r="C986" s="1072" t="s">
        <v>1574</v>
      </c>
      <c r="D986" s="1079" t="s">
        <v>637</v>
      </c>
    </row>
    <row r="987" spans="3:4">
      <c r="C987" s="1072" t="s">
        <v>1574</v>
      </c>
      <c r="D987" s="1079" t="s">
        <v>776</v>
      </c>
    </row>
    <row r="988" spans="3:4">
      <c r="C988" s="1072" t="s">
        <v>1574</v>
      </c>
      <c r="D988" s="1079" t="s">
        <v>1600</v>
      </c>
    </row>
    <row r="989" spans="3:4">
      <c r="C989" s="1072" t="s">
        <v>1574</v>
      </c>
      <c r="D989" s="1079" t="s">
        <v>1601</v>
      </c>
    </row>
    <row r="990" spans="3:4">
      <c r="C990" s="1072" t="s">
        <v>1574</v>
      </c>
      <c r="D990" s="1079" t="s">
        <v>1504</v>
      </c>
    </row>
    <row r="991" spans="3:4">
      <c r="C991" s="1072" t="s">
        <v>1574</v>
      </c>
      <c r="D991" s="1079" t="s">
        <v>1602</v>
      </c>
    </row>
    <row r="992" spans="3:4">
      <c r="C992" s="1072" t="s">
        <v>1574</v>
      </c>
      <c r="D992" s="1079" t="s">
        <v>592</v>
      </c>
    </row>
    <row r="993" spans="3:4">
      <c r="C993" s="1072" t="s">
        <v>1603</v>
      </c>
      <c r="D993" s="1079" t="s">
        <v>898</v>
      </c>
    </row>
    <row r="994" spans="3:4">
      <c r="C994" s="1072" t="s">
        <v>1603</v>
      </c>
      <c r="D994" s="1079" t="s">
        <v>914</v>
      </c>
    </row>
    <row r="995" spans="3:4">
      <c r="C995" s="1072" t="s">
        <v>1603</v>
      </c>
      <c r="D995" s="1079" t="s">
        <v>223</v>
      </c>
    </row>
    <row r="996" spans="3:4">
      <c r="C996" s="1072" t="s">
        <v>1603</v>
      </c>
      <c r="D996" s="1079" t="s">
        <v>501</v>
      </c>
    </row>
    <row r="997" spans="3:4">
      <c r="C997" s="1072" t="s">
        <v>1603</v>
      </c>
      <c r="D997" s="1079" t="s">
        <v>972</v>
      </c>
    </row>
    <row r="998" spans="3:4">
      <c r="C998" s="1072" t="s">
        <v>1603</v>
      </c>
      <c r="D998" s="1079" t="s">
        <v>1289</v>
      </c>
    </row>
    <row r="999" spans="3:4">
      <c r="C999" s="1072" t="s">
        <v>1603</v>
      </c>
      <c r="D999" s="1079" t="s">
        <v>1534</v>
      </c>
    </row>
    <row r="1000" spans="3:4">
      <c r="C1000" s="1072" t="s">
        <v>1603</v>
      </c>
      <c r="D1000" s="1079" t="s">
        <v>1604</v>
      </c>
    </row>
    <row r="1001" spans="3:4">
      <c r="C1001" s="1072" t="s">
        <v>1603</v>
      </c>
      <c r="D1001" s="1079" t="s">
        <v>1605</v>
      </c>
    </row>
    <row r="1002" spans="3:4">
      <c r="C1002" s="1072" t="s">
        <v>1603</v>
      </c>
      <c r="D1002" s="1079" t="s">
        <v>1606</v>
      </c>
    </row>
    <row r="1003" spans="3:4">
      <c r="C1003" s="1072" t="s">
        <v>1603</v>
      </c>
      <c r="D1003" s="1079" t="s">
        <v>293</v>
      </c>
    </row>
    <row r="1004" spans="3:4">
      <c r="C1004" s="1072" t="s">
        <v>1603</v>
      </c>
      <c r="D1004" s="1079" t="s">
        <v>533</v>
      </c>
    </row>
    <row r="1005" spans="3:4">
      <c r="C1005" s="1072" t="s">
        <v>1603</v>
      </c>
      <c r="D1005" s="1079" t="s">
        <v>1610</v>
      </c>
    </row>
    <row r="1006" spans="3:4">
      <c r="C1006" s="1072" t="s">
        <v>1603</v>
      </c>
      <c r="D1006" s="1079" t="s">
        <v>683</v>
      </c>
    </row>
    <row r="1007" spans="3:4">
      <c r="C1007" s="1072" t="s">
        <v>1603</v>
      </c>
      <c r="D1007" s="1079" t="s">
        <v>1611</v>
      </c>
    </row>
    <row r="1008" spans="3:4">
      <c r="C1008" s="1072" t="s">
        <v>1603</v>
      </c>
      <c r="D1008" s="1079" t="s">
        <v>1612</v>
      </c>
    </row>
    <row r="1009" spans="3:4">
      <c r="C1009" s="1072" t="s">
        <v>1603</v>
      </c>
      <c r="D1009" s="1079" t="s">
        <v>1075</v>
      </c>
    </row>
    <row r="1010" spans="3:4">
      <c r="C1010" s="1072" t="s">
        <v>1603</v>
      </c>
      <c r="D1010" s="1079" t="s">
        <v>1613</v>
      </c>
    </row>
    <row r="1011" spans="3:4">
      <c r="C1011" s="1072" t="s">
        <v>1603</v>
      </c>
      <c r="D1011" s="1079" t="s">
        <v>1085</v>
      </c>
    </row>
    <row r="1012" spans="3:4">
      <c r="C1012" s="1072" t="s">
        <v>1603</v>
      </c>
      <c r="D1012" s="1079" t="s">
        <v>333</v>
      </c>
    </row>
    <row r="1013" spans="3:4">
      <c r="C1013" s="1072" t="s">
        <v>1603</v>
      </c>
      <c r="D1013" s="1079" t="s">
        <v>1616</v>
      </c>
    </row>
    <row r="1014" spans="3:4">
      <c r="C1014" s="1072" t="s">
        <v>1603</v>
      </c>
      <c r="D1014" s="1079" t="s">
        <v>674</v>
      </c>
    </row>
    <row r="1015" spans="3:4">
      <c r="C1015" s="1072" t="s">
        <v>1603</v>
      </c>
      <c r="D1015" s="1079" t="s">
        <v>1617</v>
      </c>
    </row>
    <row r="1016" spans="3:4">
      <c r="C1016" s="1072" t="s">
        <v>1603</v>
      </c>
      <c r="D1016" s="1079" t="s">
        <v>1306</v>
      </c>
    </row>
    <row r="1017" spans="3:4">
      <c r="C1017" s="1072" t="s">
        <v>1603</v>
      </c>
      <c r="D1017" s="1079" t="s">
        <v>1618</v>
      </c>
    </row>
    <row r="1018" spans="3:4">
      <c r="C1018" s="1072" t="s">
        <v>1603</v>
      </c>
      <c r="D1018" s="1079" t="s">
        <v>20</v>
      </c>
    </row>
    <row r="1019" spans="3:4">
      <c r="C1019" s="1072" t="s">
        <v>1603</v>
      </c>
      <c r="D1019" s="1079" t="s">
        <v>1450</v>
      </c>
    </row>
    <row r="1020" spans="3:4">
      <c r="C1020" s="1072" t="s">
        <v>1603</v>
      </c>
      <c r="D1020" s="1079" t="s">
        <v>1619</v>
      </c>
    </row>
    <row r="1021" spans="3:4">
      <c r="C1021" s="1072" t="s">
        <v>1603</v>
      </c>
      <c r="D1021" s="1079" t="s">
        <v>1527</v>
      </c>
    </row>
    <row r="1022" spans="3:4">
      <c r="C1022" s="1072" t="s">
        <v>1603</v>
      </c>
      <c r="D1022" s="1079" t="s">
        <v>1038</v>
      </c>
    </row>
    <row r="1023" spans="3:4">
      <c r="C1023" s="1072" t="s">
        <v>1603</v>
      </c>
      <c r="D1023" s="1079" t="s">
        <v>1620</v>
      </c>
    </row>
    <row r="1024" spans="3:4">
      <c r="C1024" s="1072" t="s">
        <v>1603</v>
      </c>
      <c r="D1024" s="1079" t="s">
        <v>1621</v>
      </c>
    </row>
    <row r="1025" spans="3:4">
      <c r="C1025" s="1072" t="s">
        <v>1603</v>
      </c>
      <c r="D1025" s="1079" t="s">
        <v>1623</v>
      </c>
    </row>
    <row r="1026" spans="3:4">
      <c r="C1026" s="1072" t="s">
        <v>1603</v>
      </c>
      <c r="D1026" s="1079" t="s">
        <v>992</v>
      </c>
    </row>
    <row r="1027" spans="3:4">
      <c r="C1027" s="1072" t="s">
        <v>1603</v>
      </c>
      <c r="D1027" s="1079" t="s">
        <v>1625</v>
      </c>
    </row>
    <row r="1028" spans="3:4">
      <c r="C1028" s="1072" t="s">
        <v>1603</v>
      </c>
      <c r="D1028" s="1079" t="s">
        <v>1261</v>
      </c>
    </row>
    <row r="1029" spans="3:4">
      <c r="C1029" s="1072" t="s">
        <v>1603</v>
      </c>
      <c r="D1029" s="1079" t="s">
        <v>1103</v>
      </c>
    </row>
    <row r="1030" spans="3:4">
      <c r="C1030" s="1072" t="s">
        <v>1603</v>
      </c>
      <c r="D1030" s="1079" t="s">
        <v>1627</v>
      </c>
    </row>
    <row r="1031" spans="3:4">
      <c r="C1031" s="1072" t="s">
        <v>1603</v>
      </c>
      <c r="D1031" s="1079" t="s">
        <v>1462</v>
      </c>
    </row>
    <row r="1032" spans="3:4">
      <c r="C1032" s="1072" t="s">
        <v>1603</v>
      </c>
      <c r="D1032" s="1079" t="s">
        <v>1628</v>
      </c>
    </row>
    <row r="1033" spans="3:4">
      <c r="C1033" s="1072" t="s">
        <v>1603</v>
      </c>
      <c r="D1033" s="1079" t="s">
        <v>84</v>
      </c>
    </row>
    <row r="1034" spans="3:4">
      <c r="C1034" s="1072" t="s">
        <v>1603</v>
      </c>
      <c r="D1034" s="1079" t="s">
        <v>1629</v>
      </c>
    </row>
    <row r="1035" spans="3:4">
      <c r="C1035" s="1072" t="s">
        <v>1603</v>
      </c>
      <c r="D1035" s="1079" t="s">
        <v>331</v>
      </c>
    </row>
    <row r="1036" spans="3:4">
      <c r="C1036" s="1072" t="s">
        <v>1603</v>
      </c>
      <c r="D1036" s="1079" t="s">
        <v>779</v>
      </c>
    </row>
    <row r="1037" spans="3:4">
      <c r="C1037" s="1072" t="s">
        <v>1603</v>
      </c>
      <c r="D1037" s="1079" t="s">
        <v>855</v>
      </c>
    </row>
    <row r="1038" spans="3:4">
      <c r="C1038" s="1072" t="s">
        <v>1603</v>
      </c>
      <c r="D1038" s="1079" t="s">
        <v>1630</v>
      </c>
    </row>
    <row r="1039" spans="3:4">
      <c r="C1039" s="1072" t="s">
        <v>1603</v>
      </c>
      <c r="D1039" s="1079" t="s">
        <v>610</v>
      </c>
    </row>
    <row r="1040" spans="3:4">
      <c r="C1040" s="1072" t="s">
        <v>1603</v>
      </c>
      <c r="D1040" s="1079" t="s">
        <v>1496</v>
      </c>
    </row>
    <row r="1041" spans="3:4">
      <c r="C1041" s="1072" t="s">
        <v>1603</v>
      </c>
      <c r="D1041" s="1079" t="s">
        <v>1458</v>
      </c>
    </row>
    <row r="1042" spans="3:4">
      <c r="C1042" s="1072" t="s">
        <v>1603</v>
      </c>
      <c r="D1042" s="1079" t="s">
        <v>1631</v>
      </c>
    </row>
    <row r="1043" spans="3:4">
      <c r="C1043" s="1072" t="s">
        <v>1603</v>
      </c>
      <c r="D1043" s="1079" t="s">
        <v>1632</v>
      </c>
    </row>
    <row r="1044" spans="3:4">
      <c r="C1044" s="1072" t="s">
        <v>1603</v>
      </c>
      <c r="D1044" s="1079" t="s">
        <v>1633</v>
      </c>
    </row>
    <row r="1045" spans="3:4">
      <c r="C1045" s="1072" t="s">
        <v>1603</v>
      </c>
      <c r="D1045" s="1079" t="s">
        <v>1129</v>
      </c>
    </row>
    <row r="1046" spans="3:4">
      <c r="C1046" s="1072" t="s">
        <v>1603</v>
      </c>
      <c r="D1046" s="1079" t="s">
        <v>397</v>
      </c>
    </row>
    <row r="1047" spans="3:4">
      <c r="C1047" s="1072" t="s">
        <v>1634</v>
      </c>
      <c r="D1047" s="1079" t="s">
        <v>1385</v>
      </c>
    </row>
    <row r="1048" spans="3:4">
      <c r="C1048" s="1072" t="s">
        <v>1634</v>
      </c>
      <c r="D1048" s="1079" t="s">
        <v>1218</v>
      </c>
    </row>
    <row r="1049" spans="3:4">
      <c r="C1049" s="1072" t="s">
        <v>1634</v>
      </c>
      <c r="D1049" s="1079" t="s">
        <v>648</v>
      </c>
    </row>
    <row r="1050" spans="3:4">
      <c r="C1050" s="1072" t="s">
        <v>1634</v>
      </c>
      <c r="D1050" s="1079" t="s">
        <v>1635</v>
      </c>
    </row>
    <row r="1051" spans="3:4">
      <c r="C1051" s="1072" t="s">
        <v>1634</v>
      </c>
      <c r="D1051" s="1079" t="s">
        <v>1636</v>
      </c>
    </row>
    <row r="1052" spans="3:4">
      <c r="C1052" s="1072" t="s">
        <v>1634</v>
      </c>
      <c r="D1052" s="1079" t="s">
        <v>1637</v>
      </c>
    </row>
    <row r="1053" spans="3:4">
      <c r="C1053" s="1072" t="s">
        <v>1634</v>
      </c>
      <c r="D1053" s="1079" t="s">
        <v>1119</v>
      </c>
    </row>
    <row r="1054" spans="3:4">
      <c r="C1054" s="1072" t="s">
        <v>1634</v>
      </c>
      <c r="D1054" s="1079" t="s">
        <v>1638</v>
      </c>
    </row>
    <row r="1055" spans="3:4">
      <c r="C1055" s="1072" t="s">
        <v>1634</v>
      </c>
      <c r="D1055" s="1079" t="s">
        <v>1640</v>
      </c>
    </row>
    <row r="1056" spans="3:4">
      <c r="C1056" s="1072" t="s">
        <v>1634</v>
      </c>
      <c r="D1056" s="1079" t="s">
        <v>879</v>
      </c>
    </row>
    <row r="1057" spans="3:4">
      <c r="C1057" s="1072" t="s">
        <v>1634</v>
      </c>
      <c r="D1057" s="1079" t="s">
        <v>1199</v>
      </c>
    </row>
    <row r="1058" spans="3:4">
      <c r="C1058" s="1072" t="s">
        <v>1634</v>
      </c>
      <c r="D1058" s="1079" t="s">
        <v>1641</v>
      </c>
    </row>
    <row r="1059" spans="3:4">
      <c r="C1059" s="1072" t="s">
        <v>1634</v>
      </c>
      <c r="D1059" s="1079" t="s">
        <v>1642</v>
      </c>
    </row>
    <row r="1060" spans="3:4">
      <c r="C1060" s="1072" t="s">
        <v>1634</v>
      </c>
      <c r="D1060" s="1079" t="s">
        <v>1645</v>
      </c>
    </row>
    <row r="1061" spans="3:4">
      <c r="C1061" s="1072" t="s">
        <v>1634</v>
      </c>
      <c r="D1061" s="1079" t="s">
        <v>1646</v>
      </c>
    </row>
    <row r="1062" spans="3:4">
      <c r="C1062" s="1072" t="s">
        <v>1634</v>
      </c>
      <c r="D1062" s="1079" t="s">
        <v>474</v>
      </c>
    </row>
    <row r="1063" spans="3:4">
      <c r="C1063" s="1072" t="s">
        <v>1634</v>
      </c>
      <c r="D1063" s="1079" t="s">
        <v>918</v>
      </c>
    </row>
    <row r="1064" spans="3:4">
      <c r="C1064" s="1072" t="s">
        <v>1634</v>
      </c>
      <c r="D1064" s="1079" t="s">
        <v>1000</v>
      </c>
    </row>
    <row r="1065" spans="3:4">
      <c r="C1065" s="1072" t="s">
        <v>1634</v>
      </c>
      <c r="D1065" s="1079" t="s">
        <v>796</v>
      </c>
    </row>
    <row r="1066" spans="3:4">
      <c r="C1066" s="1072" t="s">
        <v>1634</v>
      </c>
      <c r="D1066" s="1079" t="s">
        <v>1647</v>
      </c>
    </row>
    <row r="1067" spans="3:4">
      <c r="C1067" s="1072" t="s">
        <v>1634</v>
      </c>
      <c r="D1067" s="1079" t="s">
        <v>65</v>
      </c>
    </row>
    <row r="1068" spans="3:4">
      <c r="C1068" s="1072" t="s">
        <v>1634</v>
      </c>
      <c r="D1068" s="1079" t="s">
        <v>1649</v>
      </c>
    </row>
    <row r="1069" spans="3:4">
      <c r="C1069" s="1072" t="s">
        <v>1634</v>
      </c>
      <c r="D1069" s="1079" t="s">
        <v>926</v>
      </c>
    </row>
    <row r="1070" spans="3:4">
      <c r="C1070" s="1072" t="s">
        <v>1634</v>
      </c>
      <c r="D1070" s="1079" t="s">
        <v>1544</v>
      </c>
    </row>
    <row r="1071" spans="3:4">
      <c r="C1071" s="1072" t="s">
        <v>1634</v>
      </c>
      <c r="D1071" s="1079" t="s">
        <v>1651</v>
      </c>
    </row>
    <row r="1072" spans="3:4">
      <c r="C1072" s="1072" t="s">
        <v>1634</v>
      </c>
      <c r="D1072" s="1079" t="s">
        <v>1652</v>
      </c>
    </row>
    <row r="1073" spans="3:4">
      <c r="C1073" s="1072" t="s">
        <v>1634</v>
      </c>
      <c r="D1073" s="1079" t="s">
        <v>1653</v>
      </c>
    </row>
    <row r="1074" spans="3:4">
      <c r="C1074" s="1072" t="s">
        <v>1634</v>
      </c>
      <c r="D1074" s="1079" t="s">
        <v>18</v>
      </c>
    </row>
    <row r="1075" spans="3:4">
      <c r="C1075" s="1072" t="s">
        <v>1634</v>
      </c>
      <c r="D1075" s="1079" t="s">
        <v>1654</v>
      </c>
    </row>
    <row r="1076" spans="3:4">
      <c r="C1076" s="1072" t="s">
        <v>1655</v>
      </c>
      <c r="D1076" s="1079" t="s">
        <v>1657</v>
      </c>
    </row>
    <row r="1077" spans="3:4">
      <c r="C1077" s="1072" t="s">
        <v>1655</v>
      </c>
      <c r="D1077" s="1079" t="s">
        <v>1658</v>
      </c>
    </row>
    <row r="1078" spans="3:4">
      <c r="C1078" s="1072" t="s">
        <v>1655</v>
      </c>
      <c r="D1078" s="1079" t="s">
        <v>942</v>
      </c>
    </row>
    <row r="1079" spans="3:4">
      <c r="C1079" s="1072" t="s">
        <v>1655</v>
      </c>
      <c r="D1079" s="1079" t="s">
        <v>214</v>
      </c>
    </row>
    <row r="1080" spans="3:4">
      <c r="C1080" s="1072" t="s">
        <v>1655</v>
      </c>
      <c r="D1080" s="1079" t="s">
        <v>135</v>
      </c>
    </row>
    <row r="1081" spans="3:4">
      <c r="C1081" s="1072" t="s">
        <v>1655</v>
      </c>
      <c r="D1081" s="1079" t="s">
        <v>1094</v>
      </c>
    </row>
    <row r="1082" spans="3:4">
      <c r="C1082" s="1072" t="s">
        <v>1655</v>
      </c>
      <c r="D1082" s="1079" t="s">
        <v>1494</v>
      </c>
    </row>
    <row r="1083" spans="3:4">
      <c r="C1083" s="1072" t="s">
        <v>1655</v>
      </c>
      <c r="D1083" s="1079" t="s">
        <v>253</v>
      </c>
    </row>
    <row r="1084" spans="3:4">
      <c r="C1084" s="1072" t="s">
        <v>1655</v>
      </c>
      <c r="D1084" s="1079" t="s">
        <v>1659</v>
      </c>
    </row>
    <row r="1085" spans="3:4">
      <c r="C1085" s="1072" t="s">
        <v>1655</v>
      </c>
      <c r="D1085" s="1079" t="s">
        <v>1661</v>
      </c>
    </row>
    <row r="1086" spans="3:4">
      <c r="C1086" s="1072" t="s">
        <v>1655</v>
      </c>
      <c r="D1086" s="1079" t="s">
        <v>1356</v>
      </c>
    </row>
    <row r="1087" spans="3:4">
      <c r="C1087" s="1072" t="s">
        <v>1655</v>
      </c>
      <c r="D1087" s="1079" t="s">
        <v>1663</v>
      </c>
    </row>
    <row r="1088" spans="3:4">
      <c r="C1088" s="1072" t="s">
        <v>1655</v>
      </c>
      <c r="D1088" s="1079" t="s">
        <v>1664</v>
      </c>
    </row>
    <row r="1089" spans="3:5">
      <c r="C1089" s="1072" t="s">
        <v>1655</v>
      </c>
      <c r="D1089" s="1079" t="s">
        <v>1666</v>
      </c>
    </row>
    <row r="1090" spans="3:5">
      <c r="C1090" s="1072" t="s">
        <v>1655</v>
      </c>
      <c r="D1090" s="1079" t="s">
        <v>1582</v>
      </c>
    </row>
    <row r="1091" spans="3:5">
      <c r="C1091" s="1072" t="s">
        <v>1655</v>
      </c>
      <c r="D1091" s="1079" t="s">
        <v>1667</v>
      </c>
    </row>
    <row r="1092" spans="3:5">
      <c r="C1092" s="1072" t="s">
        <v>1655</v>
      </c>
      <c r="D1092" s="1079" t="s">
        <v>1668</v>
      </c>
    </row>
    <row r="1093" spans="3:5">
      <c r="C1093" s="1072" t="s">
        <v>1655</v>
      </c>
      <c r="D1093" s="1079" t="s">
        <v>1669</v>
      </c>
    </row>
    <row r="1094" spans="3:5">
      <c r="C1094" s="1072" t="s">
        <v>1655</v>
      </c>
      <c r="D1094" s="1079" t="s">
        <v>1670</v>
      </c>
      <c r="E1094" s="972"/>
    </row>
    <row r="1095" spans="3:5">
      <c r="C1095" s="1072" t="s">
        <v>403</v>
      </c>
      <c r="D1095" s="1079" t="s">
        <v>781</v>
      </c>
    </row>
    <row r="1096" spans="3:5">
      <c r="C1096" s="1072" t="s">
        <v>403</v>
      </c>
      <c r="D1096" s="1079" t="s">
        <v>1048</v>
      </c>
    </row>
    <row r="1097" spans="3:5">
      <c r="C1097" s="1072" t="s">
        <v>403</v>
      </c>
      <c r="D1097" s="1079" t="s">
        <v>1671</v>
      </c>
    </row>
    <row r="1098" spans="3:5">
      <c r="C1098" s="1072" t="s">
        <v>403</v>
      </c>
      <c r="D1098" s="1079" t="s">
        <v>1672</v>
      </c>
    </row>
    <row r="1099" spans="3:5">
      <c r="C1099" s="1072" t="s">
        <v>403</v>
      </c>
      <c r="D1099" s="1079" t="s">
        <v>1673</v>
      </c>
    </row>
    <row r="1100" spans="3:5">
      <c r="C1100" s="1072" t="s">
        <v>403</v>
      </c>
      <c r="D1100" s="1079" t="s">
        <v>220</v>
      </c>
    </row>
    <row r="1101" spans="3:5">
      <c r="C1101" s="1072" t="s">
        <v>403</v>
      </c>
      <c r="D1101" s="1079" t="s">
        <v>1128</v>
      </c>
    </row>
    <row r="1102" spans="3:5">
      <c r="C1102" s="1072" t="s">
        <v>403</v>
      </c>
      <c r="D1102" s="1079" t="s">
        <v>1674</v>
      </c>
    </row>
    <row r="1103" spans="3:5">
      <c r="C1103" s="1072" t="s">
        <v>403</v>
      </c>
      <c r="D1103" s="1079" t="s">
        <v>1675</v>
      </c>
    </row>
    <row r="1104" spans="3:5">
      <c r="C1104" s="1072" t="s">
        <v>403</v>
      </c>
      <c r="D1104" s="1079" t="s">
        <v>1677</v>
      </c>
    </row>
    <row r="1105" spans="3:4">
      <c r="C1105" s="1072" t="s">
        <v>403</v>
      </c>
      <c r="D1105" s="1079" t="s">
        <v>1271</v>
      </c>
    </row>
    <row r="1106" spans="3:4">
      <c r="C1106" s="1072" t="s">
        <v>403</v>
      </c>
      <c r="D1106" s="1079" t="s">
        <v>1679</v>
      </c>
    </row>
    <row r="1107" spans="3:4">
      <c r="C1107" s="1072" t="s">
        <v>403</v>
      </c>
      <c r="D1107" s="1079" t="s">
        <v>1211</v>
      </c>
    </row>
    <row r="1108" spans="3:4">
      <c r="C1108" s="1072" t="s">
        <v>403</v>
      </c>
      <c r="D1108" s="1079" t="s">
        <v>1466</v>
      </c>
    </row>
    <row r="1109" spans="3:4">
      <c r="C1109" s="1072" t="s">
        <v>403</v>
      </c>
      <c r="D1109" s="1079" t="s">
        <v>1680</v>
      </c>
    </row>
    <row r="1110" spans="3:4">
      <c r="C1110" s="1072" t="s">
        <v>403</v>
      </c>
      <c r="D1110" s="1079" t="s">
        <v>1681</v>
      </c>
    </row>
    <row r="1111" spans="3:4">
      <c r="C1111" s="1072" t="s">
        <v>403</v>
      </c>
      <c r="D1111" s="1079" t="s">
        <v>1682</v>
      </c>
    </row>
    <row r="1112" spans="3:4">
      <c r="C1112" s="1072" t="s">
        <v>403</v>
      </c>
      <c r="D1112" s="1079" t="s">
        <v>1045</v>
      </c>
    </row>
    <row r="1113" spans="3:4">
      <c r="C1113" s="1072" t="s">
        <v>403</v>
      </c>
      <c r="D1113" s="1079" t="s">
        <v>1200</v>
      </c>
    </row>
    <row r="1114" spans="3:4">
      <c r="C1114" s="1072" t="s">
        <v>403</v>
      </c>
      <c r="D1114" s="1079" t="s">
        <v>410</v>
      </c>
    </row>
    <row r="1115" spans="3:4">
      <c r="C1115" s="1072" t="s">
        <v>403</v>
      </c>
      <c r="D1115" s="1079" t="s">
        <v>1683</v>
      </c>
    </row>
    <row r="1116" spans="3:4">
      <c r="C1116" s="1072" t="s">
        <v>403</v>
      </c>
      <c r="D1116" s="1079" t="s">
        <v>1684</v>
      </c>
    </row>
    <row r="1117" spans="3:4">
      <c r="C1117" s="1072" t="s">
        <v>403</v>
      </c>
      <c r="D1117" s="1079" t="s">
        <v>1685</v>
      </c>
    </row>
    <row r="1118" spans="3:4">
      <c r="C1118" s="1072" t="s">
        <v>403</v>
      </c>
      <c r="D1118" s="1079" t="s">
        <v>775</v>
      </c>
    </row>
    <row r="1119" spans="3:4">
      <c r="C1119" s="1072" t="s">
        <v>403</v>
      </c>
      <c r="D1119" s="1079" t="s">
        <v>1014</v>
      </c>
    </row>
    <row r="1120" spans="3:4">
      <c r="C1120" s="1072" t="s">
        <v>403</v>
      </c>
      <c r="D1120" s="1079" t="s">
        <v>1686</v>
      </c>
    </row>
    <row r="1121" spans="3:4">
      <c r="C1121" s="1072" t="s">
        <v>1233</v>
      </c>
      <c r="D1121" s="1079" t="s">
        <v>643</v>
      </c>
    </row>
    <row r="1122" spans="3:4">
      <c r="C1122" s="1072" t="s">
        <v>1233</v>
      </c>
      <c r="D1122" s="1079" t="s">
        <v>1688</v>
      </c>
    </row>
    <row r="1123" spans="3:4">
      <c r="C1123" s="1072" t="s">
        <v>1233</v>
      </c>
      <c r="D1123" s="1079" t="s">
        <v>1689</v>
      </c>
    </row>
    <row r="1124" spans="3:4">
      <c r="C1124" s="1072" t="s">
        <v>1233</v>
      </c>
      <c r="D1124" s="1079" t="s">
        <v>498</v>
      </c>
    </row>
    <row r="1125" spans="3:4">
      <c r="C1125" s="1072" t="s">
        <v>1233</v>
      </c>
      <c r="D1125" s="1079" t="s">
        <v>1690</v>
      </c>
    </row>
    <row r="1126" spans="3:4">
      <c r="C1126" s="1072" t="s">
        <v>1233</v>
      </c>
      <c r="D1126" s="1079" t="s">
        <v>685</v>
      </c>
    </row>
    <row r="1127" spans="3:4">
      <c r="C1127" s="1072" t="s">
        <v>1233</v>
      </c>
      <c r="D1127" s="1079" t="s">
        <v>1156</v>
      </c>
    </row>
    <row r="1128" spans="3:4">
      <c r="C1128" s="1072" t="s">
        <v>1233</v>
      </c>
      <c r="D1128" s="1079" t="s">
        <v>1691</v>
      </c>
    </row>
    <row r="1129" spans="3:4">
      <c r="C1129" s="1072" t="s">
        <v>1233</v>
      </c>
      <c r="D1129" s="1079" t="s">
        <v>990</v>
      </c>
    </row>
    <row r="1130" spans="3:4">
      <c r="C1130" s="1072" t="s">
        <v>1233</v>
      </c>
      <c r="D1130" s="1079" t="s">
        <v>1693</v>
      </c>
    </row>
    <row r="1131" spans="3:4">
      <c r="C1131" s="1072" t="s">
        <v>1233</v>
      </c>
      <c r="D1131" s="1079" t="s">
        <v>1694</v>
      </c>
    </row>
    <row r="1132" spans="3:4">
      <c r="C1132" s="1072" t="s">
        <v>1233</v>
      </c>
      <c r="D1132" s="1079" t="s">
        <v>1695</v>
      </c>
    </row>
    <row r="1133" spans="3:4">
      <c r="C1133" s="1072" t="s">
        <v>1233</v>
      </c>
      <c r="D1133" s="1079" t="s">
        <v>1696</v>
      </c>
    </row>
    <row r="1134" spans="3:4">
      <c r="C1134" s="1072" t="s">
        <v>1233</v>
      </c>
      <c r="D1134" s="1079" t="s">
        <v>1699</v>
      </c>
    </row>
    <row r="1135" spans="3:4">
      <c r="C1135" s="1072" t="s">
        <v>1233</v>
      </c>
      <c r="D1135" s="1079" t="s">
        <v>1395</v>
      </c>
    </row>
    <row r="1136" spans="3:4">
      <c r="C1136" s="1072" t="s">
        <v>1233</v>
      </c>
      <c r="D1136" s="1079" t="s">
        <v>1700</v>
      </c>
    </row>
    <row r="1137" spans="3:4">
      <c r="C1137" s="1072" t="s">
        <v>1233</v>
      </c>
      <c r="D1137" s="1079" t="s">
        <v>37</v>
      </c>
    </row>
    <row r="1138" spans="3:4">
      <c r="C1138" s="1072" t="s">
        <v>1233</v>
      </c>
      <c r="D1138" s="1079" t="s">
        <v>1701</v>
      </c>
    </row>
    <row r="1139" spans="3:4">
      <c r="C1139" s="1072" t="s">
        <v>1233</v>
      </c>
      <c r="D1139" s="1079" t="s">
        <v>820</v>
      </c>
    </row>
    <row r="1140" spans="3:4">
      <c r="C1140" s="1072" t="s">
        <v>1233</v>
      </c>
      <c r="D1140" s="1079" t="s">
        <v>1566</v>
      </c>
    </row>
    <row r="1141" spans="3:4">
      <c r="C1141" s="1072" t="s">
        <v>1233</v>
      </c>
      <c r="D1141" s="1079" t="s">
        <v>1703</v>
      </c>
    </row>
    <row r="1142" spans="3:4">
      <c r="C1142" s="1072" t="s">
        <v>1233</v>
      </c>
      <c r="D1142" s="1079" t="s">
        <v>296</v>
      </c>
    </row>
    <row r="1143" spans="3:4">
      <c r="C1143" s="1072" t="s">
        <v>1233</v>
      </c>
      <c r="D1143" s="1079" t="s">
        <v>1704</v>
      </c>
    </row>
    <row r="1144" spans="3:4">
      <c r="C1144" s="1072" t="s">
        <v>1233</v>
      </c>
      <c r="D1144" s="1079" t="s">
        <v>1705</v>
      </c>
    </row>
    <row r="1145" spans="3:4">
      <c r="C1145" s="1072" t="s">
        <v>1233</v>
      </c>
      <c r="D1145" s="1079" t="s">
        <v>1070</v>
      </c>
    </row>
    <row r="1146" spans="3:4">
      <c r="C1146" s="1072" t="s">
        <v>1233</v>
      </c>
      <c r="D1146" s="1079" t="s">
        <v>1706</v>
      </c>
    </row>
    <row r="1147" spans="3:4">
      <c r="C1147" s="1072" t="s">
        <v>1233</v>
      </c>
      <c r="D1147" s="1079" t="s">
        <v>1589</v>
      </c>
    </row>
    <row r="1148" spans="3:4">
      <c r="C1148" s="1072" t="s">
        <v>1233</v>
      </c>
      <c r="D1148" s="1079" t="s">
        <v>1253</v>
      </c>
    </row>
    <row r="1149" spans="3:4">
      <c r="C1149" s="1072" t="s">
        <v>1233</v>
      </c>
      <c r="D1149" s="1079" t="s">
        <v>1708</v>
      </c>
    </row>
    <row r="1150" spans="3:4">
      <c r="C1150" s="1072" t="s">
        <v>1233</v>
      </c>
      <c r="D1150" s="1079" t="s">
        <v>906</v>
      </c>
    </row>
    <row r="1151" spans="3:4">
      <c r="C1151" s="1072" t="s">
        <v>1233</v>
      </c>
      <c r="D1151" s="1079" t="s">
        <v>1170</v>
      </c>
    </row>
    <row r="1152" spans="3:4">
      <c r="C1152" s="1072" t="s">
        <v>1233</v>
      </c>
      <c r="D1152" s="1079" t="s">
        <v>885</v>
      </c>
    </row>
    <row r="1153" spans="3:4">
      <c r="C1153" s="1072" t="s">
        <v>1233</v>
      </c>
      <c r="D1153" s="1079" t="s">
        <v>1709</v>
      </c>
    </row>
    <row r="1154" spans="3:4">
      <c r="C1154" s="1072" t="s">
        <v>1233</v>
      </c>
      <c r="D1154" s="1079" t="s">
        <v>1710</v>
      </c>
    </row>
    <row r="1155" spans="3:4">
      <c r="C1155" s="1072" t="s">
        <v>1233</v>
      </c>
      <c r="D1155" s="1079" t="s">
        <v>1713</v>
      </c>
    </row>
    <row r="1156" spans="3:4">
      <c r="C1156" s="1072" t="s">
        <v>1233</v>
      </c>
      <c r="D1156" s="1079" t="s">
        <v>1539</v>
      </c>
    </row>
    <row r="1157" spans="3:4">
      <c r="C1157" s="1072" t="s">
        <v>1233</v>
      </c>
      <c r="D1157" s="1079" t="s">
        <v>184</v>
      </c>
    </row>
    <row r="1158" spans="3:4">
      <c r="C1158" s="1072" t="s">
        <v>1233</v>
      </c>
      <c r="D1158" s="1079" t="s">
        <v>1716</v>
      </c>
    </row>
    <row r="1159" spans="3:4">
      <c r="C1159" s="1072" t="s">
        <v>1233</v>
      </c>
      <c r="D1159" s="1079" t="s">
        <v>1023</v>
      </c>
    </row>
    <row r="1160" spans="3:4">
      <c r="C1160" s="1072" t="s">
        <v>1233</v>
      </c>
      <c r="D1160" s="1079" t="s">
        <v>928</v>
      </c>
    </row>
    <row r="1161" spans="3:4">
      <c r="C1161" s="1072" t="s">
        <v>1233</v>
      </c>
      <c r="D1161" s="1079" t="s">
        <v>144</v>
      </c>
    </row>
    <row r="1162" spans="3:4">
      <c r="C1162" s="1072" t="s">
        <v>1233</v>
      </c>
      <c r="D1162" s="1079" t="s">
        <v>656</v>
      </c>
    </row>
    <row r="1163" spans="3:4">
      <c r="C1163" s="1072" t="s">
        <v>1233</v>
      </c>
      <c r="D1163" s="1079" t="s">
        <v>1717</v>
      </c>
    </row>
    <row r="1164" spans="3:4">
      <c r="C1164" s="1072" t="s">
        <v>215</v>
      </c>
      <c r="D1164" s="1079" t="s">
        <v>1719</v>
      </c>
    </row>
    <row r="1165" spans="3:4">
      <c r="C1165" s="1072" t="s">
        <v>215</v>
      </c>
      <c r="D1165" s="1079" t="s">
        <v>91</v>
      </c>
    </row>
    <row r="1166" spans="3:4">
      <c r="C1166" s="1072" t="s">
        <v>215</v>
      </c>
      <c r="D1166" s="1079" t="s">
        <v>837</v>
      </c>
    </row>
    <row r="1167" spans="3:4">
      <c r="C1167" s="1072" t="s">
        <v>215</v>
      </c>
      <c r="D1167" s="1079" t="s">
        <v>706</v>
      </c>
    </row>
    <row r="1168" spans="3:4">
      <c r="C1168" s="1072" t="s">
        <v>215</v>
      </c>
      <c r="D1168" s="1079" t="s">
        <v>339</v>
      </c>
    </row>
    <row r="1169" spans="3:4">
      <c r="C1169" s="1072" t="s">
        <v>215</v>
      </c>
      <c r="D1169" s="1079" t="s">
        <v>1485</v>
      </c>
    </row>
    <row r="1170" spans="3:4">
      <c r="C1170" s="1072" t="s">
        <v>215</v>
      </c>
      <c r="D1170" s="1079" t="s">
        <v>1509</v>
      </c>
    </row>
    <row r="1171" spans="3:4">
      <c r="C1171" s="1072" t="s">
        <v>215</v>
      </c>
      <c r="D1171" s="1079" t="s">
        <v>1720</v>
      </c>
    </row>
    <row r="1172" spans="3:4">
      <c r="C1172" s="1072" t="s">
        <v>215</v>
      </c>
      <c r="D1172" s="1079" t="s">
        <v>1721</v>
      </c>
    </row>
    <row r="1173" spans="3:4">
      <c r="C1173" s="1072" t="s">
        <v>215</v>
      </c>
      <c r="D1173" s="1079" t="s">
        <v>1722</v>
      </c>
    </row>
    <row r="1174" spans="3:4">
      <c r="C1174" s="1072" t="s">
        <v>215</v>
      </c>
      <c r="D1174" s="1079" t="s">
        <v>1204</v>
      </c>
    </row>
    <row r="1175" spans="3:4">
      <c r="C1175" s="1072" t="s">
        <v>215</v>
      </c>
      <c r="D1175" s="1079" t="s">
        <v>1724</v>
      </c>
    </row>
    <row r="1176" spans="3:4">
      <c r="C1176" s="1072" t="s">
        <v>215</v>
      </c>
      <c r="D1176" s="1079" t="s">
        <v>654</v>
      </c>
    </row>
    <row r="1177" spans="3:4">
      <c r="C1177" s="1072" t="s">
        <v>215</v>
      </c>
      <c r="D1177" s="1079" t="s">
        <v>1727</v>
      </c>
    </row>
    <row r="1178" spans="3:4">
      <c r="C1178" s="1072" t="s">
        <v>215</v>
      </c>
      <c r="D1178" s="1079" t="s">
        <v>1194</v>
      </c>
    </row>
    <row r="1179" spans="3:4">
      <c r="C1179" s="1072" t="s">
        <v>215</v>
      </c>
      <c r="D1179" s="1079" t="s">
        <v>1226</v>
      </c>
    </row>
    <row r="1180" spans="3:4">
      <c r="C1180" s="1072" t="s">
        <v>215</v>
      </c>
      <c r="D1180" s="1079" t="s">
        <v>1728</v>
      </c>
    </row>
    <row r="1181" spans="3:4">
      <c r="C1181" s="1072" t="s">
        <v>215</v>
      </c>
      <c r="D1181" s="1079" t="s">
        <v>1730</v>
      </c>
    </row>
    <row r="1182" spans="3:4">
      <c r="C1182" s="1072" t="s">
        <v>215</v>
      </c>
      <c r="D1182" s="1079" t="s">
        <v>202</v>
      </c>
    </row>
    <row r="1183" spans="3:4">
      <c r="C1183" s="1072" t="s">
        <v>215</v>
      </c>
      <c r="D1183" s="1079" t="s">
        <v>1256</v>
      </c>
    </row>
    <row r="1184" spans="3:4">
      <c r="C1184" s="1072" t="s">
        <v>215</v>
      </c>
      <c r="D1184" s="1079" t="s">
        <v>1731</v>
      </c>
    </row>
    <row r="1185" spans="3:4">
      <c r="C1185" s="1072" t="s">
        <v>215</v>
      </c>
      <c r="D1185" s="1079" t="s">
        <v>1732</v>
      </c>
    </row>
    <row r="1186" spans="3:4">
      <c r="C1186" s="1072" t="s">
        <v>215</v>
      </c>
      <c r="D1186" s="1079" t="s">
        <v>1734</v>
      </c>
    </row>
    <row r="1187" spans="3:4">
      <c r="C1187" s="1072" t="s">
        <v>215</v>
      </c>
      <c r="D1187" s="1079" t="s">
        <v>1735</v>
      </c>
    </row>
    <row r="1188" spans="3:4">
      <c r="C1188" s="1072" t="s">
        <v>215</v>
      </c>
      <c r="D1188" s="1079" t="s">
        <v>559</v>
      </c>
    </row>
    <row r="1189" spans="3:4">
      <c r="C1189" s="1072" t="s">
        <v>215</v>
      </c>
      <c r="D1189" s="1079" t="s">
        <v>1736</v>
      </c>
    </row>
    <row r="1190" spans="3:4">
      <c r="C1190" s="1072" t="s">
        <v>215</v>
      </c>
      <c r="D1190" s="1079" t="s">
        <v>1738</v>
      </c>
    </row>
    <row r="1191" spans="3:4">
      <c r="C1191" s="1072" t="s">
        <v>215</v>
      </c>
      <c r="D1191" s="1079" t="s">
        <v>1740</v>
      </c>
    </row>
    <row r="1192" spans="3:4">
      <c r="C1192" s="1072" t="s">
        <v>215</v>
      </c>
      <c r="D1192" s="1079" t="s">
        <v>1742</v>
      </c>
    </row>
    <row r="1193" spans="3:4">
      <c r="C1193" s="1072" t="s">
        <v>215</v>
      </c>
      <c r="D1193" s="1079" t="s">
        <v>1501</v>
      </c>
    </row>
    <row r="1194" spans="3:4">
      <c r="C1194" s="1072" t="s">
        <v>215</v>
      </c>
      <c r="D1194" s="1079" t="s">
        <v>1745</v>
      </c>
    </row>
    <row r="1195" spans="3:4">
      <c r="C1195" s="1072" t="s">
        <v>215</v>
      </c>
      <c r="D1195" s="1079" t="s">
        <v>1592</v>
      </c>
    </row>
    <row r="1196" spans="3:4">
      <c r="C1196" s="1072" t="s">
        <v>215</v>
      </c>
      <c r="D1196" s="1079" t="s">
        <v>1747</v>
      </c>
    </row>
    <row r="1197" spans="3:4">
      <c r="C1197" s="1072" t="s">
        <v>215</v>
      </c>
      <c r="D1197" s="1079" t="s">
        <v>1748</v>
      </c>
    </row>
    <row r="1198" spans="3:4">
      <c r="C1198" s="1072" t="s">
        <v>215</v>
      </c>
      <c r="D1198" s="1079" t="s">
        <v>1678</v>
      </c>
    </row>
    <row r="1199" spans="3:4">
      <c r="C1199" s="1072" t="s">
        <v>215</v>
      </c>
      <c r="D1199" s="1079" t="s">
        <v>401</v>
      </c>
    </row>
    <row r="1200" spans="3:4">
      <c r="C1200" s="1072" t="s">
        <v>215</v>
      </c>
      <c r="D1200" s="1079" t="s">
        <v>144</v>
      </c>
    </row>
    <row r="1201" spans="3:4">
      <c r="C1201" s="1072" t="s">
        <v>215</v>
      </c>
      <c r="D1201" s="1079" t="s">
        <v>281</v>
      </c>
    </row>
    <row r="1202" spans="3:4">
      <c r="C1202" s="1072" t="s">
        <v>215</v>
      </c>
      <c r="D1202" s="1079" t="s">
        <v>1624</v>
      </c>
    </row>
    <row r="1203" spans="3:4">
      <c r="C1203" s="1072" t="s">
        <v>215</v>
      </c>
      <c r="D1203" s="1079" t="s">
        <v>1749</v>
      </c>
    </row>
    <row r="1204" spans="3:4">
      <c r="C1204" s="1072" t="s">
        <v>215</v>
      </c>
      <c r="D1204" s="1079" t="s">
        <v>834</v>
      </c>
    </row>
    <row r="1205" spans="3:4">
      <c r="C1205" s="1072" t="s">
        <v>554</v>
      </c>
      <c r="D1205" s="1079" t="s">
        <v>803</v>
      </c>
    </row>
    <row r="1206" spans="3:4">
      <c r="C1206" s="1072" t="s">
        <v>554</v>
      </c>
      <c r="D1206" s="1079" t="s">
        <v>982</v>
      </c>
    </row>
    <row r="1207" spans="3:4">
      <c r="C1207" s="1072" t="s">
        <v>554</v>
      </c>
      <c r="D1207" s="1079" t="s">
        <v>1556</v>
      </c>
    </row>
    <row r="1208" spans="3:4">
      <c r="C1208" s="1072" t="s">
        <v>554</v>
      </c>
      <c r="D1208" s="1079" t="s">
        <v>985</v>
      </c>
    </row>
    <row r="1209" spans="3:4">
      <c r="C1209" s="1072" t="s">
        <v>554</v>
      </c>
      <c r="D1209" s="1079" t="s">
        <v>1750</v>
      </c>
    </row>
    <row r="1210" spans="3:4">
      <c r="C1210" s="1072" t="s">
        <v>554</v>
      </c>
      <c r="D1210" s="1079" t="s">
        <v>583</v>
      </c>
    </row>
    <row r="1211" spans="3:4">
      <c r="C1211" s="1072" t="s">
        <v>554</v>
      </c>
      <c r="D1211" s="1079" t="s">
        <v>1327</v>
      </c>
    </row>
    <row r="1212" spans="3:4">
      <c r="C1212" s="1072" t="s">
        <v>554</v>
      </c>
      <c r="D1212" s="1079" t="s">
        <v>1751</v>
      </c>
    </row>
    <row r="1213" spans="3:4">
      <c r="C1213" s="1072" t="s">
        <v>554</v>
      </c>
      <c r="D1213" s="1079" t="s">
        <v>1752</v>
      </c>
    </row>
    <row r="1214" spans="3:4">
      <c r="C1214" s="1072" t="s">
        <v>554</v>
      </c>
      <c r="D1214" s="1079" t="s">
        <v>1729</v>
      </c>
    </row>
    <row r="1215" spans="3:4">
      <c r="C1215" s="1072" t="s">
        <v>554</v>
      </c>
      <c r="D1215" s="1079" t="s">
        <v>88</v>
      </c>
    </row>
    <row r="1216" spans="3:4">
      <c r="C1216" s="1072" t="s">
        <v>554</v>
      </c>
      <c r="D1216" s="1079" t="s">
        <v>1754</v>
      </c>
    </row>
    <row r="1217" spans="3:4">
      <c r="C1217" s="1072" t="s">
        <v>554</v>
      </c>
      <c r="D1217" s="1079" t="s">
        <v>1755</v>
      </c>
    </row>
    <row r="1218" spans="3:4">
      <c r="C1218" s="1072" t="s">
        <v>554</v>
      </c>
      <c r="D1218" s="1079" t="s">
        <v>1374</v>
      </c>
    </row>
    <row r="1219" spans="3:4">
      <c r="C1219" s="1072" t="s">
        <v>554</v>
      </c>
      <c r="D1219" s="1079" t="s">
        <v>609</v>
      </c>
    </row>
    <row r="1220" spans="3:4">
      <c r="C1220" s="1072" t="s">
        <v>554</v>
      </c>
      <c r="D1220" s="1079" t="s">
        <v>769</v>
      </c>
    </row>
    <row r="1221" spans="3:4">
      <c r="C1221" s="1072" t="s">
        <v>554</v>
      </c>
      <c r="D1221" s="1079" t="s">
        <v>1244</v>
      </c>
    </row>
    <row r="1222" spans="3:4">
      <c r="C1222" s="1072" t="s">
        <v>554</v>
      </c>
      <c r="D1222" s="1079" t="s">
        <v>1018</v>
      </c>
    </row>
    <row r="1223" spans="3:4">
      <c r="C1223" s="1072" t="s">
        <v>554</v>
      </c>
      <c r="D1223" s="1079" t="s">
        <v>1756</v>
      </c>
    </row>
    <row r="1224" spans="3:4">
      <c r="C1224" s="1072" t="s">
        <v>554</v>
      </c>
      <c r="D1224" s="1079" t="s">
        <v>1081</v>
      </c>
    </row>
    <row r="1225" spans="3:4">
      <c r="C1225" s="1072" t="s">
        <v>554</v>
      </c>
      <c r="D1225" s="1079" t="s">
        <v>1757</v>
      </c>
    </row>
    <row r="1226" spans="3:4">
      <c r="C1226" s="1072" t="s">
        <v>554</v>
      </c>
      <c r="D1226" s="1079" t="s">
        <v>1758</v>
      </c>
    </row>
    <row r="1227" spans="3:4">
      <c r="C1227" s="1072" t="s">
        <v>554</v>
      </c>
      <c r="D1227" s="1079" t="s">
        <v>1759</v>
      </c>
    </row>
    <row r="1228" spans="3:4">
      <c r="C1228" s="1072" t="s">
        <v>554</v>
      </c>
      <c r="D1228" s="1079" t="s">
        <v>1760</v>
      </c>
    </row>
    <row r="1229" spans="3:4">
      <c r="C1229" s="1072" t="s">
        <v>554</v>
      </c>
      <c r="D1229" s="1079" t="s">
        <v>1762</v>
      </c>
    </row>
    <row r="1230" spans="3:4">
      <c r="C1230" s="1072" t="s">
        <v>554</v>
      </c>
      <c r="D1230" s="1079" t="s">
        <v>308</v>
      </c>
    </row>
    <row r="1231" spans="3:4">
      <c r="C1231" s="1072" t="s">
        <v>554</v>
      </c>
      <c r="D1231" s="1079" t="s">
        <v>71</v>
      </c>
    </row>
    <row r="1232" spans="3:4">
      <c r="C1232" s="1072" t="s">
        <v>554</v>
      </c>
      <c r="D1232" s="1079" t="s">
        <v>1763</v>
      </c>
    </row>
    <row r="1233" spans="3:4">
      <c r="C1233" s="1072" t="s">
        <v>554</v>
      </c>
      <c r="D1233" s="1079" t="s">
        <v>375</v>
      </c>
    </row>
    <row r="1234" spans="3:4">
      <c r="C1234" s="1072" t="s">
        <v>554</v>
      </c>
      <c r="D1234" s="1079" t="s">
        <v>1765</v>
      </c>
    </row>
    <row r="1235" spans="3:4">
      <c r="C1235" s="1072" t="s">
        <v>554</v>
      </c>
      <c r="D1235" s="1079" t="s">
        <v>1767</v>
      </c>
    </row>
    <row r="1236" spans="3:4">
      <c r="C1236" s="1072" t="s">
        <v>554</v>
      </c>
      <c r="D1236" s="1079" t="s">
        <v>1768</v>
      </c>
    </row>
    <row r="1237" spans="3:4">
      <c r="C1237" s="1072" t="s">
        <v>554</v>
      </c>
      <c r="D1237" s="1079" t="s">
        <v>1769</v>
      </c>
    </row>
    <row r="1238" spans="3:4">
      <c r="C1238" s="1072" t="s">
        <v>554</v>
      </c>
      <c r="D1238" s="1079" t="s">
        <v>1386</v>
      </c>
    </row>
    <row r="1239" spans="3:4">
      <c r="C1239" s="1072" t="s">
        <v>554</v>
      </c>
      <c r="D1239" s="1079" t="s">
        <v>1771</v>
      </c>
    </row>
    <row r="1240" spans="3:4">
      <c r="C1240" s="1072" t="s">
        <v>554</v>
      </c>
      <c r="D1240" s="1079" t="s">
        <v>567</v>
      </c>
    </row>
    <row r="1241" spans="3:4">
      <c r="C1241" s="1072" t="s">
        <v>554</v>
      </c>
      <c r="D1241" s="1079" t="s">
        <v>1772</v>
      </c>
    </row>
    <row r="1242" spans="3:4">
      <c r="C1242" s="1072" t="s">
        <v>554</v>
      </c>
      <c r="D1242" s="1079" t="s">
        <v>1482</v>
      </c>
    </row>
    <row r="1243" spans="3:4">
      <c r="C1243" s="1072" t="s">
        <v>554</v>
      </c>
      <c r="D1243" s="1079" t="s">
        <v>1773</v>
      </c>
    </row>
    <row r="1244" spans="3:4">
      <c r="C1244" s="1072" t="s">
        <v>1774</v>
      </c>
      <c r="D1244" s="1079" t="s">
        <v>1775</v>
      </c>
    </row>
    <row r="1245" spans="3:4">
      <c r="C1245" s="1072" t="s">
        <v>1774</v>
      </c>
      <c r="D1245" s="1079" t="s">
        <v>1580</v>
      </c>
    </row>
    <row r="1246" spans="3:4">
      <c r="C1246" s="1072" t="s">
        <v>1774</v>
      </c>
      <c r="D1246" s="1079" t="s">
        <v>1711</v>
      </c>
    </row>
    <row r="1247" spans="3:4">
      <c r="C1247" s="1072" t="s">
        <v>1774</v>
      </c>
      <c r="D1247" s="1079" t="s">
        <v>1776</v>
      </c>
    </row>
    <row r="1248" spans="3:4">
      <c r="C1248" s="1072" t="s">
        <v>1774</v>
      </c>
      <c r="D1248" s="1079" t="s">
        <v>1778</v>
      </c>
    </row>
    <row r="1249" spans="3:4">
      <c r="C1249" s="1072" t="s">
        <v>1774</v>
      </c>
      <c r="D1249" s="1079" t="s">
        <v>1779</v>
      </c>
    </row>
    <row r="1250" spans="3:4">
      <c r="C1250" s="1072" t="s">
        <v>1774</v>
      </c>
      <c r="D1250" s="1079" t="s">
        <v>1312</v>
      </c>
    </row>
    <row r="1251" spans="3:4">
      <c r="C1251" s="1072" t="s">
        <v>1774</v>
      </c>
      <c r="D1251" s="1079" t="s">
        <v>1780</v>
      </c>
    </row>
    <row r="1252" spans="3:4">
      <c r="C1252" s="1072" t="s">
        <v>1774</v>
      </c>
      <c r="D1252" s="1079" t="s">
        <v>1057</v>
      </c>
    </row>
    <row r="1253" spans="3:4">
      <c r="C1253" s="1072" t="s">
        <v>1774</v>
      </c>
      <c r="D1253" s="1079" t="s">
        <v>1781</v>
      </c>
    </row>
    <row r="1254" spans="3:4">
      <c r="C1254" s="1072" t="s">
        <v>1774</v>
      </c>
      <c r="D1254" s="1079" t="s">
        <v>1609</v>
      </c>
    </row>
    <row r="1255" spans="3:4">
      <c r="C1255" s="1072" t="s">
        <v>1774</v>
      </c>
      <c r="D1255" s="1079" t="s">
        <v>1782</v>
      </c>
    </row>
    <row r="1256" spans="3:4">
      <c r="C1256" s="1072" t="s">
        <v>1774</v>
      </c>
      <c r="D1256" s="1079" t="s">
        <v>1783</v>
      </c>
    </row>
    <row r="1257" spans="3:4">
      <c r="C1257" s="1072" t="s">
        <v>1774</v>
      </c>
      <c r="D1257" s="1079" t="s">
        <v>1171</v>
      </c>
    </row>
    <row r="1258" spans="3:4">
      <c r="C1258" s="1072" t="s">
        <v>1774</v>
      </c>
      <c r="D1258" s="1079" t="s">
        <v>1784</v>
      </c>
    </row>
    <row r="1259" spans="3:4">
      <c r="C1259" s="1072" t="s">
        <v>1774</v>
      </c>
      <c r="D1259" s="1079" t="s">
        <v>1785</v>
      </c>
    </row>
    <row r="1260" spans="3:4">
      <c r="C1260" s="1072" t="s">
        <v>1774</v>
      </c>
      <c r="D1260" s="1079" t="s">
        <v>1458</v>
      </c>
    </row>
    <row r="1261" spans="3:4">
      <c r="C1261" s="1072" t="s">
        <v>1774</v>
      </c>
      <c r="D1261" s="1079" t="s">
        <v>118</v>
      </c>
    </row>
    <row r="1262" spans="3:4">
      <c r="C1262" s="1072" t="s">
        <v>1774</v>
      </c>
      <c r="D1262" s="1079" t="s">
        <v>57</v>
      </c>
    </row>
    <row r="1263" spans="3:4">
      <c r="C1263" s="1072" t="s">
        <v>1774</v>
      </c>
      <c r="D1263" s="1079" t="s">
        <v>1497</v>
      </c>
    </row>
    <row r="1264" spans="3:4">
      <c r="C1264" s="1072" t="s">
        <v>1774</v>
      </c>
      <c r="D1264" s="1079" t="s">
        <v>1786</v>
      </c>
    </row>
    <row r="1265" spans="3:4">
      <c r="C1265" s="1072" t="s">
        <v>1774</v>
      </c>
      <c r="D1265" s="1079" t="s">
        <v>1787</v>
      </c>
    </row>
    <row r="1266" spans="3:4">
      <c r="C1266" s="1072" t="s">
        <v>1774</v>
      </c>
      <c r="D1266" s="1079" t="s">
        <v>1788</v>
      </c>
    </row>
    <row r="1267" spans="3:4">
      <c r="C1267" s="1072" t="s">
        <v>1774</v>
      </c>
      <c r="D1267" s="1079" t="s">
        <v>1789</v>
      </c>
    </row>
    <row r="1268" spans="3:4">
      <c r="C1268" s="1072" t="s">
        <v>1774</v>
      </c>
      <c r="D1268" s="1079" t="s">
        <v>948</v>
      </c>
    </row>
    <row r="1269" spans="3:4">
      <c r="C1269" s="1072" t="s">
        <v>1774</v>
      </c>
      <c r="D1269" s="1079" t="s">
        <v>1331</v>
      </c>
    </row>
    <row r="1270" spans="3:4">
      <c r="C1270" s="1072" t="s">
        <v>1774</v>
      </c>
      <c r="D1270" s="1079" t="s">
        <v>1790</v>
      </c>
    </row>
    <row r="1271" spans="3:4">
      <c r="C1271" s="1072" t="s">
        <v>1774</v>
      </c>
      <c r="D1271" s="1079" t="s">
        <v>1692</v>
      </c>
    </row>
    <row r="1272" spans="3:4">
      <c r="C1272" s="1072" t="s">
        <v>1774</v>
      </c>
      <c r="D1272" s="1079" t="s">
        <v>1791</v>
      </c>
    </row>
    <row r="1273" spans="3:4">
      <c r="C1273" s="1072" t="s">
        <v>1774</v>
      </c>
      <c r="D1273" s="1079" t="s">
        <v>1793</v>
      </c>
    </row>
    <row r="1274" spans="3:4">
      <c r="C1274" s="1072" t="s">
        <v>1794</v>
      </c>
      <c r="D1274" s="1079" t="s">
        <v>1796</v>
      </c>
    </row>
    <row r="1275" spans="3:4">
      <c r="C1275" s="1072" t="s">
        <v>1794</v>
      </c>
      <c r="D1275" s="1079" t="s">
        <v>1799</v>
      </c>
    </row>
    <row r="1276" spans="3:4">
      <c r="C1276" s="1072" t="s">
        <v>1794</v>
      </c>
      <c r="D1276" s="1079" t="s">
        <v>1801</v>
      </c>
    </row>
    <row r="1277" spans="3:4">
      <c r="C1277" s="1072" t="s">
        <v>1794</v>
      </c>
      <c r="D1277" s="1079" t="s">
        <v>1802</v>
      </c>
    </row>
    <row r="1278" spans="3:4">
      <c r="C1278" s="1072" t="s">
        <v>1794</v>
      </c>
      <c r="D1278" s="1079" t="s">
        <v>1804</v>
      </c>
    </row>
    <row r="1279" spans="3:4">
      <c r="C1279" s="1072" t="s">
        <v>1794</v>
      </c>
      <c r="D1279" s="1079" t="s">
        <v>1805</v>
      </c>
    </row>
    <row r="1280" spans="3:4">
      <c r="C1280" s="1072" t="s">
        <v>1794</v>
      </c>
      <c r="D1280" s="1079" t="s">
        <v>1806</v>
      </c>
    </row>
    <row r="1281" spans="3:4">
      <c r="C1281" s="1072" t="s">
        <v>1794</v>
      </c>
      <c r="D1281" s="1079" t="s">
        <v>1807</v>
      </c>
    </row>
    <row r="1282" spans="3:4">
      <c r="C1282" s="1072" t="s">
        <v>1794</v>
      </c>
      <c r="D1282" s="1079" t="s">
        <v>1808</v>
      </c>
    </row>
    <row r="1283" spans="3:4">
      <c r="C1283" s="1072" t="s">
        <v>1794</v>
      </c>
      <c r="D1283" s="1079" t="s">
        <v>953</v>
      </c>
    </row>
    <row r="1284" spans="3:4">
      <c r="C1284" s="1072" t="s">
        <v>1794</v>
      </c>
      <c r="D1284" s="1079" t="s">
        <v>1714</v>
      </c>
    </row>
    <row r="1285" spans="3:4">
      <c r="C1285" s="1072" t="s">
        <v>1794</v>
      </c>
      <c r="D1285" s="1079" t="s">
        <v>1809</v>
      </c>
    </row>
    <row r="1286" spans="3:4">
      <c r="C1286" s="1072" t="s">
        <v>1794</v>
      </c>
      <c r="D1286" s="1079" t="s">
        <v>1810</v>
      </c>
    </row>
    <row r="1287" spans="3:4">
      <c r="C1287" s="1072" t="s">
        <v>1794</v>
      </c>
      <c r="D1287" s="1079" t="s">
        <v>351</v>
      </c>
    </row>
    <row r="1288" spans="3:4">
      <c r="C1288" s="1072" t="s">
        <v>1794</v>
      </c>
      <c r="D1288" s="1079" t="s">
        <v>866</v>
      </c>
    </row>
    <row r="1289" spans="3:4">
      <c r="C1289" s="1072" t="s">
        <v>1794</v>
      </c>
      <c r="D1289" s="1079" t="s">
        <v>1811</v>
      </c>
    </row>
    <row r="1290" spans="3:4">
      <c r="C1290" s="1072" t="s">
        <v>1794</v>
      </c>
      <c r="D1290" s="1079" t="s">
        <v>1812</v>
      </c>
    </row>
    <row r="1291" spans="3:4">
      <c r="C1291" s="1072" t="s">
        <v>1794</v>
      </c>
      <c r="D1291" s="1079" t="s">
        <v>1666</v>
      </c>
    </row>
    <row r="1292" spans="3:4">
      <c r="C1292" s="1072" t="s">
        <v>1794</v>
      </c>
      <c r="D1292" s="1079" t="s">
        <v>1814</v>
      </c>
    </row>
    <row r="1293" spans="3:4">
      <c r="C1293" s="1072" t="s">
        <v>1815</v>
      </c>
      <c r="D1293" s="1079" t="s">
        <v>1816</v>
      </c>
    </row>
    <row r="1294" spans="3:4">
      <c r="C1294" s="1072" t="s">
        <v>1815</v>
      </c>
      <c r="D1294" s="1079" t="s">
        <v>1715</v>
      </c>
    </row>
    <row r="1295" spans="3:4">
      <c r="C1295" s="1072" t="s">
        <v>1815</v>
      </c>
      <c r="D1295" s="1079" t="s">
        <v>1818</v>
      </c>
    </row>
    <row r="1296" spans="3:4">
      <c r="C1296" s="1072" t="s">
        <v>1815</v>
      </c>
      <c r="D1296" s="1079" t="s">
        <v>1819</v>
      </c>
    </row>
    <row r="1297" spans="3:4">
      <c r="C1297" s="1072" t="s">
        <v>1815</v>
      </c>
      <c r="D1297" s="1079" t="s">
        <v>675</v>
      </c>
    </row>
    <row r="1298" spans="3:4">
      <c r="C1298" s="1072" t="s">
        <v>1815</v>
      </c>
      <c r="D1298" s="1079" t="s">
        <v>1820</v>
      </c>
    </row>
    <row r="1299" spans="3:4">
      <c r="C1299" s="1072" t="s">
        <v>1815</v>
      </c>
      <c r="D1299" s="1079" t="s">
        <v>1726</v>
      </c>
    </row>
    <row r="1300" spans="3:4">
      <c r="C1300" s="1072" t="s">
        <v>1815</v>
      </c>
      <c r="D1300" s="1079" t="s">
        <v>1315</v>
      </c>
    </row>
    <row r="1301" spans="3:4">
      <c r="C1301" s="1072" t="s">
        <v>1815</v>
      </c>
      <c r="D1301" s="1079" t="s">
        <v>966</v>
      </c>
    </row>
    <row r="1302" spans="3:4">
      <c r="C1302" s="1072" t="s">
        <v>1815</v>
      </c>
      <c r="D1302" s="1079" t="s">
        <v>688</v>
      </c>
    </row>
    <row r="1303" spans="3:4">
      <c r="C1303" s="1072" t="s">
        <v>1815</v>
      </c>
      <c r="D1303" s="1079" t="s">
        <v>1821</v>
      </c>
    </row>
    <row r="1304" spans="3:4">
      <c r="C1304" s="1072" t="s">
        <v>1815</v>
      </c>
      <c r="D1304" s="1079" t="s">
        <v>728</v>
      </c>
    </row>
    <row r="1305" spans="3:4">
      <c r="C1305" s="1072" t="s">
        <v>1815</v>
      </c>
      <c r="D1305" s="1079" t="s">
        <v>1822</v>
      </c>
    </row>
    <row r="1306" spans="3:4">
      <c r="C1306" s="1072" t="s">
        <v>1815</v>
      </c>
      <c r="D1306" s="1079" t="s">
        <v>1186</v>
      </c>
    </row>
    <row r="1307" spans="3:4">
      <c r="C1307" s="1072" t="s">
        <v>1815</v>
      </c>
      <c r="D1307" s="1079" t="s">
        <v>1823</v>
      </c>
    </row>
    <row r="1308" spans="3:4">
      <c r="C1308" s="1072" t="s">
        <v>1815</v>
      </c>
      <c r="D1308" s="1079" t="s">
        <v>1826</v>
      </c>
    </row>
    <row r="1309" spans="3:4">
      <c r="C1309" s="1072" t="s">
        <v>1815</v>
      </c>
      <c r="D1309" s="1079" t="s">
        <v>457</v>
      </c>
    </row>
    <row r="1310" spans="3:4">
      <c r="C1310" s="1072" t="s">
        <v>1815</v>
      </c>
      <c r="D1310" s="1079" t="s">
        <v>1827</v>
      </c>
    </row>
    <row r="1311" spans="3:4">
      <c r="C1311" s="1072" t="s">
        <v>1815</v>
      </c>
      <c r="D1311" s="1079" t="s">
        <v>1828</v>
      </c>
    </row>
    <row r="1312" spans="3:4">
      <c r="C1312" s="1072" t="s">
        <v>1829</v>
      </c>
      <c r="D1312" s="1079" t="s">
        <v>1831</v>
      </c>
    </row>
    <row r="1313" spans="3:4">
      <c r="C1313" s="1072" t="s">
        <v>1829</v>
      </c>
      <c r="D1313" s="1079" t="s">
        <v>1733</v>
      </c>
    </row>
    <row r="1314" spans="3:4">
      <c r="C1314" s="1072" t="s">
        <v>1829</v>
      </c>
      <c r="D1314" s="1079" t="s">
        <v>1833</v>
      </c>
    </row>
    <row r="1315" spans="3:4">
      <c r="C1315" s="1072" t="s">
        <v>1829</v>
      </c>
      <c r="D1315" s="1079" t="s">
        <v>1834</v>
      </c>
    </row>
    <row r="1316" spans="3:4">
      <c r="C1316" s="1072" t="s">
        <v>1829</v>
      </c>
      <c r="D1316" s="1079" t="s">
        <v>1813</v>
      </c>
    </row>
    <row r="1317" spans="3:4">
      <c r="C1317" s="1072" t="s">
        <v>1829</v>
      </c>
      <c r="D1317" s="1079" t="s">
        <v>1006</v>
      </c>
    </row>
    <row r="1318" spans="3:4">
      <c r="C1318" s="1072" t="s">
        <v>1829</v>
      </c>
      <c r="D1318" s="1079" t="s">
        <v>1835</v>
      </c>
    </row>
    <row r="1319" spans="3:4">
      <c r="C1319" s="1072" t="s">
        <v>1829</v>
      </c>
      <c r="D1319" s="1079" t="s">
        <v>1838</v>
      </c>
    </row>
    <row r="1320" spans="3:4">
      <c r="C1320" s="1072" t="s">
        <v>1829</v>
      </c>
      <c r="D1320" s="1079" t="s">
        <v>1840</v>
      </c>
    </row>
    <row r="1321" spans="3:4">
      <c r="C1321" s="1072" t="s">
        <v>1829</v>
      </c>
      <c r="D1321" s="1079" t="s">
        <v>1841</v>
      </c>
    </row>
    <row r="1322" spans="3:4">
      <c r="C1322" s="1072" t="s">
        <v>1829</v>
      </c>
      <c r="D1322" s="1079" t="s">
        <v>1842</v>
      </c>
    </row>
    <row r="1323" spans="3:4">
      <c r="C1323" s="1072" t="s">
        <v>1829</v>
      </c>
      <c r="D1323" s="1079" t="s">
        <v>1510</v>
      </c>
    </row>
    <row r="1324" spans="3:4">
      <c r="C1324" s="1072" t="s">
        <v>1829</v>
      </c>
      <c r="D1324" s="1079" t="s">
        <v>1843</v>
      </c>
    </row>
    <row r="1325" spans="3:4">
      <c r="C1325" s="1072" t="s">
        <v>1829</v>
      </c>
      <c r="D1325" s="1079" t="s">
        <v>1844</v>
      </c>
    </row>
    <row r="1326" spans="3:4">
      <c r="C1326" s="1072" t="s">
        <v>1829</v>
      </c>
      <c r="D1326" s="1079" t="s">
        <v>1845</v>
      </c>
    </row>
    <row r="1327" spans="3:4">
      <c r="C1327" s="1072" t="s">
        <v>1829</v>
      </c>
      <c r="D1327" s="1079" t="s">
        <v>1846</v>
      </c>
    </row>
    <row r="1328" spans="3:4">
      <c r="C1328" s="1072" t="s">
        <v>1829</v>
      </c>
      <c r="D1328" s="1079" t="s">
        <v>822</v>
      </c>
    </row>
    <row r="1329" spans="3:4">
      <c r="C1329" s="1072" t="s">
        <v>1829</v>
      </c>
      <c r="D1329" s="1079" t="s">
        <v>1847</v>
      </c>
    </row>
    <row r="1330" spans="3:4">
      <c r="C1330" s="1072" t="s">
        <v>1829</v>
      </c>
      <c r="D1330" s="1079" t="s">
        <v>684</v>
      </c>
    </row>
    <row r="1331" spans="3:4">
      <c r="C1331" s="1072" t="s">
        <v>1829</v>
      </c>
      <c r="D1331" s="1079" t="s">
        <v>175</v>
      </c>
    </row>
    <row r="1332" spans="3:4">
      <c r="C1332" s="1072" t="s">
        <v>1829</v>
      </c>
      <c r="D1332" s="1079" t="s">
        <v>1849</v>
      </c>
    </row>
    <row r="1333" spans="3:4">
      <c r="C1333" s="1072" t="s">
        <v>1829</v>
      </c>
      <c r="D1333" s="1079" t="s">
        <v>1357</v>
      </c>
    </row>
    <row r="1334" spans="3:4">
      <c r="C1334" s="1072" t="s">
        <v>1829</v>
      </c>
      <c r="D1334" s="1079" t="s">
        <v>1850</v>
      </c>
    </row>
    <row r="1335" spans="3:4">
      <c r="C1335" s="1072" t="s">
        <v>1829</v>
      </c>
      <c r="D1335" s="1079" t="s">
        <v>1851</v>
      </c>
    </row>
    <row r="1336" spans="3:4">
      <c r="C1336" s="1072" t="s">
        <v>1829</v>
      </c>
      <c r="D1336" s="1079" t="s">
        <v>280</v>
      </c>
    </row>
    <row r="1337" spans="3:4">
      <c r="C1337" s="1072" t="s">
        <v>1829</v>
      </c>
      <c r="D1337" s="1079" t="s">
        <v>1852</v>
      </c>
    </row>
    <row r="1338" spans="3:4">
      <c r="C1338" s="1072" t="s">
        <v>1829</v>
      </c>
      <c r="D1338" s="1079" t="s">
        <v>217</v>
      </c>
    </row>
    <row r="1339" spans="3:4">
      <c r="C1339" s="1072" t="s">
        <v>1854</v>
      </c>
      <c r="D1339" s="1079" t="s">
        <v>1856</v>
      </c>
    </row>
    <row r="1340" spans="3:4">
      <c r="C1340" s="1072" t="s">
        <v>1854</v>
      </c>
      <c r="D1340" s="1079" t="s">
        <v>1859</v>
      </c>
    </row>
    <row r="1341" spans="3:4">
      <c r="C1341" s="1072" t="s">
        <v>1854</v>
      </c>
      <c r="D1341" s="1079" t="s">
        <v>1862</v>
      </c>
    </row>
    <row r="1342" spans="3:4">
      <c r="C1342" s="1072" t="s">
        <v>1854</v>
      </c>
      <c r="D1342" s="1079" t="s">
        <v>1460</v>
      </c>
    </row>
    <row r="1343" spans="3:4">
      <c r="C1343" s="1072" t="s">
        <v>1854</v>
      </c>
      <c r="D1343" s="1079" t="s">
        <v>132</v>
      </c>
    </row>
    <row r="1344" spans="3:4">
      <c r="C1344" s="1072" t="s">
        <v>1854</v>
      </c>
      <c r="D1344" s="1079" t="s">
        <v>1347</v>
      </c>
    </row>
    <row r="1345" spans="3:4">
      <c r="C1345" s="1072" t="s">
        <v>1854</v>
      </c>
      <c r="D1345" s="1079" t="s">
        <v>531</v>
      </c>
    </row>
    <row r="1346" spans="3:4">
      <c r="C1346" s="1072" t="s">
        <v>1854</v>
      </c>
      <c r="D1346" s="1079" t="s">
        <v>1430</v>
      </c>
    </row>
    <row r="1347" spans="3:4">
      <c r="C1347" s="1072" t="s">
        <v>1854</v>
      </c>
      <c r="D1347" s="1079" t="s">
        <v>1863</v>
      </c>
    </row>
    <row r="1348" spans="3:4">
      <c r="C1348" s="1072" t="s">
        <v>1854</v>
      </c>
      <c r="D1348" s="1079" t="s">
        <v>1650</v>
      </c>
    </row>
    <row r="1349" spans="3:4">
      <c r="C1349" s="1072" t="s">
        <v>1854</v>
      </c>
      <c r="D1349" s="1079" t="s">
        <v>1864</v>
      </c>
    </row>
    <row r="1350" spans="3:4">
      <c r="C1350" s="1072" t="s">
        <v>1854</v>
      </c>
      <c r="D1350" s="1079" t="s">
        <v>64</v>
      </c>
    </row>
    <row r="1351" spans="3:4">
      <c r="C1351" s="1072" t="s">
        <v>1854</v>
      </c>
      <c r="D1351" s="1079" t="s">
        <v>80</v>
      </c>
    </row>
    <row r="1352" spans="3:4">
      <c r="C1352" s="1072" t="s">
        <v>1854</v>
      </c>
      <c r="D1352" s="1079" t="s">
        <v>1865</v>
      </c>
    </row>
    <row r="1353" spans="3:4">
      <c r="C1353" s="1072" t="s">
        <v>1854</v>
      </c>
      <c r="D1353" s="1079" t="s">
        <v>891</v>
      </c>
    </row>
    <row r="1354" spans="3:4">
      <c r="C1354" s="1072" t="s">
        <v>1854</v>
      </c>
      <c r="D1354" s="1079" t="s">
        <v>506</v>
      </c>
    </row>
    <row r="1355" spans="3:4">
      <c r="C1355" s="1072" t="s">
        <v>1854</v>
      </c>
      <c r="D1355" s="1079" t="s">
        <v>1866</v>
      </c>
    </row>
    <row r="1356" spans="3:4">
      <c r="C1356" s="1072" t="s">
        <v>1854</v>
      </c>
      <c r="D1356" s="1079" t="s">
        <v>1868</v>
      </c>
    </row>
    <row r="1357" spans="3:4">
      <c r="C1357" s="1072" t="s">
        <v>1854</v>
      </c>
      <c r="D1357" s="1079" t="s">
        <v>1220</v>
      </c>
    </row>
    <row r="1358" spans="3:4">
      <c r="C1358" s="1072" t="s">
        <v>1854</v>
      </c>
      <c r="D1358" s="1079" t="s">
        <v>1869</v>
      </c>
    </row>
    <row r="1359" spans="3:4">
      <c r="C1359" s="1072" t="s">
        <v>1854</v>
      </c>
      <c r="D1359" s="1079" t="s">
        <v>461</v>
      </c>
    </row>
    <row r="1360" spans="3:4">
      <c r="C1360" s="1072" t="s">
        <v>1854</v>
      </c>
      <c r="D1360" s="1079" t="s">
        <v>1871</v>
      </c>
    </row>
    <row r="1361" spans="3:4">
      <c r="C1361" s="1072" t="s">
        <v>1854</v>
      </c>
      <c r="D1361" s="1079" t="s">
        <v>1872</v>
      </c>
    </row>
    <row r="1362" spans="3:4">
      <c r="C1362" s="1072" t="s">
        <v>1015</v>
      </c>
      <c r="D1362" s="1079" t="s">
        <v>1770</v>
      </c>
    </row>
    <row r="1363" spans="3:4">
      <c r="C1363" s="1072" t="s">
        <v>1015</v>
      </c>
      <c r="D1363" s="1079" t="s">
        <v>1873</v>
      </c>
    </row>
    <row r="1364" spans="3:4">
      <c r="C1364" s="1072" t="s">
        <v>1015</v>
      </c>
      <c r="D1364" s="1079" t="s">
        <v>1874</v>
      </c>
    </row>
    <row r="1365" spans="3:4">
      <c r="C1365" s="1072" t="s">
        <v>1015</v>
      </c>
      <c r="D1365" s="1079" t="s">
        <v>1227</v>
      </c>
    </row>
    <row r="1366" spans="3:4">
      <c r="C1366" s="1072" t="s">
        <v>1015</v>
      </c>
      <c r="D1366" s="1079" t="s">
        <v>1216</v>
      </c>
    </row>
    <row r="1367" spans="3:4">
      <c r="C1367" s="1072" t="s">
        <v>1015</v>
      </c>
      <c r="D1367" s="1079" t="s">
        <v>1876</v>
      </c>
    </row>
    <row r="1368" spans="3:4">
      <c r="C1368" s="1072" t="s">
        <v>1015</v>
      </c>
      <c r="D1368" s="1079" t="s">
        <v>1877</v>
      </c>
    </row>
    <row r="1369" spans="3:4">
      <c r="C1369" s="1072" t="s">
        <v>1015</v>
      </c>
      <c r="D1369" s="1079" t="s">
        <v>1439</v>
      </c>
    </row>
    <row r="1370" spans="3:4">
      <c r="C1370" s="1072" t="s">
        <v>1015</v>
      </c>
      <c r="D1370" s="1079" t="s">
        <v>29</v>
      </c>
    </row>
    <row r="1371" spans="3:4">
      <c r="C1371" s="1072" t="s">
        <v>1015</v>
      </c>
      <c r="D1371" s="1079" t="s">
        <v>1478</v>
      </c>
    </row>
    <row r="1372" spans="3:4">
      <c r="C1372" s="1072" t="s">
        <v>1015</v>
      </c>
      <c r="D1372" s="1079" t="s">
        <v>1301</v>
      </c>
    </row>
    <row r="1373" spans="3:4">
      <c r="C1373" s="1072" t="s">
        <v>1015</v>
      </c>
      <c r="D1373" s="1079" t="s">
        <v>242</v>
      </c>
    </row>
    <row r="1374" spans="3:4">
      <c r="C1374" s="1072" t="s">
        <v>1015</v>
      </c>
      <c r="D1374" s="1079" t="s">
        <v>1860</v>
      </c>
    </row>
    <row r="1375" spans="3:4">
      <c r="C1375" s="1072" t="s">
        <v>1015</v>
      </c>
      <c r="D1375" s="1079" t="s">
        <v>1375</v>
      </c>
    </row>
    <row r="1376" spans="3:4">
      <c r="C1376" s="1072" t="s">
        <v>1015</v>
      </c>
      <c r="D1376" s="1079" t="s">
        <v>1118</v>
      </c>
    </row>
    <row r="1377" spans="3:5">
      <c r="C1377" s="1072" t="s">
        <v>1015</v>
      </c>
      <c r="D1377" s="1079" t="s">
        <v>1878</v>
      </c>
    </row>
    <row r="1378" spans="3:5">
      <c r="C1378" s="1072" t="s">
        <v>1015</v>
      </c>
      <c r="D1378" s="1079" t="s">
        <v>1614</v>
      </c>
    </row>
    <row r="1379" spans="3:5">
      <c r="C1379" s="1072" t="s">
        <v>1015</v>
      </c>
      <c r="D1379" s="1079" t="s">
        <v>1880</v>
      </c>
    </row>
    <row r="1380" spans="3:5">
      <c r="C1380" s="1072" t="s">
        <v>1015</v>
      </c>
      <c r="D1380" s="1079" t="s">
        <v>899</v>
      </c>
    </row>
    <row r="1381" spans="3:5">
      <c r="C1381" s="1072" t="s">
        <v>1431</v>
      </c>
      <c r="D1381" s="1079" t="s">
        <v>418</v>
      </c>
      <c r="E1381" s="972"/>
    </row>
    <row r="1382" spans="3:5">
      <c r="C1382" s="1072" t="s">
        <v>1431</v>
      </c>
      <c r="D1382" s="1079" t="s">
        <v>597</v>
      </c>
    </row>
    <row r="1383" spans="3:5">
      <c r="C1383" s="1072" t="s">
        <v>1431</v>
      </c>
      <c r="D1383" s="1079" t="s">
        <v>1137</v>
      </c>
    </row>
    <row r="1384" spans="3:5">
      <c r="C1384" s="1072" t="s">
        <v>1431</v>
      </c>
      <c r="D1384" s="1079" t="s">
        <v>515</v>
      </c>
    </row>
    <row r="1385" spans="3:5">
      <c r="C1385" s="1072" t="s">
        <v>1431</v>
      </c>
      <c r="D1385" s="1079" t="s">
        <v>1286</v>
      </c>
    </row>
    <row r="1386" spans="3:5">
      <c r="C1386" s="1072" t="s">
        <v>1431</v>
      </c>
      <c r="D1386" s="1079" t="s">
        <v>1881</v>
      </c>
    </row>
    <row r="1387" spans="3:5">
      <c r="C1387" s="1072" t="s">
        <v>1431</v>
      </c>
      <c r="D1387" s="1079" t="s">
        <v>1882</v>
      </c>
    </row>
    <row r="1388" spans="3:5">
      <c r="C1388" s="1072" t="s">
        <v>1431</v>
      </c>
      <c r="D1388" s="1079" t="s">
        <v>1366</v>
      </c>
    </row>
    <row r="1389" spans="3:5">
      <c r="C1389" s="1072" t="s">
        <v>1431</v>
      </c>
      <c r="D1389" s="1079" t="s">
        <v>233</v>
      </c>
    </row>
    <row r="1390" spans="3:5">
      <c r="C1390" s="1072" t="s">
        <v>1431</v>
      </c>
      <c r="D1390" s="1079" t="s">
        <v>382</v>
      </c>
    </row>
    <row r="1391" spans="3:5">
      <c r="C1391" s="1072" t="s">
        <v>1431</v>
      </c>
      <c r="D1391" s="1079" t="s">
        <v>1883</v>
      </c>
    </row>
    <row r="1392" spans="3:5">
      <c r="C1392" s="1072" t="s">
        <v>1431</v>
      </c>
      <c r="D1392" s="1079" t="s">
        <v>1282</v>
      </c>
    </row>
    <row r="1393" spans="3:4">
      <c r="C1393" s="1072" t="s">
        <v>1431</v>
      </c>
      <c r="D1393" s="1079" t="s">
        <v>1884</v>
      </c>
    </row>
    <row r="1394" spans="3:4">
      <c r="C1394" s="1072" t="s">
        <v>1431</v>
      </c>
      <c r="D1394" s="1079" t="s">
        <v>1885</v>
      </c>
    </row>
    <row r="1395" spans="3:4">
      <c r="C1395" s="1072" t="s">
        <v>1431</v>
      </c>
      <c r="D1395" s="1079" t="s">
        <v>1886</v>
      </c>
    </row>
    <row r="1396" spans="3:4">
      <c r="C1396" s="1072" t="s">
        <v>1431</v>
      </c>
      <c r="D1396" s="1079" t="s">
        <v>269</v>
      </c>
    </row>
    <row r="1397" spans="3:4">
      <c r="C1397" s="1072" t="s">
        <v>1431</v>
      </c>
      <c r="D1397" s="1079" t="s">
        <v>1888</v>
      </c>
    </row>
    <row r="1398" spans="3:4">
      <c r="C1398" s="1072" t="s">
        <v>1431</v>
      </c>
      <c r="D1398" s="1079" t="s">
        <v>1419</v>
      </c>
    </row>
    <row r="1399" spans="3:4">
      <c r="C1399" s="1072" t="s">
        <v>1431</v>
      </c>
      <c r="D1399" s="1079" t="s">
        <v>433</v>
      </c>
    </row>
    <row r="1400" spans="3:4">
      <c r="C1400" s="1072" t="s">
        <v>1431</v>
      </c>
      <c r="D1400" s="1079" t="s">
        <v>1889</v>
      </c>
    </row>
    <row r="1401" spans="3:4">
      <c r="C1401" s="1072" t="s">
        <v>1431</v>
      </c>
      <c r="D1401" s="1079" t="s">
        <v>1125</v>
      </c>
    </row>
    <row r="1402" spans="3:4">
      <c r="C1402" s="1072" t="s">
        <v>1431</v>
      </c>
      <c r="D1402" s="1079" t="s">
        <v>1890</v>
      </c>
    </row>
    <row r="1403" spans="3:4">
      <c r="C1403" s="1072" t="s">
        <v>1431</v>
      </c>
      <c r="D1403" s="1079" t="s">
        <v>804</v>
      </c>
    </row>
    <row r="1404" spans="3:4">
      <c r="C1404" s="1072" t="s">
        <v>1431</v>
      </c>
      <c r="D1404" s="1079" t="s">
        <v>477</v>
      </c>
    </row>
    <row r="1405" spans="3:4">
      <c r="C1405" s="1072" t="s">
        <v>1830</v>
      </c>
      <c r="D1405" s="1079" t="s">
        <v>1892</v>
      </c>
    </row>
    <row r="1406" spans="3:4">
      <c r="C1406" s="1072" t="s">
        <v>1830</v>
      </c>
      <c r="D1406" s="1079" t="s">
        <v>1893</v>
      </c>
    </row>
    <row r="1407" spans="3:4">
      <c r="C1407" s="1072" t="s">
        <v>1830</v>
      </c>
      <c r="D1407" s="1079" t="s">
        <v>1894</v>
      </c>
    </row>
    <row r="1408" spans="3:4">
      <c r="C1408" s="1072" t="s">
        <v>1830</v>
      </c>
      <c r="D1408" s="1079" t="s">
        <v>1896</v>
      </c>
    </row>
    <row r="1409" spans="3:4">
      <c r="C1409" s="1072" t="s">
        <v>1830</v>
      </c>
      <c r="D1409" s="1079" t="s">
        <v>1897</v>
      </c>
    </row>
    <row r="1410" spans="3:4">
      <c r="C1410" s="1072" t="s">
        <v>1830</v>
      </c>
      <c r="D1410" s="1079" t="s">
        <v>1898</v>
      </c>
    </row>
    <row r="1411" spans="3:4">
      <c r="C1411" s="1072" t="s">
        <v>1830</v>
      </c>
      <c r="D1411" s="1079" t="s">
        <v>1839</v>
      </c>
    </row>
    <row r="1412" spans="3:4">
      <c r="C1412" s="1072" t="s">
        <v>1830</v>
      </c>
      <c r="D1412" s="1079" t="s">
        <v>1363</v>
      </c>
    </row>
    <row r="1413" spans="3:4">
      <c r="C1413" s="1072" t="s">
        <v>1830</v>
      </c>
      <c r="D1413" s="1079" t="s">
        <v>630</v>
      </c>
    </row>
    <row r="1414" spans="3:4">
      <c r="C1414" s="1072" t="s">
        <v>1830</v>
      </c>
      <c r="D1414" s="1079" t="s">
        <v>126</v>
      </c>
    </row>
    <row r="1415" spans="3:4">
      <c r="C1415" s="1072" t="s">
        <v>1830</v>
      </c>
      <c r="D1415" s="1079" t="s">
        <v>1899</v>
      </c>
    </row>
    <row r="1416" spans="3:4">
      <c r="C1416" s="1072" t="s">
        <v>1830</v>
      </c>
      <c r="D1416" s="1079" t="s">
        <v>1900</v>
      </c>
    </row>
    <row r="1417" spans="3:4">
      <c r="C1417" s="1072" t="s">
        <v>1830</v>
      </c>
      <c r="D1417" s="1079" t="s">
        <v>1903</v>
      </c>
    </row>
    <row r="1418" spans="3:4">
      <c r="C1418" s="1072" t="s">
        <v>1830</v>
      </c>
      <c r="D1418" s="1079" t="s">
        <v>1904</v>
      </c>
    </row>
    <row r="1419" spans="3:4">
      <c r="C1419" s="1072" t="s">
        <v>1830</v>
      </c>
      <c r="D1419" s="1079" t="s">
        <v>1905</v>
      </c>
    </row>
    <row r="1420" spans="3:4">
      <c r="C1420" s="1072" t="s">
        <v>1830</v>
      </c>
      <c r="D1420" s="1079" t="s">
        <v>1853</v>
      </c>
    </row>
    <row r="1421" spans="3:4">
      <c r="C1421" s="1072" t="s">
        <v>1830</v>
      </c>
      <c r="D1421" s="1079" t="s">
        <v>537</v>
      </c>
    </row>
    <row r="1422" spans="3:4">
      <c r="C1422" s="1072" t="s">
        <v>751</v>
      </c>
      <c r="D1422" s="1079" t="s">
        <v>1906</v>
      </c>
    </row>
    <row r="1423" spans="3:4">
      <c r="C1423" s="1072" t="s">
        <v>751</v>
      </c>
      <c r="D1423" s="1079" t="s">
        <v>1063</v>
      </c>
    </row>
    <row r="1424" spans="3:4">
      <c r="C1424" s="1072" t="s">
        <v>751</v>
      </c>
      <c r="D1424" s="1079" t="s">
        <v>1907</v>
      </c>
    </row>
    <row r="1425" spans="3:4">
      <c r="C1425" s="1072" t="s">
        <v>751</v>
      </c>
      <c r="D1425" s="1079" t="s">
        <v>1908</v>
      </c>
    </row>
    <row r="1426" spans="3:4">
      <c r="C1426" s="1072" t="s">
        <v>751</v>
      </c>
      <c r="D1426" s="1079" t="s">
        <v>43</v>
      </c>
    </row>
    <row r="1427" spans="3:4">
      <c r="C1427" s="1072" t="s">
        <v>751</v>
      </c>
      <c r="D1427" s="1079" t="s">
        <v>313</v>
      </c>
    </row>
    <row r="1428" spans="3:4">
      <c r="C1428" s="1072" t="s">
        <v>751</v>
      </c>
      <c r="D1428" s="1079" t="s">
        <v>1909</v>
      </c>
    </row>
    <row r="1429" spans="3:4">
      <c r="C1429" s="1072" t="s">
        <v>751</v>
      </c>
      <c r="D1429" s="1079" t="s">
        <v>669</v>
      </c>
    </row>
    <row r="1430" spans="3:4">
      <c r="C1430" s="1072" t="s">
        <v>751</v>
      </c>
      <c r="D1430" s="1079" t="s">
        <v>1201</v>
      </c>
    </row>
    <row r="1431" spans="3:4">
      <c r="C1431" s="1072" t="s">
        <v>751</v>
      </c>
      <c r="D1431" s="1079" t="s">
        <v>884</v>
      </c>
    </row>
    <row r="1432" spans="3:4">
      <c r="C1432" s="1072" t="s">
        <v>751</v>
      </c>
      <c r="D1432" s="1079" t="s">
        <v>897</v>
      </c>
    </row>
    <row r="1433" spans="3:4">
      <c r="C1433" s="1072" t="s">
        <v>751</v>
      </c>
      <c r="D1433" s="1079" t="s">
        <v>915</v>
      </c>
    </row>
    <row r="1434" spans="3:4">
      <c r="C1434" s="1072" t="s">
        <v>751</v>
      </c>
      <c r="D1434" s="1079" t="s">
        <v>1910</v>
      </c>
    </row>
    <row r="1435" spans="3:4">
      <c r="C1435" s="1072" t="s">
        <v>751</v>
      </c>
      <c r="D1435" s="1079" t="s">
        <v>356</v>
      </c>
    </row>
    <row r="1436" spans="3:4">
      <c r="C1436" s="1072" t="s">
        <v>751</v>
      </c>
      <c r="D1436" s="1079" t="s">
        <v>66</v>
      </c>
    </row>
    <row r="1437" spans="3:4">
      <c r="C1437" s="1072" t="s">
        <v>751</v>
      </c>
      <c r="D1437" s="1079" t="s">
        <v>1911</v>
      </c>
    </row>
    <row r="1438" spans="3:4">
      <c r="C1438" s="1072" t="s">
        <v>751</v>
      </c>
      <c r="D1438" s="1079" t="s">
        <v>1912</v>
      </c>
    </row>
    <row r="1439" spans="3:4">
      <c r="C1439" s="1072" t="s">
        <v>751</v>
      </c>
      <c r="D1439" s="1079" t="s">
        <v>1914</v>
      </c>
    </row>
    <row r="1440" spans="3:4">
      <c r="C1440" s="1072" t="s">
        <v>751</v>
      </c>
      <c r="D1440" s="1079" t="s">
        <v>1915</v>
      </c>
    </row>
    <row r="1441" spans="3:4">
      <c r="C1441" s="1072" t="s">
        <v>751</v>
      </c>
      <c r="D1441" s="1079" t="s">
        <v>1917</v>
      </c>
    </row>
    <row r="1442" spans="3:4">
      <c r="C1442" s="1072" t="s">
        <v>1919</v>
      </c>
      <c r="D1442" s="1079" t="s">
        <v>1351</v>
      </c>
    </row>
    <row r="1443" spans="3:4">
      <c r="C1443" s="1072" t="s">
        <v>1919</v>
      </c>
      <c r="D1443" s="1079" t="s">
        <v>1662</v>
      </c>
    </row>
    <row r="1444" spans="3:4">
      <c r="C1444" s="1072" t="s">
        <v>1919</v>
      </c>
      <c r="D1444" s="1079" t="s">
        <v>1489</v>
      </c>
    </row>
    <row r="1445" spans="3:4">
      <c r="C1445" s="1072" t="s">
        <v>1919</v>
      </c>
      <c r="D1445" s="1079" t="s">
        <v>1047</v>
      </c>
    </row>
    <row r="1446" spans="3:4">
      <c r="C1446" s="1072" t="s">
        <v>1919</v>
      </c>
      <c r="D1446" s="1079" t="s">
        <v>1441</v>
      </c>
    </row>
    <row r="1447" spans="3:4">
      <c r="C1447" s="1072" t="s">
        <v>1919</v>
      </c>
      <c r="D1447" s="1079" t="s">
        <v>1922</v>
      </c>
    </row>
    <row r="1448" spans="3:4">
      <c r="C1448" s="1072" t="s">
        <v>1919</v>
      </c>
      <c r="D1448" s="1079" t="s">
        <v>1615</v>
      </c>
    </row>
    <row r="1449" spans="3:4">
      <c r="C1449" s="1072" t="s">
        <v>1919</v>
      </c>
      <c r="D1449" s="1079" t="s">
        <v>994</v>
      </c>
    </row>
    <row r="1450" spans="3:4">
      <c r="C1450" s="1072" t="s">
        <v>1919</v>
      </c>
      <c r="D1450" s="1079" t="s">
        <v>964</v>
      </c>
    </row>
    <row r="1451" spans="3:4">
      <c r="C1451" s="1072" t="s">
        <v>1919</v>
      </c>
      <c r="D1451" s="1079" t="s">
        <v>359</v>
      </c>
    </row>
    <row r="1452" spans="3:4">
      <c r="C1452" s="1072" t="s">
        <v>1919</v>
      </c>
      <c r="D1452" s="1079" t="s">
        <v>690</v>
      </c>
    </row>
    <row r="1453" spans="3:4">
      <c r="C1453" s="1072" t="s">
        <v>1919</v>
      </c>
      <c r="D1453" s="1079" t="s">
        <v>61</v>
      </c>
    </row>
    <row r="1454" spans="3:4">
      <c r="C1454" s="1072" t="s">
        <v>1919</v>
      </c>
      <c r="D1454" s="1079" t="s">
        <v>1923</v>
      </c>
    </row>
    <row r="1455" spans="3:4">
      <c r="C1455" s="1072" t="s">
        <v>1919</v>
      </c>
      <c r="D1455" s="1079" t="s">
        <v>1924</v>
      </c>
    </row>
    <row r="1456" spans="3:4">
      <c r="C1456" s="1072" t="s">
        <v>1919</v>
      </c>
      <c r="D1456" s="1079" t="s">
        <v>1926</v>
      </c>
    </row>
    <row r="1457" spans="3:4">
      <c r="C1457" s="1072" t="s">
        <v>1919</v>
      </c>
      <c r="D1457" s="1079" t="s">
        <v>1836</v>
      </c>
    </row>
    <row r="1458" spans="3:4">
      <c r="C1458" s="1072" t="s">
        <v>1919</v>
      </c>
      <c r="D1458" s="1079" t="s">
        <v>1927</v>
      </c>
    </row>
    <row r="1459" spans="3:4">
      <c r="C1459" s="1072" t="s">
        <v>1919</v>
      </c>
      <c r="D1459" s="1079" t="s">
        <v>1928</v>
      </c>
    </row>
    <row r="1460" spans="3:4">
      <c r="C1460" s="1072" t="s">
        <v>1919</v>
      </c>
      <c r="D1460" s="1079" t="s">
        <v>1825</v>
      </c>
    </row>
    <row r="1461" spans="3:4">
      <c r="C1461" s="1072" t="s">
        <v>1919</v>
      </c>
      <c r="D1461" s="1079" t="s">
        <v>1929</v>
      </c>
    </row>
    <row r="1462" spans="3:4">
      <c r="C1462" s="1072" t="s">
        <v>1919</v>
      </c>
      <c r="D1462" s="1079" t="s">
        <v>1660</v>
      </c>
    </row>
    <row r="1463" spans="3:4">
      <c r="C1463" s="1072" t="s">
        <v>1919</v>
      </c>
      <c r="D1463" s="1079" t="s">
        <v>1499</v>
      </c>
    </row>
    <row r="1464" spans="3:4">
      <c r="C1464" s="1072" t="s">
        <v>1919</v>
      </c>
      <c r="D1464" s="1079" t="s">
        <v>958</v>
      </c>
    </row>
    <row r="1465" spans="3:4">
      <c r="C1465" s="1072" t="s">
        <v>1919</v>
      </c>
      <c r="D1465" s="1079" t="s">
        <v>970</v>
      </c>
    </row>
    <row r="1466" spans="3:4">
      <c r="C1466" s="1072" t="s">
        <v>1919</v>
      </c>
      <c r="D1466" s="1079" t="s">
        <v>759</v>
      </c>
    </row>
    <row r="1467" spans="3:4">
      <c r="C1467" s="1072" t="s">
        <v>1919</v>
      </c>
      <c r="D1467" s="1079" t="s">
        <v>624</v>
      </c>
    </row>
    <row r="1468" spans="3:4">
      <c r="C1468" s="1072" t="s">
        <v>1919</v>
      </c>
      <c r="D1468" s="1079" t="s">
        <v>1930</v>
      </c>
    </row>
    <row r="1469" spans="3:4">
      <c r="C1469" s="1072" t="s">
        <v>1919</v>
      </c>
      <c r="D1469" s="1079" t="s">
        <v>949</v>
      </c>
    </row>
    <row r="1470" spans="3:4">
      <c r="C1470" s="1072" t="s">
        <v>1919</v>
      </c>
      <c r="D1470" s="1079" t="s">
        <v>1931</v>
      </c>
    </row>
    <row r="1471" spans="3:4">
      <c r="C1471" s="1072" t="s">
        <v>1919</v>
      </c>
      <c r="D1471" s="1079" t="s">
        <v>1932</v>
      </c>
    </row>
    <row r="1472" spans="3:4">
      <c r="C1472" s="1072" t="s">
        <v>1919</v>
      </c>
      <c r="D1472" s="1079" t="s">
        <v>1933</v>
      </c>
    </row>
    <row r="1473" spans="3:4">
      <c r="C1473" s="1072" t="s">
        <v>1919</v>
      </c>
      <c r="D1473" s="1079" t="s">
        <v>1934</v>
      </c>
    </row>
    <row r="1474" spans="3:4">
      <c r="C1474" s="1072" t="s">
        <v>1919</v>
      </c>
      <c r="D1474" s="1079" t="s">
        <v>1935</v>
      </c>
    </row>
    <row r="1475" spans="3:4">
      <c r="C1475" s="1072" t="s">
        <v>1919</v>
      </c>
      <c r="D1475" s="1079" t="s">
        <v>1936</v>
      </c>
    </row>
    <row r="1476" spans="3:4">
      <c r="C1476" s="1072" t="s">
        <v>1937</v>
      </c>
      <c r="D1476" s="1079" t="s">
        <v>1938</v>
      </c>
    </row>
    <row r="1477" spans="3:4">
      <c r="C1477" s="1072" t="s">
        <v>1937</v>
      </c>
      <c r="D1477" s="1079" t="s">
        <v>1559</v>
      </c>
    </row>
    <row r="1478" spans="3:4">
      <c r="C1478" s="1072" t="s">
        <v>1937</v>
      </c>
      <c r="D1478" s="1079" t="s">
        <v>1939</v>
      </c>
    </row>
    <row r="1479" spans="3:4">
      <c r="C1479" s="1072" t="s">
        <v>1937</v>
      </c>
      <c r="D1479" s="1079" t="s">
        <v>1643</v>
      </c>
    </row>
    <row r="1480" spans="3:4">
      <c r="C1480" s="1072" t="s">
        <v>1937</v>
      </c>
      <c r="D1480" s="1079" t="s">
        <v>1940</v>
      </c>
    </row>
    <row r="1481" spans="3:4">
      <c r="C1481" s="1072" t="s">
        <v>1937</v>
      </c>
      <c r="D1481" s="1079" t="s">
        <v>1941</v>
      </c>
    </row>
    <row r="1482" spans="3:4">
      <c r="C1482" s="1072" t="s">
        <v>1937</v>
      </c>
      <c r="D1482" s="1079" t="s">
        <v>1942</v>
      </c>
    </row>
    <row r="1483" spans="3:4">
      <c r="C1483" s="1072" t="s">
        <v>1937</v>
      </c>
      <c r="D1483" s="1079" t="s">
        <v>240</v>
      </c>
    </row>
    <row r="1484" spans="3:4">
      <c r="C1484" s="1072" t="s">
        <v>1937</v>
      </c>
      <c r="D1484" s="1079" t="s">
        <v>1797</v>
      </c>
    </row>
    <row r="1485" spans="3:4">
      <c r="C1485" s="1072" t="s">
        <v>1937</v>
      </c>
      <c r="D1485" s="1079" t="s">
        <v>1943</v>
      </c>
    </row>
    <row r="1486" spans="3:4">
      <c r="C1486" s="1072" t="s">
        <v>1937</v>
      </c>
      <c r="D1486" s="1079" t="s">
        <v>1557</v>
      </c>
    </row>
    <row r="1487" spans="3:4">
      <c r="C1487" s="1072" t="s">
        <v>1937</v>
      </c>
      <c r="D1487" s="1079" t="s">
        <v>32</v>
      </c>
    </row>
    <row r="1488" spans="3:4">
      <c r="C1488" s="1072" t="s">
        <v>1937</v>
      </c>
      <c r="D1488" s="1079" t="s">
        <v>1095</v>
      </c>
    </row>
    <row r="1489" spans="3:4">
      <c r="C1489" s="1072" t="s">
        <v>1937</v>
      </c>
      <c r="D1489" s="1079" t="s">
        <v>1944</v>
      </c>
    </row>
    <row r="1490" spans="3:4">
      <c r="C1490" s="1072" t="s">
        <v>1937</v>
      </c>
      <c r="D1490" s="1079" t="s">
        <v>1945</v>
      </c>
    </row>
    <row r="1491" spans="3:4">
      <c r="C1491" s="1072" t="s">
        <v>1937</v>
      </c>
      <c r="D1491" s="1079" t="s">
        <v>661</v>
      </c>
    </row>
    <row r="1492" spans="3:4">
      <c r="C1492" s="1072" t="s">
        <v>1937</v>
      </c>
      <c r="D1492" s="1079" t="s">
        <v>1946</v>
      </c>
    </row>
    <row r="1493" spans="3:4">
      <c r="C1493" s="1072" t="s">
        <v>1937</v>
      </c>
      <c r="D1493" s="1079" t="s">
        <v>1947</v>
      </c>
    </row>
    <row r="1494" spans="3:4">
      <c r="C1494" s="1072" t="s">
        <v>1937</v>
      </c>
      <c r="D1494" s="1079" t="s">
        <v>1948</v>
      </c>
    </row>
    <row r="1495" spans="3:4">
      <c r="C1495" s="1072" t="s">
        <v>1937</v>
      </c>
      <c r="D1495" s="1079" t="s">
        <v>388</v>
      </c>
    </row>
    <row r="1496" spans="3:4">
      <c r="C1496" s="1072" t="s">
        <v>1937</v>
      </c>
      <c r="D1496" s="1079" t="s">
        <v>69</v>
      </c>
    </row>
    <row r="1497" spans="3:4">
      <c r="C1497" s="1072" t="s">
        <v>1937</v>
      </c>
      <c r="D1497" s="1079" t="s">
        <v>1753</v>
      </c>
    </row>
    <row r="1498" spans="3:4">
      <c r="C1498" s="1072" t="s">
        <v>1937</v>
      </c>
      <c r="D1498" s="1079" t="s">
        <v>1949</v>
      </c>
    </row>
    <row r="1499" spans="3:4">
      <c r="C1499" s="1072" t="s">
        <v>1937</v>
      </c>
      <c r="D1499" s="1079" t="s">
        <v>1855</v>
      </c>
    </row>
    <row r="1500" spans="3:4">
      <c r="C1500" s="1072" t="s">
        <v>1937</v>
      </c>
      <c r="D1500" s="1079" t="s">
        <v>1380</v>
      </c>
    </row>
    <row r="1501" spans="3:4">
      <c r="C1501" s="1072" t="s">
        <v>1937</v>
      </c>
      <c r="D1501" s="1079" t="s">
        <v>1950</v>
      </c>
    </row>
    <row r="1502" spans="3:4">
      <c r="C1502" s="1072" t="s">
        <v>1937</v>
      </c>
      <c r="D1502" s="1079" t="s">
        <v>1952</v>
      </c>
    </row>
    <row r="1503" spans="3:4">
      <c r="C1503" s="1072" t="s">
        <v>1937</v>
      </c>
      <c r="D1503" s="1079" t="s">
        <v>262</v>
      </c>
    </row>
    <row r="1504" spans="3:4">
      <c r="C1504" s="1072" t="s">
        <v>1467</v>
      </c>
      <c r="D1504" s="1079" t="s">
        <v>905</v>
      </c>
    </row>
    <row r="1505" spans="3:4">
      <c r="C1505" s="1072" t="s">
        <v>1937</v>
      </c>
      <c r="D1505" s="1079" t="s">
        <v>1222</v>
      </c>
    </row>
    <row r="1506" spans="3:4">
      <c r="C1506" s="1072" t="s">
        <v>1937</v>
      </c>
      <c r="D1506" s="1079" t="s">
        <v>1483</v>
      </c>
    </row>
    <row r="1507" spans="3:4">
      <c r="C1507" s="1072" t="s">
        <v>1937</v>
      </c>
      <c r="D1507" s="1079" t="s">
        <v>1698</v>
      </c>
    </row>
    <row r="1508" spans="3:4">
      <c r="C1508" s="1072" t="s">
        <v>1937</v>
      </c>
      <c r="D1508" s="1079" t="s">
        <v>1953</v>
      </c>
    </row>
    <row r="1509" spans="3:4">
      <c r="C1509" s="1072" t="s">
        <v>1937</v>
      </c>
      <c r="D1509" s="1079" t="s">
        <v>1954</v>
      </c>
    </row>
    <row r="1510" spans="3:4">
      <c r="C1510" s="1072" t="s">
        <v>1937</v>
      </c>
      <c r="D1510" s="1079" t="s">
        <v>1548</v>
      </c>
    </row>
    <row r="1511" spans="3:4">
      <c r="C1511" s="1072" t="s">
        <v>1937</v>
      </c>
      <c r="D1511" s="1079" t="s">
        <v>579</v>
      </c>
    </row>
    <row r="1512" spans="3:4">
      <c r="C1512" s="1072" t="s">
        <v>1937</v>
      </c>
      <c r="D1512" s="1079" t="s">
        <v>1955</v>
      </c>
    </row>
    <row r="1513" spans="3:4">
      <c r="C1513" s="1072" t="s">
        <v>1937</v>
      </c>
      <c r="D1513" s="1079" t="s">
        <v>1837</v>
      </c>
    </row>
    <row r="1514" spans="3:4">
      <c r="C1514" s="1072" t="s">
        <v>1937</v>
      </c>
      <c r="D1514" s="1079" t="s">
        <v>1957</v>
      </c>
    </row>
    <row r="1515" spans="3:4">
      <c r="C1515" s="1072" t="s">
        <v>1937</v>
      </c>
      <c r="D1515" s="1079" t="s">
        <v>1190</v>
      </c>
    </row>
    <row r="1516" spans="3:4">
      <c r="C1516" s="1072" t="s">
        <v>1937</v>
      </c>
      <c r="D1516" s="1079" t="s">
        <v>1474</v>
      </c>
    </row>
    <row r="1517" spans="3:4">
      <c r="C1517" s="1072" t="s">
        <v>1937</v>
      </c>
      <c r="D1517" s="1079" t="s">
        <v>938</v>
      </c>
    </row>
    <row r="1518" spans="3:4">
      <c r="C1518" s="1072" t="s">
        <v>1937</v>
      </c>
      <c r="D1518" s="1079" t="s">
        <v>1861</v>
      </c>
    </row>
    <row r="1519" spans="3:4">
      <c r="C1519" s="1072" t="s">
        <v>1937</v>
      </c>
      <c r="D1519" s="1079" t="s">
        <v>1959</v>
      </c>
    </row>
    <row r="1520" spans="3:4">
      <c r="C1520" s="1072" t="s">
        <v>1937</v>
      </c>
      <c r="D1520" s="1079" t="s">
        <v>1960</v>
      </c>
    </row>
    <row r="1521" spans="3:4">
      <c r="C1521" s="1072" t="s">
        <v>1937</v>
      </c>
      <c r="D1521" s="1079" t="s">
        <v>1961</v>
      </c>
    </row>
    <row r="1522" spans="3:4">
      <c r="C1522" s="1072" t="s">
        <v>1937</v>
      </c>
      <c r="D1522" s="1079" t="s">
        <v>1962</v>
      </c>
    </row>
    <row r="1523" spans="3:4">
      <c r="C1523" s="1072" t="s">
        <v>1937</v>
      </c>
      <c r="D1523" s="1079" t="s">
        <v>1784</v>
      </c>
    </row>
    <row r="1524" spans="3:4">
      <c r="C1524" s="1072" t="s">
        <v>1937</v>
      </c>
      <c r="D1524" s="1079" t="s">
        <v>1963</v>
      </c>
    </row>
    <row r="1525" spans="3:4">
      <c r="C1525" s="1072" t="s">
        <v>1937</v>
      </c>
      <c r="D1525" s="1079" t="s">
        <v>1472</v>
      </c>
    </row>
    <row r="1526" spans="3:4">
      <c r="C1526" s="1072" t="s">
        <v>1937</v>
      </c>
      <c r="D1526" s="1079" t="s">
        <v>1965</v>
      </c>
    </row>
    <row r="1527" spans="3:4">
      <c r="C1527" s="1072" t="s">
        <v>1937</v>
      </c>
      <c r="D1527" s="1079" t="s">
        <v>943</v>
      </c>
    </row>
    <row r="1528" spans="3:4">
      <c r="C1528" s="1072" t="s">
        <v>1937</v>
      </c>
      <c r="D1528" s="1079" t="s">
        <v>1966</v>
      </c>
    </row>
    <row r="1529" spans="3:4">
      <c r="C1529" s="1072" t="s">
        <v>1937</v>
      </c>
      <c r="D1529" s="1079" t="s">
        <v>1967</v>
      </c>
    </row>
    <row r="1530" spans="3:4">
      <c r="C1530" s="1072" t="s">
        <v>1937</v>
      </c>
      <c r="D1530" s="1079" t="s">
        <v>1142</v>
      </c>
    </row>
    <row r="1531" spans="3:4">
      <c r="C1531" s="1072" t="s">
        <v>1937</v>
      </c>
      <c r="D1531" s="1079" t="s">
        <v>1042</v>
      </c>
    </row>
    <row r="1532" spans="3:4">
      <c r="C1532" s="1072" t="s">
        <v>1937</v>
      </c>
      <c r="D1532" s="1079" t="s">
        <v>1969</v>
      </c>
    </row>
    <row r="1533" spans="3:4">
      <c r="C1533" s="1072" t="s">
        <v>1937</v>
      </c>
      <c r="D1533" s="1079" t="s">
        <v>836</v>
      </c>
    </row>
    <row r="1534" spans="3:4">
      <c r="C1534" s="1072" t="s">
        <v>1937</v>
      </c>
      <c r="D1534" s="1079" t="s">
        <v>1970</v>
      </c>
    </row>
    <row r="1535" spans="3:4">
      <c r="C1535" s="1072" t="s">
        <v>1937</v>
      </c>
      <c r="D1535" s="1079" t="s">
        <v>1974</v>
      </c>
    </row>
    <row r="1536" spans="3:4">
      <c r="C1536" s="1072" t="s">
        <v>1975</v>
      </c>
      <c r="D1536" s="1079" t="s">
        <v>1766</v>
      </c>
    </row>
    <row r="1537" spans="3:4">
      <c r="C1537" s="1072" t="s">
        <v>1975</v>
      </c>
      <c r="D1537" s="1079" t="s">
        <v>1976</v>
      </c>
    </row>
    <row r="1538" spans="3:4">
      <c r="C1538" s="1072" t="s">
        <v>1975</v>
      </c>
      <c r="D1538" s="1079" t="s">
        <v>1977</v>
      </c>
    </row>
    <row r="1539" spans="3:4">
      <c r="C1539" s="1072" t="s">
        <v>1975</v>
      </c>
      <c r="D1539" s="1079" t="s">
        <v>1978</v>
      </c>
    </row>
    <row r="1540" spans="3:4">
      <c r="C1540" s="1072" t="s">
        <v>1975</v>
      </c>
      <c r="D1540" s="1079" t="s">
        <v>1980</v>
      </c>
    </row>
    <row r="1541" spans="3:4">
      <c r="C1541" s="1072" t="s">
        <v>1975</v>
      </c>
      <c r="D1541" s="1079" t="s">
        <v>1502</v>
      </c>
    </row>
    <row r="1542" spans="3:4">
      <c r="C1542" s="1072" t="s">
        <v>1975</v>
      </c>
      <c r="D1542" s="1079" t="s">
        <v>1981</v>
      </c>
    </row>
    <row r="1543" spans="3:4">
      <c r="C1543" s="1072" t="s">
        <v>1975</v>
      </c>
      <c r="D1543" s="1079" t="s">
        <v>1982</v>
      </c>
    </row>
    <row r="1544" spans="3:4">
      <c r="C1544" s="1072" t="s">
        <v>1975</v>
      </c>
      <c r="D1544" s="1079" t="s">
        <v>1983</v>
      </c>
    </row>
    <row r="1545" spans="3:4">
      <c r="C1545" s="1072" t="s">
        <v>1975</v>
      </c>
      <c r="D1545" s="1079" t="s">
        <v>1428</v>
      </c>
    </row>
    <row r="1546" spans="3:4">
      <c r="C1546" s="1072" t="s">
        <v>1975</v>
      </c>
      <c r="D1546" s="1079" t="s">
        <v>1543</v>
      </c>
    </row>
    <row r="1547" spans="3:4">
      <c r="C1547" s="1072" t="s">
        <v>1975</v>
      </c>
      <c r="D1547" s="1079" t="s">
        <v>427</v>
      </c>
    </row>
    <row r="1548" spans="3:4">
      <c r="C1548" s="1072" t="s">
        <v>1975</v>
      </c>
      <c r="D1548" s="1079" t="s">
        <v>319</v>
      </c>
    </row>
    <row r="1549" spans="3:4">
      <c r="C1549" s="1072" t="s">
        <v>1975</v>
      </c>
      <c r="D1549" s="1079" t="s">
        <v>1626</v>
      </c>
    </row>
    <row r="1550" spans="3:4">
      <c r="C1550" s="1072" t="s">
        <v>1975</v>
      </c>
      <c r="D1550" s="1079" t="s">
        <v>1984</v>
      </c>
    </row>
    <row r="1551" spans="3:4">
      <c r="C1551" s="1072" t="s">
        <v>1975</v>
      </c>
      <c r="D1551" s="1079" t="s">
        <v>1379</v>
      </c>
    </row>
    <row r="1552" spans="3:4">
      <c r="C1552" s="1072" t="s">
        <v>1975</v>
      </c>
      <c r="D1552" s="1079" t="s">
        <v>568</v>
      </c>
    </row>
    <row r="1553" spans="3:4">
      <c r="C1553" s="1072" t="s">
        <v>1975</v>
      </c>
      <c r="D1553" s="1079" t="s">
        <v>1986</v>
      </c>
    </row>
    <row r="1554" spans="3:4">
      <c r="C1554" s="1072" t="s">
        <v>1975</v>
      </c>
      <c r="D1554" s="1079" t="s">
        <v>1112</v>
      </c>
    </row>
    <row r="1555" spans="3:4">
      <c r="C1555" s="1072" t="s">
        <v>1975</v>
      </c>
      <c r="D1555" s="1079" t="s">
        <v>505</v>
      </c>
    </row>
    <row r="1556" spans="3:4">
      <c r="C1556" s="1072" t="s">
        <v>1870</v>
      </c>
      <c r="D1556" s="1079" t="s">
        <v>700</v>
      </c>
    </row>
    <row r="1557" spans="3:4">
      <c r="C1557" s="1072" t="s">
        <v>1870</v>
      </c>
      <c r="D1557" s="1079" t="s">
        <v>99</v>
      </c>
    </row>
    <row r="1558" spans="3:4">
      <c r="C1558" s="1072" t="s">
        <v>1870</v>
      </c>
      <c r="D1558" s="1079" t="s">
        <v>1687</v>
      </c>
    </row>
    <row r="1559" spans="3:4">
      <c r="C1559" s="1072" t="s">
        <v>1870</v>
      </c>
      <c r="D1559" s="1079" t="s">
        <v>1800</v>
      </c>
    </row>
    <row r="1560" spans="3:4">
      <c r="C1560" s="1072" t="s">
        <v>1870</v>
      </c>
      <c r="D1560" s="1079" t="s">
        <v>1988</v>
      </c>
    </row>
    <row r="1561" spans="3:4">
      <c r="C1561" s="1072" t="s">
        <v>1870</v>
      </c>
      <c r="D1561" s="1079" t="s">
        <v>841</v>
      </c>
    </row>
    <row r="1562" spans="3:4">
      <c r="C1562" s="1072" t="s">
        <v>1870</v>
      </c>
      <c r="D1562" s="1079" t="s">
        <v>1989</v>
      </c>
    </row>
    <row r="1563" spans="3:4">
      <c r="C1563" s="1072" t="s">
        <v>1870</v>
      </c>
      <c r="D1563" s="1079" t="s">
        <v>1991</v>
      </c>
    </row>
    <row r="1564" spans="3:4">
      <c r="C1564" s="1072" t="s">
        <v>1870</v>
      </c>
      <c r="D1564" s="1079" t="s">
        <v>289</v>
      </c>
    </row>
    <row r="1565" spans="3:4">
      <c r="C1565" s="1072" t="s">
        <v>1870</v>
      </c>
      <c r="D1565" s="1079" t="s">
        <v>1206</v>
      </c>
    </row>
    <row r="1566" spans="3:4">
      <c r="C1566" s="1072" t="s">
        <v>1870</v>
      </c>
      <c r="D1566" s="1079" t="s">
        <v>1644</v>
      </c>
    </row>
    <row r="1567" spans="3:4">
      <c r="C1567" s="1072" t="s">
        <v>1870</v>
      </c>
      <c r="D1567" s="1079" t="s">
        <v>1036</v>
      </c>
    </row>
    <row r="1568" spans="3:4">
      <c r="C1568" s="1072" t="s">
        <v>1870</v>
      </c>
      <c r="D1568" s="1079" t="s">
        <v>1901</v>
      </c>
    </row>
    <row r="1569" spans="3:5">
      <c r="C1569" s="1072" t="s">
        <v>1870</v>
      </c>
      <c r="D1569" s="1079" t="s">
        <v>1867</v>
      </c>
    </row>
    <row r="1570" spans="3:5">
      <c r="C1570" s="1072" t="s">
        <v>1870</v>
      </c>
      <c r="D1570" s="1079" t="s">
        <v>7</v>
      </c>
    </row>
    <row r="1571" spans="3:5">
      <c r="C1571" s="1072" t="s">
        <v>1870</v>
      </c>
      <c r="D1571" s="1079" t="s">
        <v>1992</v>
      </c>
    </row>
    <row r="1572" spans="3:5">
      <c r="C1572" s="1072" t="s">
        <v>1870</v>
      </c>
      <c r="D1572" s="1079" t="s">
        <v>1993</v>
      </c>
    </row>
    <row r="1573" spans="3:5">
      <c r="C1573" s="1072" t="s">
        <v>1870</v>
      </c>
      <c r="D1573" s="1079" t="s">
        <v>1994</v>
      </c>
    </row>
    <row r="1574" spans="3:5">
      <c r="C1574" s="1072" t="s">
        <v>1870</v>
      </c>
      <c r="D1574" s="1079" t="s">
        <v>1996</v>
      </c>
    </row>
    <row r="1575" spans="3:5">
      <c r="C1575" s="1072" t="s">
        <v>1870</v>
      </c>
      <c r="D1575" s="1079" t="s">
        <v>710</v>
      </c>
    </row>
    <row r="1576" spans="3:5">
      <c r="C1576" s="1072" t="s">
        <v>1870</v>
      </c>
      <c r="D1576" s="1079" t="s">
        <v>1179</v>
      </c>
      <c r="E1576" s="972"/>
    </row>
    <row r="1577" spans="3:5">
      <c r="C1577" s="1072" t="s">
        <v>1595</v>
      </c>
      <c r="D1577" s="1079" t="s">
        <v>1998</v>
      </c>
    </row>
    <row r="1578" spans="3:5">
      <c r="C1578" s="1072" t="s">
        <v>1595</v>
      </c>
      <c r="D1578" s="1079" t="s">
        <v>1999</v>
      </c>
    </row>
    <row r="1579" spans="3:5">
      <c r="C1579" s="1072" t="s">
        <v>1595</v>
      </c>
      <c r="D1579" s="1079" t="s">
        <v>1972</v>
      </c>
    </row>
    <row r="1580" spans="3:5">
      <c r="C1580" s="1072" t="s">
        <v>1595</v>
      </c>
      <c r="D1580" s="1079" t="s">
        <v>2000</v>
      </c>
    </row>
    <row r="1581" spans="3:5">
      <c r="C1581" s="1072" t="s">
        <v>1595</v>
      </c>
      <c r="D1581" s="1079" t="s">
        <v>2001</v>
      </c>
    </row>
    <row r="1582" spans="3:5">
      <c r="C1582" s="1072" t="s">
        <v>1595</v>
      </c>
      <c r="D1582" s="1079" t="s">
        <v>2002</v>
      </c>
    </row>
    <row r="1583" spans="3:5">
      <c r="C1583" s="1072" t="s">
        <v>1595</v>
      </c>
      <c r="D1583" s="1079" t="s">
        <v>522</v>
      </c>
    </row>
    <row r="1584" spans="3:5">
      <c r="C1584" s="1072" t="s">
        <v>1595</v>
      </c>
      <c r="D1584" s="1079" t="s">
        <v>406</v>
      </c>
    </row>
    <row r="1585" spans="3:4">
      <c r="C1585" s="1072" t="s">
        <v>1595</v>
      </c>
      <c r="D1585" s="1079" t="s">
        <v>1224</v>
      </c>
    </row>
    <row r="1586" spans="3:4">
      <c r="C1586" s="1072" t="s">
        <v>1595</v>
      </c>
      <c r="D1586" s="1079" t="s">
        <v>1913</v>
      </c>
    </row>
    <row r="1587" spans="3:4">
      <c r="C1587" s="1072" t="s">
        <v>1595</v>
      </c>
      <c r="D1587" s="1079" t="s">
        <v>2003</v>
      </c>
    </row>
    <row r="1588" spans="3:4">
      <c r="C1588" s="1072" t="s">
        <v>1595</v>
      </c>
      <c r="D1588" s="1079" t="s">
        <v>980</v>
      </c>
    </row>
    <row r="1589" spans="3:4">
      <c r="C1589" s="1072" t="s">
        <v>1595</v>
      </c>
      <c r="D1589" s="1079" t="s">
        <v>458</v>
      </c>
    </row>
    <row r="1590" spans="3:4">
      <c r="C1590" s="1072" t="s">
        <v>1595</v>
      </c>
      <c r="D1590" s="1079" t="s">
        <v>2004</v>
      </c>
    </row>
    <row r="1591" spans="3:4">
      <c r="C1591" s="1072" t="s">
        <v>1595</v>
      </c>
      <c r="D1591" s="1079" t="s">
        <v>956</v>
      </c>
    </row>
    <row r="1592" spans="3:4">
      <c r="C1592" s="1072" t="s">
        <v>1595</v>
      </c>
      <c r="D1592" s="1079" t="s">
        <v>2005</v>
      </c>
    </row>
    <row r="1593" spans="3:4">
      <c r="C1593" s="1072" t="s">
        <v>1595</v>
      </c>
      <c r="D1593" s="1079" t="s">
        <v>1665</v>
      </c>
    </row>
    <row r="1594" spans="3:4">
      <c r="C1594" s="1072" t="s">
        <v>1595</v>
      </c>
      <c r="D1594" s="1079" t="s">
        <v>1761</v>
      </c>
    </row>
    <row r="1595" spans="3:4">
      <c r="C1595" s="1072" t="s">
        <v>1595</v>
      </c>
      <c r="D1595" s="1079" t="s">
        <v>1985</v>
      </c>
    </row>
    <row r="1596" spans="3:4">
      <c r="C1596" s="1072" t="s">
        <v>1595</v>
      </c>
      <c r="D1596" s="1079" t="s">
        <v>451</v>
      </c>
    </row>
    <row r="1597" spans="3:4">
      <c r="C1597" s="1072" t="s">
        <v>1595</v>
      </c>
      <c r="D1597" s="1079" t="s">
        <v>2006</v>
      </c>
    </row>
    <row r="1598" spans="3:4">
      <c r="C1598" s="1072" t="s">
        <v>1595</v>
      </c>
      <c r="D1598" s="1079" t="s">
        <v>840</v>
      </c>
    </row>
    <row r="1599" spans="3:4">
      <c r="C1599" s="1072" t="s">
        <v>1595</v>
      </c>
      <c r="D1599" s="1079" t="s">
        <v>1019</v>
      </c>
    </row>
    <row r="1600" spans="3:4">
      <c r="C1600" s="1072" t="s">
        <v>1595</v>
      </c>
      <c r="D1600" s="1079" t="s">
        <v>2007</v>
      </c>
    </row>
    <row r="1601" spans="3:4">
      <c r="C1601" s="1072" t="s">
        <v>1595</v>
      </c>
      <c r="D1601" s="1079" t="s">
        <v>1507</v>
      </c>
    </row>
    <row r="1602" spans="3:4">
      <c r="C1602" s="1072" t="s">
        <v>1595</v>
      </c>
      <c r="D1602" s="1079" t="s">
        <v>2008</v>
      </c>
    </row>
    <row r="1603" spans="3:4">
      <c r="C1603" s="1072" t="s">
        <v>1595</v>
      </c>
      <c r="D1603" s="1079" t="s">
        <v>1803</v>
      </c>
    </row>
    <row r="1604" spans="3:4">
      <c r="C1604" s="1072" t="s">
        <v>1595</v>
      </c>
      <c r="D1604" s="1079" t="s">
        <v>2009</v>
      </c>
    </row>
    <row r="1605" spans="3:4">
      <c r="C1605" s="1072" t="s">
        <v>1595</v>
      </c>
      <c r="D1605" s="1079" t="s">
        <v>1348</v>
      </c>
    </row>
    <row r="1606" spans="3:4">
      <c r="C1606" s="1072" t="s">
        <v>1595</v>
      </c>
      <c r="D1606" s="1079" t="s">
        <v>1824</v>
      </c>
    </row>
    <row r="1607" spans="3:4">
      <c r="C1607" s="1072" t="s">
        <v>1595</v>
      </c>
      <c r="D1607" s="1079" t="s">
        <v>1920</v>
      </c>
    </row>
    <row r="1608" spans="3:4">
      <c r="C1608" s="1072" t="s">
        <v>1595</v>
      </c>
      <c r="D1608" s="1079" t="s">
        <v>765</v>
      </c>
    </row>
    <row r="1609" spans="3:4">
      <c r="C1609" s="1072" t="s">
        <v>1595</v>
      </c>
      <c r="D1609" s="1079" t="s">
        <v>1001</v>
      </c>
    </row>
    <row r="1610" spans="3:4">
      <c r="C1610" s="1072" t="s">
        <v>1595</v>
      </c>
      <c r="D1610" s="1079" t="s">
        <v>2010</v>
      </c>
    </row>
    <row r="1611" spans="3:4">
      <c r="C1611" s="1072" t="s">
        <v>1595</v>
      </c>
      <c r="D1611" s="1079" t="s">
        <v>431</v>
      </c>
    </row>
    <row r="1612" spans="3:4">
      <c r="C1612" s="1072" t="s">
        <v>1595</v>
      </c>
      <c r="D1612" s="1079" t="s">
        <v>1832</v>
      </c>
    </row>
    <row r="1613" spans="3:4">
      <c r="C1613" s="1072" t="s">
        <v>1595</v>
      </c>
      <c r="D1613" s="1079" t="s">
        <v>229</v>
      </c>
    </row>
    <row r="1614" spans="3:4">
      <c r="C1614" s="1072" t="s">
        <v>1595</v>
      </c>
      <c r="D1614" s="1079" t="s">
        <v>2011</v>
      </c>
    </row>
    <row r="1615" spans="3:4">
      <c r="C1615" s="1072" t="s">
        <v>1595</v>
      </c>
      <c r="D1615" s="1079" t="s">
        <v>1113</v>
      </c>
    </row>
    <row r="1616" spans="3:4">
      <c r="C1616" s="1072" t="s">
        <v>1595</v>
      </c>
      <c r="D1616" s="1079" t="s">
        <v>2012</v>
      </c>
    </row>
    <row r="1617" spans="3:4">
      <c r="C1617" s="1072" t="s">
        <v>1595</v>
      </c>
      <c r="D1617" s="1079" t="s">
        <v>760</v>
      </c>
    </row>
    <row r="1618" spans="3:4">
      <c r="C1618" s="1072" t="s">
        <v>1595</v>
      </c>
      <c r="D1618" s="1079" t="s">
        <v>1400</v>
      </c>
    </row>
    <row r="1619" spans="3:4">
      <c r="C1619" s="1072" t="s">
        <v>1595</v>
      </c>
      <c r="D1619" s="1079" t="s">
        <v>1656</v>
      </c>
    </row>
    <row r="1620" spans="3:4">
      <c r="C1620" s="1072" t="s">
        <v>1595</v>
      </c>
      <c r="D1620" s="1079" t="s">
        <v>1068</v>
      </c>
    </row>
    <row r="1621" spans="3:4">
      <c r="C1621" s="1072" t="s">
        <v>1595</v>
      </c>
      <c r="D1621" s="1079" t="s">
        <v>2014</v>
      </c>
    </row>
    <row r="1622" spans="3:4">
      <c r="C1622" s="1072" t="s">
        <v>541</v>
      </c>
      <c r="D1622" s="1079" t="s">
        <v>1089</v>
      </c>
    </row>
    <row r="1623" spans="3:4">
      <c r="C1623" s="1072" t="s">
        <v>541</v>
      </c>
      <c r="D1623" s="1079" t="s">
        <v>2015</v>
      </c>
    </row>
    <row r="1624" spans="3:4">
      <c r="C1624" s="1072" t="s">
        <v>541</v>
      </c>
      <c r="D1624" s="1079" t="s">
        <v>2016</v>
      </c>
    </row>
    <row r="1625" spans="3:4">
      <c r="C1625" s="1072" t="s">
        <v>541</v>
      </c>
      <c r="D1625" s="1079" t="s">
        <v>2017</v>
      </c>
    </row>
    <row r="1626" spans="3:4">
      <c r="C1626" s="1072" t="s">
        <v>541</v>
      </c>
      <c r="D1626" s="1079" t="s">
        <v>713</v>
      </c>
    </row>
    <row r="1627" spans="3:4">
      <c r="C1627" s="1072" t="s">
        <v>541</v>
      </c>
      <c r="D1627" s="1079" t="s">
        <v>2019</v>
      </c>
    </row>
    <row r="1628" spans="3:4">
      <c r="C1628" s="1072" t="s">
        <v>541</v>
      </c>
      <c r="D1628" s="1079" t="s">
        <v>1916</v>
      </c>
    </row>
    <row r="1629" spans="3:4">
      <c r="C1629" s="1072" t="s">
        <v>541</v>
      </c>
      <c r="D1629" s="1079" t="s">
        <v>848</v>
      </c>
    </row>
    <row r="1630" spans="3:4">
      <c r="C1630" s="1072" t="s">
        <v>541</v>
      </c>
      <c r="D1630" s="1079" t="s">
        <v>2022</v>
      </c>
    </row>
    <row r="1631" spans="3:4">
      <c r="C1631" s="1072" t="s">
        <v>541</v>
      </c>
      <c r="D1631" s="1079" t="s">
        <v>957</v>
      </c>
    </row>
    <row r="1632" spans="3:4">
      <c r="C1632" s="1072" t="s">
        <v>541</v>
      </c>
      <c r="D1632" s="1079" t="s">
        <v>323</v>
      </c>
    </row>
    <row r="1633" spans="3:4">
      <c r="C1633" s="1072" t="s">
        <v>541</v>
      </c>
      <c r="D1633" s="1079" t="s">
        <v>276</v>
      </c>
    </row>
    <row r="1634" spans="3:4">
      <c r="C1634" s="1072" t="s">
        <v>541</v>
      </c>
      <c r="D1634" s="1079" t="s">
        <v>2023</v>
      </c>
    </row>
    <row r="1635" spans="3:4">
      <c r="C1635" s="1072" t="s">
        <v>541</v>
      </c>
      <c r="D1635" s="1079" t="s">
        <v>335</v>
      </c>
    </row>
    <row r="1636" spans="3:4">
      <c r="C1636" s="1072" t="s">
        <v>541</v>
      </c>
      <c r="D1636" s="1079" t="s">
        <v>2024</v>
      </c>
    </row>
    <row r="1637" spans="3:4">
      <c r="C1637" s="1072" t="s">
        <v>541</v>
      </c>
      <c r="D1637" s="1079" t="s">
        <v>2025</v>
      </c>
    </row>
    <row r="1638" spans="3:4">
      <c r="C1638" s="1072" t="s">
        <v>541</v>
      </c>
      <c r="D1638" s="1079" t="s">
        <v>2026</v>
      </c>
    </row>
    <row r="1639" spans="3:4">
      <c r="C1639" s="1072" t="s">
        <v>541</v>
      </c>
      <c r="D1639" s="1079" t="s">
        <v>154</v>
      </c>
    </row>
    <row r="1640" spans="3:4">
      <c r="C1640" s="1072" t="s">
        <v>98</v>
      </c>
      <c r="D1640" s="1079" t="s">
        <v>140</v>
      </c>
    </row>
    <row r="1641" spans="3:4">
      <c r="C1641" s="1072" t="s">
        <v>98</v>
      </c>
      <c r="D1641" s="1079" t="s">
        <v>2027</v>
      </c>
    </row>
    <row r="1642" spans="3:4">
      <c r="C1642" s="1072" t="s">
        <v>98</v>
      </c>
      <c r="D1642" s="1079" t="s">
        <v>314</v>
      </c>
    </row>
    <row r="1643" spans="3:4">
      <c r="C1643" s="1072" t="s">
        <v>98</v>
      </c>
      <c r="D1643" s="1079" t="s">
        <v>2028</v>
      </c>
    </row>
    <row r="1644" spans="3:4">
      <c r="C1644" s="1072" t="s">
        <v>98</v>
      </c>
      <c r="D1644" s="1079" t="s">
        <v>2029</v>
      </c>
    </row>
    <row r="1645" spans="3:4">
      <c r="C1645" s="1072" t="s">
        <v>98</v>
      </c>
      <c r="D1645" s="1079" t="s">
        <v>1475</v>
      </c>
    </row>
    <row r="1646" spans="3:4">
      <c r="C1646" s="1072" t="s">
        <v>98</v>
      </c>
      <c r="D1646" s="1079" t="s">
        <v>1529</v>
      </c>
    </row>
    <row r="1647" spans="3:4">
      <c r="C1647" s="1072" t="s">
        <v>98</v>
      </c>
      <c r="D1647" s="1079" t="s">
        <v>181</v>
      </c>
    </row>
    <row r="1648" spans="3:4">
      <c r="C1648" s="1072" t="s">
        <v>98</v>
      </c>
      <c r="D1648" s="1079" t="s">
        <v>631</v>
      </c>
    </row>
    <row r="1649" spans="3:4">
      <c r="C1649" s="1072" t="s">
        <v>98</v>
      </c>
      <c r="D1649" s="1079" t="s">
        <v>2030</v>
      </c>
    </row>
    <row r="1650" spans="3:4">
      <c r="C1650" s="1072" t="s">
        <v>98</v>
      </c>
      <c r="D1650" s="1079" t="s">
        <v>53</v>
      </c>
    </row>
    <row r="1651" spans="3:4">
      <c r="C1651" s="1072" t="s">
        <v>98</v>
      </c>
      <c r="D1651" s="1079" t="s">
        <v>1895</v>
      </c>
    </row>
    <row r="1652" spans="3:4">
      <c r="C1652" s="1072" t="s">
        <v>98</v>
      </c>
      <c r="D1652" s="1079" t="s">
        <v>1817</v>
      </c>
    </row>
    <row r="1653" spans="3:4">
      <c r="C1653" s="1072" t="s">
        <v>98</v>
      </c>
      <c r="D1653" s="1079" t="s">
        <v>974</v>
      </c>
    </row>
    <row r="1654" spans="3:4">
      <c r="C1654" s="1072" t="s">
        <v>98</v>
      </c>
      <c r="D1654" s="1079" t="s">
        <v>1741</v>
      </c>
    </row>
    <row r="1655" spans="3:4">
      <c r="C1655" s="1072" t="s">
        <v>98</v>
      </c>
      <c r="D1655" s="1079" t="s">
        <v>1921</v>
      </c>
    </row>
    <row r="1656" spans="3:4">
      <c r="C1656" s="1072" t="s">
        <v>98</v>
      </c>
      <c r="D1656" s="1079" t="s">
        <v>1396</v>
      </c>
    </row>
    <row r="1657" spans="3:4">
      <c r="C1657" s="1072" t="s">
        <v>98</v>
      </c>
      <c r="D1657" s="1079" t="s">
        <v>1397</v>
      </c>
    </row>
    <row r="1658" spans="3:4">
      <c r="C1658" s="1072" t="s">
        <v>98</v>
      </c>
      <c r="D1658" s="1079" t="s">
        <v>2031</v>
      </c>
    </row>
    <row r="1659" spans="3:4">
      <c r="C1659" s="1072" t="s">
        <v>98</v>
      </c>
      <c r="D1659" s="1079" t="s">
        <v>1971</v>
      </c>
    </row>
    <row r="1660" spans="3:4">
      <c r="C1660" s="1072" t="s">
        <v>98</v>
      </c>
      <c r="D1660" s="1079" t="s">
        <v>2032</v>
      </c>
    </row>
    <row r="1661" spans="3:4">
      <c r="C1661" s="1072" t="s">
        <v>98</v>
      </c>
      <c r="D1661" s="1079" t="s">
        <v>199</v>
      </c>
    </row>
    <row r="1662" spans="3:4">
      <c r="C1662" s="1072" t="s">
        <v>98</v>
      </c>
      <c r="D1662" s="1079" t="s">
        <v>728</v>
      </c>
    </row>
    <row r="1663" spans="3:4">
      <c r="C1663" s="1072" t="s">
        <v>98</v>
      </c>
      <c r="D1663" s="1079" t="s">
        <v>2033</v>
      </c>
    </row>
    <row r="1664" spans="3:4">
      <c r="C1664" s="1072" t="s">
        <v>98</v>
      </c>
      <c r="D1664" s="1079" t="s">
        <v>2034</v>
      </c>
    </row>
    <row r="1665" spans="3:4">
      <c r="C1665" s="1072" t="s">
        <v>98</v>
      </c>
      <c r="D1665" s="1079" t="s">
        <v>2035</v>
      </c>
    </row>
    <row r="1666" spans="3:4">
      <c r="C1666" s="1072" t="s">
        <v>2036</v>
      </c>
      <c r="D1666" s="1079" t="s">
        <v>529</v>
      </c>
    </row>
    <row r="1667" spans="3:4">
      <c r="C1667" s="1072" t="s">
        <v>2036</v>
      </c>
      <c r="D1667" s="1079" t="s">
        <v>2037</v>
      </c>
    </row>
    <row r="1668" spans="3:4">
      <c r="C1668" s="1072" t="s">
        <v>2036</v>
      </c>
      <c r="D1668" s="1079" t="s">
        <v>1707</v>
      </c>
    </row>
    <row r="1669" spans="3:4">
      <c r="C1669" s="1072" t="s">
        <v>2036</v>
      </c>
      <c r="D1669" s="1079" t="s">
        <v>2039</v>
      </c>
    </row>
    <row r="1670" spans="3:4">
      <c r="C1670" s="1072" t="s">
        <v>2036</v>
      </c>
      <c r="D1670" s="1079" t="s">
        <v>492</v>
      </c>
    </row>
    <row r="1671" spans="3:4">
      <c r="C1671" s="1072" t="s">
        <v>2036</v>
      </c>
      <c r="D1671" s="1079" t="s">
        <v>2041</v>
      </c>
    </row>
    <row r="1672" spans="3:4">
      <c r="C1672" s="1072" t="s">
        <v>2036</v>
      </c>
      <c r="D1672" s="1079" t="s">
        <v>495</v>
      </c>
    </row>
    <row r="1673" spans="3:4">
      <c r="C1673" s="1072" t="s">
        <v>2036</v>
      </c>
      <c r="D1673" s="1079" t="s">
        <v>257</v>
      </c>
    </row>
    <row r="1674" spans="3:4">
      <c r="C1674" s="1072" t="s">
        <v>2036</v>
      </c>
      <c r="D1674" s="1079" t="s">
        <v>1114</v>
      </c>
    </row>
    <row r="1675" spans="3:4">
      <c r="C1675" s="1072" t="s">
        <v>2036</v>
      </c>
      <c r="D1675" s="1079" t="s">
        <v>2042</v>
      </c>
    </row>
    <row r="1676" spans="3:4">
      <c r="C1676" s="1072" t="s">
        <v>2036</v>
      </c>
      <c r="D1676" s="1079" t="s">
        <v>2043</v>
      </c>
    </row>
    <row r="1677" spans="3:4">
      <c r="C1677" s="1072" t="s">
        <v>2036</v>
      </c>
      <c r="D1677" s="1079" t="s">
        <v>2044</v>
      </c>
    </row>
    <row r="1678" spans="3:4">
      <c r="C1678" s="1072" t="s">
        <v>2036</v>
      </c>
      <c r="D1678" s="1079" t="s">
        <v>2046</v>
      </c>
    </row>
    <row r="1679" spans="3:4">
      <c r="C1679" s="1072" t="s">
        <v>2036</v>
      </c>
      <c r="D1679" s="1079" t="s">
        <v>2047</v>
      </c>
    </row>
    <row r="1680" spans="3:4">
      <c r="C1680" s="1072" t="s">
        <v>2036</v>
      </c>
      <c r="D1680" s="1079" t="s">
        <v>2048</v>
      </c>
    </row>
    <row r="1681" spans="3:4">
      <c r="C1681" s="1072" t="s">
        <v>2036</v>
      </c>
      <c r="D1681" s="1079" t="s">
        <v>1792</v>
      </c>
    </row>
    <row r="1682" spans="3:4">
      <c r="C1682" s="1072" t="s">
        <v>2036</v>
      </c>
      <c r="D1682" s="1079" t="s">
        <v>1231</v>
      </c>
    </row>
    <row r="1683" spans="3:4">
      <c r="C1683" s="1072" t="s">
        <v>2036</v>
      </c>
      <c r="D1683" s="1079" t="s">
        <v>2049</v>
      </c>
    </row>
    <row r="1684" spans="3:4">
      <c r="C1684" s="1072" t="s">
        <v>2036</v>
      </c>
      <c r="D1684" s="1079" t="s">
        <v>2040</v>
      </c>
    </row>
    <row r="1685" spans="3:4">
      <c r="C1685" s="1072" t="s">
        <v>2036</v>
      </c>
      <c r="D1685" s="1079" t="s">
        <v>2050</v>
      </c>
    </row>
    <row r="1686" spans="3:4">
      <c r="C1686" s="1072" t="s">
        <v>2036</v>
      </c>
      <c r="D1686" s="1079" t="s">
        <v>2051</v>
      </c>
    </row>
    <row r="1687" spans="3:4">
      <c r="C1687" s="1072" t="s">
        <v>2036</v>
      </c>
      <c r="D1687" s="1079" t="s">
        <v>441</v>
      </c>
    </row>
    <row r="1688" spans="3:4">
      <c r="C1688" s="1072" t="s">
        <v>2036</v>
      </c>
      <c r="D1688" s="1079" t="s">
        <v>1554</v>
      </c>
    </row>
    <row r="1689" spans="3:4">
      <c r="C1689" s="1072" t="s">
        <v>2036</v>
      </c>
      <c r="D1689" s="1079" t="s">
        <v>2052</v>
      </c>
    </row>
    <row r="1690" spans="3:4">
      <c r="C1690" s="1072" t="s">
        <v>2036</v>
      </c>
      <c r="D1690" s="1079" t="s">
        <v>2053</v>
      </c>
    </row>
    <row r="1691" spans="3:4">
      <c r="C1691" s="1072" t="s">
        <v>2036</v>
      </c>
      <c r="D1691" s="1079" t="s">
        <v>666</v>
      </c>
    </row>
    <row r="1692" spans="3:4">
      <c r="C1692" s="1072" t="s">
        <v>2036</v>
      </c>
      <c r="D1692" s="1079" t="s">
        <v>2054</v>
      </c>
    </row>
    <row r="1693" spans="3:4">
      <c r="C1693" s="1072" t="s">
        <v>2036</v>
      </c>
      <c r="D1693" s="1079" t="s">
        <v>2055</v>
      </c>
    </row>
    <row r="1694" spans="3:4">
      <c r="C1694" s="1072" t="s">
        <v>2036</v>
      </c>
      <c r="D1694" s="1079" t="s">
        <v>1891</v>
      </c>
    </row>
    <row r="1695" spans="3:4">
      <c r="C1695" s="1072" t="s">
        <v>2036</v>
      </c>
      <c r="D1695" s="1079" t="s">
        <v>1029</v>
      </c>
    </row>
    <row r="1696" spans="3:4">
      <c r="C1696" s="1072" t="s">
        <v>2036</v>
      </c>
      <c r="D1696" s="1079" t="s">
        <v>2056</v>
      </c>
    </row>
    <row r="1697" spans="3:4">
      <c r="C1697" s="1072" t="s">
        <v>2036</v>
      </c>
      <c r="D1697" s="1079" t="s">
        <v>1795</v>
      </c>
    </row>
    <row r="1698" spans="3:4">
      <c r="C1698" s="1072" t="s">
        <v>2036</v>
      </c>
      <c r="D1698" s="1079" t="s">
        <v>2057</v>
      </c>
    </row>
    <row r="1699" spans="3:4">
      <c r="C1699" s="1072" t="s">
        <v>2036</v>
      </c>
      <c r="D1699" s="1079" t="s">
        <v>2058</v>
      </c>
    </row>
    <row r="1700" spans="3:4">
      <c r="C1700" s="1072" t="s">
        <v>2036</v>
      </c>
      <c r="D1700" s="1079" t="s">
        <v>2059</v>
      </c>
    </row>
    <row r="1701" spans="3:4">
      <c r="C1701" s="1072" t="s">
        <v>2036</v>
      </c>
      <c r="D1701" s="1079" t="s">
        <v>2060</v>
      </c>
    </row>
    <row r="1702" spans="3:4">
      <c r="C1702" s="1072" t="s">
        <v>2036</v>
      </c>
      <c r="D1702" s="1079" t="s">
        <v>678</v>
      </c>
    </row>
    <row r="1703" spans="3:4">
      <c r="C1703" s="1072" t="s">
        <v>2036</v>
      </c>
      <c r="D1703" s="1079" t="s">
        <v>1291</v>
      </c>
    </row>
    <row r="1704" spans="3:4">
      <c r="C1704" s="1072" t="s">
        <v>2036</v>
      </c>
      <c r="D1704" s="1079" t="s">
        <v>1798</v>
      </c>
    </row>
    <row r="1705" spans="3:4">
      <c r="C1705" s="1072" t="s">
        <v>2036</v>
      </c>
      <c r="D1705" s="1079" t="s">
        <v>2061</v>
      </c>
    </row>
    <row r="1706" spans="3:4">
      <c r="C1706" s="1072" t="s">
        <v>2036</v>
      </c>
      <c r="D1706" s="1079" t="s">
        <v>2062</v>
      </c>
    </row>
    <row r="1707" spans="3:4">
      <c r="C1707" s="1072" t="s">
        <v>2036</v>
      </c>
      <c r="D1707" s="1079" t="s">
        <v>2063</v>
      </c>
    </row>
    <row r="1708" spans="3:4">
      <c r="C1708" s="1072" t="s">
        <v>2036</v>
      </c>
      <c r="D1708" s="1079" t="s">
        <v>1519</v>
      </c>
    </row>
    <row r="1709" spans="3:4">
      <c r="C1709" s="1072" t="s">
        <v>2064</v>
      </c>
      <c r="D1709" s="1079" t="s">
        <v>1968</v>
      </c>
    </row>
    <row r="1710" spans="3:4">
      <c r="C1710" s="1072" t="s">
        <v>2064</v>
      </c>
      <c r="D1710" s="1079" t="s">
        <v>195</v>
      </c>
    </row>
    <row r="1711" spans="3:4">
      <c r="C1711" s="1072" t="s">
        <v>2064</v>
      </c>
      <c r="D1711" s="1079" t="s">
        <v>2065</v>
      </c>
    </row>
    <row r="1712" spans="3:4">
      <c r="C1712" s="1072" t="s">
        <v>2064</v>
      </c>
      <c r="D1712" s="1079" t="s">
        <v>2066</v>
      </c>
    </row>
    <row r="1713" spans="3:4">
      <c r="C1713" s="1072" t="s">
        <v>2064</v>
      </c>
      <c r="D1713" s="1079" t="s">
        <v>1593</v>
      </c>
    </row>
    <row r="1714" spans="3:4">
      <c r="C1714" s="1072" t="s">
        <v>2064</v>
      </c>
      <c r="D1714" s="1079" t="s">
        <v>251</v>
      </c>
    </row>
    <row r="1715" spans="3:4">
      <c r="C1715" s="1072" t="s">
        <v>2064</v>
      </c>
      <c r="D1715" s="1079" t="s">
        <v>2067</v>
      </c>
    </row>
    <row r="1716" spans="3:4">
      <c r="C1716" s="1072" t="s">
        <v>2064</v>
      </c>
      <c r="D1716" s="1079" t="s">
        <v>1997</v>
      </c>
    </row>
    <row r="1717" spans="3:4">
      <c r="C1717" s="1072" t="s">
        <v>2064</v>
      </c>
      <c r="D1717" s="1079" t="s">
        <v>2068</v>
      </c>
    </row>
    <row r="1718" spans="3:4">
      <c r="C1718" s="1072" t="s">
        <v>2064</v>
      </c>
      <c r="D1718" s="1079" t="s">
        <v>2069</v>
      </c>
    </row>
    <row r="1719" spans="3:4">
      <c r="C1719" s="1072" t="s">
        <v>2064</v>
      </c>
      <c r="D1719" s="1079" t="s">
        <v>1718</v>
      </c>
    </row>
    <row r="1720" spans="3:4">
      <c r="C1720" s="1072" t="s">
        <v>2064</v>
      </c>
      <c r="D1720" s="1079" t="s">
        <v>2021</v>
      </c>
    </row>
    <row r="1721" spans="3:4">
      <c r="C1721" s="1072" t="s">
        <v>2064</v>
      </c>
      <c r="D1721" s="1079" t="s">
        <v>1875</v>
      </c>
    </row>
    <row r="1722" spans="3:4">
      <c r="C1722" s="1072" t="s">
        <v>2064</v>
      </c>
      <c r="D1722" s="1079" t="s">
        <v>329</v>
      </c>
    </row>
    <row r="1723" spans="3:4">
      <c r="C1723" s="1072" t="s">
        <v>2064</v>
      </c>
      <c r="D1723" s="1079" t="s">
        <v>2070</v>
      </c>
    </row>
    <row r="1724" spans="3:4">
      <c r="C1724" s="1072" t="s">
        <v>2064</v>
      </c>
      <c r="D1724" s="1079" t="s">
        <v>489</v>
      </c>
    </row>
    <row r="1725" spans="3:4">
      <c r="C1725" s="1072" t="s">
        <v>2064</v>
      </c>
      <c r="D1725" s="1079" t="s">
        <v>605</v>
      </c>
    </row>
    <row r="1726" spans="3:4">
      <c r="C1726" s="1072" t="s">
        <v>2064</v>
      </c>
      <c r="D1726" s="1079" t="s">
        <v>1340</v>
      </c>
    </row>
    <row r="1727" spans="3:4">
      <c r="C1727" s="1072" t="s">
        <v>2064</v>
      </c>
      <c r="D1727" s="1079" t="s">
        <v>2071</v>
      </c>
    </row>
    <row r="1728" spans="3:4">
      <c r="C1728" s="1072" t="s">
        <v>2064</v>
      </c>
      <c r="D1728" s="1079" t="s">
        <v>381</v>
      </c>
    </row>
    <row r="1729" spans="3:4">
      <c r="C1729" s="1072" t="s">
        <v>2064</v>
      </c>
      <c r="D1729" s="1079" t="s">
        <v>2072</v>
      </c>
    </row>
    <row r="1730" spans="3:4">
      <c r="C1730" s="1072" t="s">
        <v>2064</v>
      </c>
      <c r="D1730" s="1079" t="s">
        <v>2013</v>
      </c>
    </row>
    <row r="1731" spans="3:4">
      <c r="C1731" s="1072" t="s">
        <v>2064</v>
      </c>
      <c r="D1731" s="1079" t="s">
        <v>1207</v>
      </c>
    </row>
    <row r="1732" spans="3:4">
      <c r="C1732" s="1072" t="s">
        <v>2064</v>
      </c>
      <c r="D1732" s="1079" t="s">
        <v>2073</v>
      </c>
    </row>
    <row r="1733" spans="3:4">
      <c r="C1733" s="1072" t="s">
        <v>2064</v>
      </c>
      <c r="D1733" s="1079" t="s">
        <v>1764</v>
      </c>
    </row>
    <row r="1734" spans="3:4">
      <c r="C1734" s="1072" t="s">
        <v>2064</v>
      </c>
      <c r="D1734" s="1079" t="s">
        <v>264</v>
      </c>
    </row>
    <row r="1735" spans="3:4">
      <c r="C1735" s="1072" t="s">
        <v>2064</v>
      </c>
      <c r="D1735" s="1079" t="s">
        <v>395</v>
      </c>
    </row>
    <row r="1736" spans="3:4">
      <c r="C1736" s="1072" t="s">
        <v>2064</v>
      </c>
      <c r="D1736" s="1079" t="s">
        <v>151</v>
      </c>
    </row>
    <row r="1737" spans="3:4">
      <c r="C1737" s="1072" t="s">
        <v>2064</v>
      </c>
      <c r="D1737" s="1079" t="s">
        <v>1607</v>
      </c>
    </row>
    <row r="1738" spans="3:4">
      <c r="C1738" s="1072" t="s">
        <v>2064</v>
      </c>
      <c r="D1738" s="1079" t="s">
        <v>1294</v>
      </c>
    </row>
    <row r="1739" spans="3:4">
      <c r="C1739" s="1072" t="s">
        <v>2064</v>
      </c>
      <c r="D1739" s="1079" t="s">
        <v>1702</v>
      </c>
    </row>
    <row r="1740" spans="3:4">
      <c r="C1740" s="1072" t="s">
        <v>2064</v>
      </c>
      <c r="D1740" s="1079" t="s">
        <v>2074</v>
      </c>
    </row>
    <row r="1741" spans="3:4">
      <c r="C1741" s="1072" t="s">
        <v>2064</v>
      </c>
      <c r="D1741" s="1079" t="s">
        <v>256</v>
      </c>
    </row>
    <row r="1742" spans="3:4">
      <c r="C1742" s="1072" t="s">
        <v>2064</v>
      </c>
      <c r="D1742" s="1079" t="s">
        <v>211</v>
      </c>
    </row>
    <row r="1743" spans="3:4">
      <c r="C1743" s="1072" t="s">
        <v>2064</v>
      </c>
      <c r="D1743" s="1079" t="s">
        <v>2075</v>
      </c>
    </row>
    <row r="1744" spans="3:4">
      <c r="C1744" s="1072" t="s">
        <v>2064</v>
      </c>
      <c r="D1744" s="1079" t="s">
        <v>2076</v>
      </c>
    </row>
    <row r="1745" spans="3:4">
      <c r="C1745" s="1072" t="s">
        <v>2064</v>
      </c>
      <c r="D1745" s="1079" t="s">
        <v>2077</v>
      </c>
    </row>
    <row r="1746" spans="3:4">
      <c r="C1746" s="1072" t="s">
        <v>2064</v>
      </c>
      <c r="D1746" s="1079" t="s">
        <v>2078</v>
      </c>
    </row>
    <row r="1747" spans="3:4">
      <c r="C1747" s="1072" t="s">
        <v>2064</v>
      </c>
      <c r="D1747" s="1079" t="s">
        <v>1744</v>
      </c>
    </row>
    <row r="1748" spans="3:4">
      <c r="C1748" s="1072" t="s">
        <v>2064</v>
      </c>
      <c r="D1748" s="1079" t="s">
        <v>1712</v>
      </c>
    </row>
    <row r="1749" spans="3:4" ht="13.8">
      <c r="C1749" s="1076" t="s">
        <v>2064</v>
      </c>
      <c r="D1749" s="1080" t="s">
        <v>1106</v>
      </c>
    </row>
  </sheetData>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1081"/>
      <c r="C2" s="1082"/>
      <c r="D2" s="1084" t="s">
        <v>45</v>
      </c>
      <c r="E2" s="1084" t="s">
        <v>49</v>
      </c>
      <c r="F2" s="1084" t="s">
        <v>432</v>
      </c>
      <c r="G2" s="1084" t="s">
        <v>437</v>
      </c>
      <c r="H2" s="1084" t="s">
        <v>21</v>
      </c>
      <c r="I2" s="1084" t="s">
        <v>50</v>
      </c>
      <c r="J2" s="1084" t="s">
        <v>439</v>
      </c>
      <c r="K2" s="1084" t="s">
        <v>443</v>
      </c>
      <c r="L2" s="1084" t="s">
        <v>60</v>
      </c>
      <c r="M2" s="1084" t="s">
        <v>379</v>
      </c>
      <c r="N2" s="1084" t="s">
        <v>322</v>
      </c>
      <c r="O2" s="1084" t="s">
        <v>444</v>
      </c>
      <c r="P2" s="1084" t="s">
        <v>446</v>
      </c>
      <c r="Q2" s="1084" t="s">
        <v>452</v>
      </c>
      <c r="R2" s="1084" t="s">
        <v>72</v>
      </c>
      <c r="S2" s="1084" t="s">
        <v>317</v>
      </c>
      <c r="T2" s="1084" t="s">
        <v>454</v>
      </c>
      <c r="U2" s="1084" t="s">
        <v>459</v>
      </c>
      <c r="V2" s="1084" t="s">
        <v>465</v>
      </c>
      <c r="W2" s="1084" t="s">
        <v>302</v>
      </c>
      <c r="X2" s="1084" t="s">
        <v>6</v>
      </c>
      <c r="Y2" s="1084" t="s">
        <v>469</v>
      </c>
      <c r="Z2" s="1084" t="s">
        <v>321</v>
      </c>
      <c r="AB2" s="1085" t="s">
        <v>2166</v>
      </c>
      <c r="AC2" s="1085" t="s">
        <v>2165</v>
      </c>
      <c r="AD2" s="1085" t="s">
        <v>2168</v>
      </c>
      <c r="AE2" s="1084" t="s">
        <v>45</v>
      </c>
      <c r="AF2" s="1084" t="s">
        <v>49</v>
      </c>
      <c r="AG2" s="1084" t="s">
        <v>432</v>
      </c>
      <c r="AH2" s="1084" t="s">
        <v>437</v>
      </c>
      <c r="AI2" s="1084" t="s">
        <v>21</v>
      </c>
      <c r="AJ2" s="1084" t="s">
        <v>50</v>
      </c>
      <c r="AK2" s="1084" t="s">
        <v>439</v>
      </c>
      <c r="AL2" s="1084" t="s">
        <v>443</v>
      </c>
      <c r="AM2" s="1084" t="s">
        <v>60</v>
      </c>
      <c r="AN2" s="1084" t="s">
        <v>379</v>
      </c>
      <c r="AO2" s="1084" t="s">
        <v>322</v>
      </c>
      <c r="AP2" s="1084" t="s">
        <v>444</v>
      </c>
      <c r="AQ2" s="1084" t="s">
        <v>446</v>
      </c>
      <c r="AR2" s="1084" t="s">
        <v>452</v>
      </c>
      <c r="AS2" s="1084" t="s">
        <v>72</v>
      </c>
      <c r="AT2" s="1084" t="s">
        <v>317</v>
      </c>
      <c r="AU2" s="1084" t="s">
        <v>454</v>
      </c>
      <c r="AV2" s="1084" t="s">
        <v>459</v>
      </c>
      <c r="AW2" s="1084" t="s">
        <v>465</v>
      </c>
      <c r="AX2" s="1084" t="s">
        <v>302</v>
      </c>
      <c r="AY2" s="1084" t="s">
        <v>6</v>
      </c>
      <c r="AZ2" s="1084" t="s">
        <v>469</v>
      </c>
      <c r="BA2" s="1084" t="s">
        <v>321</v>
      </c>
    </row>
    <row r="3" spans="2:53" ht="24">
      <c r="B3" s="1081">
        <v>1</v>
      </c>
      <c r="C3" s="1082" t="s">
        <v>234</v>
      </c>
      <c r="D3" s="992">
        <v>0.13700000000000001</v>
      </c>
      <c r="E3" s="992">
        <v>0.13700000000000001</v>
      </c>
      <c r="F3" s="992">
        <v>0.13700000000000001</v>
      </c>
      <c r="G3" s="992">
        <v>5.8000000000000003e-002</v>
      </c>
      <c r="H3" s="992">
        <v>5.8999999999999997e-002</v>
      </c>
      <c r="I3" s="992">
        <v>5.8999999999999997e-002</v>
      </c>
      <c r="J3" s="992">
        <v>4.7e-002</v>
      </c>
      <c r="K3" s="992">
        <v>8.2000000000000003e-002</v>
      </c>
      <c r="L3" s="992">
        <v>8.2000000000000003e-002</v>
      </c>
      <c r="M3" s="992">
        <v>0.104</v>
      </c>
      <c r="N3" s="992">
        <v>0.10199999999999999</v>
      </c>
      <c r="O3" s="992">
        <v>0.10199999999999999</v>
      </c>
      <c r="P3" s="992">
        <v>0.111</v>
      </c>
      <c r="Q3" s="992">
        <v>8.3000000000000004e-002</v>
      </c>
      <c r="R3" s="992">
        <v>8.3000000000000004e-002</v>
      </c>
      <c r="S3" s="992">
        <v>8.3000000000000004e-002</v>
      </c>
      <c r="T3" s="992">
        <v>3.9e-002</v>
      </c>
      <c r="U3" s="992">
        <v>3.9e-002</v>
      </c>
      <c r="V3" s="992">
        <v>2.5999999999999999e-002</v>
      </c>
      <c r="W3" s="992">
        <v>2.5999999999999999e-002</v>
      </c>
      <c r="X3" s="992">
        <v>2.5999999999999999e-002</v>
      </c>
      <c r="Y3" s="992">
        <v>0.13700000000000001</v>
      </c>
      <c r="Z3" s="992">
        <v>5.8999999999999997e-002</v>
      </c>
      <c r="AB3" s="1086">
        <v>1</v>
      </c>
      <c r="AC3" s="1086">
        <v>1</v>
      </c>
      <c r="AD3" s="1086" t="str">
        <f t="shared" ref="AD3:AD27" si="0">VLOOKUP(AB3,$B$3:$C$11,2)&amp;"から"&amp;VLOOKUP(AC3,$B$3:$C$11,2)</f>
        <v>処遇加算Ⅰから処遇加算Ⅰ</v>
      </c>
      <c r="AE3" s="1087">
        <f t="shared" ref="AE3:BA3" si="1">(D$3-D$3)/D$3</f>
        <v>0</v>
      </c>
      <c r="AF3" s="1087">
        <f t="shared" si="1"/>
        <v>0</v>
      </c>
      <c r="AG3" s="1087">
        <f t="shared" si="1"/>
        <v>0</v>
      </c>
      <c r="AH3" s="1087">
        <f t="shared" si="1"/>
        <v>0</v>
      </c>
      <c r="AI3" s="1087">
        <f t="shared" si="1"/>
        <v>0</v>
      </c>
      <c r="AJ3" s="1087">
        <f t="shared" si="1"/>
        <v>0</v>
      </c>
      <c r="AK3" s="1087">
        <f t="shared" si="1"/>
        <v>0</v>
      </c>
      <c r="AL3" s="1087">
        <f t="shared" si="1"/>
        <v>0</v>
      </c>
      <c r="AM3" s="1087">
        <f t="shared" si="1"/>
        <v>0</v>
      </c>
      <c r="AN3" s="1087">
        <f t="shared" si="1"/>
        <v>0</v>
      </c>
      <c r="AO3" s="1087">
        <f t="shared" si="1"/>
        <v>0</v>
      </c>
      <c r="AP3" s="1087">
        <f t="shared" si="1"/>
        <v>0</v>
      </c>
      <c r="AQ3" s="1087">
        <f t="shared" si="1"/>
        <v>0</v>
      </c>
      <c r="AR3" s="1087">
        <f t="shared" si="1"/>
        <v>0</v>
      </c>
      <c r="AS3" s="1087">
        <f t="shared" si="1"/>
        <v>0</v>
      </c>
      <c r="AT3" s="1087">
        <f t="shared" si="1"/>
        <v>0</v>
      </c>
      <c r="AU3" s="1087">
        <f t="shared" si="1"/>
        <v>0</v>
      </c>
      <c r="AV3" s="1087">
        <f t="shared" si="1"/>
        <v>0</v>
      </c>
      <c r="AW3" s="1087">
        <f t="shared" si="1"/>
        <v>0</v>
      </c>
      <c r="AX3" s="1087">
        <f t="shared" si="1"/>
        <v>0</v>
      </c>
      <c r="AY3" s="1087">
        <f t="shared" si="1"/>
        <v>0</v>
      </c>
      <c r="AZ3" s="1087">
        <f t="shared" si="1"/>
        <v>0</v>
      </c>
      <c r="BA3" s="1087">
        <f t="shared" si="1"/>
        <v>0</v>
      </c>
    </row>
    <row r="4" spans="2:53" ht="24">
      <c r="B4" s="1081">
        <v>2</v>
      </c>
      <c r="C4" s="1082" t="s">
        <v>369</v>
      </c>
      <c r="D4" s="992">
        <v>0.1</v>
      </c>
      <c r="E4" s="992">
        <v>0.1</v>
      </c>
      <c r="F4" s="992">
        <v>0.1</v>
      </c>
      <c r="G4" s="992">
        <v>4.2000000000000003e-002</v>
      </c>
      <c r="H4" s="992">
        <v>4.2999999999999997e-002</v>
      </c>
      <c r="I4" s="992">
        <v>4.2999999999999997e-002</v>
      </c>
      <c r="J4" s="992">
        <v>3.4000000000000002e-002</v>
      </c>
      <c r="K4" s="992">
        <v>6.e-002</v>
      </c>
      <c r="L4" s="992">
        <v>6.e-002</v>
      </c>
      <c r="M4" s="992">
        <v>7.5999999999999998e-002</v>
      </c>
      <c r="N4" s="992">
        <v>7.3999999999999996e-002</v>
      </c>
      <c r="O4" s="992">
        <v>7.3999999999999996e-002</v>
      </c>
      <c r="P4" s="992">
        <v>8.1000000000000003e-002</v>
      </c>
      <c r="Q4" s="992">
        <v>6.e-002</v>
      </c>
      <c r="R4" s="992">
        <v>6.e-002</v>
      </c>
      <c r="S4" s="992">
        <v>6.e-002</v>
      </c>
      <c r="T4" s="992">
        <v>2.9000000000000001e-002</v>
      </c>
      <c r="U4" s="992">
        <v>2.9000000000000001e-002</v>
      </c>
      <c r="V4" s="992">
        <v>1.9e-002</v>
      </c>
      <c r="W4" s="992">
        <v>1.9e-002</v>
      </c>
      <c r="X4" s="992">
        <v>1.9e-002</v>
      </c>
      <c r="Y4" s="992">
        <v>0.1</v>
      </c>
      <c r="Z4" s="992">
        <v>4.2999999999999997e-002</v>
      </c>
      <c r="AB4" s="1086">
        <v>1</v>
      </c>
      <c r="AC4" s="1086">
        <v>2</v>
      </c>
      <c r="AD4" s="1086" t="str">
        <f t="shared" si="0"/>
        <v>処遇加算Ⅰから処遇加算Ⅱ</v>
      </c>
      <c r="AE4" s="1087">
        <f t="shared" ref="AE4:BA4" si="2">(D$4-D$3)/D$4</f>
        <v>-0.37000000000000005</v>
      </c>
      <c r="AF4" s="1087">
        <f t="shared" si="2"/>
        <v>-0.37000000000000005</v>
      </c>
      <c r="AG4" s="1087">
        <f t="shared" si="2"/>
        <v>-0.37000000000000005</v>
      </c>
      <c r="AH4" s="1087">
        <f t="shared" si="2"/>
        <v>-0.38095238095238093</v>
      </c>
      <c r="AI4" s="1087">
        <f t="shared" si="2"/>
        <v>-0.372093023255814</v>
      </c>
      <c r="AJ4" s="1087">
        <f t="shared" si="2"/>
        <v>-0.372093023255814</v>
      </c>
      <c r="AK4" s="1087">
        <f t="shared" si="2"/>
        <v>-0.38235294117647051</v>
      </c>
      <c r="AL4" s="1087">
        <f t="shared" si="2"/>
        <v>-0.36666666666666675</v>
      </c>
      <c r="AM4" s="1087">
        <f t="shared" si="2"/>
        <v>-0.36666666666666675</v>
      </c>
      <c r="AN4" s="1087">
        <f t="shared" si="2"/>
        <v>-0.36842105263157893</v>
      </c>
      <c r="AO4" s="1087">
        <f t="shared" si="2"/>
        <v>-0.37837837837837834</v>
      </c>
      <c r="AP4" s="1087">
        <f t="shared" si="2"/>
        <v>-0.37837837837837834</v>
      </c>
      <c r="AQ4" s="1087">
        <f t="shared" si="2"/>
        <v>-0.37037037037037035</v>
      </c>
      <c r="AR4" s="1087">
        <f t="shared" si="2"/>
        <v>-0.38333333333333347</v>
      </c>
      <c r="AS4" s="1087">
        <f t="shared" si="2"/>
        <v>-0.38333333333333347</v>
      </c>
      <c r="AT4" s="1087">
        <f t="shared" si="2"/>
        <v>-0.38333333333333347</v>
      </c>
      <c r="AU4" s="1087">
        <f t="shared" si="2"/>
        <v>-0.34482758620689646</v>
      </c>
      <c r="AV4" s="1087">
        <f t="shared" si="2"/>
        <v>-0.34482758620689646</v>
      </c>
      <c r="AW4" s="1087">
        <f t="shared" si="2"/>
        <v>-0.36842105263157893</v>
      </c>
      <c r="AX4" s="1087">
        <f t="shared" si="2"/>
        <v>-0.36842105263157893</v>
      </c>
      <c r="AY4" s="1087">
        <f t="shared" si="2"/>
        <v>-0.36842105263157893</v>
      </c>
      <c r="AZ4" s="1087">
        <f t="shared" si="2"/>
        <v>-0.37000000000000005</v>
      </c>
      <c r="BA4" s="1087">
        <f t="shared" si="2"/>
        <v>-0.372093023255814</v>
      </c>
    </row>
    <row r="5" spans="2:53" ht="24">
      <c r="B5" s="1081">
        <v>3</v>
      </c>
      <c r="C5" s="1082" t="s">
        <v>373</v>
      </c>
      <c r="D5" s="992">
        <v>5.5e-002</v>
      </c>
      <c r="E5" s="992">
        <v>5.5e-002</v>
      </c>
      <c r="F5" s="992">
        <v>5.5e-002</v>
      </c>
      <c r="G5" s="992">
        <v>2.3e-002</v>
      </c>
      <c r="H5" s="992">
        <v>2.3e-002</v>
      </c>
      <c r="I5" s="992">
        <v>2.3e-002</v>
      </c>
      <c r="J5" s="992">
        <v>1.9e-002</v>
      </c>
      <c r="K5" s="992">
        <v>3.3000000000000002e-002</v>
      </c>
      <c r="L5" s="992">
        <v>3.3000000000000002e-002</v>
      </c>
      <c r="M5" s="992">
        <v>4.2000000000000003e-002</v>
      </c>
      <c r="N5" s="992">
        <v>4.1000000000000002e-002</v>
      </c>
      <c r="O5" s="992">
        <v>4.1000000000000002e-002</v>
      </c>
      <c r="P5" s="992">
        <v>4.4999999999999998e-002</v>
      </c>
      <c r="Q5" s="992">
        <v>3.3000000000000002e-002</v>
      </c>
      <c r="R5" s="992">
        <v>3.3000000000000002e-002</v>
      </c>
      <c r="S5" s="992">
        <v>3.3000000000000002e-002</v>
      </c>
      <c r="T5" s="992">
        <v>1.6e-002</v>
      </c>
      <c r="U5" s="992">
        <v>1.6e-002</v>
      </c>
      <c r="V5" s="992">
        <v>1.e-002</v>
      </c>
      <c r="W5" s="992">
        <v>1.e-002</v>
      </c>
      <c r="X5" s="992">
        <v>1.e-002</v>
      </c>
      <c r="Y5" s="992">
        <v>5.5e-002</v>
      </c>
      <c r="Z5" s="992">
        <v>2.3e-002</v>
      </c>
      <c r="AB5" s="1086">
        <v>1</v>
      </c>
      <c r="AC5" s="1086">
        <v>3</v>
      </c>
      <c r="AD5" s="1086" t="str">
        <f t="shared" si="0"/>
        <v>処遇加算Ⅰから処遇加算Ⅲ</v>
      </c>
      <c r="AE5" s="1087">
        <f t="shared" ref="AE5:BA5" si="3">(D$5-D$3)/D$5</f>
        <v>-1.4909090909090912</v>
      </c>
      <c r="AF5" s="1087">
        <f t="shared" si="3"/>
        <v>-1.4909090909090912</v>
      </c>
      <c r="AG5" s="1087">
        <f t="shared" si="3"/>
        <v>-1.4909090909090912</v>
      </c>
      <c r="AH5" s="1087">
        <f t="shared" si="3"/>
        <v>-1.5217391304347827</v>
      </c>
      <c r="AI5" s="1087">
        <f t="shared" si="3"/>
        <v>-1.5652173913043477</v>
      </c>
      <c r="AJ5" s="1087">
        <f t="shared" si="3"/>
        <v>-1.5652173913043477</v>
      </c>
      <c r="AK5" s="1087">
        <f t="shared" si="3"/>
        <v>-1.4736842105263159</v>
      </c>
      <c r="AL5" s="1087">
        <f t="shared" si="3"/>
        <v>-1.4848484848484849</v>
      </c>
      <c r="AM5" s="1087">
        <f t="shared" si="3"/>
        <v>-1.4848484848484849</v>
      </c>
      <c r="AN5" s="1087">
        <f t="shared" si="3"/>
        <v>-1.4761904761904758</v>
      </c>
      <c r="AO5" s="1087">
        <f t="shared" si="3"/>
        <v>-1.4878048780487803</v>
      </c>
      <c r="AP5" s="1087">
        <f t="shared" si="3"/>
        <v>-1.4878048780487803</v>
      </c>
      <c r="AQ5" s="1087">
        <f t="shared" si="3"/>
        <v>-1.4666666666666668</v>
      </c>
      <c r="AR5" s="1087">
        <f t="shared" si="3"/>
        <v>-1.5151515151515151</v>
      </c>
      <c r="AS5" s="1087">
        <f t="shared" si="3"/>
        <v>-1.5151515151515151</v>
      </c>
      <c r="AT5" s="1087">
        <f t="shared" si="3"/>
        <v>-1.5151515151515151</v>
      </c>
      <c r="AU5" s="1087">
        <f t="shared" si="3"/>
        <v>-1.4375</v>
      </c>
      <c r="AV5" s="1087">
        <f t="shared" si="3"/>
        <v>-1.4375</v>
      </c>
      <c r="AW5" s="1087">
        <f t="shared" si="3"/>
        <v>-1.6</v>
      </c>
      <c r="AX5" s="1087">
        <f t="shared" si="3"/>
        <v>-1.6</v>
      </c>
      <c r="AY5" s="1087">
        <f t="shared" si="3"/>
        <v>-1.6</v>
      </c>
      <c r="AZ5" s="1087">
        <f t="shared" si="3"/>
        <v>-1.4909090909090912</v>
      </c>
      <c r="BA5" s="1087">
        <f t="shared" si="3"/>
        <v>-1.5652173913043477</v>
      </c>
    </row>
    <row r="6" spans="2:53" ht="24">
      <c r="B6" s="1081">
        <v>4</v>
      </c>
      <c r="C6" s="1082" t="s">
        <v>2149</v>
      </c>
      <c r="D6" s="992">
        <v>0</v>
      </c>
      <c r="E6" s="992">
        <v>0</v>
      </c>
      <c r="F6" s="992">
        <v>0</v>
      </c>
      <c r="G6" s="992">
        <v>0</v>
      </c>
      <c r="H6" s="992">
        <v>0</v>
      </c>
      <c r="I6" s="992">
        <v>0</v>
      </c>
      <c r="J6" s="992">
        <v>0</v>
      </c>
      <c r="K6" s="992">
        <v>0</v>
      </c>
      <c r="L6" s="992">
        <v>0</v>
      </c>
      <c r="M6" s="992">
        <v>0</v>
      </c>
      <c r="N6" s="992">
        <v>0</v>
      </c>
      <c r="O6" s="992">
        <v>0</v>
      </c>
      <c r="P6" s="992">
        <v>0</v>
      </c>
      <c r="Q6" s="992">
        <v>0</v>
      </c>
      <c r="R6" s="992">
        <v>0</v>
      </c>
      <c r="S6" s="992">
        <v>0</v>
      </c>
      <c r="T6" s="992">
        <v>0</v>
      </c>
      <c r="U6" s="992">
        <v>0</v>
      </c>
      <c r="V6" s="992">
        <v>0</v>
      </c>
      <c r="W6" s="992">
        <v>0</v>
      </c>
      <c r="X6" s="992">
        <v>0</v>
      </c>
      <c r="Y6" s="992">
        <v>0</v>
      </c>
      <c r="Z6" s="992">
        <v>0</v>
      </c>
      <c r="AB6" s="1086">
        <v>2</v>
      </c>
      <c r="AC6" s="1086">
        <v>1</v>
      </c>
      <c r="AD6" s="1086" t="str">
        <f t="shared" si="0"/>
        <v>処遇加算Ⅱから処遇加算Ⅰ</v>
      </c>
      <c r="AE6" s="1087">
        <f t="shared" ref="AE6:BA6" si="4">(D$3-D$4)/D$3</f>
        <v>0.27007299270072993</v>
      </c>
      <c r="AF6" s="1087">
        <f t="shared" si="4"/>
        <v>0.27007299270072993</v>
      </c>
      <c r="AG6" s="1087">
        <f t="shared" si="4"/>
        <v>0.27007299270072993</v>
      </c>
      <c r="AH6" s="1087">
        <f t="shared" si="4"/>
        <v>0.27586206896551724</v>
      </c>
      <c r="AI6" s="1087">
        <f t="shared" si="4"/>
        <v>0.2711864406779661</v>
      </c>
      <c r="AJ6" s="1087">
        <f t="shared" si="4"/>
        <v>0.2711864406779661</v>
      </c>
      <c r="AK6" s="1087">
        <f t="shared" si="4"/>
        <v>0.27659574468085102</v>
      </c>
      <c r="AL6" s="1087">
        <f t="shared" si="4"/>
        <v>0.26829268292682934</v>
      </c>
      <c r="AM6" s="1087">
        <f t="shared" si="4"/>
        <v>0.26829268292682934</v>
      </c>
      <c r="AN6" s="1087">
        <f t="shared" si="4"/>
        <v>0.26923076923076922</v>
      </c>
      <c r="AO6" s="1087">
        <f t="shared" si="4"/>
        <v>0.2745098039215686</v>
      </c>
      <c r="AP6" s="1087">
        <f t="shared" si="4"/>
        <v>0.2745098039215686</v>
      </c>
      <c r="AQ6" s="1087">
        <f t="shared" si="4"/>
        <v>0.27027027027027023</v>
      </c>
      <c r="AR6" s="1087">
        <f t="shared" si="4"/>
        <v>0.27710843373493982</v>
      </c>
      <c r="AS6" s="1087">
        <f t="shared" si="4"/>
        <v>0.27710843373493982</v>
      </c>
      <c r="AT6" s="1087">
        <f t="shared" si="4"/>
        <v>0.27710843373493982</v>
      </c>
      <c r="AU6" s="1087">
        <f t="shared" si="4"/>
        <v>0.25641025641025639</v>
      </c>
      <c r="AV6" s="1087">
        <f t="shared" si="4"/>
        <v>0.25641025641025639</v>
      </c>
      <c r="AW6" s="1087">
        <f t="shared" si="4"/>
        <v>0.26923076923076922</v>
      </c>
      <c r="AX6" s="1087">
        <f t="shared" si="4"/>
        <v>0.26923076923076922</v>
      </c>
      <c r="AY6" s="1087">
        <f t="shared" si="4"/>
        <v>0.26923076923076922</v>
      </c>
      <c r="AZ6" s="1087">
        <f t="shared" si="4"/>
        <v>0.27007299270072993</v>
      </c>
      <c r="BA6" s="1087">
        <f t="shared" si="4"/>
        <v>0.2711864406779661</v>
      </c>
    </row>
    <row r="7" spans="2:53" ht="24">
      <c r="B7" s="1081">
        <v>5</v>
      </c>
      <c r="C7" s="1082" t="s">
        <v>378</v>
      </c>
      <c r="D7" s="992">
        <v>6.3e-002</v>
      </c>
      <c r="E7" s="992">
        <v>6.3e-002</v>
      </c>
      <c r="F7" s="992">
        <v>6.3e-002</v>
      </c>
      <c r="G7" s="992">
        <v>2.1000000000000001e-002</v>
      </c>
      <c r="H7" s="992">
        <v>1.2e-002</v>
      </c>
      <c r="I7" s="992">
        <v>1.2e-002</v>
      </c>
      <c r="J7" s="992">
        <v>2.e-002</v>
      </c>
      <c r="K7" s="992">
        <v>1.7999999999999999e-002</v>
      </c>
      <c r="L7" s="992">
        <v>1.7999999999999999e-002</v>
      </c>
      <c r="M7" s="992">
        <v>3.1e-002</v>
      </c>
      <c r="N7" s="992">
        <v>1.4999999999999999e-002</v>
      </c>
      <c r="O7" s="992">
        <v>1.4999999999999999e-002</v>
      </c>
      <c r="P7" s="992">
        <v>3.1e-002</v>
      </c>
      <c r="Q7" s="992">
        <v>2.7e-002</v>
      </c>
      <c r="R7" s="992">
        <v>2.7e-002</v>
      </c>
      <c r="S7" s="992">
        <v>2.7e-002</v>
      </c>
      <c r="T7" s="992">
        <v>2.1000000000000001e-002</v>
      </c>
      <c r="U7" s="992">
        <v>2.1000000000000001e-002</v>
      </c>
      <c r="V7" s="992">
        <v>1.4999999999999999e-002</v>
      </c>
      <c r="W7" s="992">
        <v>1.4999999999999999e-002</v>
      </c>
      <c r="X7" s="992">
        <v>1.4999999999999999e-002</v>
      </c>
      <c r="Y7" s="992">
        <v>6.3e-002</v>
      </c>
      <c r="Z7" s="992">
        <v>1.2e-002</v>
      </c>
      <c r="AB7" s="1086">
        <v>2</v>
      </c>
      <c r="AC7" s="1086">
        <v>2</v>
      </c>
      <c r="AD7" s="1086" t="str">
        <f t="shared" si="0"/>
        <v>処遇加算Ⅱから処遇加算Ⅱ</v>
      </c>
      <c r="AE7" s="1087">
        <f t="shared" ref="AE7:BA7" si="5">(D$4-D$4)/D$4</f>
        <v>0</v>
      </c>
      <c r="AF7" s="1087">
        <f t="shared" si="5"/>
        <v>0</v>
      </c>
      <c r="AG7" s="1087">
        <f t="shared" si="5"/>
        <v>0</v>
      </c>
      <c r="AH7" s="1087">
        <f t="shared" si="5"/>
        <v>0</v>
      </c>
      <c r="AI7" s="1087">
        <f t="shared" si="5"/>
        <v>0</v>
      </c>
      <c r="AJ7" s="1087">
        <f t="shared" si="5"/>
        <v>0</v>
      </c>
      <c r="AK7" s="1087">
        <f t="shared" si="5"/>
        <v>0</v>
      </c>
      <c r="AL7" s="1087">
        <f t="shared" si="5"/>
        <v>0</v>
      </c>
      <c r="AM7" s="1087">
        <f t="shared" si="5"/>
        <v>0</v>
      </c>
      <c r="AN7" s="1087">
        <f t="shared" si="5"/>
        <v>0</v>
      </c>
      <c r="AO7" s="1087">
        <f t="shared" si="5"/>
        <v>0</v>
      </c>
      <c r="AP7" s="1087">
        <f t="shared" si="5"/>
        <v>0</v>
      </c>
      <c r="AQ7" s="1087">
        <f t="shared" si="5"/>
        <v>0</v>
      </c>
      <c r="AR7" s="1087">
        <f t="shared" si="5"/>
        <v>0</v>
      </c>
      <c r="AS7" s="1087">
        <f t="shared" si="5"/>
        <v>0</v>
      </c>
      <c r="AT7" s="1087">
        <f t="shared" si="5"/>
        <v>0</v>
      </c>
      <c r="AU7" s="1087">
        <f t="shared" si="5"/>
        <v>0</v>
      </c>
      <c r="AV7" s="1087">
        <f t="shared" si="5"/>
        <v>0</v>
      </c>
      <c r="AW7" s="1087">
        <f t="shared" si="5"/>
        <v>0</v>
      </c>
      <c r="AX7" s="1087">
        <f t="shared" si="5"/>
        <v>0</v>
      </c>
      <c r="AY7" s="1087">
        <f t="shared" si="5"/>
        <v>0</v>
      </c>
      <c r="AZ7" s="1087">
        <f t="shared" si="5"/>
        <v>0</v>
      </c>
      <c r="BA7" s="1087">
        <f t="shared" si="5"/>
        <v>0</v>
      </c>
    </row>
    <row r="8" spans="2:53" ht="24">
      <c r="B8" s="1081">
        <v>6</v>
      </c>
      <c r="C8" s="1082" t="s">
        <v>384</v>
      </c>
      <c r="D8" s="992">
        <v>4.2000000000000003e-002</v>
      </c>
      <c r="E8" s="992">
        <v>4.2000000000000003e-002</v>
      </c>
      <c r="F8" s="992">
        <v>4.2000000000000003e-002</v>
      </c>
      <c r="G8" s="992">
        <v>1.4999999999999999e-002</v>
      </c>
      <c r="H8" s="992">
        <v>1.e-002</v>
      </c>
      <c r="I8" s="992">
        <v>1.e-002</v>
      </c>
      <c r="J8" s="992">
        <v>1.7000000000000001e-002</v>
      </c>
      <c r="K8" s="992">
        <v>1.2e-002</v>
      </c>
      <c r="L8" s="992">
        <v>1.2e-002</v>
      </c>
      <c r="M8" s="992">
        <v>2.4e-002</v>
      </c>
      <c r="N8" s="992">
        <v>1.2e-002</v>
      </c>
      <c r="O8" s="992">
        <v>1.2e-002</v>
      </c>
      <c r="P8" s="992">
        <v>2.3e-002</v>
      </c>
      <c r="Q8" s="992">
        <v>2.3e-002</v>
      </c>
      <c r="R8" s="992">
        <v>2.3e-002</v>
      </c>
      <c r="S8" s="992">
        <v>2.3e-002</v>
      </c>
      <c r="T8" s="992">
        <v>1.7000000000000001e-002</v>
      </c>
      <c r="U8" s="992">
        <v>1.7000000000000001e-002</v>
      </c>
      <c r="V8" s="992">
        <v>1.0999999999999999e-002</v>
      </c>
      <c r="W8" s="992">
        <v>1.0999999999999999e-002</v>
      </c>
      <c r="X8" s="992">
        <v>1.0999999999999999e-002</v>
      </c>
      <c r="Y8" s="992">
        <v>4.2000000000000003e-002</v>
      </c>
      <c r="Z8" s="992">
        <v>1.e-002</v>
      </c>
      <c r="AB8" s="1086">
        <v>2</v>
      </c>
      <c r="AC8" s="1086">
        <v>3</v>
      </c>
      <c r="AD8" s="1086" t="str">
        <f t="shared" si="0"/>
        <v>処遇加算Ⅱから処遇加算Ⅲ</v>
      </c>
      <c r="AE8" s="1087">
        <f t="shared" ref="AE8:BA8" si="6">(D$5-D$4)/D$5</f>
        <v>-0.81818181818181823</v>
      </c>
      <c r="AF8" s="1087">
        <f t="shared" si="6"/>
        <v>-0.81818181818181823</v>
      </c>
      <c r="AG8" s="1087">
        <f t="shared" si="6"/>
        <v>-0.81818181818181823</v>
      </c>
      <c r="AH8" s="1087">
        <f t="shared" si="6"/>
        <v>-0.82608695652173925</v>
      </c>
      <c r="AI8" s="1087">
        <f t="shared" si="6"/>
        <v>-0.86956521739130421</v>
      </c>
      <c r="AJ8" s="1087">
        <f t="shared" si="6"/>
        <v>-0.86956521739130421</v>
      </c>
      <c r="AK8" s="1087">
        <f t="shared" si="6"/>
        <v>-0.78947368421052644</v>
      </c>
      <c r="AL8" s="1087">
        <f t="shared" si="6"/>
        <v>-0.81818181818181801</v>
      </c>
      <c r="AM8" s="1087">
        <f t="shared" si="6"/>
        <v>-0.81818181818181801</v>
      </c>
      <c r="AN8" s="1087">
        <f t="shared" si="6"/>
        <v>-0.80952380952380931</v>
      </c>
      <c r="AO8" s="1087">
        <f t="shared" si="6"/>
        <v>-0.80487804878048763</v>
      </c>
      <c r="AP8" s="1087">
        <f t="shared" si="6"/>
        <v>-0.80487804878048763</v>
      </c>
      <c r="AQ8" s="1087">
        <f t="shared" si="6"/>
        <v>-0.80000000000000016</v>
      </c>
      <c r="AR8" s="1087">
        <f t="shared" si="6"/>
        <v>-0.81818181818181801</v>
      </c>
      <c r="AS8" s="1087">
        <f t="shared" si="6"/>
        <v>-0.81818181818181801</v>
      </c>
      <c r="AT8" s="1087">
        <f t="shared" si="6"/>
        <v>-0.81818181818181801</v>
      </c>
      <c r="AU8" s="1087">
        <f t="shared" si="6"/>
        <v>-0.8125</v>
      </c>
      <c r="AV8" s="1087">
        <f t="shared" si="6"/>
        <v>-0.8125</v>
      </c>
      <c r="AW8" s="1087">
        <f t="shared" si="6"/>
        <v>-0.89999999999999991</v>
      </c>
      <c r="AX8" s="1087">
        <f t="shared" si="6"/>
        <v>-0.89999999999999991</v>
      </c>
      <c r="AY8" s="1087">
        <f t="shared" si="6"/>
        <v>-0.89999999999999991</v>
      </c>
      <c r="AZ8" s="1087">
        <f t="shared" si="6"/>
        <v>-0.81818181818181823</v>
      </c>
      <c r="BA8" s="1087">
        <f t="shared" si="6"/>
        <v>-0.86956521739130421</v>
      </c>
    </row>
    <row r="9" spans="2:53" ht="24">
      <c r="B9" s="1081">
        <v>7</v>
      </c>
      <c r="C9" s="1082" t="s">
        <v>389</v>
      </c>
      <c r="D9" s="992">
        <v>0</v>
      </c>
      <c r="E9" s="992">
        <v>0</v>
      </c>
      <c r="F9" s="992">
        <v>0</v>
      </c>
      <c r="G9" s="992">
        <v>0</v>
      </c>
      <c r="H9" s="992">
        <v>0</v>
      </c>
      <c r="I9" s="992">
        <v>0</v>
      </c>
      <c r="J9" s="992">
        <v>0</v>
      </c>
      <c r="K9" s="992">
        <v>0</v>
      </c>
      <c r="L9" s="992">
        <v>0</v>
      </c>
      <c r="M9" s="992">
        <v>0</v>
      </c>
      <c r="N9" s="992">
        <v>0</v>
      </c>
      <c r="O9" s="992">
        <v>0</v>
      </c>
      <c r="P9" s="992">
        <v>0</v>
      </c>
      <c r="Q9" s="992">
        <v>0</v>
      </c>
      <c r="R9" s="992">
        <v>0</v>
      </c>
      <c r="S9" s="992">
        <v>0</v>
      </c>
      <c r="T9" s="992">
        <v>0</v>
      </c>
      <c r="U9" s="992">
        <v>0</v>
      </c>
      <c r="V9" s="992">
        <v>0</v>
      </c>
      <c r="W9" s="992">
        <v>0</v>
      </c>
      <c r="X9" s="992">
        <v>0</v>
      </c>
      <c r="Y9" s="992">
        <v>0</v>
      </c>
      <c r="Z9" s="992">
        <v>0</v>
      </c>
      <c r="AB9" s="1086">
        <v>3</v>
      </c>
      <c r="AC9" s="1086">
        <v>1</v>
      </c>
      <c r="AD9" s="1086" t="str">
        <f t="shared" si="0"/>
        <v>処遇加算Ⅲから処遇加算Ⅰ</v>
      </c>
      <c r="AE9" s="1087">
        <f t="shared" ref="AE9:BA9" si="7">(D$3-D$5)/D$3</f>
        <v>0.59854014598540151</v>
      </c>
      <c r="AF9" s="1087">
        <f t="shared" si="7"/>
        <v>0.59854014598540151</v>
      </c>
      <c r="AG9" s="1087">
        <f t="shared" si="7"/>
        <v>0.59854014598540151</v>
      </c>
      <c r="AH9" s="1087">
        <f t="shared" si="7"/>
        <v>0.60344827586206895</v>
      </c>
      <c r="AI9" s="1087">
        <f t="shared" si="7"/>
        <v>0.61016949152542377</v>
      </c>
      <c r="AJ9" s="1087">
        <f t="shared" si="7"/>
        <v>0.61016949152542377</v>
      </c>
      <c r="AK9" s="1087">
        <f t="shared" si="7"/>
        <v>0.5957446808510638</v>
      </c>
      <c r="AL9" s="1087">
        <f t="shared" si="7"/>
        <v>0.59756097560975607</v>
      </c>
      <c r="AM9" s="1087">
        <f t="shared" si="7"/>
        <v>0.59756097560975607</v>
      </c>
      <c r="AN9" s="1087">
        <f t="shared" si="7"/>
        <v>0.59615384615384615</v>
      </c>
      <c r="AO9" s="1087">
        <f t="shared" si="7"/>
        <v>0.59803921568627449</v>
      </c>
      <c r="AP9" s="1087">
        <f t="shared" si="7"/>
        <v>0.59803921568627449</v>
      </c>
      <c r="AQ9" s="1087">
        <f t="shared" si="7"/>
        <v>0.59459459459459463</v>
      </c>
      <c r="AR9" s="1087">
        <f t="shared" si="7"/>
        <v>0.60240963855421692</v>
      </c>
      <c r="AS9" s="1087">
        <f t="shared" si="7"/>
        <v>0.60240963855421692</v>
      </c>
      <c r="AT9" s="1087">
        <f t="shared" si="7"/>
        <v>0.60240963855421692</v>
      </c>
      <c r="AU9" s="1087">
        <f t="shared" si="7"/>
        <v>0.58974358974358976</v>
      </c>
      <c r="AV9" s="1087">
        <f t="shared" si="7"/>
        <v>0.58974358974358976</v>
      </c>
      <c r="AW9" s="1087">
        <f t="shared" si="7"/>
        <v>0.61538461538461542</v>
      </c>
      <c r="AX9" s="1087">
        <f t="shared" si="7"/>
        <v>0.61538461538461542</v>
      </c>
      <c r="AY9" s="1087">
        <f t="shared" si="7"/>
        <v>0.61538461538461542</v>
      </c>
      <c r="AZ9" s="1087">
        <f t="shared" si="7"/>
        <v>0.59854014598540151</v>
      </c>
      <c r="BA9" s="1087">
        <f t="shared" si="7"/>
        <v>0.61016949152542377</v>
      </c>
    </row>
    <row r="10" spans="2:53" ht="24">
      <c r="B10" s="1081">
        <v>8</v>
      </c>
      <c r="C10" s="1083" t="s">
        <v>391</v>
      </c>
      <c r="D10" s="992">
        <v>2.4e-002</v>
      </c>
      <c r="E10" s="992">
        <v>2.4e-002</v>
      </c>
      <c r="F10" s="992">
        <v>2.4e-002</v>
      </c>
      <c r="G10" s="992">
        <v>1.0999999999999999e-002</v>
      </c>
      <c r="H10" s="992">
        <v>1.0999999999999999e-002</v>
      </c>
      <c r="I10" s="992">
        <v>1.0999999999999999e-002</v>
      </c>
      <c r="J10" s="992">
        <v>1.e-002</v>
      </c>
      <c r="K10" s="992">
        <v>1.4999999999999999e-002</v>
      </c>
      <c r="L10" s="992">
        <v>1.4999999999999999e-002</v>
      </c>
      <c r="M10" s="992">
        <v>2.3e-002</v>
      </c>
      <c r="N10" s="992">
        <v>1.7000000000000001e-002</v>
      </c>
      <c r="O10" s="992">
        <v>1.7000000000000001e-002</v>
      </c>
      <c r="P10" s="992">
        <v>2.3e-002</v>
      </c>
      <c r="Q10" s="992">
        <v>1.6e-002</v>
      </c>
      <c r="R10" s="992">
        <v>1.6e-002</v>
      </c>
      <c r="S10" s="992">
        <v>1.6e-002</v>
      </c>
      <c r="T10" s="992">
        <v>8.0000000000000002e-003</v>
      </c>
      <c r="U10" s="992">
        <v>8.0000000000000002e-003</v>
      </c>
      <c r="V10" s="992">
        <v>5.0000000000000001e-003</v>
      </c>
      <c r="W10" s="992">
        <v>5.0000000000000001e-003</v>
      </c>
      <c r="X10" s="992">
        <v>5.0000000000000001e-003</v>
      </c>
      <c r="Y10" s="992">
        <v>2.4e-002</v>
      </c>
      <c r="Z10" s="992">
        <v>1.0999999999999999e-002</v>
      </c>
      <c r="AB10" s="1086">
        <v>3</v>
      </c>
      <c r="AC10" s="1086">
        <v>2</v>
      </c>
      <c r="AD10" s="1086" t="str">
        <f t="shared" si="0"/>
        <v>処遇加算Ⅲから処遇加算Ⅱ</v>
      </c>
      <c r="AE10" s="1087">
        <f t="shared" ref="AE10:BA10" si="8">(D$4-D$5)/D$4</f>
        <v>0.45</v>
      </c>
      <c r="AF10" s="1087">
        <f t="shared" si="8"/>
        <v>0.45</v>
      </c>
      <c r="AG10" s="1087">
        <f t="shared" si="8"/>
        <v>0.45</v>
      </c>
      <c r="AH10" s="1087">
        <f t="shared" si="8"/>
        <v>0.45238095238095244</v>
      </c>
      <c r="AI10" s="1087">
        <f t="shared" si="8"/>
        <v>0.46511627906976744</v>
      </c>
      <c r="AJ10" s="1087">
        <f t="shared" si="8"/>
        <v>0.46511627906976744</v>
      </c>
      <c r="AK10" s="1087">
        <f t="shared" si="8"/>
        <v>0.44117647058823534</v>
      </c>
      <c r="AL10" s="1087">
        <f t="shared" si="8"/>
        <v>0.44999999999999996</v>
      </c>
      <c r="AM10" s="1087">
        <f t="shared" si="8"/>
        <v>0.44999999999999996</v>
      </c>
      <c r="AN10" s="1087">
        <f t="shared" si="8"/>
        <v>0.44736842105263153</v>
      </c>
      <c r="AO10" s="1087">
        <f t="shared" si="8"/>
        <v>0.44594594594594589</v>
      </c>
      <c r="AP10" s="1087">
        <f t="shared" si="8"/>
        <v>0.44594594594594589</v>
      </c>
      <c r="AQ10" s="1087">
        <f t="shared" si="8"/>
        <v>0.44444444444444448</v>
      </c>
      <c r="AR10" s="1087">
        <f t="shared" si="8"/>
        <v>0.44999999999999996</v>
      </c>
      <c r="AS10" s="1087">
        <f t="shared" si="8"/>
        <v>0.44999999999999996</v>
      </c>
      <c r="AT10" s="1087">
        <f t="shared" si="8"/>
        <v>0.44999999999999996</v>
      </c>
      <c r="AU10" s="1087">
        <f t="shared" si="8"/>
        <v>0.44827586206896552</v>
      </c>
      <c r="AV10" s="1087">
        <f t="shared" si="8"/>
        <v>0.44827586206896552</v>
      </c>
      <c r="AW10" s="1087">
        <f t="shared" si="8"/>
        <v>0.47368421052631576</v>
      </c>
      <c r="AX10" s="1087">
        <f t="shared" si="8"/>
        <v>0.47368421052631576</v>
      </c>
      <c r="AY10" s="1087">
        <f t="shared" si="8"/>
        <v>0.47368421052631576</v>
      </c>
      <c r="AZ10" s="1087">
        <f t="shared" si="8"/>
        <v>0.45</v>
      </c>
      <c r="BA10" s="1087">
        <f t="shared" si="8"/>
        <v>0.46511627906976744</v>
      </c>
    </row>
    <row r="11" spans="2:53" ht="24">
      <c r="B11" s="1081">
        <v>9</v>
      </c>
      <c r="C11" s="1082" t="s">
        <v>393</v>
      </c>
      <c r="D11" s="992">
        <v>0</v>
      </c>
      <c r="E11" s="992">
        <v>0</v>
      </c>
      <c r="F11" s="992">
        <v>0</v>
      </c>
      <c r="G11" s="992">
        <v>0</v>
      </c>
      <c r="H11" s="992">
        <v>0</v>
      </c>
      <c r="I11" s="992">
        <v>0</v>
      </c>
      <c r="J11" s="992">
        <v>0</v>
      </c>
      <c r="K11" s="992">
        <v>0</v>
      </c>
      <c r="L11" s="992">
        <v>0</v>
      </c>
      <c r="M11" s="992">
        <v>0</v>
      </c>
      <c r="N11" s="992">
        <v>0</v>
      </c>
      <c r="O11" s="992">
        <v>0</v>
      </c>
      <c r="P11" s="992">
        <v>0</v>
      </c>
      <c r="Q11" s="992">
        <v>0</v>
      </c>
      <c r="R11" s="992">
        <v>0</v>
      </c>
      <c r="S11" s="992">
        <v>0</v>
      </c>
      <c r="T11" s="992">
        <v>0</v>
      </c>
      <c r="U11" s="992">
        <v>0</v>
      </c>
      <c r="V11" s="992">
        <v>0</v>
      </c>
      <c r="W11" s="992">
        <v>0</v>
      </c>
      <c r="X11" s="992">
        <v>0</v>
      </c>
      <c r="Y11" s="992">
        <v>0</v>
      </c>
      <c r="Z11" s="992">
        <v>0</v>
      </c>
      <c r="AB11" s="1086">
        <v>3</v>
      </c>
      <c r="AC11" s="1086">
        <v>3</v>
      </c>
      <c r="AD11" s="1086" t="str">
        <f t="shared" si="0"/>
        <v>処遇加算Ⅲから処遇加算Ⅲ</v>
      </c>
      <c r="AE11" s="1087">
        <f t="shared" ref="AE11:BA11" si="9">(D$5-D$5)/D$5</f>
        <v>0</v>
      </c>
      <c r="AF11" s="1087">
        <f t="shared" si="9"/>
        <v>0</v>
      </c>
      <c r="AG11" s="1087">
        <f t="shared" si="9"/>
        <v>0</v>
      </c>
      <c r="AH11" s="1087">
        <f t="shared" si="9"/>
        <v>0</v>
      </c>
      <c r="AI11" s="1087">
        <f t="shared" si="9"/>
        <v>0</v>
      </c>
      <c r="AJ11" s="1087">
        <f t="shared" si="9"/>
        <v>0</v>
      </c>
      <c r="AK11" s="1087">
        <f t="shared" si="9"/>
        <v>0</v>
      </c>
      <c r="AL11" s="1087">
        <f t="shared" si="9"/>
        <v>0</v>
      </c>
      <c r="AM11" s="1087">
        <f t="shared" si="9"/>
        <v>0</v>
      </c>
      <c r="AN11" s="1087">
        <f t="shared" si="9"/>
        <v>0</v>
      </c>
      <c r="AO11" s="1087">
        <f t="shared" si="9"/>
        <v>0</v>
      </c>
      <c r="AP11" s="1087">
        <f t="shared" si="9"/>
        <v>0</v>
      </c>
      <c r="AQ11" s="1087">
        <f t="shared" si="9"/>
        <v>0</v>
      </c>
      <c r="AR11" s="1087">
        <f t="shared" si="9"/>
        <v>0</v>
      </c>
      <c r="AS11" s="1087">
        <f t="shared" si="9"/>
        <v>0</v>
      </c>
      <c r="AT11" s="1087">
        <f t="shared" si="9"/>
        <v>0</v>
      </c>
      <c r="AU11" s="1087">
        <f t="shared" si="9"/>
        <v>0</v>
      </c>
      <c r="AV11" s="1087">
        <f t="shared" si="9"/>
        <v>0</v>
      </c>
      <c r="AW11" s="1087">
        <f t="shared" si="9"/>
        <v>0</v>
      </c>
      <c r="AX11" s="1087">
        <f t="shared" si="9"/>
        <v>0</v>
      </c>
      <c r="AY11" s="1087">
        <f t="shared" si="9"/>
        <v>0</v>
      </c>
      <c r="AZ11" s="1087">
        <f t="shared" si="9"/>
        <v>0</v>
      </c>
      <c r="BA11" s="1087">
        <f t="shared" si="9"/>
        <v>0</v>
      </c>
    </row>
    <row r="12" spans="2:53" ht="24">
      <c r="AB12" s="1086">
        <v>4</v>
      </c>
      <c r="AC12" s="1086">
        <v>1</v>
      </c>
      <c r="AD12" s="1086" t="str">
        <f t="shared" si="0"/>
        <v>処遇加算なしから処遇加算Ⅰ</v>
      </c>
      <c r="AE12" s="1087">
        <f t="shared" ref="AE12:BA12" si="10">(D$3-D$6)/D$3</f>
        <v>1</v>
      </c>
      <c r="AF12" s="1087">
        <f t="shared" si="10"/>
        <v>1</v>
      </c>
      <c r="AG12" s="1087">
        <f t="shared" si="10"/>
        <v>1</v>
      </c>
      <c r="AH12" s="1087">
        <f t="shared" si="10"/>
        <v>1</v>
      </c>
      <c r="AI12" s="1087">
        <f t="shared" si="10"/>
        <v>1</v>
      </c>
      <c r="AJ12" s="1087">
        <f t="shared" si="10"/>
        <v>1</v>
      </c>
      <c r="AK12" s="1087">
        <f t="shared" si="10"/>
        <v>1</v>
      </c>
      <c r="AL12" s="1087">
        <f t="shared" si="10"/>
        <v>1</v>
      </c>
      <c r="AM12" s="1087">
        <f t="shared" si="10"/>
        <v>1</v>
      </c>
      <c r="AN12" s="1087">
        <f t="shared" si="10"/>
        <v>1</v>
      </c>
      <c r="AO12" s="1087">
        <f t="shared" si="10"/>
        <v>1</v>
      </c>
      <c r="AP12" s="1087">
        <f t="shared" si="10"/>
        <v>1</v>
      </c>
      <c r="AQ12" s="1087">
        <f t="shared" si="10"/>
        <v>1</v>
      </c>
      <c r="AR12" s="1087">
        <f t="shared" si="10"/>
        <v>1</v>
      </c>
      <c r="AS12" s="1087">
        <f t="shared" si="10"/>
        <v>1</v>
      </c>
      <c r="AT12" s="1087">
        <f t="shared" si="10"/>
        <v>1</v>
      </c>
      <c r="AU12" s="1087">
        <f t="shared" si="10"/>
        <v>1</v>
      </c>
      <c r="AV12" s="1087">
        <f t="shared" si="10"/>
        <v>1</v>
      </c>
      <c r="AW12" s="1087">
        <f t="shared" si="10"/>
        <v>1</v>
      </c>
      <c r="AX12" s="1087">
        <f t="shared" si="10"/>
        <v>1</v>
      </c>
      <c r="AY12" s="1087">
        <f t="shared" si="10"/>
        <v>1</v>
      </c>
      <c r="AZ12" s="1087">
        <f t="shared" si="10"/>
        <v>1</v>
      </c>
      <c r="BA12" s="1087">
        <f t="shared" si="10"/>
        <v>1</v>
      </c>
    </row>
    <row r="13" spans="2:53" ht="24">
      <c r="AB13" s="1086">
        <v>4</v>
      </c>
      <c r="AC13" s="1086">
        <v>2</v>
      </c>
      <c r="AD13" s="1086" t="str">
        <f t="shared" si="0"/>
        <v>処遇加算なしから処遇加算Ⅱ</v>
      </c>
      <c r="AE13" s="1087">
        <f t="shared" ref="AE13:BA13" si="11">(D$4-D$6)/D$4</f>
        <v>1</v>
      </c>
      <c r="AF13" s="1087">
        <f t="shared" si="11"/>
        <v>1</v>
      </c>
      <c r="AG13" s="1087">
        <f t="shared" si="11"/>
        <v>1</v>
      </c>
      <c r="AH13" s="1087">
        <f t="shared" si="11"/>
        <v>1</v>
      </c>
      <c r="AI13" s="1087">
        <f t="shared" si="11"/>
        <v>1</v>
      </c>
      <c r="AJ13" s="1087">
        <f t="shared" si="11"/>
        <v>1</v>
      </c>
      <c r="AK13" s="1087">
        <f t="shared" si="11"/>
        <v>1</v>
      </c>
      <c r="AL13" s="1087">
        <f t="shared" si="11"/>
        <v>1</v>
      </c>
      <c r="AM13" s="1087">
        <f t="shared" si="11"/>
        <v>1</v>
      </c>
      <c r="AN13" s="1087">
        <f t="shared" si="11"/>
        <v>1</v>
      </c>
      <c r="AO13" s="1087">
        <f t="shared" si="11"/>
        <v>1</v>
      </c>
      <c r="AP13" s="1087">
        <f t="shared" si="11"/>
        <v>1</v>
      </c>
      <c r="AQ13" s="1087">
        <f t="shared" si="11"/>
        <v>1</v>
      </c>
      <c r="AR13" s="1087">
        <f t="shared" si="11"/>
        <v>1</v>
      </c>
      <c r="AS13" s="1087">
        <f t="shared" si="11"/>
        <v>1</v>
      </c>
      <c r="AT13" s="1087">
        <f t="shared" si="11"/>
        <v>1</v>
      </c>
      <c r="AU13" s="1087">
        <f t="shared" si="11"/>
        <v>1</v>
      </c>
      <c r="AV13" s="1087">
        <f t="shared" si="11"/>
        <v>1</v>
      </c>
      <c r="AW13" s="1087">
        <f t="shared" si="11"/>
        <v>1</v>
      </c>
      <c r="AX13" s="1087">
        <f t="shared" si="11"/>
        <v>1</v>
      </c>
      <c r="AY13" s="1087">
        <f t="shared" si="11"/>
        <v>1</v>
      </c>
      <c r="AZ13" s="1087">
        <f t="shared" si="11"/>
        <v>1</v>
      </c>
      <c r="BA13" s="1087">
        <f t="shared" si="11"/>
        <v>1</v>
      </c>
    </row>
    <row r="14" spans="2:53" ht="24">
      <c r="AB14" s="1086">
        <v>4</v>
      </c>
      <c r="AC14" s="1086">
        <v>3</v>
      </c>
      <c r="AD14" s="1086" t="str">
        <f t="shared" si="0"/>
        <v>処遇加算なしから処遇加算Ⅲ</v>
      </c>
      <c r="AE14" s="1087">
        <f t="shared" ref="AE14:BA14" si="12">(D$5-D$6)/D$5</f>
        <v>1</v>
      </c>
      <c r="AF14" s="1087">
        <f t="shared" si="12"/>
        <v>1</v>
      </c>
      <c r="AG14" s="1087">
        <f t="shared" si="12"/>
        <v>1</v>
      </c>
      <c r="AH14" s="1087">
        <f t="shared" si="12"/>
        <v>1</v>
      </c>
      <c r="AI14" s="1087">
        <f t="shared" si="12"/>
        <v>1</v>
      </c>
      <c r="AJ14" s="1087">
        <f t="shared" si="12"/>
        <v>1</v>
      </c>
      <c r="AK14" s="1087">
        <f t="shared" si="12"/>
        <v>1</v>
      </c>
      <c r="AL14" s="1087">
        <f t="shared" si="12"/>
        <v>1</v>
      </c>
      <c r="AM14" s="1087">
        <f t="shared" si="12"/>
        <v>1</v>
      </c>
      <c r="AN14" s="1087">
        <f t="shared" si="12"/>
        <v>1</v>
      </c>
      <c r="AO14" s="1087">
        <f t="shared" si="12"/>
        <v>1</v>
      </c>
      <c r="AP14" s="1087">
        <f t="shared" si="12"/>
        <v>1</v>
      </c>
      <c r="AQ14" s="1087">
        <f t="shared" si="12"/>
        <v>1</v>
      </c>
      <c r="AR14" s="1087">
        <f t="shared" si="12"/>
        <v>1</v>
      </c>
      <c r="AS14" s="1087">
        <f t="shared" si="12"/>
        <v>1</v>
      </c>
      <c r="AT14" s="1087">
        <f t="shared" si="12"/>
        <v>1</v>
      </c>
      <c r="AU14" s="1087">
        <f t="shared" si="12"/>
        <v>1</v>
      </c>
      <c r="AV14" s="1087">
        <f t="shared" si="12"/>
        <v>1</v>
      </c>
      <c r="AW14" s="1087">
        <f t="shared" si="12"/>
        <v>1</v>
      </c>
      <c r="AX14" s="1087">
        <f t="shared" si="12"/>
        <v>1</v>
      </c>
      <c r="AY14" s="1087">
        <f t="shared" si="12"/>
        <v>1</v>
      </c>
      <c r="AZ14" s="1087">
        <f t="shared" si="12"/>
        <v>1</v>
      </c>
      <c r="BA14" s="1087">
        <f t="shared" si="12"/>
        <v>1</v>
      </c>
    </row>
    <row r="15" spans="2:53" ht="24">
      <c r="AB15" s="1086">
        <v>5</v>
      </c>
      <c r="AC15" s="1086">
        <v>5</v>
      </c>
      <c r="AD15" s="1086" t="str">
        <f t="shared" si="0"/>
        <v>特定加算Ⅰから特定加算Ⅰ</v>
      </c>
      <c r="AE15" s="1087">
        <f t="shared" ref="AE15:BA15" si="13">(D$7-D$7)/D$7</f>
        <v>0</v>
      </c>
      <c r="AF15" s="1087">
        <f t="shared" si="13"/>
        <v>0</v>
      </c>
      <c r="AG15" s="1087">
        <f t="shared" si="13"/>
        <v>0</v>
      </c>
      <c r="AH15" s="1087">
        <f t="shared" si="13"/>
        <v>0</v>
      </c>
      <c r="AI15" s="1087">
        <f t="shared" si="13"/>
        <v>0</v>
      </c>
      <c r="AJ15" s="1087">
        <f t="shared" si="13"/>
        <v>0</v>
      </c>
      <c r="AK15" s="1087">
        <f t="shared" si="13"/>
        <v>0</v>
      </c>
      <c r="AL15" s="1087">
        <f t="shared" si="13"/>
        <v>0</v>
      </c>
      <c r="AM15" s="1087">
        <f t="shared" si="13"/>
        <v>0</v>
      </c>
      <c r="AN15" s="1087">
        <f t="shared" si="13"/>
        <v>0</v>
      </c>
      <c r="AO15" s="1087">
        <f t="shared" si="13"/>
        <v>0</v>
      </c>
      <c r="AP15" s="1087">
        <f t="shared" si="13"/>
        <v>0</v>
      </c>
      <c r="AQ15" s="1087">
        <f t="shared" si="13"/>
        <v>0</v>
      </c>
      <c r="AR15" s="1087">
        <f t="shared" si="13"/>
        <v>0</v>
      </c>
      <c r="AS15" s="1087">
        <f t="shared" si="13"/>
        <v>0</v>
      </c>
      <c r="AT15" s="1087">
        <f t="shared" si="13"/>
        <v>0</v>
      </c>
      <c r="AU15" s="1087">
        <f t="shared" si="13"/>
        <v>0</v>
      </c>
      <c r="AV15" s="1087">
        <f t="shared" si="13"/>
        <v>0</v>
      </c>
      <c r="AW15" s="1087">
        <f t="shared" si="13"/>
        <v>0</v>
      </c>
      <c r="AX15" s="1087">
        <f t="shared" si="13"/>
        <v>0</v>
      </c>
      <c r="AY15" s="1087">
        <f t="shared" si="13"/>
        <v>0</v>
      </c>
      <c r="AZ15" s="1087">
        <f t="shared" si="13"/>
        <v>0</v>
      </c>
      <c r="BA15" s="1087">
        <f t="shared" si="13"/>
        <v>0</v>
      </c>
    </row>
    <row r="16" spans="2:53" ht="24">
      <c r="AB16" s="1086">
        <v>5</v>
      </c>
      <c r="AC16" s="1086">
        <v>6</v>
      </c>
      <c r="AD16" s="1086" t="str">
        <f t="shared" si="0"/>
        <v>特定加算Ⅰから特定加算Ⅱ</v>
      </c>
      <c r="AE16" s="1087">
        <f t="shared" ref="AE16:BA16" si="14">(D$8-D$7)/D$8</f>
        <v>-0.49999999999999994</v>
      </c>
      <c r="AF16" s="1087">
        <f t="shared" si="14"/>
        <v>-0.49999999999999994</v>
      </c>
      <c r="AG16" s="1087">
        <f t="shared" si="14"/>
        <v>-0.49999999999999994</v>
      </c>
      <c r="AH16" s="1087">
        <f t="shared" si="14"/>
        <v>-0.40000000000000013</v>
      </c>
      <c r="AI16" s="1087">
        <f t="shared" si="14"/>
        <v>-0.2</v>
      </c>
      <c r="AJ16" s="1087">
        <f t="shared" si="14"/>
        <v>-0.2</v>
      </c>
      <c r="AK16" s="1087">
        <f t="shared" si="14"/>
        <v>-0.17647058823529405</v>
      </c>
      <c r="AL16" s="1087">
        <f t="shared" si="14"/>
        <v>-0.49999999999999983</v>
      </c>
      <c r="AM16" s="1087">
        <f t="shared" si="14"/>
        <v>-0.49999999999999983</v>
      </c>
      <c r="AN16" s="1087">
        <f t="shared" si="14"/>
        <v>-0.29166666666666663</v>
      </c>
      <c r="AO16" s="1087">
        <f t="shared" si="14"/>
        <v>-0.24999999999999992</v>
      </c>
      <c r="AP16" s="1087">
        <f t="shared" si="14"/>
        <v>-0.24999999999999992</v>
      </c>
      <c r="AQ16" s="1087">
        <f t="shared" si="14"/>
        <v>-0.34782608695652173</v>
      </c>
      <c r="AR16" s="1087">
        <f t="shared" si="14"/>
        <v>-0.17391304347826086</v>
      </c>
      <c r="AS16" s="1087">
        <f t="shared" si="14"/>
        <v>-0.17391304347826086</v>
      </c>
      <c r="AT16" s="1087">
        <f t="shared" si="14"/>
        <v>-0.17391304347826086</v>
      </c>
      <c r="AU16" s="1087">
        <f t="shared" si="14"/>
        <v>-0.23529411764705882</v>
      </c>
      <c r="AV16" s="1087">
        <f t="shared" si="14"/>
        <v>-0.23529411764705882</v>
      </c>
      <c r="AW16" s="1087">
        <f t="shared" si="14"/>
        <v>-0.36363636363636365</v>
      </c>
      <c r="AX16" s="1087">
        <f t="shared" si="14"/>
        <v>-0.36363636363636365</v>
      </c>
      <c r="AY16" s="1087">
        <f t="shared" si="14"/>
        <v>-0.36363636363636365</v>
      </c>
      <c r="AZ16" s="1087">
        <f t="shared" si="14"/>
        <v>-0.49999999999999994</v>
      </c>
      <c r="BA16" s="1087">
        <f t="shared" si="14"/>
        <v>-0.2</v>
      </c>
    </row>
    <row r="17" spans="28:53" ht="24">
      <c r="AB17" s="1086">
        <v>5</v>
      </c>
      <c r="AC17" s="1086">
        <v>7</v>
      </c>
      <c r="AD17" s="1086" t="str">
        <f t="shared" si="0"/>
        <v>特定加算Ⅰから特定加算なし</v>
      </c>
      <c r="AE17" s="1087">
        <f t="shared" ref="AE17:BA17" si="15">(D$9-D$7)/D$7</f>
        <v>-1</v>
      </c>
      <c r="AF17" s="1087">
        <f t="shared" si="15"/>
        <v>-1</v>
      </c>
      <c r="AG17" s="1087">
        <f t="shared" si="15"/>
        <v>-1</v>
      </c>
      <c r="AH17" s="1087">
        <f t="shared" si="15"/>
        <v>-1</v>
      </c>
      <c r="AI17" s="1087">
        <f t="shared" si="15"/>
        <v>-1</v>
      </c>
      <c r="AJ17" s="1087">
        <f t="shared" si="15"/>
        <v>-1</v>
      </c>
      <c r="AK17" s="1087">
        <f t="shared" si="15"/>
        <v>-1</v>
      </c>
      <c r="AL17" s="1087">
        <f t="shared" si="15"/>
        <v>-1</v>
      </c>
      <c r="AM17" s="1087">
        <f t="shared" si="15"/>
        <v>-1</v>
      </c>
      <c r="AN17" s="1087">
        <f t="shared" si="15"/>
        <v>-1</v>
      </c>
      <c r="AO17" s="1087">
        <f t="shared" si="15"/>
        <v>-1</v>
      </c>
      <c r="AP17" s="1087">
        <f t="shared" si="15"/>
        <v>-1</v>
      </c>
      <c r="AQ17" s="1087">
        <f t="shared" si="15"/>
        <v>-1</v>
      </c>
      <c r="AR17" s="1087">
        <f t="shared" si="15"/>
        <v>-1</v>
      </c>
      <c r="AS17" s="1087">
        <f t="shared" si="15"/>
        <v>-1</v>
      </c>
      <c r="AT17" s="1087">
        <f t="shared" si="15"/>
        <v>-1</v>
      </c>
      <c r="AU17" s="1087">
        <f t="shared" si="15"/>
        <v>-1</v>
      </c>
      <c r="AV17" s="1087">
        <f t="shared" si="15"/>
        <v>-1</v>
      </c>
      <c r="AW17" s="1087">
        <f t="shared" si="15"/>
        <v>-1</v>
      </c>
      <c r="AX17" s="1087">
        <f t="shared" si="15"/>
        <v>-1</v>
      </c>
      <c r="AY17" s="1087">
        <f t="shared" si="15"/>
        <v>-1</v>
      </c>
      <c r="AZ17" s="1087">
        <f t="shared" si="15"/>
        <v>-1</v>
      </c>
      <c r="BA17" s="1087">
        <f t="shared" si="15"/>
        <v>-1</v>
      </c>
    </row>
    <row r="18" spans="28:53" ht="24">
      <c r="AB18" s="1086">
        <v>6</v>
      </c>
      <c r="AC18" s="1086">
        <v>5</v>
      </c>
      <c r="AD18" s="1086" t="str">
        <f t="shared" si="0"/>
        <v>特定加算Ⅱから特定加算Ⅰ</v>
      </c>
      <c r="AE18" s="1087">
        <f t="shared" ref="AE18:BA18" si="16">(D$7-D$8)/D$7</f>
        <v>0.33333333333333331</v>
      </c>
      <c r="AF18" s="1087">
        <f t="shared" si="16"/>
        <v>0.33333333333333331</v>
      </c>
      <c r="AG18" s="1087">
        <f t="shared" si="16"/>
        <v>0.33333333333333331</v>
      </c>
      <c r="AH18" s="1087">
        <f t="shared" si="16"/>
        <v>0.28571428571428581</v>
      </c>
      <c r="AI18" s="1087">
        <f t="shared" si="16"/>
        <v>0.16666666666666666</v>
      </c>
      <c r="AJ18" s="1087">
        <f t="shared" si="16"/>
        <v>0.16666666666666666</v>
      </c>
      <c r="AK18" s="1087">
        <f t="shared" si="16"/>
        <v>0.14999999999999997</v>
      </c>
      <c r="AL18" s="1087">
        <f t="shared" si="16"/>
        <v>0.33333333333333326</v>
      </c>
      <c r="AM18" s="1087">
        <f t="shared" si="16"/>
        <v>0.33333333333333326</v>
      </c>
      <c r="AN18" s="1087">
        <f t="shared" si="16"/>
        <v>0.22580645161290319</v>
      </c>
      <c r="AO18" s="1087">
        <f t="shared" si="16"/>
        <v>0.19999999999999996</v>
      </c>
      <c r="AP18" s="1087">
        <f t="shared" si="16"/>
        <v>0.19999999999999996</v>
      </c>
      <c r="AQ18" s="1087">
        <f t="shared" si="16"/>
        <v>0.25806451612903225</v>
      </c>
      <c r="AR18" s="1087">
        <f t="shared" si="16"/>
        <v>0.14814814814814814</v>
      </c>
      <c r="AS18" s="1087">
        <f t="shared" si="16"/>
        <v>0.14814814814814814</v>
      </c>
      <c r="AT18" s="1087">
        <f t="shared" si="16"/>
        <v>0.14814814814814814</v>
      </c>
      <c r="AU18" s="1087">
        <f t="shared" si="16"/>
        <v>0.19047619047619047</v>
      </c>
      <c r="AV18" s="1087">
        <f t="shared" si="16"/>
        <v>0.19047619047619047</v>
      </c>
      <c r="AW18" s="1087">
        <f t="shared" si="16"/>
        <v>0.26666666666666666</v>
      </c>
      <c r="AX18" s="1087">
        <f t="shared" si="16"/>
        <v>0.26666666666666666</v>
      </c>
      <c r="AY18" s="1087">
        <f t="shared" si="16"/>
        <v>0.26666666666666666</v>
      </c>
      <c r="AZ18" s="1087">
        <f t="shared" si="16"/>
        <v>0.33333333333333331</v>
      </c>
      <c r="BA18" s="1087">
        <f t="shared" si="16"/>
        <v>0.16666666666666666</v>
      </c>
    </row>
    <row r="19" spans="28:53" ht="24">
      <c r="AB19" s="1086">
        <v>6</v>
      </c>
      <c r="AC19" s="1086">
        <v>6</v>
      </c>
      <c r="AD19" s="1086" t="str">
        <f t="shared" si="0"/>
        <v>特定加算Ⅱから特定加算Ⅱ</v>
      </c>
      <c r="AE19" s="1087">
        <f t="shared" ref="AE19:BA19" si="17">(D$8-D$8)/D$8</f>
        <v>0</v>
      </c>
      <c r="AF19" s="1087">
        <f t="shared" si="17"/>
        <v>0</v>
      </c>
      <c r="AG19" s="1087">
        <f t="shared" si="17"/>
        <v>0</v>
      </c>
      <c r="AH19" s="1087">
        <f t="shared" si="17"/>
        <v>0</v>
      </c>
      <c r="AI19" s="1087">
        <f t="shared" si="17"/>
        <v>0</v>
      </c>
      <c r="AJ19" s="1087">
        <f t="shared" si="17"/>
        <v>0</v>
      </c>
      <c r="AK19" s="1087">
        <f t="shared" si="17"/>
        <v>0</v>
      </c>
      <c r="AL19" s="1087">
        <f t="shared" si="17"/>
        <v>0</v>
      </c>
      <c r="AM19" s="1087">
        <f t="shared" si="17"/>
        <v>0</v>
      </c>
      <c r="AN19" s="1087">
        <f t="shared" si="17"/>
        <v>0</v>
      </c>
      <c r="AO19" s="1087">
        <f t="shared" si="17"/>
        <v>0</v>
      </c>
      <c r="AP19" s="1087">
        <f t="shared" si="17"/>
        <v>0</v>
      </c>
      <c r="AQ19" s="1087">
        <f t="shared" si="17"/>
        <v>0</v>
      </c>
      <c r="AR19" s="1087">
        <f t="shared" si="17"/>
        <v>0</v>
      </c>
      <c r="AS19" s="1087">
        <f t="shared" si="17"/>
        <v>0</v>
      </c>
      <c r="AT19" s="1087">
        <f t="shared" si="17"/>
        <v>0</v>
      </c>
      <c r="AU19" s="1087">
        <f t="shared" si="17"/>
        <v>0</v>
      </c>
      <c r="AV19" s="1087">
        <f t="shared" si="17"/>
        <v>0</v>
      </c>
      <c r="AW19" s="1087">
        <f t="shared" si="17"/>
        <v>0</v>
      </c>
      <c r="AX19" s="1087">
        <f t="shared" si="17"/>
        <v>0</v>
      </c>
      <c r="AY19" s="1087">
        <f t="shared" si="17"/>
        <v>0</v>
      </c>
      <c r="AZ19" s="1087">
        <f t="shared" si="17"/>
        <v>0</v>
      </c>
      <c r="BA19" s="1087">
        <f t="shared" si="17"/>
        <v>0</v>
      </c>
    </row>
    <row r="20" spans="28:53" ht="24">
      <c r="AB20" s="1086">
        <v>6</v>
      </c>
      <c r="AC20" s="1086">
        <v>7</v>
      </c>
      <c r="AD20" s="1086" t="str">
        <f t="shared" si="0"/>
        <v>特定加算Ⅱから特定加算なし</v>
      </c>
      <c r="AE20" s="1087">
        <f t="shared" ref="AE20:BA20" si="18">(D$9-D$8)/D$8</f>
        <v>-1</v>
      </c>
      <c r="AF20" s="1087">
        <f t="shared" si="18"/>
        <v>-1</v>
      </c>
      <c r="AG20" s="1087">
        <f t="shared" si="18"/>
        <v>-1</v>
      </c>
      <c r="AH20" s="1087">
        <f t="shared" si="18"/>
        <v>-1</v>
      </c>
      <c r="AI20" s="1087">
        <f t="shared" si="18"/>
        <v>-1</v>
      </c>
      <c r="AJ20" s="1087">
        <f t="shared" si="18"/>
        <v>-1</v>
      </c>
      <c r="AK20" s="1087">
        <f t="shared" si="18"/>
        <v>-1</v>
      </c>
      <c r="AL20" s="1087">
        <f t="shared" si="18"/>
        <v>-1</v>
      </c>
      <c r="AM20" s="1087">
        <f t="shared" si="18"/>
        <v>-1</v>
      </c>
      <c r="AN20" s="1087">
        <f t="shared" si="18"/>
        <v>-1</v>
      </c>
      <c r="AO20" s="1087">
        <f t="shared" si="18"/>
        <v>-1</v>
      </c>
      <c r="AP20" s="1087">
        <f t="shared" si="18"/>
        <v>-1</v>
      </c>
      <c r="AQ20" s="1087">
        <f t="shared" si="18"/>
        <v>-1</v>
      </c>
      <c r="AR20" s="1087">
        <f t="shared" si="18"/>
        <v>-1</v>
      </c>
      <c r="AS20" s="1087">
        <f t="shared" si="18"/>
        <v>-1</v>
      </c>
      <c r="AT20" s="1087">
        <f t="shared" si="18"/>
        <v>-1</v>
      </c>
      <c r="AU20" s="1087">
        <f t="shared" si="18"/>
        <v>-1</v>
      </c>
      <c r="AV20" s="1087">
        <f t="shared" si="18"/>
        <v>-1</v>
      </c>
      <c r="AW20" s="1087">
        <f t="shared" si="18"/>
        <v>-1</v>
      </c>
      <c r="AX20" s="1087">
        <f t="shared" si="18"/>
        <v>-1</v>
      </c>
      <c r="AY20" s="1087">
        <f t="shared" si="18"/>
        <v>-1</v>
      </c>
      <c r="AZ20" s="1087">
        <f t="shared" si="18"/>
        <v>-1</v>
      </c>
      <c r="BA20" s="1087">
        <f t="shared" si="18"/>
        <v>-1</v>
      </c>
    </row>
    <row r="21" spans="28:53" ht="24">
      <c r="AB21" s="1086">
        <v>7</v>
      </c>
      <c r="AC21" s="1086">
        <v>5</v>
      </c>
      <c r="AD21" s="1086" t="str">
        <f t="shared" si="0"/>
        <v>特定加算なしから特定加算Ⅰ</v>
      </c>
      <c r="AE21" s="1087">
        <f t="shared" ref="AE21:BA21" si="19">(D$7-D$9)/D$7</f>
        <v>1</v>
      </c>
      <c r="AF21" s="1087">
        <f t="shared" si="19"/>
        <v>1</v>
      </c>
      <c r="AG21" s="1087">
        <f t="shared" si="19"/>
        <v>1</v>
      </c>
      <c r="AH21" s="1087">
        <f t="shared" si="19"/>
        <v>1</v>
      </c>
      <c r="AI21" s="1087">
        <f t="shared" si="19"/>
        <v>1</v>
      </c>
      <c r="AJ21" s="1087">
        <f t="shared" si="19"/>
        <v>1</v>
      </c>
      <c r="AK21" s="1087">
        <f t="shared" si="19"/>
        <v>1</v>
      </c>
      <c r="AL21" s="1087">
        <f t="shared" si="19"/>
        <v>1</v>
      </c>
      <c r="AM21" s="1087">
        <f t="shared" si="19"/>
        <v>1</v>
      </c>
      <c r="AN21" s="1087">
        <f t="shared" si="19"/>
        <v>1</v>
      </c>
      <c r="AO21" s="1087">
        <f t="shared" si="19"/>
        <v>1</v>
      </c>
      <c r="AP21" s="1087">
        <f t="shared" si="19"/>
        <v>1</v>
      </c>
      <c r="AQ21" s="1087">
        <f t="shared" si="19"/>
        <v>1</v>
      </c>
      <c r="AR21" s="1087">
        <f t="shared" si="19"/>
        <v>1</v>
      </c>
      <c r="AS21" s="1087">
        <f t="shared" si="19"/>
        <v>1</v>
      </c>
      <c r="AT21" s="1087">
        <f t="shared" si="19"/>
        <v>1</v>
      </c>
      <c r="AU21" s="1087">
        <f t="shared" si="19"/>
        <v>1</v>
      </c>
      <c r="AV21" s="1087">
        <f t="shared" si="19"/>
        <v>1</v>
      </c>
      <c r="AW21" s="1087">
        <f t="shared" si="19"/>
        <v>1</v>
      </c>
      <c r="AX21" s="1087">
        <f t="shared" si="19"/>
        <v>1</v>
      </c>
      <c r="AY21" s="1087">
        <f t="shared" si="19"/>
        <v>1</v>
      </c>
      <c r="AZ21" s="1087">
        <f t="shared" si="19"/>
        <v>1</v>
      </c>
      <c r="BA21" s="1087">
        <f t="shared" si="19"/>
        <v>1</v>
      </c>
    </row>
    <row r="22" spans="28:53" ht="24">
      <c r="AB22" s="1086">
        <v>7</v>
      </c>
      <c r="AC22" s="1086">
        <v>6</v>
      </c>
      <c r="AD22" s="1086" t="str">
        <f t="shared" si="0"/>
        <v>特定加算なしから特定加算Ⅱ</v>
      </c>
      <c r="AE22" s="1087">
        <f t="shared" ref="AE22:BA22" si="20">(D$8-D$9)/D$8</f>
        <v>1</v>
      </c>
      <c r="AF22" s="1087">
        <f t="shared" si="20"/>
        <v>1</v>
      </c>
      <c r="AG22" s="1087">
        <f t="shared" si="20"/>
        <v>1</v>
      </c>
      <c r="AH22" s="1087">
        <f t="shared" si="20"/>
        <v>1</v>
      </c>
      <c r="AI22" s="1087">
        <f t="shared" si="20"/>
        <v>1</v>
      </c>
      <c r="AJ22" s="1087">
        <f t="shared" si="20"/>
        <v>1</v>
      </c>
      <c r="AK22" s="1087">
        <f t="shared" si="20"/>
        <v>1</v>
      </c>
      <c r="AL22" s="1087">
        <f t="shared" si="20"/>
        <v>1</v>
      </c>
      <c r="AM22" s="1087">
        <f t="shared" si="20"/>
        <v>1</v>
      </c>
      <c r="AN22" s="1087">
        <f t="shared" si="20"/>
        <v>1</v>
      </c>
      <c r="AO22" s="1087">
        <f t="shared" si="20"/>
        <v>1</v>
      </c>
      <c r="AP22" s="1087">
        <f t="shared" si="20"/>
        <v>1</v>
      </c>
      <c r="AQ22" s="1087">
        <f t="shared" si="20"/>
        <v>1</v>
      </c>
      <c r="AR22" s="1087">
        <f t="shared" si="20"/>
        <v>1</v>
      </c>
      <c r="AS22" s="1087">
        <f t="shared" si="20"/>
        <v>1</v>
      </c>
      <c r="AT22" s="1087">
        <f t="shared" si="20"/>
        <v>1</v>
      </c>
      <c r="AU22" s="1087">
        <f t="shared" si="20"/>
        <v>1</v>
      </c>
      <c r="AV22" s="1087">
        <f t="shared" si="20"/>
        <v>1</v>
      </c>
      <c r="AW22" s="1087">
        <f t="shared" si="20"/>
        <v>1</v>
      </c>
      <c r="AX22" s="1087">
        <f t="shared" si="20"/>
        <v>1</v>
      </c>
      <c r="AY22" s="1087">
        <f t="shared" si="20"/>
        <v>1</v>
      </c>
      <c r="AZ22" s="1087">
        <f t="shared" si="20"/>
        <v>1</v>
      </c>
      <c r="BA22" s="1087">
        <f t="shared" si="20"/>
        <v>1</v>
      </c>
    </row>
    <row r="23" spans="28:53" ht="24">
      <c r="AB23" s="1086">
        <v>7</v>
      </c>
      <c r="AC23" s="1086">
        <v>7</v>
      </c>
      <c r="AD23" s="1086" t="str">
        <f t="shared" si="0"/>
        <v>特定加算なしから特定加算なし</v>
      </c>
      <c r="AE23" s="1087">
        <v>0</v>
      </c>
      <c r="AF23" s="1087">
        <v>0</v>
      </c>
      <c r="AG23" s="1087">
        <v>0</v>
      </c>
      <c r="AH23" s="1087">
        <v>0</v>
      </c>
      <c r="AI23" s="1087">
        <v>0</v>
      </c>
      <c r="AJ23" s="1087">
        <v>0</v>
      </c>
      <c r="AK23" s="1087">
        <v>0</v>
      </c>
      <c r="AL23" s="1087">
        <v>0</v>
      </c>
      <c r="AM23" s="1087">
        <v>0</v>
      </c>
      <c r="AN23" s="1087">
        <v>0</v>
      </c>
      <c r="AO23" s="1087">
        <v>0</v>
      </c>
      <c r="AP23" s="1087">
        <v>0</v>
      </c>
      <c r="AQ23" s="1087">
        <v>0</v>
      </c>
      <c r="AR23" s="1087">
        <v>0</v>
      </c>
      <c r="AS23" s="1087">
        <v>0</v>
      </c>
      <c r="AT23" s="1087">
        <v>0</v>
      </c>
      <c r="AU23" s="1087">
        <v>0</v>
      </c>
      <c r="AV23" s="1087">
        <v>0</v>
      </c>
      <c r="AW23" s="1087">
        <v>0</v>
      </c>
      <c r="AX23" s="1087">
        <v>0</v>
      </c>
      <c r="AY23" s="1087">
        <v>0</v>
      </c>
      <c r="AZ23" s="1087">
        <v>0</v>
      </c>
      <c r="BA23" s="1087">
        <v>0</v>
      </c>
    </row>
    <row r="24" spans="28:53">
      <c r="AB24" s="1086">
        <v>8</v>
      </c>
      <c r="AC24" s="1086">
        <v>8</v>
      </c>
      <c r="AD24" s="1086" t="str">
        <f t="shared" si="0"/>
        <v>ベア加算からベア加算</v>
      </c>
      <c r="AE24" s="1087">
        <f t="shared" ref="AE24:BA24" si="21">(D$10-D$10)/D$10</f>
        <v>0</v>
      </c>
      <c r="AF24" s="1087">
        <f t="shared" si="21"/>
        <v>0</v>
      </c>
      <c r="AG24" s="1087">
        <f t="shared" si="21"/>
        <v>0</v>
      </c>
      <c r="AH24" s="1087">
        <f t="shared" si="21"/>
        <v>0</v>
      </c>
      <c r="AI24" s="1087">
        <f t="shared" si="21"/>
        <v>0</v>
      </c>
      <c r="AJ24" s="1087">
        <f t="shared" si="21"/>
        <v>0</v>
      </c>
      <c r="AK24" s="1087">
        <f t="shared" si="21"/>
        <v>0</v>
      </c>
      <c r="AL24" s="1087">
        <f t="shared" si="21"/>
        <v>0</v>
      </c>
      <c r="AM24" s="1087">
        <f t="shared" si="21"/>
        <v>0</v>
      </c>
      <c r="AN24" s="1087">
        <f t="shared" si="21"/>
        <v>0</v>
      </c>
      <c r="AO24" s="1087">
        <f t="shared" si="21"/>
        <v>0</v>
      </c>
      <c r="AP24" s="1087">
        <f t="shared" si="21"/>
        <v>0</v>
      </c>
      <c r="AQ24" s="1087">
        <f t="shared" si="21"/>
        <v>0</v>
      </c>
      <c r="AR24" s="1087">
        <f t="shared" si="21"/>
        <v>0</v>
      </c>
      <c r="AS24" s="1087">
        <f t="shared" si="21"/>
        <v>0</v>
      </c>
      <c r="AT24" s="1087">
        <f t="shared" si="21"/>
        <v>0</v>
      </c>
      <c r="AU24" s="1087">
        <f t="shared" si="21"/>
        <v>0</v>
      </c>
      <c r="AV24" s="1087">
        <f t="shared" si="21"/>
        <v>0</v>
      </c>
      <c r="AW24" s="1087">
        <f t="shared" si="21"/>
        <v>0</v>
      </c>
      <c r="AX24" s="1087">
        <f t="shared" si="21"/>
        <v>0</v>
      </c>
      <c r="AY24" s="1087">
        <f t="shared" si="21"/>
        <v>0</v>
      </c>
      <c r="AZ24" s="1087">
        <f t="shared" si="21"/>
        <v>0</v>
      </c>
      <c r="BA24" s="1087">
        <f t="shared" si="21"/>
        <v>0</v>
      </c>
    </row>
    <row r="25" spans="28:53">
      <c r="AB25" s="1086">
        <v>8</v>
      </c>
      <c r="AC25" s="1086">
        <v>9</v>
      </c>
      <c r="AD25" s="1086" t="str">
        <f t="shared" si="0"/>
        <v>ベア加算からベア加算なし</v>
      </c>
      <c r="AE25" s="1087">
        <f t="shared" ref="AE25:BA25" si="22">(D$11-D$10)/D$10</f>
        <v>-1</v>
      </c>
      <c r="AF25" s="1087">
        <f t="shared" si="22"/>
        <v>-1</v>
      </c>
      <c r="AG25" s="1087">
        <f t="shared" si="22"/>
        <v>-1</v>
      </c>
      <c r="AH25" s="1087">
        <f t="shared" si="22"/>
        <v>-1</v>
      </c>
      <c r="AI25" s="1087">
        <f t="shared" si="22"/>
        <v>-1</v>
      </c>
      <c r="AJ25" s="1087">
        <f t="shared" si="22"/>
        <v>-1</v>
      </c>
      <c r="AK25" s="1087">
        <f t="shared" si="22"/>
        <v>-1</v>
      </c>
      <c r="AL25" s="1087">
        <f t="shared" si="22"/>
        <v>-1</v>
      </c>
      <c r="AM25" s="1087">
        <f t="shared" si="22"/>
        <v>-1</v>
      </c>
      <c r="AN25" s="1087">
        <f t="shared" si="22"/>
        <v>-1</v>
      </c>
      <c r="AO25" s="1087">
        <f t="shared" si="22"/>
        <v>-1</v>
      </c>
      <c r="AP25" s="1087">
        <f t="shared" si="22"/>
        <v>-1</v>
      </c>
      <c r="AQ25" s="1087">
        <f t="shared" si="22"/>
        <v>-1</v>
      </c>
      <c r="AR25" s="1087">
        <f t="shared" si="22"/>
        <v>-1</v>
      </c>
      <c r="AS25" s="1087">
        <f t="shared" si="22"/>
        <v>-1</v>
      </c>
      <c r="AT25" s="1087">
        <f t="shared" si="22"/>
        <v>-1</v>
      </c>
      <c r="AU25" s="1087">
        <f t="shared" si="22"/>
        <v>-1</v>
      </c>
      <c r="AV25" s="1087">
        <f t="shared" si="22"/>
        <v>-1</v>
      </c>
      <c r="AW25" s="1087">
        <f t="shared" si="22"/>
        <v>-1</v>
      </c>
      <c r="AX25" s="1087">
        <f t="shared" si="22"/>
        <v>-1</v>
      </c>
      <c r="AY25" s="1087">
        <f t="shared" si="22"/>
        <v>-1</v>
      </c>
      <c r="AZ25" s="1087">
        <f t="shared" si="22"/>
        <v>-1</v>
      </c>
      <c r="BA25" s="1087">
        <f t="shared" si="22"/>
        <v>-1</v>
      </c>
    </row>
    <row r="26" spans="28:53">
      <c r="AB26" s="1086">
        <v>9</v>
      </c>
      <c r="AC26" s="1086">
        <v>8</v>
      </c>
      <c r="AD26" s="1086" t="str">
        <f t="shared" si="0"/>
        <v>ベア加算なしからベア加算</v>
      </c>
      <c r="AE26" s="1087">
        <f t="shared" ref="AE26:BA26" si="23">(D$10-D$11)/D$10</f>
        <v>1</v>
      </c>
      <c r="AF26" s="1087">
        <f t="shared" si="23"/>
        <v>1</v>
      </c>
      <c r="AG26" s="1087">
        <f t="shared" si="23"/>
        <v>1</v>
      </c>
      <c r="AH26" s="1087">
        <f t="shared" si="23"/>
        <v>1</v>
      </c>
      <c r="AI26" s="1087">
        <f t="shared" si="23"/>
        <v>1</v>
      </c>
      <c r="AJ26" s="1087">
        <f t="shared" si="23"/>
        <v>1</v>
      </c>
      <c r="AK26" s="1087">
        <f t="shared" si="23"/>
        <v>1</v>
      </c>
      <c r="AL26" s="1087">
        <f t="shared" si="23"/>
        <v>1</v>
      </c>
      <c r="AM26" s="1087">
        <f t="shared" si="23"/>
        <v>1</v>
      </c>
      <c r="AN26" s="1087">
        <f t="shared" si="23"/>
        <v>1</v>
      </c>
      <c r="AO26" s="1087">
        <f t="shared" si="23"/>
        <v>1</v>
      </c>
      <c r="AP26" s="1087">
        <f t="shared" si="23"/>
        <v>1</v>
      </c>
      <c r="AQ26" s="1087">
        <f t="shared" si="23"/>
        <v>1</v>
      </c>
      <c r="AR26" s="1087">
        <f t="shared" si="23"/>
        <v>1</v>
      </c>
      <c r="AS26" s="1087">
        <f t="shared" si="23"/>
        <v>1</v>
      </c>
      <c r="AT26" s="1087">
        <f t="shared" si="23"/>
        <v>1</v>
      </c>
      <c r="AU26" s="1087">
        <f t="shared" si="23"/>
        <v>1</v>
      </c>
      <c r="AV26" s="1087">
        <f t="shared" si="23"/>
        <v>1</v>
      </c>
      <c r="AW26" s="1087">
        <f t="shared" si="23"/>
        <v>1</v>
      </c>
      <c r="AX26" s="1087">
        <f t="shared" si="23"/>
        <v>1</v>
      </c>
      <c r="AY26" s="1087">
        <f t="shared" si="23"/>
        <v>1</v>
      </c>
      <c r="AZ26" s="1087">
        <f t="shared" si="23"/>
        <v>1</v>
      </c>
      <c r="BA26" s="1087">
        <f t="shared" si="23"/>
        <v>1</v>
      </c>
    </row>
    <row r="27" spans="28:53" ht="24">
      <c r="AB27" s="1086">
        <v>9</v>
      </c>
      <c r="AC27" s="1086">
        <v>9</v>
      </c>
      <c r="AD27" s="1086" t="str">
        <f t="shared" si="0"/>
        <v>ベア加算なしからベア加算なし</v>
      </c>
      <c r="AE27" s="1087">
        <v>0</v>
      </c>
      <c r="AF27" s="1087">
        <v>0</v>
      </c>
      <c r="AG27" s="1087">
        <v>0</v>
      </c>
      <c r="AH27" s="1087">
        <v>0</v>
      </c>
      <c r="AI27" s="1087">
        <v>0</v>
      </c>
      <c r="AJ27" s="1087">
        <v>0</v>
      </c>
      <c r="AK27" s="1087">
        <v>0</v>
      </c>
      <c r="AL27" s="1087">
        <v>0</v>
      </c>
      <c r="AM27" s="1087">
        <v>0</v>
      </c>
      <c r="AN27" s="1087">
        <v>0</v>
      </c>
      <c r="AO27" s="1087">
        <v>0</v>
      </c>
      <c r="AP27" s="1087">
        <v>0</v>
      </c>
      <c r="AQ27" s="1087">
        <v>0</v>
      </c>
      <c r="AR27" s="1087">
        <v>0</v>
      </c>
      <c r="AS27" s="1087">
        <v>0</v>
      </c>
      <c r="AT27" s="1087">
        <v>0</v>
      </c>
      <c r="AU27" s="1087">
        <v>0</v>
      </c>
      <c r="AV27" s="1087">
        <v>0</v>
      </c>
      <c r="AW27" s="1087">
        <v>0</v>
      </c>
      <c r="AX27" s="1087">
        <v>0</v>
      </c>
      <c r="AY27" s="1087">
        <v>0</v>
      </c>
      <c r="AZ27" s="1087">
        <v>0</v>
      </c>
      <c r="BA27" s="1087">
        <v>0</v>
      </c>
    </row>
  </sheetData>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72"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1082"/>
      <c r="D2" s="1084" t="s">
        <v>45</v>
      </c>
      <c r="E2" s="1084" t="s">
        <v>49</v>
      </c>
      <c r="F2" s="1084" t="s">
        <v>432</v>
      </c>
      <c r="G2" s="1084" t="s">
        <v>437</v>
      </c>
      <c r="H2" s="1084" t="s">
        <v>21</v>
      </c>
      <c r="I2" s="1084" t="s">
        <v>50</v>
      </c>
      <c r="J2" s="1084" t="s">
        <v>439</v>
      </c>
      <c r="K2" s="1084" t="s">
        <v>443</v>
      </c>
      <c r="L2" s="1084" t="s">
        <v>60</v>
      </c>
      <c r="M2" s="1084" t="s">
        <v>379</v>
      </c>
      <c r="N2" s="1084" t="s">
        <v>322</v>
      </c>
      <c r="O2" s="1084" t="s">
        <v>444</v>
      </c>
      <c r="P2" s="1084" t="s">
        <v>446</v>
      </c>
      <c r="Q2" s="1084" t="s">
        <v>452</v>
      </c>
      <c r="R2" s="1084" t="s">
        <v>72</v>
      </c>
      <c r="S2" s="1084" t="s">
        <v>317</v>
      </c>
      <c r="T2" s="1084" t="s">
        <v>454</v>
      </c>
      <c r="U2" s="1084" t="s">
        <v>459</v>
      </c>
      <c r="V2" s="1084" t="s">
        <v>465</v>
      </c>
      <c r="W2" s="1084" t="s">
        <v>302</v>
      </c>
      <c r="X2" s="1084" t="s">
        <v>6</v>
      </c>
      <c r="Y2" s="1084" t="s">
        <v>469</v>
      </c>
      <c r="Z2" s="1084" t="s">
        <v>321</v>
      </c>
      <c r="AB2" s="1088" t="s">
        <v>2164</v>
      </c>
      <c r="AC2" s="1088"/>
      <c r="AD2" s="1084" t="s">
        <v>45</v>
      </c>
      <c r="AE2" s="1084" t="s">
        <v>49</v>
      </c>
      <c r="AF2" s="1084" t="s">
        <v>432</v>
      </c>
      <c r="AG2" s="1084" t="s">
        <v>437</v>
      </c>
      <c r="AH2" s="1084" t="s">
        <v>21</v>
      </c>
      <c r="AI2" s="1084" t="s">
        <v>50</v>
      </c>
      <c r="AJ2" s="1084" t="s">
        <v>439</v>
      </c>
      <c r="AK2" s="1084" t="s">
        <v>443</v>
      </c>
      <c r="AL2" s="1084" t="s">
        <v>60</v>
      </c>
      <c r="AM2" s="1084" t="s">
        <v>379</v>
      </c>
      <c r="AN2" s="1084" t="s">
        <v>322</v>
      </c>
      <c r="AO2" s="1084" t="s">
        <v>444</v>
      </c>
      <c r="AP2" s="1084" t="s">
        <v>446</v>
      </c>
      <c r="AQ2" s="1084" t="s">
        <v>452</v>
      </c>
      <c r="AR2" s="1084" t="s">
        <v>72</v>
      </c>
      <c r="AS2" s="1084" t="s">
        <v>317</v>
      </c>
      <c r="AT2" s="1084" t="s">
        <v>454</v>
      </c>
      <c r="AU2" s="1084" t="s">
        <v>459</v>
      </c>
      <c r="AV2" s="1084" t="s">
        <v>465</v>
      </c>
      <c r="AW2" s="1084" t="s">
        <v>302</v>
      </c>
      <c r="AX2" s="1084" t="s">
        <v>6</v>
      </c>
      <c r="AY2" s="1084" t="s">
        <v>469</v>
      </c>
      <c r="AZ2" s="1084" t="s">
        <v>321</v>
      </c>
      <c r="BB2" s="1090" t="s">
        <v>2170</v>
      </c>
      <c r="BC2" s="1090"/>
      <c r="BD2" s="1084" t="s">
        <v>45</v>
      </c>
      <c r="BE2" s="1084" t="s">
        <v>49</v>
      </c>
      <c r="BF2" s="1084" t="s">
        <v>432</v>
      </c>
      <c r="BG2" s="1084" t="s">
        <v>437</v>
      </c>
      <c r="BH2" s="1084" t="s">
        <v>21</v>
      </c>
      <c r="BI2" s="1084" t="s">
        <v>50</v>
      </c>
      <c r="BJ2" s="1084" t="s">
        <v>439</v>
      </c>
      <c r="BK2" s="1084" t="s">
        <v>443</v>
      </c>
      <c r="BL2" s="1084" t="s">
        <v>60</v>
      </c>
      <c r="BM2" s="1084" t="s">
        <v>379</v>
      </c>
      <c r="BN2" s="1084" t="s">
        <v>322</v>
      </c>
      <c r="BO2" s="1084" t="s">
        <v>444</v>
      </c>
      <c r="BP2" s="1084" t="s">
        <v>446</v>
      </c>
      <c r="BQ2" s="1084" t="s">
        <v>452</v>
      </c>
      <c r="BR2" s="1084" t="s">
        <v>72</v>
      </c>
      <c r="BS2" s="1084" t="s">
        <v>317</v>
      </c>
      <c r="BT2" s="1084" t="s">
        <v>454</v>
      </c>
      <c r="BU2" s="1084" t="s">
        <v>459</v>
      </c>
      <c r="BV2" s="1084" t="s">
        <v>465</v>
      </c>
      <c r="BW2" s="1084" t="s">
        <v>302</v>
      </c>
      <c r="BX2" s="1084" t="s">
        <v>6</v>
      </c>
      <c r="BY2" s="1084" t="s">
        <v>469</v>
      </c>
      <c r="BZ2" s="1084" t="s">
        <v>321</v>
      </c>
      <c r="CB2" s="1082" t="s">
        <v>2166</v>
      </c>
      <c r="CC2" s="1082" t="s">
        <v>2171</v>
      </c>
      <c r="CD2" s="1082" t="s">
        <v>2172</v>
      </c>
      <c r="CE2" s="1084" t="s">
        <v>45</v>
      </c>
      <c r="CF2" s="1084" t="s">
        <v>49</v>
      </c>
      <c r="CG2" s="1084" t="s">
        <v>432</v>
      </c>
      <c r="CH2" s="1084" t="s">
        <v>437</v>
      </c>
      <c r="CI2" s="1084" t="s">
        <v>21</v>
      </c>
      <c r="CJ2" s="1084" t="s">
        <v>50</v>
      </c>
      <c r="CK2" s="1084" t="s">
        <v>439</v>
      </c>
      <c r="CL2" s="1084" t="s">
        <v>443</v>
      </c>
      <c r="CM2" s="1084" t="s">
        <v>60</v>
      </c>
      <c r="CN2" s="1084" t="s">
        <v>379</v>
      </c>
      <c r="CO2" s="1084" t="s">
        <v>322</v>
      </c>
      <c r="CP2" s="1084" t="s">
        <v>444</v>
      </c>
      <c r="CQ2" s="1084" t="s">
        <v>446</v>
      </c>
      <c r="CR2" s="1084" t="s">
        <v>452</v>
      </c>
      <c r="CS2" s="1084" t="s">
        <v>72</v>
      </c>
      <c r="CT2" s="1084" t="s">
        <v>317</v>
      </c>
      <c r="CU2" s="1084" t="s">
        <v>454</v>
      </c>
      <c r="CV2" s="1084" t="s">
        <v>459</v>
      </c>
      <c r="CW2" s="1084" t="s">
        <v>465</v>
      </c>
      <c r="CX2" s="1084" t="s">
        <v>302</v>
      </c>
      <c r="CY2" s="1084" t="s">
        <v>6</v>
      </c>
      <c r="CZ2" s="1084" t="s">
        <v>469</v>
      </c>
      <c r="DA2" s="1084" t="s">
        <v>321</v>
      </c>
      <c r="DC2" s="1082" t="s">
        <v>2172</v>
      </c>
      <c r="DD2" s="1084" t="s">
        <v>45</v>
      </c>
      <c r="DE2" s="1084" t="s">
        <v>49</v>
      </c>
      <c r="DF2" s="1084" t="s">
        <v>432</v>
      </c>
      <c r="DG2" s="1084" t="s">
        <v>437</v>
      </c>
      <c r="DH2" s="1084" t="s">
        <v>21</v>
      </c>
      <c r="DI2" s="1084" t="s">
        <v>50</v>
      </c>
      <c r="DJ2" s="1084" t="s">
        <v>439</v>
      </c>
      <c r="DK2" s="1084" t="s">
        <v>443</v>
      </c>
      <c r="DL2" s="1084" t="s">
        <v>60</v>
      </c>
      <c r="DM2" s="1084" t="s">
        <v>379</v>
      </c>
      <c r="DN2" s="1084" t="s">
        <v>322</v>
      </c>
      <c r="DO2" s="1084" t="s">
        <v>444</v>
      </c>
      <c r="DP2" s="1084" t="s">
        <v>446</v>
      </c>
      <c r="DQ2" s="1084" t="s">
        <v>452</v>
      </c>
      <c r="DR2" s="1084" t="s">
        <v>72</v>
      </c>
      <c r="DS2" s="1084" t="s">
        <v>317</v>
      </c>
      <c r="DT2" s="1084" t="s">
        <v>454</v>
      </c>
      <c r="DU2" s="1084" t="s">
        <v>459</v>
      </c>
      <c r="DV2" s="1084" t="s">
        <v>465</v>
      </c>
      <c r="DW2" s="1084" t="s">
        <v>302</v>
      </c>
      <c r="DX2" s="1084" t="s">
        <v>6</v>
      </c>
      <c r="DY2" s="1084" t="s">
        <v>469</v>
      </c>
      <c r="DZ2" s="1084" t="s">
        <v>321</v>
      </c>
    </row>
    <row r="3" spans="2:130">
      <c r="B3" s="1081">
        <v>1</v>
      </c>
      <c r="C3" s="1082" t="s">
        <v>234</v>
      </c>
      <c r="D3" s="992">
        <v>0.13700000000000001</v>
      </c>
      <c r="E3" s="992">
        <v>0.13700000000000001</v>
      </c>
      <c r="F3" s="992">
        <v>0.13700000000000001</v>
      </c>
      <c r="G3" s="992">
        <v>5.8000000000000003e-002</v>
      </c>
      <c r="H3" s="992">
        <v>5.8999999999999997e-002</v>
      </c>
      <c r="I3" s="992">
        <v>5.8999999999999997e-002</v>
      </c>
      <c r="J3" s="992">
        <v>4.7e-002</v>
      </c>
      <c r="K3" s="992">
        <v>8.2000000000000003e-002</v>
      </c>
      <c r="L3" s="992">
        <v>8.2000000000000003e-002</v>
      </c>
      <c r="M3" s="992">
        <v>0.104</v>
      </c>
      <c r="N3" s="992">
        <v>0.10199999999999999</v>
      </c>
      <c r="O3" s="992">
        <v>0.10199999999999999</v>
      </c>
      <c r="P3" s="992">
        <v>0.111</v>
      </c>
      <c r="Q3" s="992">
        <v>8.3000000000000004e-002</v>
      </c>
      <c r="R3" s="992">
        <v>8.3000000000000004e-002</v>
      </c>
      <c r="S3" s="992">
        <v>8.3000000000000004e-002</v>
      </c>
      <c r="T3" s="992">
        <v>3.9e-002</v>
      </c>
      <c r="U3" s="992">
        <v>3.9e-002</v>
      </c>
      <c r="V3" s="992">
        <v>2.5999999999999999e-002</v>
      </c>
      <c r="W3" s="992">
        <v>2.5999999999999999e-002</v>
      </c>
      <c r="X3" s="992">
        <v>2.5999999999999999e-002</v>
      </c>
      <c r="Y3" s="992">
        <v>0.13700000000000001</v>
      </c>
      <c r="Z3" s="992">
        <v>5.8999999999999997e-002</v>
      </c>
      <c r="AB3" s="1086">
        <v>1</v>
      </c>
      <c r="AC3" s="1083" t="s">
        <v>2150</v>
      </c>
      <c r="AD3" s="992">
        <f t="shared" ref="AD3:AZ3" si="0">D3+D7+D10</f>
        <v>0.224</v>
      </c>
      <c r="AE3" s="992">
        <f t="shared" si="0"/>
        <v>0.224</v>
      </c>
      <c r="AF3" s="992">
        <f t="shared" si="0"/>
        <v>0.224</v>
      </c>
      <c r="AG3" s="992">
        <f t="shared" si="0"/>
        <v>9.e-002</v>
      </c>
      <c r="AH3" s="992">
        <f t="shared" si="0"/>
        <v>8.199999999999999e-002</v>
      </c>
      <c r="AI3" s="992">
        <f t="shared" si="0"/>
        <v>8.199999999999999e-002</v>
      </c>
      <c r="AJ3" s="992">
        <f t="shared" si="0"/>
        <v>7.6999999999999999e-002</v>
      </c>
      <c r="AK3" s="992">
        <f t="shared" si="0"/>
        <v>0.115</v>
      </c>
      <c r="AL3" s="992">
        <f t="shared" si="0"/>
        <v>0.115</v>
      </c>
      <c r="AM3" s="992">
        <f t="shared" si="0"/>
        <v>0.158</v>
      </c>
      <c r="AN3" s="992">
        <f t="shared" si="0"/>
        <v>0.13400000000000001</v>
      </c>
      <c r="AO3" s="992">
        <f t="shared" si="0"/>
        <v>0.13400000000000001</v>
      </c>
      <c r="AP3" s="992">
        <f t="shared" si="0"/>
        <v>0.16500000000000001</v>
      </c>
      <c r="AQ3" s="992">
        <f t="shared" si="0"/>
        <v>0.126</v>
      </c>
      <c r="AR3" s="992">
        <f t="shared" si="0"/>
        <v>0.126</v>
      </c>
      <c r="AS3" s="992">
        <f t="shared" si="0"/>
        <v>0.126</v>
      </c>
      <c r="AT3" s="992">
        <f t="shared" si="0"/>
        <v>6.8000000000000005e-002</v>
      </c>
      <c r="AU3" s="992">
        <f t="shared" si="0"/>
        <v>6.8000000000000005e-002</v>
      </c>
      <c r="AV3" s="992">
        <f t="shared" si="0"/>
        <v>4.5999999999999992e-002</v>
      </c>
      <c r="AW3" s="992">
        <f t="shared" si="0"/>
        <v>4.5999999999999992e-002</v>
      </c>
      <c r="AX3" s="992">
        <f t="shared" si="0"/>
        <v>4.5999999999999992e-002</v>
      </c>
      <c r="AY3" s="992">
        <f t="shared" si="0"/>
        <v>0.224</v>
      </c>
      <c r="AZ3" s="992">
        <f t="shared" si="0"/>
        <v>8.199999999999999e-002</v>
      </c>
      <c r="BB3" s="1086">
        <v>1</v>
      </c>
      <c r="BC3" s="1083" t="s">
        <v>394</v>
      </c>
      <c r="BD3" s="992">
        <v>0.245</v>
      </c>
      <c r="BE3" s="992">
        <v>0.245</v>
      </c>
      <c r="BF3" s="992">
        <v>0.245</v>
      </c>
      <c r="BG3" s="992">
        <v>1.e-001</v>
      </c>
      <c r="BH3" s="992">
        <v>9.1999999999999985e-002</v>
      </c>
      <c r="BI3" s="992">
        <v>9.1999999999999985e-002</v>
      </c>
      <c r="BJ3" s="992">
        <v>8.5999999999999993e-002</v>
      </c>
      <c r="BK3" s="992">
        <v>0.128</v>
      </c>
      <c r="BL3" s="992">
        <v>0.128</v>
      </c>
      <c r="BM3" s="992">
        <v>0.18099999999999999</v>
      </c>
      <c r="BN3" s="992">
        <v>0.14900000000000002</v>
      </c>
      <c r="BO3" s="992">
        <v>0.14900000000000002</v>
      </c>
      <c r="BP3" s="992">
        <v>0.186</v>
      </c>
      <c r="BQ3" s="992">
        <v>0.14000000000000001</v>
      </c>
      <c r="BR3" s="992">
        <v>0.14000000000000001</v>
      </c>
      <c r="BS3" s="992">
        <v>0.14000000000000001</v>
      </c>
      <c r="BT3" s="992">
        <v>7.5000000000000011e-002</v>
      </c>
      <c r="BU3" s="992">
        <v>7.5000000000000011e-002</v>
      </c>
      <c r="BV3" s="992">
        <v>5.099999999999999e-002</v>
      </c>
      <c r="BW3" s="992">
        <v>5.099999999999999e-002</v>
      </c>
      <c r="BX3" s="992">
        <v>5.099999999999999e-002</v>
      </c>
      <c r="BY3" s="992">
        <v>0.245</v>
      </c>
      <c r="BZ3" s="992">
        <v>9.1999999999999985e-002</v>
      </c>
      <c r="CB3" s="1086">
        <v>1</v>
      </c>
      <c r="CC3" s="1086">
        <v>1</v>
      </c>
      <c r="CD3" s="1086" t="str">
        <f t="shared" ref="CD3:CD66" si="1">VLOOKUP(CB3,$AB$3:$AC$21,2)&amp;"から"&amp;VLOOKUP(CC3,$BB$3:$BC$20,2)</f>
        <v>処遇加算Ⅰ特定加算Ⅰベア加算から新加算Ⅰ</v>
      </c>
      <c r="CE3" s="1087">
        <f t="shared" ref="CE3:DA6" si="2">BD3-AD$3</f>
        <v>2.0999999999999991e-002</v>
      </c>
      <c r="CF3" s="1087">
        <f t="shared" si="2"/>
        <v>2.0999999999999991e-002</v>
      </c>
      <c r="CG3" s="1087">
        <f t="shared" si="2"/>
        <v>2.0999999999999991e-002</v>
      </c>
      <c r="CH3" s="1087">
        <f t="shared" si="2"/>
        <v>9.999999999999995e-003</v>
      </c>
      <c r="CI3" s="1087">
        <f t="shared" si="2"/>
        <v>9.999999999999995e-003</v>
      </c>
      <c r="CJ3" s="1087">
        <f t="shared" si="2"/>
        <v>9.999999999999995e-003</v>
      </c>
      <c r="CK3" s="1087">
        <f t="shared" si="2"/>
        <v>8.9999999999999941e-003</v>
      </c>
      <c r="CL3" s="1087">
        <f t="shared" si="2"/>
        <v>1.2999999999999998e-002</v>
      </c>
      <c r="CM3" s="1087">
        <f t="shared" si="2"/>
        <v>1.2999999999999998e-002</v>
      </c>
      <c r="CN3" s="1087">
        <f t="shared" si="2"/>
        <v>2.2999999999999993e-002</v>
      </c>
      <c r="CO3" s="1087">
        <f t="shared" si="2"/>
        <v>1.5000000000000013e-002</v>
      </c>
      <c r="CP3" s="1087">
        <f t="shared" si="2"/>
        <v>1.5000000000000013e-002</v>
      </c>
      <c r="CQ3" s="1087">
        <f t="shared" si="2"/>
        <v>2.0999999999999991e-002</v>
      </c>
      <c r="CR3" s="1087">
        <f t="shared" si="2"/>
        <v>1.4000000000000012e-002</v>
      </c>
      <c r="CS3" s="1087">
        <f t="shared" si="2"/>
        <v>1.4000000000000012e-002</v>
      </c>
      <c r="CT3" s="1087">
        <f t="shared" si="2"/>
        <v>1.4000000000000012e-002</v>
      </c>
      <c r="CU3" s="1087">
        <f t="shared" si="2"/>
        <v>7.0000000000000062e-003</v>
      </c>
      <c r="CV3" s="1087">
        <f t="shared" si="2"/>
        <v>7.0000000000000062e-003</v>
      </c>
      <c r="CW3" s="1087">
        <f t="shared" si="2"/>
        <v>4.9999999999999975e-003</v>
      </c>
      <c r="CX3" s="1087">
        <f t="shared" si="2"/>
        <v>4.9999999999999975e-003</v>
      </c>
      <c r="CY3" s="1087">
        <f t="shared" si="2"/>
        <v>4.9999999999999975e-003</v>
      </c>
      <c r="CZ3" s="1087">
        <f t="shared" si="2"/>
        <v>2.0999999999999991e-002</v>
      </c>
      <c r="DA3" s="1087">
        <f t="shared" si="2"/>
        <v>9.999999999999995e-003</v>
      </c>
      <c r="DC3" s="1086" t="s">
        <v>560</v>
      </c>
      <c r="DD3" s="1087">
        <f t="shared" ref="DD3:DZ6" si="3">CE3/BD3</f>
        <v>8.5714285714285673e-002</v>
      </c>
      <c r="DE3" s="1087">
        <f t="shared" si="3"/>
        <v>8.5714285714285673e-002</v>
      </c>
      <c r="DF3" s="1087">
        <f t="shared" si="3"/>
        <v>8.5714285714285673e-002</v>
      </c>
      <c r="DG3" s="1087">
        <f t="shared" si="3"/>
        <v>9.9999999999999964e-002</v>
      </c>
      <c r="DH3" s="1087">
        <f t="shared" si="3"/>
        <v>0.10869565217391301</v>
      </c>
      <c r="DI3" s="1087">
        <f t="shared" si="3"/>
        <v>0.10869565217391301</v>
      </c>
      <c r="DJ3" s="1087">
        <f t="shared" si="3"/>
        <v>0.10465116279069761</v>
      </c>
      <c r="DK3" s="1087">
        <f t="shared" si="3"/>
        <v>0.10156249999999999</v>
      </c>
      <c r="DL3" s="1087">
        <f t="shared" si="3"/>
        <v>0.10156249999999999</v>
      </c>
      <c r="DM3" s="1087">
        <f t="shared" si="3"/>
        <v>0.12707182320441984</v>
      </c>
      <c r="DN3" s="1087">
        <f t="shared" si="3"/>
        <v>0.10067114093959739</v>
      </c>
      <c r="DO3" s="1087">
        <f t="shared" si="3"/>
        <v>0.10067114093959739</v>
      </c>
      <c r="DP3" s="1087">
        <f t="shared" si="3"/>
        <v>0.11290322580645157</v>
      </c>
      <c r="DQ3" s="1087">
        <f t="shared" si="3"/>
        <v>0.10000000000000007</v>
      </c>
      <c r="DR3" s="1087">
        <f t="shared" si="3"/>
        <v>0.10000000000000007</v>
      </c>
      <c r="DS3" s="1087">
        <f t="shared" si="3"/>
        <v>0.10000000000000007</v>
      </c>
      <c r="DT3" s="1087">
        <f t="shared" si="3"/>
        <v>9.3333333333333407e-002</v>
      </c>
      <c r="DU3" s="1087">
        <f t="shared" si="3"/>
        <v>9.3333333333333407e-002</v>
      </c>
      <c r="DV3" s="1087">
        <f t="shared" si="3"/>
        <v>9.8039215686274481e-002</v>
      </c>
      <c r="DW3" s="1087">
        <f t="shared" si="3"/>
        <v>9.8039215686274481e-002</v>
      </c>
      <c r="DX3" s="1087">
        <f t="shared" si="3"/>
        <v>9.8039215686274481e-002</v>
      </c>
      <c r="DY3" s="1087">
        <f t="shared" si="3"/>
        <v>8.5714285714285673e-002</v>
      </c>
      <c r="DZ3" s="1087">
        <f t="shared" si="3"/>
        <v>0.10869565217391301</v>
      </c>
    </row>
    <row r="4" spans="2:130">
      <c r="B4" s="1081">
        <v>2</v>
      </c>
      <c r="C4" s="1082" t="s">
        <v>369</v>
      </c>
      <c r="D4" s="992">
        <v>0.1</v>
      </c>
      <c r="E4" s="992">
        <v>0.1</v>
      </c>
      <c r="F4" s="992">
        <v>0.1</v>
      </c>
      <c r="G4" s="992">
        <v>4.2000000000000003e-002</v>
      </c>
      <c r="H4" s="992">
        <v>4.2999999999999997e-002</v>
      </c>
      <c r="I4" s="992">
        <v>4.2999999999999997e-002</v>
      </c>
      <c r="J4" s="992">
        <v>3.4000000000000002e-002</v>
      </c>
      <c r="K4" s="992">
        <v>6.e-002</v>
      </c>
      <c r="L4" s="992">
        <v>6.e-002</v>
      </c>
      <c r="M4" s="992">
        <v>7.5999999999999998e-002</v>
      </c>
      <c r="N4" s="992">
        <v>7.3999999999999996e-002</v>
      </c>
      <c r="O4" s="992">
        <v>7.3999999999999996e-002</v>
      </c>
      <c r="P4" s="992">
        <v>8.1000000000000003e-002</v>
      </c>
      <c r="Q4" s="992">
        <v>6.e-002</v>
      </c>
      <c r="R4" s="992">
        <v>6.e-002</v>
      </c>
      <c r="S4" s="992">
        <v>6.e-002</v>
      </c>
      <c r="T4" s="992">
        <v>2.9000000000000001e-002</v>
      </c>
      <c r="U4" s="992">
        <v>2.9000000000000001e-002</v>
      </c>
      <c r="V4" s="992">
        <v>1.9e-002</v>
      </c>
      <c r="W4" s="992">
        <v>1.9e-002</v>
      </c>
      <c r="X4" s="992">
        <v>1.9e-002</v>
      </c>
      <c r="Y4" s="992">
        <v>0.1</v>
      </c>
      <c r="Z4" s="992">
        <v>4.2999999999999997e-002</v>
      </c>
      <c r="AB4" s="1086">
        <v>2</v>
      </c>
      <c r="AC4" s="1083" t="s">
        <v>868</v>
      </c>
      <c r="AD4" s="992">
        <f t="shared" ref="AD4:AZ4" si="4">D3+D7+D11</f>
        <v>0.2</v>
      </c>
      <c r="AE4" s="992">
        <f t="shared" si="4"/>
        <v>0.2</v>
      </c>
      <c r="AF4" s="992">
        <f t="shared" si="4"/>
        <v>0.2</v>
      </c>
      <c r="AG4" s="992">
        <f t="shared" si="4"/>
        <v>7.9000000000000001e-002</v>
      </c>
      <c r="AH4" s="992">
        <f t="shared" si="4"/>
        <v>7.0999999999999994e-002</v>
      </c>
      <c r="AI4" s="992">
        <f t="shared" si="4"/>
        <v>7.0999999999999994e-002</v>
      </c>
      <c r="AJ4" s="992">
        <f t="shared" si="4"/>
        <v>6.7000000000000004e-002</v>
      </c>
      <c r="AK4" s="992">
        <f t="shared" si="4"/>
        <v>0.1</v>
      </c>
      <c r="AL4" s="992">
        <f t="shared" si="4"/>
        <v>0.1</v>
      </c>
      <c r="AM4" s="992">
        <f t="shared" si="4"/>
        <v>0.13500000000000001</v>
      </c>
      <c r="AN4" s="992">
        <f t="shared" si="4"/>
        <v>0.11699999999999999</v>
      </c>
      <c r="AO4" s="992">
        <f t="shared" si="4"/>
        <v>0.11699999999999999</v>
      </c>
      <c r="AP4" s="992">
        <f t="shared" si="4"/>
        <v>0.14200000000000002</v>
      </c>
      <c r="AQ4" s="992">
        <f t="shared" si="4"/>
        <v>0.11</v>
      </c>
      <c r="AR4" s="992">
        <f t="shared" si="4"/>
        <v>0.11</v>
      </c>
      <c r="AS4" s="992">
        <f t="shared" si="4"/>
        <v>0.11</v>
      </c>
      <c r="AT4" s="992">
        <f t="shared" si="4"/>
        <v>6.e-002</v>
      </c>
      <c r="AU4" s="992">
        <f t="shared" si="4"/>
        <v>6.e-002</v>
      </c>
      <c r="AV4" s="992">
        <f t="shared" si="4"/>
        <v>4.0999999999999995e-002</v>
      </c>
      <c r="AW4" s="992">
        <f t="shared" si="4"/>
        <v>4.0999999999999995e-002</v>
      </c>
      <c r="AX4" s="992">
        <f t="shared" si="4"/>
        <v>4.0999999999999995e-002</v>
      </c>
      <c r="AY4" s="992">
        <f t="shared" si="4"/>
        <v>0.2</v>
      </c>
      <c r="AZ4" s="992">
        <f t="shared" si="4"/>
        <v>7.0999999999999994e-002</v>
      </c>
      <c r="BB4" s="1086">
        <v>2</v>
      </c>
      <c r="BC4" s="1083" t="s">
        <v>277</v>
      </c>
      <c r="BD4" s="992">
        <v>0.224</v>
      </c>
      <c r="BE4" s="992">
        <v>0.224</v>
      </c>
      <c r="BF4" s="992">
        <v>0.224</v>
      </c>
      <c r="BG4" s="992">
        <v>9.4e-002</v>
      </c>
      <c r="BH4" s="992">
        <v>8.9999999999999983e-002</v>
      </c>
      <c r="BI4" s="992">
        <v>8.9999999999999983e-002</v>
      </c>
      <c r="BJ4" s="992">
        <v>8.299999999999999e-002</v>
      </c>
      <c r="BK4" s="992">
        <v>0.122</v>
      </c>
      <c r="BL4" s="992">
        <v>0.122</v>
      </c>
      <c r="BM4" s="992">
        <v>0.17399999999999999</v>
      </c>
      <c r="BN4" s="992">
        <v>0.14600000000000002</v>
      </c>
      <c r="BO4" s="992">
        <v>0.14600000000000002</v>
      </c>
      <c r="BP4" s="992">
        <v>0.17799999999999999</v>
      </c>
      <c r="BQ4" s="992">
        <v>0.13600000000000001</v>
      </c>
      <c r="BR4" s="992">
        <v>0.13600000000000001</v>
      </c>
      <c r="BS4" s="992">
        <v>0.13600000000000001</v>
      </c>
      <c r="BT4" s="992">
        <v>7.1000000000000008e-002</v>
      </c>
      <c r="BU4" s="992">
        <v>7.1000000000000008e-002</v>
      </c>
      <c r="BV4" s="992">
        <v>4.6999999999999993e-002</v>
      </c>
      <c r="BW4" s="992">
        <v>4.6999999999999993e-002</v>
      </c>
      <c r="BX4" s="992">
        <v>4.6999999999999993e-002</v>
      </c>
      <c r="BY4" s="992">
        <v>0.224</v>
      </c>
      <c r="BZ4" s="992">
        <v>8.9999999999999983e-002</v>
      </c>
      <c r="CB4" s="1086">
        <v>1</v>
      </c>
      <c r="CC4" s="1086">
        <v>2</v>
      </c>
      <c r="CD4" s="1086" t="str">
        <f t="shared" si="1"/>
        <v>処遇加算Ⅰ特定加算Ⅰベア加算から新加算Ⅱ</v>
      </c>
      <c r="CE4" s="1087">
        <f t="shared" si="2"/>
        <v>0</v>
      </c>
      <c r="CF4" s="1087">
        <f t="shared" si="2"/>
        <v>0</v>
      </c>
      <c r="CG4" s="1087">
        <f t="shared" si="2"/>
        <v>0</v>
      </c>
      <c r="CH4" s="1087">
        <f t="shared" si="2"/>
        <v>4.0000000000000036e-003</v>
      </c>
      <c r="CI4" s="1087">
        <f t="shared" si="2"/>
        <v>7.9999999999999932e-003</v>
      </c>
      <c r="CJ4" s="1087">
        <f t="shared" si="2"/>
        <v>7.9999999999999932e-003</v>
      </c>
      <c r="CK4" s="1087">
        <f t="shared" si="2"/>
        <v>5.9999999999999915e-003</v>
      </c>
      <c r="CL4" s="1087">
        <f t="shared" si="2"/>
        <v>6.9999999999999923e-003</v>
      </c>
      <c r="CM4" s="1087">
        <f t="shared" si="2"/>
        <v>6.9999999999999923e-003</v>
      </c>
      <c r="CN4" s="1087">
        <f t="shared" si="2"/>
        <v>1.5999999999999986e-002</v>
      </c>
      <c r="CO4" s="1087">
        <f t="shared" si="2"/>
        <v>1.2000000000000011e-002</v>
      </c>
      <c r="CP4" s="1087">
        <f t="shared" si="2"/>
        <v>1.2000000000000011e-002</v>
      </c>
      <c r="CQ4" s="1087">
        <f t="shared" si="2"/>
        <v>1.2999999999999984e-002</v>
      </c>
      <c r="CR4" s="1087">
        <f t="shared" si="2"/>
        <v>1.0000000000000009e-002</v>
      </c>
      <c r="CS4" s="1087">
        <f t="shared" si="2"/>
        <v>1.0000000000000009e-002</v>
      </c>
      <c r="CT4" s="1087">
        <f t="shared" si="2"/>
        <v>1.0000000000000009e-002</v>
      </c>
      <c r="CU4" s="1087">
        <f t="shared" si="2"/>
        <v>3.0000000000000027e-003</v>
      </c>
      <c r="CV4" s="1087">
        <f t="shared" si="2"/>
        <v>3.0000000000000027e-003</v>
      </c>
      <c r="CW4" s="1087">
        <f t="shared" si="2"/>
        <v>1.0000000000000009e-003</v>
      </c>
      <c r="CX4" s="1087">
        <f t="shared" si="2"/>
        <v>1.0000000000000009e-003</v>
      </c>
      <c r="CY4" s="1087">
        <f t="shared" si="2"/>
        <v>1.0000000000000009e-003</v>
      </c>
      <c r="CZ4" s="1087">
        <f t="shared" si="2"/>
        <v>0</v>
      </c>
      <c r="DA4" s="1087">
        <f t="shared" si="2"/>
        <v>7.9999999999999932e-003</v>
      </c>
      <c r="DC4" s="1086" t="s">
        <v>2173</v>
      </c>
      <c r="DD4" s="1087">
        <f t="shared" si="3"/>
        <v>0</v>
      </c>
      <c r="DE4" s="1087">
        <f t="shared" si="3"/>
        <v>0</v>
      </c>
      <c r="DF4" s="1087">
        <f t="shared" si="3"/>
        <v>0</v>
      </c>
      <c r="DG4" s="1087">
        <f t="shared" si="3"/>
        <v>4.2553191489361743e-002</v>
      </c>
      <c r="DH4" s="1087">
        <f t="shared" si="3"/>
        <v>8.8888888888888837e-002</v>
      </c>
      <c r="DI4" s="1087">
        <f t="shared" si="3"/>
        <v>8.8888888888888837e-002</v>
      </c>
      <c r="DJ4" s="1087">
        <f t="shared" si="3"/>
        <v>7.2289156626505924e-002</v>
      </c>
      <c r="DK4" s="1087">
        <f t="shared" si="3"/>
        <v>5.7377049180327808e-002</v>
      </c>
      <c r="DL4" s="1087">
        <f t="shared" si="3"/>
        <v>5.7377049180327808e-002</v>
      </c>
      <c r="DM4" s="1087">
        <f t="shared" si="3"/>
        <v>9.1954022988505676e-002</v>
      </c>
      <c r="DN4" s="1087">
        <f t="shared" si="3"/>
        <v>8.2191780821917873e-002</v>
      </c>
      <c r="DO4" s="1087">
        <f t="shared" si="3"/>
        <v>8.2191780821917873e-002</v>
      </c>
      <c r="DP4" s="1087">
        <f t="shared" si="3"/>
        <v>7.3033707865168454e-002</v>
      </c>
      <c r="DQ4" s="1087">
        <f t="shared" si="3"/>
        <v>7.352941176470594e-002</v>
      </c>
      <c r="DR4" s="1087">
        <f t="shared" si="3"/>
        <v>7.352941176470594e-002</v>
      </c>
      <c r="DS4" s="1087">
        <f t="shared" si="3"/>
        <v>7.352941176470594e-002</v>
      </c>
      <c r="DT4" s="1087">
        <f t="shared" si="3"/>
        <v>4.2253521126760597e-002</v>
      </c>
      <c r="DU4" s="1087">
        <f t="shared" si="3"/>
        <v>4.2253521126760597e-002</v>
      </c>
      <c r="DV4" s="1087">
        <f t="shared" si="3"/>
        <v>2.1276595744680871e-002</v>
      </c>
      <c r="DW4" s="1087">
        <f t="shared" si="3"/>
        <v>2.1276595744680871e-002</v>
      </c>
      <c r="DX4" s="1087">
        <f t="shared" si="3"/>
        <v>2.1276595744680871e-002</v>
      </c>
      <c r="DY4" s="1087">
        <f t="shared" si="3"/>
        <v>0</v>
      </c>
      <c r="DZ4" s="1087">
        <f t="shared" si="3"/>
        <v>8.8888888888888837e-002</v>
      </c>
    </row>
    <row r="5" spans="2:130">
      <c r="B5" s="1081">
        <v>3</v>
      </c>
      <c r="C5" s="1082" t="s">
        <v>373</v>
      </c>
      <c r="D5" s="992">
        <v>5.5e-002</v>
      </c>
      <c r="E5" s="992">
        <v>5.5e-002</v>
      </c>
      <c r="F5" s="992">
        <v>5.5e-002</v>
      </c>
      <c r="G5" s="992">
        <v>2.3e-002</v>
      </c>
      <c r="H5" s="992">
        <v>2.3e-002</v>
      </c>
      <c r="I5" s="992">
        <v>2.3e-002</v>
      </c>
      <c r="J5" s="992">
        <v>1.9e-002</v>
      </c>
      <c r="K5" s="992">
        <v>3.3000000000000002e-002</v>
      </c>
      <c r="L5" s="992">
        <v>3.3000000000000002e-002</v>
      </c>
      <c r="M5" s="992">
        <v>4.2000000000000003e-002</v>
      </c>
      <c r="N5" s="992">
        <v>4.1000000000000002e-002</v>
      </c>
      <c r="O5" s="992">
        <v>4.1000000000000002e-002</v>
      </c>
      <c r="P5" s="992">
        <v>4.4999999999999998e-002</v>
      </c>
      <c r="Q5" s="992">
        <v>3.3000000000000002e-002</v>
      </c>
      <c r="R5" s="992">
        <v>3.3000000000000002e-002</v>
      </c>
      <c r="S5" s="992">
        <v>3.3000000000000002e-002</v>
      </c>
      <c r="T5" s="992">
        <v>1.6e-002</v>
      </c>
      <c r="U5" s="992">
        <v>1.6e-002</v>
      </c>
      <c r="V5" s="992">
        <v>1.e-002</v>
      </c>
      <c r="W5" s="992">
        <v>1.e-002</v>
      </c>
      <c r="X5" s="992">
        <v>1.e-002</v>
      </c>
      <c r="Y5" s="992">
        <v>5.5e-002</v>
      </c>
      <c r="Z5" s="992">
        <v>2.3e-002</v>
      </c>
      <c r="AB5" s="1086">
        <v>3</v>
      </c>
      <c r="AC5" s="1083" t="s">
        <v>2151</v>
      </c>
      <c r="AD5" s="992">
        <f t="shared" ref="AD5:AZ5" si="5">D3+D8+D10</f>
        <v>0.20300000000000001</v>
      </c>
      <c r="AE5" s="992">
        <f t="shared" si="5"/>
        <v>0.20300000000000001</v>
      </c>
      <c r="AF5" s="992">
        <f t="shared" si="5"/>
        <v>0.20300000000000001</v>
      </c>
      <c r="AG5" s="992">
        <f t="shared" si="5"/>
        <v>8.4000000000000005e-002</v>
      </c>
      <c r="AH5" s="992">
        <f t="shared" si="5"/>
        <v>7.9999999999999988e-002</v>
      </c>
      <c r="AI5" s="992">
        <f t="shared" si="5"/>
        <v>7.9999999999999988e-002</v>
      </c>
      <c r="AJ5" s="992">
        <f t="shared" si="5"/>
        <v>7.3999999999999996e-002</v>
      </c>
      <c r="AK5" s="992">
        <f t="shared" si="5"/>
        <v>0.109</v>
      </c>
      <c r="AL5" s="992">
        <f t="shared" si="5"/>
        <v>0.109</v>
      </c>
      <c r="AM5" s="992">
        <f t="shared" si="5"/>
        <v>0.151</v>
      </c>
      <c r="AN5" s="992">
        <f t="shared" si="5"/>
        <v>0.13100000000000001</v>
      </c>
      <c r="AO5" s="992">
        <f t="shared" si="5"/>
        <v>0.13100000000000001</v>
      </c>
      <c r="AP5" s="992">
        <f t="shared" si="5"/>
        <v>0.157</v>
      </c>
      <c r="AQ5" s="992">
        <f t="shared" si="5"/>
        <v>0.12200000000000001</v>
      </c>
      <c r="AR5" s="992">
        <f t="shared" si="5"/>
        <v>0.12200000000000001</v>
      </c>
      <c r="AS5" s="992">
        <f t="shared" si="5"/>
        <v>0.12200000000000001</v>
      </c>
      <c r="AT5" s="992">
        <f t="shared" si="5"/>
        <v>6.4000000000000001e-002</v>
      </c>
      <c r="AU5" s="992">
        <f t="shared" si="5"/>
        <v>6.4000000000000001e-002</v>
      </c>
      <c r="AV5" s="992">
        <f t="shared" si="5"/>
        <v>4.1999999999999996e-002</v>
      </c>
      <c r="AW5" s="992">
        <f t="shared" si="5"/>
        <v>4.1999999999999996e-002</v>
      </c>
      <c r="AX5" s="992">
        <f t="shared" si="5"/>
        <v>4.1999999999999996e-002</v>
      </c>
      <c r="AY5" s="992">
        <f t="shared" si="5"/>
        <v>0.20300000000000001</v>
      </c>
      <c r="AZ5" s="992">
        <f t="shared" si="5"/>
        <v>7.9999999999999988e-002</v>
      </c>
      <c r="BB5" s="1086">
        <v>3</v>
      </c>
      <c r="BC5" s="1083" t="s">
        <v>398</v>
      </c>
      <c r="BD5" s="992">
        <v>0.182</v>
      </c>
      <c r="BE5" s="992">
        <v>0.182</v>
      </c>
      <c r="BF5" s="992">
        <v>0.182</v>
      </c>
      <c r="BG5" s="992">
        <v>7.9000000000000001e-002</v>
      </c>
      <c r="BH5" s="992">
        <v>7.9999999999999988e-002</v>
      </c>
      <c r="BI5" s="992">
        <v>7.9999999999999988e-002</v>
      </c>
      <c r="BJ5" s="992">
        <v>6.6000000000000003e-002</v>
      </c>
      <c r="BK5" s="992">
        <v>0.11</v>
      </c>
      <c r="BL5" s="992">
        <v>0.11</v>
      </c>
      <c r="BM5" s="992">
        <v>0.15</v>
      </c>
      <c r="BN5" s="992">
        <v>0.13400000000000001</v>
      </c>
      <c r="BO5" s="992">
        <v>0.13400000000000001</v>
      </c>
      <c r="BP5" s="992">
        <v>0.155</v>
      </c>
      <c r="BQ5" s="992">
        <v>0.113</v>
      </c>
      <c r="BR5" s="992">
        <v>0.113</v>
      </c>
      <c r="BS5" s="992">
        <v>0.113</v>
      </c>
      <c r="BT5" s="992">
        <v>5.3999999999999999e-002</v>
      </c>
      <c r="BU5" s="992">
        <v>5.3999999999999999e-002</v>
      </c>
      <c r="BV5" s="992">
        <v>3.5999999999999997e-002</v>
      </c>
      <c r="BW5" s="992">
        <v>3.5999999999999997e-002</v>
      </c>
      <c r="BX5" s="992">
        <v>3.5999999999999997e-002</v>
      </c>
      <c r="BY5" s="992">
        <v>0.182</v>
      </c>
      <c r="BZ5" s="992">
        <v>7.9999999999999988e-002</v>
      </c>
      <c r="CB5" s="1086">
        <v>1</v>
      </c>
      <c r="CC5" s="1086">
        <v>3</v>
      </c>
      <c r="CD5" s="1086" t="str">
        <f t="shared" si="1"/>
        <v>処遇加算Ⅰ特定加算Ⅰベア加算から新加算Ⅲ</v>
      </c>
      <c r="CE5" s="1087">
        <f t="shared" si="2"/>
        <v>-4.200000000000001e-002</v>
      </c>
      <c r="CF5" s="1087">
        <f t="shared" si="2"/>
        <v>-4.200000000000001e-002</v>
      </c>
      <c r="CG5" s="1087">
        <f t="shared" si="2"/>
        <v>-4.200000000000001e-002</v>
      </c>
      <c r="CH5" s="1087">
        <f t="shared" si="2"/>
        <v>-1.0999999999999996e-002</v>
      </c>
      <c r="CI5" s="1087">
        <f t="shared" si="2"/>
        <v>-2.0000000000000018e-003</v>
      </c>
      <c r="CJ5" s="1087">
        <f t="shared" si="2"/>
        <v>-2.0000000000000018e-003</v>
      </c>
      <c r="CK5" s="1087">
        <f t="shared" si="2"/>
        <v>-1.0999999999999996e-002</v>
      </c>
      <c r="CL5" s="1087">
        <f t="shared" si="2"/>
        <v>-5.0000000000000044e-003</v>
      </c>
      <c r="CM5" s="1087">
        <f t="shared" si="2"/>
        <v>-5.0000000000000044e-003</v>
      </c>
      <c r="CN5" s="1087">
        <f t="shared" si="2"/>
        <v>-8.0000000000000071e-003</v>
      </c>
      <c r="CO5" s="1087">
        <f t="shared" si="2"/>
        <v>0</v>
      </c>
      <c r="CP5" s="1087">
        <f t="shared" si="2"/>
        <v>0</v>
      </c>
      <c r="CQ5" s="1087">
        <f t="shared" si="2"/>
        <v>-1.0000000000000009e-002</v>
      </c>
      <c r="CR5" s="1087">
        <f t="shared" si="2"/>
        <v>-1.2999999999999998e-002</v>
      </c>
      <c r="CS5" s="1087">
        <f t="shared" si="2"/>
        <v>-1.2999999999999998e-002</v>
      </c>
      <c r="CT5" s="1087">
        <f t="shared" si="2"/>
        <v>-1.2999999999999998e-002</v>
      </c>
      <c r="CU5" s="1087">
        <f t="shared" si="2"/>
        <v>-1.4000000000000005e-002</v>
      </c>
      <c r="CV5" s="1087">
        <f t="shared" si="2"/>
        <v>-1.4000000000000005e-002</v>
      </c>
      <c r="CW5" s="1087">
        <f t="shared" si="2"/>
        <v>-9.999999999999995e-003</v>
      </c>
      <c r="CX5" s="1087">
        <f t="shared" si="2"/>
        <v>-9.999999999999995e-003</v>
      </c>
      <c r="CY5" s="1087">
        <f t="shared" si="2"/>
        <v>-9.999999999999995e-003</v>
      </c>
      <c r="CZ5" s="1087">
        <f t="shared" si="2"/>
        <v>-4.200000000000001e-002</v>
      </c>
      <c r="DA5" s="1087">
        <f t="shared" si="2"/>
        <v>-2.0000000000000018e-003</v>
      </c>
      <c r="DC5" s="1086" t="s">
        <v>2174</v>
      </c>
      <c r="DD5" s="1087">
        <f t="shared" si="3"/>
        <v>-0.23076923076923084</v>
      </c>
      <c r="DE5" s="1087">
        <f t="shared" si="3"/>
        <v>-0.23076923076923084</v>
      </c>
      <c r="DF5" s="1087">
        <f t="shared" si="3"/>
        <v>-0.23076923076923084</v>
      </c>
      <c r="DG5" s="1087">
        <f t="shared" si="3"/>
        <v>-0.13924050632911386</v>
      </c>
      <c r="DH5" s="1087">
        <f t="shared" si="3"/>
        <v>-2.5000000000000026e-002</v>
      </c>
      <c r="DI5" s="1087">
        <f t="shared" si="3"/>
        <v>-2.5000000000000026e-002</v>
      </c>
      <c r="DJ5" s="1087">
        <f t="shared" si="3"/>
        <v>-0.1666666666666666</v>
      </c>
      <c r="DK5" s="1087">
        <f t="shared" si="3"/>
        <v>-4.5454545454545497e-002</v>
      </c>
      <c r="DL5" s="1087">
        <f t="shared" si="3"/>
        <v>-4.5454545454545497e-002</v>
      </c>
      <c r="DM5" s="1087">
        <f t="shared" si="3"/>
        <v>-5.3333333333333385e-002</v>
      </c>
      <c r="DN5" s="1087">
        <f t="shared" si="3"/>
        <v>0</v>
      </c>
      <c r="DO5" s="1087">
        <f t="shared" si="3"/>
        <v>0</v>
      </c>
      <c r="DP5" s="1087">
        <f t="shared" si="3"/>
        <v>-6.4516129032258118e-002</v>
      </c>
      <c r="DQ5" s="1087">
        <f t="shared" si="3"/>
        <v>-0.11504424778761059</v>
      </c>
      <c r="DR5" s="1087">
        <f t="shared" si="3"/>
        <v>-0.11504424778761059</v>
      </c>
      <c r="DS5" s="1087">
        <f t="shared" si="3"/>
        <v>-0.11504424778761059</v>
      </c>
      <c r="DT5" s="1087">
        <f t="shared" si="3"/>
        <v>-0.25925925925925936</v>
      </c>
      <c r="DU5" s="1087">
        <f t="shared" si="3"/>
        <v>-0.25925925925925936</v>
      </c>
      <c r="DV5" s="1087">
        <f t="shared" si="3"/>
        <v>-0.27777777777777768</v>
      </c>
      <c r="DW5" s="1087">
        <f t="shared" si="3"/>
        <v>-0.27777777777777768</v>
      </c>
      <c r="DX5" s="1087">
        <f t="shared" si="3"/>
        <v>-0.27777777777777768</v>
      </c>
      <c r="DY5" s="1087">
        <f t="shared" si="3"/>
        <v>-0.23076923076923084</v>
      </c>
      <c r="DZ5" s="1087">
        <f t="shared" si="3"/>
        <v>-2.5000000000000026e-002</v>
      </c>
    </row>
    <row r="6" spans="2:130">
      <c r="B6" s="1081">
        <v>4</v>
      </c>
      <c r="C6" s="1082" t="s">
        <v>2149</v>
      </c>
      <c r="D6" s="992">
        <v>0</v>
      </c>
      <c r="E6" s="992">
        <v>0</v>
      </c>
      <c r="F6" s="992">
        <v>0</v>
      </c>
      <c r="G6" s="992">
        <v>0</v>
      </c>
      <c r="H6" s="992">
        <v>0</v>
      </c>
      <c r="I6" s="992">
        <v>0</v>
      </c>
      <c r="J6" s="992">
        <v>0</v>
      </c>
      <c r="K6" s="992">
        <v>0</v>
      </c>
      <c r="L6" s="992">
        <v>0</v>
      </c>
      <c r="M6" s="992">
        <v>0</v>
      </c>
      <c r="N6" s="992">
        <v>0</v>
      </c>
      <c r="O6" s="992">
        <v>0</v>
      </c>
      <c r="P6" s="992">
        <v>0</v>
      </c>
      <c r="Q6" s="992">
        <v>0</v>
      </c>
      <c r="R6" s="992">
        <v>0</v>
      </c>
      <c r="S6" s="992">
        <v>0</v>
      </c>
      <c r="T6" s="992">
        <v>0</v>
      </c>
      <c r="U6" s="992">
        <v>0</v>
      </c>
      <c r="V6" s="992">
        <v>0</v>
      </c>
      <c r="W6" s="992">
        <v>0</v>
      </c>
      <c r="X6" s="992">
        <v>0</v>
      </c>
      <c r="Y6" s="992">
        <v>0</v>
      </c>
      <c r="Z6" s="992">
        <v>0</v>
      </c>
      <c r="AB6" s="1086">
        <v>4</v>
      </c>
      <c r="AC6" s="1083" t="s">
        <v>2154</v>
      </c>
      <c r="AD6" s="992">
        <f t="shared" ref="AD6:AZ6" si="6">D3+D8+D11</f>
        <v>0.17900000000000002</v>
      </c>
      <c r="AE6" s="992">
        <f t="shared" si="6"/>
        <v>0.17900000000000002</v>
      </c>
      <c r="AF6" s="992">
        <f t="shared" si="6"/>
        <v>0.17900000000000002</v>
      </c>
      <c r="AG6" s="992">
        <f t="shared" si="6"/>
        <v>7.3000000000000009e-002</v>
      </c>
      <c r="AH6" s="992">
        <f t="shared" si="6"/>
        <v>6.8999999999999992e-002</v>
      </c>
      <c r="AI6" s="992">
        <f t="shared" si="6"/>
        <v>6.8999999999999992e-002</v>
      </c>
      <c r="AJ6" s="992">
        <f t="shared" si="6"/>
        <v>6.4000000000000001e-002</v>
      </c>
      <c r="AK6" s="992">
        <f t="shared" si="6"/>
        <v>9.4e-002</v>
      </c>
      <c r="AL6" s="992">
        <f t="shared" si="6"/>
        <v>9.4e-002</v>
      </c>
      <c r="AM6" s="992">
        <f t="shared" si="6"/>
        <v>0.128</v>
      </c>
      <c r="AN6" s="992">
        <f t="shared" si="6"/>
        <v>0.11399999999999999</v>
      </c>
      <c r="AO6" s="992">
        <f t="shared" si="6"/>
        <v>0.11399999999999999</v>
      </c>
      <c r="AP6" s="992">
        <f t="shared" si="6"/>
        <v>0.13400000000000001</v>
      </c>
      <c r="AQ6" s="992">
        <f t="shared" si="6"/>
        <v>0.10600000000000001</v>
      </c>
      <c r="AR6" s="992">
        <f t="shared" si="6"/>
        <v>0.10600000000000001</v>
      </c>
      <c r="AS6" s="992">
        <f t="shared" si="6"/>
        <v>0.10600000000000001</v>
      </c>
      <c r="AT6" s="992">
        <f t="shared" si="6"/>
        <v>5.6000000000000001e-002</v>
      </c>
      <c r="AU6" s="992">
        <f t="shared" si="6"/>
        <v>5.6000000000000001e-002</v>
      </c>
      <c r="AV6" s="992">
        <f t="shared" si="6"/>
        <v>3.6999999999999998e-002</v>
      </c>
      <c r="AW6" s="992">
        <f t="shared" si="6"/>
        <v>3.6999999999999998e-002</v>
      </c>
      <c r="AX6" s="992">
        <f t="shared" si="6"/>
        <v>3.6999999999999998e-002</v>
      </c>
      <c r="AY6" s="992">
        <f t="shared" si="6"/>
        <v>0.17900000000000002</v>
      </c>
      <c r="AZ6" s="992">
        <f t="shared" si="6"/>
        <v>6.8999999999999992e-002</v>
      </c>
      <c r="BB6" s="1086">
        <v>4</v>
      </c>
      <c r="BC6" s="1083" t="s">
        <v>402</v>
      </c>
      <c r="BD6" s="992">
        <v>0.14499999999999999</v>
      </c>
      <c r="BE6" s="992">
        <v>0.14499999999999999</v>
      </c>
      <c r="BF6" s="992">
        <v>0.14499999999999999</v>
      </c>
      <c r="BG6" s="992">
        <v>6.3e-002</v>
      </c>
      <c r="BH6" s="992">
        <v>6.3999999999999987e-002</v>
      </c>
      <c r="BI6" s="992">
        <v>6.3999999999999987e-002</v>
      </c>
      <c r="BJ6" s="992">
        <v>5.3000000000000005e-002</v>
      </c>
      <c r="BK6" s="992">
        <v>8.7999999999999995e-002</v>
      </c>
      <c r="BL6" s="992">
        <v>8.7999999999999995e-002</v>
      </c>
      <c r="BM6" s="992">
        <v>0.122</v>
      </c>
      <c r="BN6" s="992">
        <v>0.106</v>
      </c>
      <c r="BO6" s="992">
        <v>0.106</v>
      </c>
      <c r="BP6" s="992">
        <v>0.125</v>
      </c>
      <c r="BQ6" s="992">
        <v>9.e-002</v>
      </c>
      <c r="BR6" s="992">
        <v>9.e-002</v>
      </c>
      <c r="BS6" s="992">
        <v>9.e-002</v>
      </c>
      <c r="BT6" s="992">
        <v>4.4000000000000004e-002</v>
      </c>
      <c r="BU6" s="992">
        <v>4.4000000000000004e-002</v>
      </c>
      <c r="BV6" s="992">
        <v>2.9000000000000001e-002</v>
      </c>
      <c r="BW6" s="992">
        <v>2.9000000000000001e-002</v>
      </c>
      <c r="BX6" s="992">
        <v>2.9000000000000001e-002</v>
      </c>
      <c r="BY6" s="992">
        <v>0.14499999999999999</v>
      </c>
      <c r="BZ6" s="992">
        <v>6.3999999999999987e-002</v>
      </c>
      <c r="CB6" s="1086">
        <v>1</v>
      </c>
      <c r="CC6" s="1086">
        <v>4</v>
      </c>
      <c r="CD6" s="1086" t="str">
        <f t="shared" si="1"/>
        <v>処遇加算Ⅰ特定加算Ⅰベア加算から新加算Ⅳ</v>
      </c>
      <c r="CE6" s="1087">
        <f t="shared" si="2"/>
        <v>-7.9000000000000015e-002</v>
      </c>
      <c r="CF6" s="1087">
        <f t="shared" si="2"/>
        <v>-7.9000000000000015e-002</v>
      </c>
      <c r="CG6" s="1087">
        <f t="shared" si="2"/>
        <v>-7.9000000000000015e-002</v>
      </c>
      <c r="CH6" s="1087">
        <f t="shared" si="2"/>
        <v>-2.6999999999999996e-002</v>
      </c>
      <c r="CI6" s="1087">
        <f t="shared" si="2"/>
        <v>-1.8000000000000002e-002</v>
      </c>
      <c r="CJ6" s="1087">
        <f t="shared" si="2"/>
        <v>-1.8000000000000002e-002</v>
      </c>
      <c r="CK6" s="1087">
        <f t="shared" si="2"/>
        <v>-2.3999999999999994e-002</v>
      </c>
      <c r="CL6" s="1087">
        <f t="shared" si="2"/>
        <v>-2.700000000000001e-002</v>
      </c>
      <c r="CM6" s="1087">
        <f t="shared" si="2"/>
        <v>-2.700000000000001e-002</v>
      </c>
      <c r="CN6" s="1087">
        <f t="shared" si="2"/>
        <v>-3.6000000000000004e-002</v>
      </c>
      <c r="CO6" s="1087">
        <f t="shared" si="2"/>
        <v>-2.8000000000000011e-002</v>
      </c>
      <c r="CP6" s="1087">
        <f t="shared" si="2"/>
        <v>-2.8000000000000011e-002</v>
      </c>
      <c r="CQ6" s="1087">
        <f t="shared" si="2"/>
        <v>-4.0000000000000008e-002</v>
      </c>
      <c r="CR6" s="1087">
        <f t="shared" si="2"/>
        <v>-3.6000000000000004e-002</v>
      </c>
      <c r="CS6" s="1087">
        <f t="shared" si="2"/>
        <v>-3.6000000000000004e-002</v>
      </c>
      <c r="CT6" s="1087">
        <f t="shared" si="2"/>
        <v>-3.6000000000000004e-002</v>
      </c>
      <c r="CU6" s="1087">
        <f t="shared" si="2"/>
        <v>-2.4e-002</v>
      </c>
      <c r="CV6" s="1087">
        <f t="shared" si="2"/>
        <v>-2.4e-002</v>
      </c>
      <c r="CW6" s="1087">
        <f t="shared" si="2"/>
        <v>-1.6999999999999991e-002</v>
      </c>
      <c r="CX6" s="1087">
        <f t="shared" si="2"/>
        <v>-1.6999999999999991e-002</v>
      </c>
      <c r="CY6" s="1087">
        <f t="shared" si="2"/>
        <v>-1.6999999999999991e-002</v>
      </c>
      <c r="CZ6" s="1087">
        <f t="shared" si="2"/>
        <v>-7.9000000000000015e-002</v>
      </c>
      <c r="DA6" s="1087">
        <f t="shared" si="2"/>
        <v>-1.8000000000000002e-002</v>
      </c>
      <c r="DC6" s="1086" t="s">
        <v>2175</v>
      </c>
      <c r="DD6" s="1087">
        <f t="shared" si="3"/>
        <v>-0.54482758620689664</v>
      </c>
      <c r="DE6" s="1087">
        <f t="shared" si="3"/>
        <v>-0.54482758620689664</v>
      </c>
      <c r="DF6" s="1087">
        <f t="shared" si="3"/>
        <v>-0.54482758620689664</v>
      </c>
      <c r="DG6" s="1087">
        <f t="shared" si="3"/>
        <v>-0.42857142857142849</v>
      </c>
      <c r="DH6" s="1087">
        <f t="shared" si="3"/>
        <v>-0.28125000000000011</v>
      </c>
      <c r="DI6" s="1087">
        <f t="shared" si="3"/>
        <v>-0.28125000000000011</v>
      </c>
      <c r="DJ6" s="1087">
        <f t="shared" si="3"/>
        <v>-0.45283018867924513</v>
      </c>
      <c r="DK6" s="1087">
        <f t="shared" si="3"/>
        <v>-0.30681818181818193</v>
      </c>
      <c r="DL6" s="1087">
        <f t="shared" si="3"/>
        <v>-0.30681818181818193</v>
      </c>
      <c r="DM6" s="1087">
        <f t="shared" si="3"/>
        <v>-0.2950819672131148</v>
      </c>
      <c r="DN6" s="1087">
        <f t="shared" si="3"/>
        <v>-0.26415094339622652</v>
      </c>
      <c r="DO6" s="1087">
        <f t="shared" si="3"/>
        <v>-0.26415094339622652</v>
      </c>
      <c r="DP6" s="1087">
        <f t="shared" si="3"/>
        <v>-0.32000000000000006</v>
      </c>
      <c r="DQ6" s="1087">
        <f t="shared" si="3"/>
        <v>-0.40000000000000008</v>
      </c>
      <c r="DR6" s="1087">
        <f t="shared" si="3"/>
        <v>-0.40000000000000008</v>
      </c>
      <c r="DS6" s="1087">
        <f t="shared" si="3"/>
        <v>-0.40000000000000008</v>
      </c>
      <c r="DT6" s="1087">
        <f t="shared" si="3"/>
        <v>-0.54545454545454541</v>
      </c>
      <c r="DU6" s="1087">
        <f t="shared" si="3"/>
        <v>-0.54545454545454541</v>
      </c>
      <c r="DV6" s="1087">
        <f t="shared" si="3"/>
        <v>-0.58620689655172376</v>
      </c>
      <c r="DW6" s="1087">
        <f t="shared" si="3"/>
        <v>-0.58620689655172376</v>
      </c>
      <c r="DX6" s="1087">
        <f t="shared" si="3"/>
        <v>-0.58620689655172376</v>
      </c>
      <c r="DY6" s="1087">
        <f t="shared" si="3"/>
        <v>-0.54482758620689664</v>
      </c>
      <c r="DZ6" s="1087">
        <f t="shared" si="3"/>
        <v>-0.28125000000000011</v>
      </c>
    </row>
    <row r="7" spans="2:130">
      <c r="B7" s="1081">
        <v>5</v>
      </c>
      <c r="C7" s="1082" t="s">
        <v>378</v>
      </c>
      <c r="D7" s="992">
        <v>6.3e-002</v>
      </c>
      <c r="E7" s="992">
        <v>6.3e-002</v>
      </c>
      <c r="F7" s="992">
        <v>6.3e-002</v>
      </c>
      <c r="G7" s="992">
        <v>2.1000000000000001e-002</v>
      </c>
      <c r="H7" s="992">
        <v>1.2e-002</v>
      </c>
      <c r="I7" s="992">
        <v>1.2e-002</v>
      </c>
      <c r="J7" s="992">
        <v>2.e-002</v>
      </c>
      <c r="K7" s="992">
        <v>1.7999999999999999e-002</v>
      </c>
      <c r="L7" s="992">
        <v>1.7999999999999999e-002</v>
      </c>
      <c r="M7" s="992">
        <v>3.1e-002</v>
      </c>
      <c r="N7" s="992">
        <v>1.4999999999999999e-002</v>
      </c>
      <c r="O7" s="992">
        <v>1.4999999999999999e-002</v>
      </c>
      <c r="P7" s="992">
        <v>3.1e-002</v>
      </c>
      <c r="Q7" s="992">
        <v>2.7e-002</v>
      </c>
      <c r="R7" s="992">
        <v>2.7e-002</v>
      </c>
      <c r="S7" s="992">
        <v>2.7e-002</v>
      </c>
      <c r="T7" s="992">
        <v>2.1000000000000001e-002</v>
      </c>
      <c r="U7" s="992">
        <v>2.1000000000000001e-002</v>
      </c>
      <c r="V7" s="992">
        <v>1.4999999999999999e-002</v>
      </c>
      <c r="W7" s="992">
        <v>1.4999999999999999e-002</v>
      </c>
      <c r="X7" s="992">
        <v>1.4999999999999999e-002</v>
      </c>
      <c r="Y7" s="992">
        <v>6.3e-002</v>
      </c>
      <c r="Z7" s="992">
        <v>1.2e-002</v>
      </c>
      <c r="AB7" s="1086">
        <v>5</v>
      </c>
      <c r="AC7" s="1083" t="s">
        <v>2152</v>
      </c>
      <c r="AD7" s="992">
        <f t="shared" ref="AD7:AZ7" si="7">D3+D9+D10</f>
        <v>0.161</v>
      </c>
      <c r="AE7" s="992">
        <f t="shared" si="7"/>
        <v>0.161</v>
      </c>
      <c r="AF7" s="992">
        <f t="shared" si="7"/>
        <v>0.161</v>
      </c>
      <c r="AG7" s="992">
        <f t="shared" si="7"/>
        <v>6.9000000000000006e-002</v>
      </c>
      <c r="AH7" s="992">
        <f t="shared" si="7"/>
        <v>6.9999999999999993e-002</v>
      </c>
      <c r="AI7" s="992">
        <f t="shared" si="7"/>
        <v>6.9999999999999993e-002</v>
      </c>
      <c r="AJ7" s="992">
        <f t="shared" si="7"/>
        <v>5.7000000000000002e-002</v>
      </c>
      <c r="AK7" s="992">
        <f t="shared" si="7"/>
        <v>9.7000000000000003e-002</v>
      </c>
      <c r="AL7" s="992">
        <f t="shared" si="7"/>
        <v>9.7000000000000003e-002</v>
      </c>
      <c r="AM7" s="992">
        <f t="shared" si="7"/>
        <v>0.127</v>
      </c>
      <c r="AN7" s="992">
        <f t="shared" si="7"/>
        <v>0.11899999999999999</v>
      </c>
      <c r="AO7" s="992">
        <f t="shared" si="7"/>
        <v>0.11899999999999999</v>
      </c>
      <c r="AP7" s="992">
        <f t="shared" si="7"/>
        <v>0.13400000000000001</v>
      </c>
      <c r="AQ7" s="992">
        <f t="shared" si="7"/>
        <v>9.9000000000000005e-002</v>
      </c>
      <c r="AR7" s="992">
        <f t="shared" si="7"/>
        <v>9.9000000000000005e-002</v>
      </c>
      <c r="AS7" s="992">
        <f t="shared" si="7"/>
        <v>9.9000000000000005e-002</v>
      </c>
      <c r="AT7" s="992">
        <f t="shared" si="7"/>
        <v>4.7e-002</v>
      </c>
      <c r="AU7" s="992">
        <f t="shared" si="7"/>
        <v>4.7e-002</v>
      </c>
      <c r="AV7" s="992">
        <f t="shared" si="7"/>
        <v>3.1e-002</v>
      </c>
      <c r="AW7" s="992">
        <f t="shared" si="7"/>
        <v>3.1e-002</v>
      </c>
      <c r="AX7" s="992">
        <f t="shared" si="7"/>
        <v>3.1e-002</v>
      </c>
      <c r="AY7" s="992">
        <f t="shared" si="7"/>
        <v>0.161</v>
      </c>
      <c r="AZ7" s="992">
        <f t="shared" si="7"/>
        <v>6.9999999999999993e-002</v>
      </c>
      <c r="BB7" s="1086">
        <v>5</v>
      </c>
      <c r="BC7" s="1083" t="s">
        <v>404</v>
      </c>
      <c r="BD7" s="992">
        <v>0.221</v>
      </c>
      <c r="BE7" s="992">
        <v>0.221</v>
      </c>
      <c r="BF7" s="992">
        <v>0.221</v>
      </c>
      <c r="BG7" s="992">
        <v>8.8999999999999996e-002</v>
      </c>
      <c r="BH7" s="992">
        <v>8.0999999999999989e-002</v>
      </c>
      <c r="BI7" s="992">
        <v>8.0999999999999989e-002</v>
      </c>
      <c r="BJ7" s="992">
        <v>7.5999999999999998e-002</v>
      </c>
      <c r="BK7" s="992">
        <v>0.113</v>
      </c>
      <c r="BL7" s="992">
        <v>0.113</v>
      </c>
      <c r="BM7" s="992">
        <v>0.158</v>
      </c>
      <c r="BN7" s="992">
        <v>0.13200000000000001</v>
      </c>
      <c r="BO7" s="992">
        <v>0.13200000000000001</v>
      </c>
      <c r="BP7" s="992">
        <v>0.16300000000000001</v>
      </c>
      <c r="BQ7" s="992">
        <v>0.124</v>
      </c>
      <c r="BR7" s="992">
        <v>0.124</v>
      </c>
      <c r="BS7" s="992">
        <v>0.124</v>
      </c>
      <c r="BT7" s="992">
        <v>6.7000000000000004e-002</v>
      </c>
      <c r="BU7" s="992">
        <v>6.7000000000000004e-002</v>
      </c>
      <c r="BV7" s="992">
        <v>4.5999999999999992e-002</v>
      </c>
      <c r="BW7" s="992">
        <v>4.5999999999999992e-002</v>
      </c>
      <c r="BX7" s="992">
        <v>4.5999999999999992e-002</v>
      </c>
      <c r="BY7" s="992">
        <v>0.221</v>
      </c>
      <c r="BZ7" s="992">
        <v>8.0999999999999989e-002</v>
      </c>
      <c r="CB7" s="1086">
        <v>2</v>
      </c>
      <c r="CC7" s="1086">
        <v>1</v>
      </c>
      <c r="CD7" s="1086" t="str">
        <f t="shared" si="1"/>
        <v>処遇加算Ⅰ特定加算Ⅰベア加算なしから新加算Ⅰ</v>
      </c>
      <c r="CE7" s="1087">
        <f t="shared" ref="CE7:DA11" si="8">BD3-AD$4</f>
        <v>4.4999999999999984e-002</v>
      </c>
      <c r="CF7" s="1087">
        <f t="shared" si="8"/>
        <v>4.4999999999999984e-002</v>
      </c>
      <c r="CG7" s="1087">
        <f t="shared" si="8"/>
        <v>4.4999999999999984e-002</v>
      </c>
      <c r="CH7" s="1087">
        <f t="shared" si="8"/>
        <v>2.0999999999999991e-002</v>
      </c>
      <c r="CI7" s="1087">
        <f t="shared" si="8"/>
        <v>2.0999999999999991e-002</v>
      </c>
      <c r="CJ7" s="1087">
        <f t="shared" si="8"/>
        <v>2.0999999999999991e-002</v>
      </c>
      <c r="CK7" s="1087">
        <f t="shared" si="8"/>
        <v>1.8999999999999989e-002</v>
      </c>
      <c r="CL7" s="1087">
        <f t="shared" si="8"/>
        <v>2.7999999999999997e-002</v>
      </c>
      <c r="CM7" s="1087">
        <f t="shared" si="8"/>
        <v>2.7999999999999997e-002</v>
      </c>
      <c r="CN7" s="1087">
        <f t="shared" si="8"/>
        <v>4.5999999999999985e-002</v>
      </c>
      <c r="CO7" s="1087">
        <f t="shared" si="8"/>
        <v>3.2000000000000028e-002</v>
      </c>
      <c r="CP7" s="1087">
        <f t="shared" si="8"/>
        <v>3.2000000000000028e-002</v>
      </c>
      <c r="CQ7" s="1087">
        <f t="shared" si="8"/>
        <v>4.3999999999999984e-002</v>
      </c>
      <c r="CR7" s="1087">
        <f t="shared" si="8"/>
        <v>3.0000000000000013e-002</v>
      </c>
      <c r="CS7" s="1087">
        <f t="shared" si="8"/>
        <v>3.0000000000000013e-002</v>
      </c>
      <c r="CT7" s="1087">
        <f t="shared" si="8"/>
        <v>3.0000000000000013e-002</v>
      </c>
      <c r="CU7" s="1087">
        <f t="shared" si="8"/>
        <v>1.5000000000000013e-002</v>
      </c>
      <c r="CV7" s="1087">
        <f t="shared" si="8"/>
        <v>1.5000000000000013e-002</v>
      </c>
      <c r="CW7" s="1087">
        <f t="shared" si="8"/>
        <v>9.999999999999995e-003</v>
      </c>
      <c r="CX7" s="1087">
        <f t="shared" si="8"/>
        <v>9.999999999999995e-003</v>
      </c>
      <c r="CY7" s="1087">
        <f t="shared" si="8"/>
        <v>9.999999999999995e-003</v>
      </c>
      <c r="CZ7" s="1087">
        <f t="shared" si="8"/>
        <v>4.4999999999999984e-002</v>
      </c>
      <c r="DA7" s="1087">
        <f t="shared" si="8"/>
        <v>2.0999999999999991e-002</v>
      </c>
      <c r="DC7" s="1086" t="s">
        <v>1338</v>
      </c>
      <c r="DD7" s="1087">
        <f t="shared" ref="DD7:DZ11" si="9">CE7/BD3</f>
        <v>0.18367346938775503</v>
      </c>
      <c r="DE7" s="1087">
        <f t="shared" si="9"/>
        <v>0.18367346938775503</v>
      </c>
      <c r="DF7" s="1087">
        <f t="shared" si="9"/>
        <v>0.18367346938775503</v>
      </c>
      <c r="DG7" s="1087">
        <f t="shared" si="9"/>
        <v>0.20999999999999994</v>
      </c>
      <c r="DH7" s="1087">
        <f t="shared" si="9"/>
        <v>0.22826086956521732</v>
      </c>
      <c r="DI7" s="1087">
        <f t="shared" si="9"/>
        <v>0.22826086956521732</v>
      </c>
      <c r="DJ7" s="1087">
        <f t="shared" si="9"/>
        <v>0.22093023255813943</v>
      </c>
      <c r="DK7" s="1087">
        <f t="shared" si="9"/>
        <v>0.21874999999999997</v>
      </c>
      <c r="DL7" s="1087">
        <f t="shared" si="9"/>
        <v>0.21874999999999997</v>
      </c>
      <c r="DM7" s="1087">
        <f t="shared" si="9"/>
        <v>0.25414364640883969</v>
      </c>
      <c r="DN7" s="1087">
        <f t="shared" si="9"/>
        <v>0.2147651006711411</v>
      </c>
      <c r="DO7" s="1087">
        <f t="shared" si="9"/>
        <v>0.2147651006711411</v>
      </c>
      <c r="DP7" s="1087">
        <f t="shared" si="9"/>
        <v>0.23655913978494614</v>
      </c>
      <c r="DQ7" s="1087">
        <f t="shared" si="9"/>
        <v>0.21428571428571436</v>
      </c>
      <c r="DR7" s="1087">
        <f t="shared" si="9"/>
        <v>0.21428571428571436</v>
      </c>
      <c r="DS7" s="1087">
        <f t="shared" si="9"/>
        <v>0.21428571428571436</v>
      </c>
      <c r="DT7" s="1087">
        <f t="shared" si="9"/>
        <v>0.20000000000000015</v>
      </c>
      <c r="DU7" s="1087">
        <f t="shared" si="9"/>
        <v>0.20000000000000015</v>
      </c>
      <c r="DV7" s="1087">
        <f t="shared" si="9"/>
        <v>0.19607843137254896</v>
      </c>
      <c r="DW7" s="1087">
        <f t="shared" si="9"/>
        <v>0.19607843137254896</v>
      </c>
      <c r="DX7" s="1087">
        <f t="shared" si="9"/>
        <v>0.19607843137254896</v>
      </c>
      <c r="DY7" s="1087">
        <f t="shared" si="9"/>
        <v>0.18367346938775503</v>
      </c>
      <c r="DZ7" s="1087">
        <f t="shared" si="9"/>
        <v>0.22826086956521732</v>
      </c>
    </row>
    <row r="8" spans="2:130">
      <c r="B8" s="1081">
        <v>6</v>
      </c>
      <c r="C8" s="1082" t="s">
        <v>384</v>
      </c>
      <c r="D8" s="992">
        <v>4.2000000000000003e-002</v>
      </c>
      <c r="E8" s="992">
        <v>4.2000000000000003e-002</v>
      </c>
      <c r="F8" s="992">
        <v>4.2000000000000003e-002</v>
      </c>
      <c r="G8" s="992">
        <v>1.4999999999999999e-002</v>
      </c>
      <c r="H8" s="992">
        <v>1.e-002</v>
      </c>
      <c r="I8" s="992">
        <v>1.e-002</v>
      </c>
      <c r="J8" s="992">
        <v>1.7000000000000001e-002</v>
      </c>
      <c r="K8" s="992">
        <v>1.2e-002</v>
      </c>
      <c r="L8" s="992">
        <v>1.2e-002</v>
      </c>
      <c r="M8" s="992">
        <v>2.4e-002</v>
      </c>
      <c r="N8" s="992">
        <v>1.2e-002</v>
      </c>
      <c r="O8" s="992">
        <v>1.2e-002</v>
      </c>
      <c r="P8" s="992">
        <v>2.3e-002</v>
      </c>
      <c r="Q8" s="992">
        <v>2.3e-002</v>
      </c>
      <c r="R8" s="992">
        <v>2.3e-002</v>
      </c>
      <c r="S8" s="992">
        <v>2.3e-002</v>
      </c>
      <c r="T8" s="992">
        <v>1.7000000000000001e-002</v>
      </c>
      <c r="U8" s="992">
        <v>1.7000000000000001e-002</v>
      </c>
      <c r="V8" s="992">
        <v>1.0999999999999999e-002</v>
      </c>
      <c r="W8" s="992">
        <v>1.0999999999999999e-002</v>
      </c>
      <c r="X8" s="992">
        <v>1.0999999999999999e-002</v>
      </c>
      <c r="Y8" s="992">
        <v>4.2000000000000003e-002</v>
      </c>
      <c r="Z8" s="992">
        <v>1.e-002</v>
      </c>
      <c r="AB8" s="1086">
        <v>6</v>
      </c>
      <c r="AC8" s="1083" t="s">
        <v>2159</v>
      </c>
      <c r="AD8" s="1089">
        <f t="shared" ref="AD8:AZ8" si="10">D3+D9+D11</f>
        <v>0.13700000000000001</v>
      </c>
      <c r="AE8" s="1089">
        <f t="shared" si="10"/>
        <v>0.13700000000000001</v>
      </c>
      <c r="AF8" s="1089">
        <f t="shared" si="10"/>
        <v>0.13700000000000001</v>
      </c>
      <c r="AG8" s="1089">
        <f t="shared" si="10"/>
        <v>5.8000000000000003e-002</v>
      </c>
      <c r="AH8" s="1089">
        <f t="shared" si="10"/>
        <v>5.8999999999999997e-002</v>
      </c>
      <c r="AI8" s="1089">
        <f t="shared" si="10"/>
        <v>5.8999999999999997e-002</v>
      </c>
      <c r="AJ8" s="1089">
        <f t="shared" si="10"/>
        <v>4.7e-002</v>
      </c>
      <c r="AK8" s="1089">
        <f t="shared" si="10"/>
        <v>8.2000000000000003e-002</v>
      </c>
      <c r="AL8" s="1089">
        <f t="shared" si="10"/>
        <v>8.2000000000000003e-002</v>
      </c>
      <c r="AM8" s="1089">
        <f t="shared" si="10"/>
        <v>0.104</v>
      </c>
      <c r="AN8" s="1089">
        <f t="shared" si="10"/>
        <v>0.10199999999999999</v>
      </c>
      <c r="AO8" s="1089">
        <f t="shared" si="10"/>
        <v>0.10199999999999999</v>
      </c>
      <c r="AP8" s="1089">
        <f t="shared" si="10"/>
        <v>0.111</v>
      </c>
      <c r="AQ8" s="1089">
        <f t="shared" si="10"/>
        <v>8.3000000000000004e-002</v>
      </c>
      <c r="AR8" s="1089">
        <f t="shared" si="10"/>
        <v>8.3000000000000004e-002</v>
      </c>
      <c r="AS8" s="1089">
        <f t="shared" si="10"/>
        <v>8.3000000000000004e-002</v>
      </c>
      <c r="AT8" s="1089">
        <f t="shared" si="10"/>
        <v>3.9e-002</v>
      </c>
      <c r="AU8" s="1089">
        <f t="shared" si="10"/>
        <v>3.9e-002</v>
      </c>
      <c r="AV8" s="1089">
        <f t="shared" si="10"/>
        <v>2.5999999999999999e-002</v>
      </c>
      <c r="AW8" s="1089">
        <f t="shared" si="10"/>
        <v>2.5999999999999999e-002</v>
      </c>
      <c r="AX8" s="1089">
        <f t="shared" si="10"/>
        <v>2.5999999999999999e-002</v>
      </c>
      <c r="AY8" s="1089">
        <f t="shared" si="10"/>
        <v>0.13700000000000001</v>
      </c>
      <c r="AZ8" s="1089">
        <f t="shared" si="10"/>
        <v>5.8999999999999997e-002</v>
      </c>
      <c r="BB8" s="1086">
        <v>6</v>
      </c>
      <c r="BC8" s="1083" t="s">
        <v>405</v>
      </c>
      <c r="BD8" s="992">
        <v>0.20799999999999999</v>
      </c>
      <c r="BE8" s="992">
        <v>0.20799999999999999</v>
      </c>
      <c r="BF8" s="992">
        <v>0.20799999999999999</v>
      </c>
      <c r="BG8" s="992">
        <v>8.3999999999999991e-002</v>
      </c>
      <c r="BH8" s="992">
        <v>7.5999999999999984e-002</v>
      </c>
      <c r="BI8" s="992">
        <v>7.5999999999999984e-002</v>
      </c>
      <c r="BJ8" s="992">
        <v>7.2999999999999995e-002</v>
      </c>
      <c r="BK8" s="992">
        <v>0.106</v>
      </c>
      <c r="BL8" s="992">
        <v>0.106</v>
      </c>
      <c r="BM8" s="992">
        <v>0.153</v>
      </c>
      <c r="BN8" s="992">
        <v>0.121</v>
      </c>
      <c r="BO8" s="992">
        <v>0.121</v>
      </c>
      <c r="BP8" s="992">
        <v>0.156</v>
      </c>
      <c r="BQ8" s="992">
        <v>0.11699999999999999</v>
      </c>
      <c r="BR8" s="992">
        <v>0.11699999999999999</v>
      </c>
      <c r="BS8" s="992">
        <v>0.11699999999999999</v>
      </c>
      <c r="BT8" s="992">
        <v>6.5000000000000002e-002</v>
      </c>
      <c r="BU8" s="992">
        <v>6.5000000000000002e-002</v>
      </c>
      <c r="BV8" s="992">
        <v>4.3999999999999997e-002</v>
      </c>
      <c r="BW8" s="992">
        <v>4.3999999999999997e-002</v>
      </c>
      <c r="BX8" s="992">
        <v>4.3999999999999997e-002</v>
      </c>
      <c r="BY8" s="992">
        <v>0.20799999999999999</v>
      </c>
      <c r="BZ8" s="992">
        <v>7.5999999999999984e-002</v>
      </c>
      <c r="CB8" s="1086">
        <v>2</v>
      </c>
      <c r="CC8" s="1086">
        <v>2</v>
      </c>
      <c r="CD8" s="1086" t="str">
        <f t="shared" si="1"/>
        <v>処遇加算Ⅰ特定加算Ⅰベア加算なしから新加算Ⅱ</v>
      </c>
      <c r="CE8" s="1087">
        <f t="shared" si="8"/>
        <v>2.3999999999999994e-002</v>
      </c>
      <c r="CF8" s="1087">
        <f t="shared" si="8"/>
        <v>2.3999999999999994e-002</v>
      </c>
      <c r="CG8" s="1087">
        <f t="shared" si="8"/>
        <v>2.3999999999999994e-002</v>
      </c>
      <c r="CH8" s="1087">
        <f t="shared" si="8"/>
        <v>1.4999999999999999e-002</v>
      </c>
      <c r="CI8" s="1087">
        <f t="shared" si="8"/>
        <v>1.8999999999999989e-002</v>
      </c>
      <c r="CJ8" s="1087">
        <f t="shared" si="8"/>
        <v>1.8999999999999989e-002</v>
      </c>
      <c r="CK8" s="1087">
        <f t="shared" si="8"/>
        <v>1.5999999999999986e-002</v>
      </c>
      <c r="CL8" s="1087">
        <f t="shared" si="8"/>
        <v>2.1999999999999992e-002</v>
      </c>
      <c r="CM8" s="1087">
        <f t="shared" si="8"/>
        <v>2.1999999999999992e-002</v>
      </c>
      <c r="CN8" s="1087">
        <f t="shared" si="8"/>
        <v>3.8999999999999979e-002</v>
      </c>
      <c r="CO8" s="1087">
        <f t="shared" si="8"/>
        <v>2.9000000000000026e-002</v>
      </c>
      <c r="CP8" s="1087">
        <f t="shared" si="8"/>
        <v>2.9000000000000026e-002</v>
      </c>
      <c r="CQ8" s="1087">
        <f t="shared" si="8"/>
        <v>3.5999999999999976e-002</v>
      </c>
      <c r="CR8" s="1087">
        <f t="shared" si="8"/>
        <v>2.6000000000000009e-002</v>
      </c>
      <c r="CS8" s="1087">
        <f t="shared" si="8"/>
        <v>2.6000000000000009e-002</v>
      </c>
      <c r="CT8" s="1087">
        <f t="shared" si="8"/>
        <v>2.6000000000000009e-002</v>
      </c>
      <c r="CU8" s="1087">
        <f t="shared" si="8"/>
        <v>1.100000000000001e-002</v>
      </c>
      <c r="CV8" s="1087">
        <f t="shared" si="8"/>
        <v>1.100000000000001e-002</v>
      </c>
      <c r="CW8" s="1087">
        <f t="shared" si="8"/>
        <v>5.9999999999999984e-003</v>
      </c>
      <c r="CX8" s="1087">
        <f t="shared" si="8"/>
        <v>5.9999999999999984e-003</v>
      </c>
      <c r="CY8" s="1087">
        <f t="shared" si="8"/>
        <v>5.9999999999999984e-003</v>
      </c>
      <c r="CZ8" s="1087">
        <f t="shared" si="8"/>
        <v>2.3999999999999994e-002</v>
      </c>
      <c r="DA8" s="1087">
        <f t="shared" si="8"/>
        <v>1.8999999999999989e-002</v>
      </c>
      <c r="DC8" s="1086" t="s">
        <v>2176</v>
      </c>
      <c r="DD8" s="1087">
        <f t="shared" si="9"/>
        <v>0.10714285714285711</v>
      </c>
      <c r="DE8" s="1087">
        <f t="shared" si="9"/>
        <v>0.10714285714285711</v>
      </c>
      <c r="DF8" s="1087">
        <f t="shared" si="9"/>
        <v>0.10714285714285711</v>
      </c>
      <c r="DG8" s="1087">
        <f t="shared" si="9"/>
        <v>0.15957446808510636</v>
      </c>
      <c r="DH8" s="1087">
        <f t="shared" si="9"/>
        <v>0.21111111111111103</v>
      </c>
      <c r="DI8" s="1087">
        <f t="shared" si="9"/>
        <v>0.21111111111111103</v>
      </c>
      <c r="DJ8" s="1087">
        <f t="shared" si="9"/>
        <v>0.19277108433734927</v>
      </c>
      <c r="DK8" s="1087">
        <f t="shared" si="9"/>
        <v>0.18032786885245897</v>
      </c>
      <c r="DL8" s="1087">
        <f t="shared" si="9"/>
        <v>0.18032786885245897</v>
      </c>
      <c r="DM8" s="1087">
        <f t="shared" si="9"/>
        <v>0.22413793103448265</v>
      </c>
      <c r="DN8" s="1087">
        <f t="shared" si="9"/>
        <v>0.19863013698630153</v>
      </c>
      <c r="DO8" s="1087">
        <f t="shared" si="9"/>
        <v>0.19863013698630153</v>
      </c>
      <c r="DP8" s="1087">
        <f t="shared" si="9"/>
        <v>0.20224719101123584</v>
      </c>
      <c r="DQ8" s="1087">
        <f t="shared" si="9"/>
        <v>0.19117647058823534</v>
      </c>
      <c r="DR8" s="1087">
        <f t="shared" si="9"/>
        <v>0.19117647058823534</v>
      </c>
      <c r="DS8" s="1087">
        <f t="shared" si="9"/>
        <v>0.19117647058823534</v>
      </c>
      <c r="DT8" s="1087">
        <f t="shared" si="9"/>
        <v>0.15492957746478886</v>
      </c>
      <c r="DU8" s="1087">
        <f t="shared" si="9"/>
        <v>0.15492957746478886</v>
      </c>
      <c r="DV8" s="1087">
        <f t="shared" si="9"/>
        <v>0.1276595744680851</v>
      </c>
      <c r="DW8" s="1087">
        <f t="shared" si="9"/>
        <v>0.1276595744680851</v>
      </c>
      <c r="DX8" s="1087">
        <f t="shared" si="9"/>
        <v>0.1276595744680851</v>
      </c>
      <c r="DY8" s="1087">
        <f t="shared" si="9"/>
        <v>0.10714285714285711</v>
      </c>
      <c r="DZ8" s="1087">
        <f t="shared" si="9"/>
        <v>0.21111111111111103</v>
      </c>
    </row>
    <row r="9" spans="2:130">
      <c r="B9" s="1081">
        <v>7</v>
      </c>
      <c r="C9" s="1082" t="s">
        <v>389</v>
      </c>
      <c r="D9" s="992">
        <v>0</v>
      </c>
      <c r="E9" s="992">
        <v>0</v>
      </c>
      <c r="F9" s="992">
        <v>0</v>
      </c>
      <c r="G9" s="992">
        <v>0</v>
      </c>
      <c r="H9" s="992">
        <v>0</v>
      </c>
      <c r="I9" s="992">
        <v>0</v>
      </c>
      <c r="J9" s="992">
        <v>0</v>
      </c>
      <c r="K9" s="992">
        <v>0</v>
      </c>
      <c r="L9" s="992">
        <v>0</v>
      </c>
      <c r="M9" s="992">
        <v>0</v>
      </c>
      <c r="N9" s="992">
        <v>0</v>
      </c>
      <c r="O9" s="992">
        <v>0</v>
      </c>
      <c r="P9" s="992">
        <v>0</v>
      </c>
      <c r="Q9" s="992">
        <v>0</v>
      </c>
      <c r="R9" s="992">
        <v>0</v>
      </c>
      <c r="S9" s="992">
        <v>0</v>
      </c>
      <c r="T9" s="992">
        <v>0</v>
      </c>
      <c r="U9" s="992">
        <v>0</v>
      </c>
      <c r="V9" s="992">
        <v>0</v>
      </c>
      <c r="W9" s="992">
        <v>0</v>
      </c>
      <c r="X9" s="992">
        <v>0</v>
      </c>
      <c r="Y9" s="992">
        <v>0</v>
      </c>
      <c r="Z9" s="992">
        <v>0</v>
      </c>
      <c r="AB9" s="1086">
        <v>7</v>
      </c>
      <c r="AC9" s="1083" t="s">
        <v>2153</v>
      </c>
      <c r="AD9" s="992">
        <f t="shared" ref="AD9:AZ9" si="11">D4+D7+D10</f>
        <v>0.187</v>
      </c>
      <c r="AE9" s="992">
        <f t="shared" si="11"/>
        <v>0.187</v>
      </c>
      <c r="AF9" s="992">
        <f t="shared" si="11"/>
        <v>0.187</v>
      </c>
      <c r="AG9" s="992">
        <f t="shared" si="11"/>
        <v>7.3999999999999996e-002</v>
      </c>
      <c r="AH9" s="992">
        <f t="shared" si="11"/>
        <v>6.5999999999999989e-002</v>
      </c>
      <c r="AI9" s="992">
        <f t="shared" si="11"/>
        <v>6.5999999999999989e-002</v>
      </c>
      <c r="AJ9" s="992">
        <f t="shared" si="11"/>
        <v>6.4000000000000001e-002</v>
      </c>
      <c r="AK9" s="992">
        <f t="shared" si="11"/>
        <v>9.2999999999999999e-002</v>
      </c>
      <c r="AL9" s="992">
        <f t="shared" si="11"/>
        <v>9.2999999999999999e-002</v>
      </c>
      <c r="AM9" s="992">
        <f t="shared" si="11"/>
        <v>0.13</v>
      </c>
      <c r="AN9" s="992">
        <f t="shared" si="11"/>
        <v>0.106</v>
      </c>
      <c r="AO9" s="992">
        <f t="shared" si="11"/>
        <v>0.106</v>
      </c>
      <c r="AP9" s="992">
        <f t="shared" si="11"/>
        <v>0.13500000000000001</v>
      </c>
      <c r="AQ9" s="992">
        <f t="shared" si="11"/>
        <v>0.10299999999999999</v>
      </c>
      <c r="AR9" s="992">
        <f t="shared" si="11"/>
        <v>0.10299999999999999</v>
      </c>
      <c r="AS9" s="992">
        <f t="shared" si="11"/>
        <v>0.10299999999999999</v>
      </c>
      <c r="AT9" s="992">
        <f t="shared" si="11"/>
        <v>5.8000000000000003e-002</v>
      </c>
      <c r="AU9" s="992">
        <f t="shared" si="11"/>
        <v>5.8000000000000003e-002</v>
      </c>
      <c r="AV9" s="992">
        <f t="shared" si="11"/>
        <v>3.9e-002</v>
      </c>
      <c r="AW9" s="992">
        <f t="shared" si="11"/>
        <v>3.9e-002</v>
      </c>
      <c r="AX9" s="992">
        <f t="shared" si="11"/>
        <v>3.9e-002</v>
      </c>
      <c r="AY9" s="992">
        <f t="shared" si="11"/>
        <v>0.187</v>
      </c>
      <c r="AZ9" s="992">
        <f t="shared" si="11"/>
        <v>6.5999999999999989e-002</v>
      </c>
      <c r="BB9" s="1086">
        <v>7</v>
      </c>
      <c r="BC9" s="1083" t="s">
        <v>409</v>
      </c>
      <c r="BD9" s="992">
        <v>0.2</v>
      </c>
      <c r="BE9" s="992">
        <v>0.2</v>
      </c>
      <c r="BF9" s="992">
        <v>0.2</v>
      </c>
      <c r="BG9" s="992">
        <v>8.3000000000000004e-002</v>
      </c>
      <c r="BH9" s="992">
        <v>7.8999999999999987e-002</v>
      </c>
      <c r="BI9" s="992">
        <v>7.8999999999999987e-002</v>
      </c>
      <c r="BJ9" s="992">
        <v>7.2999999999999995e-002</v>
      </c>
      <c r="BK9" s="992">
        <v>0.107</v>
      </c>
      <c r="BL9" s="992">
        <v>0.107</v>
      </c>
      <c r="BM9" s="992">
        <v>0.151</v>
      </c>
      <c r="BN9" s="992">
        <v>0.129</v>
      </c>
      <c r="BO9" s="992">
        <v>0.129</v>
      </c>
      <c r="BP9" s="992">
        <v>0.155</v>
      </c>
      <c r="BQ9" s="992">
        <v>0.12000000000000001</v>
      </c>
      <c r="BR9" s="992">
        <v>0.12000000000000001</v>
      </c>
      <c r="BS9" s="992">
        <v>0.12000000000000001</v>
      </c>
      <c r="BT9" s="992">
        <v>6.3e-002</v>
      </c>
      <c r="BU9" s="992">
        <v>6.3e-002</v>
      </c>
      <c r="BV9" s="992">
        <v>4.1999999999999996e-002</v>
      </c>
      <c r="BW9" s="992">
        <v>4.1999999999999996e-002</v>
      </c>
      <c r="BX9" s="992">
        <v>4.1999999999999996e-002</v>
      </c>
      <c r="BY9" s="992">
        <v>0.2</v>
      </c>
      <c r="BZ9" s="992">
        <v>7.8999999999999987e-002</v>
      </c>
      <c r="CB9" s="1086">
        <v>2</v>
      </c>
      <c r="CC9" s="1086">
        <v>3</v>
      </c>
      <c r="CD9" s="1086" t="str">
        <f t="shared" si="1"/>
        <v>処遇加算Ⅰ特定加算Ⅰベア加算なしから新加算Ⅲ</v>
      </c>
      <c r="CE9" s="1087">
        <f t="shared" si="8"/>
        <v>-1.8000000000000016e-002</v>
      </c>
      <c r="CF9" s="1087">
        <f t="shared" si="8"/>
        <v>-1.8000000000000016e-002</v>
      </c>
      <c r="CG9" s="1087">
        <f t="shared" si="8"/>
        <v>-1.8000000000000016e-002</v>
      </c>
      <c r="CH9" s="1087">
        <f t="shared" si="8"/>
        <v>0</v>
      </c>
      <c r="CI9" s="1087">
        <f t="shared" si="8"/>
        <v>8.9999999999999941e-003</v>
      </c>
      <c r="CJ9" s="1087">
        <f t="shared" si="8"/>
        <v>8.9999999999999941e-003</v>
      </c>
      <c r="CK9" s="1087">
        <f t="shared" si="8"/>
        <v>-1.0000000000000009e-003</v>
      </c>
      <c r="CL9" s="1087">
        <f t="shared" si="8"/>
        <v>9.999999999999995e-003</v>
      </c>
      <c r="CM9" s="1087">
        <f t="shared" si="8"/>
        <v>9.999999999999995e-003</v>
      </c>
      <c r="CN9" s="1087">
        <f t="shared" si="8"/>
        <v>1.4999999999999986e-002</v>
      </c>
      <c r="CO9" s="1087">
        <f t="shared" si="8"/>
        <v>1.7000000000000015e-002</v>
      </c>
      <c r="CP9" s="1087">
        <f t="shared" si="8"/>
        <v>1.7000000000000015e-002</v>
      </c>
      <c r="CQ9" s="1087">
        <f t="shared" si="8"/>
        <v>1.2999999999999984e-002</v>
      </c>
      <c r="CR9" s="1087">
        <f t="shared" si="8"/>
        <v>3.0000000000000027e-003</v>
      </c>
      <c r="CS9" s="1087">
        <f t="shared" si="8"/>
        <v>3.0000000000000027e-003</v>
      </c>
      <c r="CT9" s="1087">
        <f t="shared" si="8"/>
        <v>3.0000000000000027e-003</v>
      </c>
      <c r="CU9" s="1087">
        <f t="shared" si="8"/>
        <v>-5.9999999999999984e-003</v>
      </c>
      <c r="CV9" s="1087">
        <f t="shared" si="8"/>
        <v>-5.9999999999999984e-003</v>
      </c>
      <c r="CW9" s="1087">
        <f t="shared" si="8"/>
        <v>-4.9999999999999975e-003</v>
      </c>
      <c r="CX9" s="1087">
        <f t="shared" si="8"/>
        <v>-4.9999999999999975e-003</v>
      </c>
      <c r="CY9" s="1087">
        <f t="shared" si="8"/>
        <v>-4.9999999999999975e-003</v>
      </c>
      <c r="CZ9" s="1087">
        <f t="shared" si="8"/>
        <v>-1.8000000000000016e-002</v>
      </c>
      <c r="DA9" s="1087">
        <f t="shared" si="8"/>
        <v>8.9999999999999941e-003</v>
      </c>
      <c r="DC9" s="1086" t="s">
        <v>2177</v>
      </c>
      <c r="DD9" s="1087">
        <f t="shared" si="9"/>
        <v>-9.8901098901098994e-002</v>
      </c>
      <c r="DE9" s="1087">
        <f t="shared" si="9"/>
        <v>-9.8901098901098994e-002</v>
      </c>
      <c r="DF9" s="1087">
        <f t="shared" si="9"/>
        <v>-9.8901098901098994e-002</v>
      </c>
      <c r="DG9" s="1087">
        <f t="shared" si="9"/>
        <v>0</v>
      </c>
      <c r="DH9" s="1087">
        <f t="shared" si="9"/>
        <v>0.11249999999999995</v>
      </c>
      <c r="DI9" s="1087">
        <f t="shared" si="9"/>
        <v>0.11249999999999995</v>
      </c>
      <c r="DJ9" s="1087">
        <f t="shared" si="9"/>
        <v>-1.5151515151515164e-002</v>
      </c>
      <c r="DK9" s="1087">
        <f t="shared" si="9"/>
        <v>9.090909090909087e-002</v>
      </c>
      <c r="DL9" s="1087">
        <f t="shared" si="9"/>
        <v>9.090909090909087e-002</v>
      </c>
      <c r="DM9" s="1087">
        <f t="shared" si="9"/>
        <v>9.9999999999999908e-002</v>
      </c>
      <c r="DN9" s="1087">
        <f t="shared" si="9"/>
        <v>0.12686567164179116</v>
      </c>
      <c r="DO9" s="1087">
        <f t="shared" si="9"/>
        <v>0.12686567164179116</v>
      </c>
      <c r="DP9" s="1087">
        <f t="shared" si="9"/>
        <v>8.3870967741935379e-002</v>
      </c>
      <c r="DQ9" s="1087">
        <f t="shared" si="9"/>
        <v>2.6548672566371705e-002</v>
      </c>
      <c r="DR9" s="1087">
        <f t="shared" si="9"/>
        <v>2.6548672566371705e-002</v>
      </c>
      <c r="DS9" s="1087">
        <f t="shared" si="9"/>
        <v>2.6548672566371705e-002</v>
      </c>
      <c r="DT9" s="1087">
        <f t="shared" si="9"/>
        <v>-0.11111111111111108</v>
      </c>
      <c r="DU9" s="1087">
        <f t="shared" si="9"/>
        <v>-0.11111111111111108</v>
      </c>
      <c r="DV9" s="1087">
        <f t="shared" si="9"/>
        <v>-0.13888888888888884</v>
      </c>
      <c r="DW9" s="1087">
        <f t="shared" si="9"/>
        <v>-0.13888888888888884</v>
      </c>
      <c r="DX9" s="1087">
        <f t="shared" si="9"/>
        <v>-0.13888888888888884</v>
      </c>
      <c r="DY9" s="1087">
        <f t="shared" si="9"/>
        <v>-9.8901098901098994e-002</v>
      </c>
      <c r="DZ9" s="1087">
        <f t="shared" si="9"/>
        <v>0.11249999999999995</v>
      </c>
    </row>
    <row r="10" spans="2:130">
      <c r="B10" s="1081">
        <v>8</v>
      </c>
      <c r="C10" s="1083" t="s">
        <v>391</v>
      </c>
      <c r="D10" s="992">
        <v>2.4e-002</v>
      </c>
      <c r="E10" s="992">
        <v>2.4e-002</v>
      </c>
      <c r="F10" s="992">
        <v>2.4e-002</v>
      </c>
      <c r="G10" s="992">
        <v>1.0999999999999999e-002</v>
      </c>
      <c r="H10" s="992">
        <v>1.0999999999999999e-002</v>
      </c>
      <c r="I10" s="992">
        <v>1.0999999999999999e-002</v>
      </c>
      <c r="J10" s="992">
        <v>1.e-002</v>
      </c>
      <c r="K10" s="992">
        <v>1.4999999999999999e-002</v>
      </c>
      <c r="L10" s="992">
        <v>1.4999999999999999e-002</v>
      </c>
      <c r="M10" s="992">
        <v>2.3e-002</v>
      </c>
      <c r="N10" s="992">
        <v>1.7000000000000001e-002</v>
      </c>
      <c r="O10" s="992">
        <v>1.7000000000000001e-002</v>
      </c>
      <c r="P10" s="992">
        <v>2.3e-002</v>
      </c>
      <c r="Q10" s="992">
        <v>1.6e-002</v>
      </c>
      <c r="R10" s="992">
        <v>1.6e-002</v>
      </c>
      <c r="S10" s="992">
        <v>1.6e-002</v>
      </c>
      <c r="T10" s="992">
        <v>8.0000000000000002e-003</v>
      </c>
      <c r="U10" s="992">
        <v>8.0000000000000002e-003</v>
      </c>
      <c r="V10" s="992">
        <v>5.0000000000000001e-003</v>
      </c>
      <c r="W10" s="992">
        <v>5.0000000000000001e-003</v>
      </c>
      <c r="X10" s="992">
        <v>5.0000000000000001e-003</v>
      </c>
      <c r="Y10" s="992">
        <v>2.4e-002</v>
      </c>
      <c r="Z10" s="992">
        <v>1.0999999999999999e-002</v>
      </c>
      <c r="AB10" s="1086">
        <v>8</v>
      </c>
      <c r="AC10" s="1083" t="s">
        <v>2156</v>
      </c>
      <c r="AD10" s="992">
        <f t="shared" ref="AD10:AZ10" si="12">D4+D7+D11</f>
        <v>0.16300000000000001</v>
      </c>
      <c r="AE10" s="992">
        <f t="shared" si="12"/>
        <v>0.16300000000000001</v>
      </c>
      <c r="AF10" s="992">
        <f t="shared" si="12"/>
        <v>0.16300000000000001</v>
      </c>
      <c r="AG10" s="992">
        <f t="shared" si="12"/>
        <v>6.3e-002</v>
      </c>
      <c r="AH10" s="992">
        <f t="shared" si="12"/>
        <v>5.4999999999999993e-002</v>
      </c>
      <c r="AI10" s="992">
        <f t="shared" si="12"/>
        <v>5.4999999999999993e-002</v>
      </c>
      <c r="AJ10" s="992">
        <f t="shared" si="12"/>
        <v>5.4000000000000006e-002</v>
      </c>
      <c r="AK10" s="992">
        <f t="shared" si="12"/>
        <v>7.8e-002</v>
      </c>
      <c r="AL10" s="992">
        <f t="shared" si="12"/>
        <v>7.8e-002</v>
      </c>
      <c r="AM10" s="992">
        <f t="shared" si="12"/>
        <v>0.107</v>
      </c>
      <c r="AN10" s="992">
        <f t="shared" si="12"/>
        <v>8.8999999999999996e-002</v>
      </c>
      <c r="AO10" s="992">
        <f t="shared" si="12"/>
        <v>8.8999999999999996e-002</v>
      </c>
      <c r="AP10" s="992">
        <f t="shared" si="12"/>
        <v>0.112</v>
      </c>
      <c r="AQ10" s="992">
        <f t="shared" si="12"/>
        <v>8.6999999999999994e-002</v>
      </c>
      <c r="AR10" s="992">
        <f t="shared" si="12"/>
        <v>8.6999999999999994e-002</v>
      </c>
      <c r="AS10" s="992">
        <f t="shared" si="12"/>
        <v>8.6999999999999994e-002</v>
      </c>
      <c r="AT10" s="992">
        <f t="shared" si="12"/>
        <v>5.e-002</v>
      </c>
      <c r="AU10" s="992">
        <f t="shared" si="12"/>
        <v>5.e-002</v>
      </c>
      <c r="AV10" s="992">
        <f t="shared" si="12"/>
        <v>3.4000000000000002e-002</v>
      </c>
      <c r="AW10" s="992">
        <f t="shared" si="12"/>
        <v>3.4000000000000002e-002</v>
      </c>
      <c r="AX10" s="992">
        <f t="shared" si="12"/>
        <v>3.4000000000000002e-002</v>
      </c>
      <c r="AY10" s="992">
        <f t="shared" si="12"/>
        <v>0.16300000000000001</v>
      </c>
      <c r="AZ10" s="992">
        <f t="shared" si="12"/>
        <v>5.4999999999999993e-002</v>
      </c>
      <c r="BB10" s="1086">
        <v>8</v>
      </c>
      <c r="BC10" s="1083" t="s">
        <v>411</v>
      </c>
      <c r="BD10" s="992">
        <v>0.187</v>
      </c>
      <c r="BE10" s="992">
        <v>0.187</v>
      </c>
      <c r="BF10" s="992">
        <v>0.187</v>
      </c>
      <c r="BG10" s="992">
        <v>7.8e-002</v>
      </c>
      <c r="BH10" s="992">
        <v>7.3999999999999996e-002</v>
      </c>
      <c r="BI10" s="992">
        <v>7.3999999999999996e-002</v>
      </c>
      <c r="BJ10" s="992">
        <v>7.0000000000000007e-002</v>
      </c>
      <c r="BK10" s="992">
        <v>1.e-001</v>
      </c>
      <c r="BL10" s="992">
        <v>1.e-001</v>
      </c>
      <c r="BM10" s="992">
        <v>0.14599999999999999</v>
      </c>
      <c r="BN10" s="992">
        <v>0.11799999999999999</v>
      </c>
      <c r="BO10" s="992">
        <v>0.11799999999999999</v>
      </c>
      <c r="BP10" s="992">
        <v>0.14799999999999999</v>
      </c>
      <c r="BQ10" s="992">
        <v>0.11299999999999999</v>
      </c>
      <c r="BR10" s="992">
        <v>0.11299999999999999</v>
      </c>
      <c r="BS10" s="992">
        <v>0.11299999999999999</v>
      </c>
      <c r="BT10" s="992">
        <v>6.0999999999999999e-002</v>
      </c>
      <c r="BU10" s="992">
        <v>6.0999999999999999e-002</v>
      </c>
      <c r="BV10" s="992">
        <v>3.9999999999999994e-002</v>
      </c>
      <c r="BW10" s="992">
        <v>3.9999999999999994e-002</v>
      </c>
      <c r="BX10" s="992">
        <v>3.9999999999999994e-002</v>
      </c>
      <c r="BY10" s="992">
        <v>0.187</v>
      </c>
      <c r="BZ10" s="992">
        <v>7.3999999999999996e-002</v>
      </c>
      <c r="CB10" s="1086">
        <v>2</v>
      </c>
      <c r="CC10" s="1086">
        <v>4</v>
      </c>
      <c r="CD10" s="1086" t="str">
        <f t="shared" si="1"/>
        <v>処遇加算Ⅰ特定加算Ⅰベア加算なしから新加算Ⅳ</v>
      </c>
      <c r="CE10" s="1087">
        <f t="shared" si="8"/>
        <v>-5.5000000000000021e-002</v>
      </c>
      <c r="CF10" s="1087">
        <f t="shared" si="8"/>
        <v>-5.5000000000000021e-002</v>
      </c>
      <c r="CG10" s="1087">
        <f t="shared" si="8"/>
        <v>-5.5000000000000021e-002</v>
      </c>
      <c r="CH10" s="1087">
        <f t="shared" si="8"/>
        <v>-1.6e-002</v>
      </c>
      <c r="CI10" s="1087">
        <f t="shared" si="8"/>
        <v>-7.0000000000000062e-003</v>
      </c>
      <c r="CJ10" s="1087">
        <f t="shared" si="8"/>
        <v>-7.0000000000000062e-003</v>
      </c>
      <c r="CK10" s="1087">
        <f t="shared" si="8"/>
        <v>-1.3999999999999999e-002</v>
      </c>
      <c r="CL10" s="1087">
        <f t="shared" si="8"/>
        <v>-1.2000000000000011e-002</v>
      </c>
      <c r="CM10" s="1087">
        <f t="shared" si="8"/>
        <v>-1.2000000000000011e-002</v>
      </c>
      <c r="CN10" s="1087">
        <f t="shared" si="8"/>
        <v>-1.3000000000000012e-002</v>
      </c>
      <c r="CO10" s="1087">
        <f t="shared" si="8"/>
        <v>-1.0999999999999996e-002</v>
      </c>
      <c r="CP10" s="1087">
        <f t="shared" si="8"/>
        <v>-1.0999999999999996e-002</v>
      </c>
      <c r="CQ10" s="1087">
        <f t="shared" si="8"/>
        <v>-1.7000000000000015e-002</v>
      </c>
      <c r="CR10" s="1087">
        <f t="shared" si="8"/>
        <v>-2.0000000000000004e-002</v>
      </c>
      <c r="CS10" s="1087">
        <f t="shared" si="8"/>
        <v>-2.0000000000000004e-002</v>
      </c>
      <c r="CT10" s="1087">
        <f t="shared" si="8"/>
        <v>-2.0000000000000004e-002</v>
      </c>
      <c r="CU10" s="1087">
        <f t="shared" si="8"/>
        <v>-1.5999999999999993e-002</v>
      </c>
      <c r="CV10" s="1087">
        <f t="shared" si="8"/>
        <v>-1.5999999999999993e-002</v>
      </c>
      <c r="CW10" s="1087">
        <f t="shared" si="8"/>
        <v>-1.1999999999999993e-002</v>
      </c>
      <c r="CX10" s="1087">
        <f t="shared" si="8"/>
        <v>-1.1999999999999993e-002</v>
      </c>
      <c r="CY10" s="1087">
        <f t="shared" si="8"/>
        <v>-1.1999999999999993e-002</v>
      </c>
      <c r="CZ10" s="1087">
        <f t="shared" si="8"/>
        <v>-5.5000000000000021e-002</v>
      </c>
      <c r="DA10" s="1087">
        <f t="shared" si="8"/>
        <v>-7.0000000000000062e-003</v>
      </c>
      <c r="DC10" s="1086" t="s">
        <v>2178</v>
      </c>
      <c r="DD10" s="1087">
        <f t="shared" si="9"/>
        <v>-0.37931034482758635</v>
      </c>
      <c r="DE10" s="1087">
        <f t="shared" si="9"/>
        <v>-0.37931034482758635</v>
      </c>
      <c r="DF10" s="1087">
        <f t="shared" si="9"/>
        <v>-0.37931034482758635</v>
      </c>
      <c r="DG10" s="1087">
        <f t="shared" si="9"/>
        <v>-0.25396825396825395</v>
      </c>
      <c r="DH10" s="1087">
        <f t="shared" si="9"/>
        <v>-0.10937500000000012</v>
      </c>
      <c r="DI10" s="1087">
        <f t="shared" si="9"/>
        <v>-0.10937500000000012</v>
      </c>
      <c r="DJ10" s="1087">
        <f t="shared" si="9"/>
        <v>-0.26415094339622636</v>
      </c>
      <c r="DK10" s="1087">
        <f t="shared" si="9"/>
        <v>-0.13636363636363649</v>
      </c>
      <c r="DL10" s="1087">
        <f t="shared" si="9"/>
        <v>-0.13636363636363649</v>
      </c>
      <c r="DM10" s="1087">
        <f t="shared" si="9"/>
        <v>-0.10655737704918042</v>
      </c>
      <c r="DN10" s="1087">
        <f t="shared" si="9"/>
        <v>-0.10377358490566034</v>
      </c>
      <c r="DO10" s="1087">
        <f t="shared" si="9"/>
        <v>-0.10377358490566034</v>
      </c>
      <c r="DP10" s="1087">
        <f t="shared" si="9"/>
        <v>-0.13600000000000012</v>
      </c>
      <c r="DQ10" s="1087">
        <f t="shared" si="9"/>
        <v>-0.22222222222222227</v>
      </c>
      <c r="DR10" s="1087">
        <f t="shared" si="9"/>
        <v>-0.22222222222222227</v>
      </c>
      <c r="DS10" s="1087">
        <f t="shared" si="9"/>
        <v>-0.22222222222222227</v>
      </c>
      <c r="DT10" s="1087">
        <f t="shared" si="9"/>
        <v>-0.36363636363636342</v>
      </c>
      <c r="DU10" s="1087">
        <f t="shared" si="9"/>
        <v>-0.36363636363636342</v>
      </c>
      <c r="DV10" s="1087">
        <f t="shared" si="9"/>
        <v>-0.41379310344827563</v>
      </c>
      <c r="DW10" s="1087">
        <f t="shared" si="9"/>
        <v>-0.41379310344827563</v>
      </c>
      <c r="DX10" s="1087">
        <f t="shared" si="9"/>
        <v>-0.41379310344827563</v>
      </c>
      <c r="DY10" s="1087">
        <f t="shared" si="9"/>
        <v>-0.37931034482758635</v>
      </c>
      <c r="DZ10" s="1087">
        <f t="shared" si="9"/>
        <v>-0.10937500000000012</v>
      </c>
    </row>
    <row r="11" spans="2:130" ht="24">
      <c r="B11" s="1081">
        <v>9</v>
      </c>
      <c r="C11" s="1082" t="s">
        <v>393</v>
      </c>
      <c r="D11" s="992">
        <v>0</v>
      </c>
      <c r="E11" s="992">
        <v>0</v>
      </c>
      <c r="F11" s="992">
        <v>0</v>
      </c>
      <c r="G11" s="992">
        <v>0</v>
      </c>
      <c r="H11" s="992">
        <v>0</v>
      </c>
      <c r="I11" s="992">
        <v>0</v>
      </c>
      <c r="J11" s="992">
        <v>0</v>
      </c>
      <c r="K11" s="992">
        <v>0</v>
      </c>
      <c r="L11" s="992">
        <v>0</v>
      </c>
      <c r="M11" s="992">
        <v>0</v>
      </c>
      <c r="N11" s="992">
        <v>0</v>
      </c>
      <c r="O11" s="992">
        <v>0</v>
      </c>
      <c r="P11" s="992">
        <v>0</v>
      </c>
      <c r="Q11" s="992">
        <v>0</v>
      </c>
      <c r="R11" s="992">
        <v>0</v>
      </c>
      <c r="S11" s="992">
        <v>0</v>
      </c>
      <c r="T11" s="992">
        <v>0</v>
      </c>
      <c r="U11" s="992">
        <v>0</v>
      </c>
      <c r="V11" s="992">
        <v>0</v>
      </c>
      <c r="W11" s="992">
        <v>0</v>
      </c>
      <c r="X11" s="992">
        <v>0</v>
      </c>
      <c r="Y11" s="992">
        <v>0</v>
      </c>
      <c r="Z11" s="992">
        <v>0</v>
      </c>
      <c r="AB11" s="1086">
        <v>9</v>
      </c>
      <c r="AC11" s="1083" t="s">
        <v>2155</v>
      </c>
      <c r="AD11" s="992">
        <f t="shared" ref="AD11:AZ11" si="13">D4+D8+D10</f>
        <v>0.16600000000000001</v>
      </c>
      <c r="AE11" s="992">
        <f t="shared" si="13"/>
        <v>0.16600000000000001</v>
      </c>
      <c r="AF11" s="992">
        <f t="shared" si="13"/>
        <v>0.16600000000000001</v>
      </c>
      <c r="AG11" s="992">
        <f t="shared" si="13"/>
        <v>6.8000000000000005e-002</v>
      </c>
      <c r="AH11" s="992">
        <f t="shared" si="13"/>
        <v>6.4000000000000001e-002</v>
      </c>
      <c r="AI11" s="992">
        <f t="shared" si="13"/>
        <v>6.4000000000000001e-002</v>
      </c>
      <c r="AJ11" s="992">
        <f t="shared" si="13"/>
        <v>6.1000000000000006e-002</v>
      </c>
      <c r="AK11" s="992">
        <f t="shared" si="13"/>
        <v>8.6999999999999994e-002</v>
      </c>
      <c r="AL11" s="992">
        <f t="shared" si="13"/>
        <v>8.6999999999999994e-002</v>
      </c>
      <c r="AM11" s="992">
        <f t="shared" si="13"/>
        <v>0.123</v>
      </c>
      <c r="AN11" s="992">
        <f t="shared" si="13"/>
        <v>0.10299999999999999</v>
      </c>
      <c r="AO11" s="992">
        <f t="shared" si="13"/>
        <v>0.10299999999999999</v>
      </c>
      <c r="AP11" s="992">
        <f t="shared" si="13"/>
        <v>0.127</v>
      </c>
      <c r="AQ11" s="992">
        <f t="shared" si="13"/>
        <v>9.8999999999999991e-002</v>
      </c>
      <c r="AR11" s="992">
        <f t="shared" si="13"/>
        <v>9.8999999999999991e-002</v>
      </c>
      <c r="AS11" s="992">
        <f t="shared" si="13"/>
        <v>9.8999999999999991e-002</v>
      </c>
      <c r="AT11" s="992">
        <f t="shared" si="13"/>
        <v>5.3999999999999999e-002</v>
      </c>
      <c r="AU11" s="992">
        <f t="shared" si="13"/>
        <v>5.3999999999999999e-002</v>
      </c>
      <c r="AV11" s="992">
        <f t="shared" si="13"/>
        <v>3.4999999999999996e-002</v>
      </c>
      <c r="AW11" s="992">
        <f t="shared" si="13"/>
        <v>3.4999999999999996e-002</v>
      </c>
      <c r="AX11" s="992">
        <f t="shared" si="13"/>
        <v>3.4999999999999996e-002</v>
      </c>
      <c r="AY11" s="992">
        <f t="shared" si="13"/>
        <v>0.16600000000000001</v>
      </c>
      <c r="AZ11" s="992">
        <f t="shared" si="13"/>
        <v>6.4000000000000001e-002</v>
      </c>
      <c r="BB11" s="1086">
        <v>9</v>
      </c>
      <c r="BC11" s="1083" t="s">
        <v>414</v>
      </c>
      <c r="BD11" s="992">
        <v>0.184</v>
      </c>
      <c r="BE11" s="992">
        <v>0.184</v>
      </c>
      <c r="BF11" s="992">
        <v>0.184</v>
      </c>
      <c r="BG11" s="992">
        <v>7.2999999999999995e-002</v>
      </c>
      <c r="BH11" s="992">
        <v>6.4999999999999988e-002</v>
      </c>
      <c r="BI11" s="992">
        <v>6.4999999999999988e-002</v>
      </c>
      <c r="BJ11" s="992">
        <v>6.3e-002</v>
      </c>
      <c r="BK11" s="992">
        <v>9.0999999999999998e-002</v>
      </c>
      <c r="BL11" s="992">
        <v>9.0999999999999998e-002</v>
      </c>
      <c r="BM11" s="992">
        <v>0.13</v>
      </c>
      <c r="BN11" s="992">
        <v>0.104</v>
      </c>
      <c r="BO11" s="992">
        <v>0.104</v>
      </c>
      <c r="BP11" s="992">
        <v>0.13300000000000001</v>
      </c>
      <c r="BQ11" s="992">
        <v>0.10099999999999999</v>
      </c>
      <c r="BR11" s="992">
        <v>0.10099999999999999</v>
      </c>
      <c r="BS11" s="992">
        <v>0.10099999999999999</v>
      </c>
      <c r="BT11" s="992">
        <v>5.7000000000000002e-002</v>
      </c>
      <c r="BU11" s="992">
        <v>5.7000000000000002e-002</v>
      </c>
      <c r="BV11" s="992">
        <v>3.9e-002</v>
      </c>
      <c r="BW11" s="992">
        <v>3.9e-002</v>
      </c>
      <c r="BX11" s="992">
        <v>3.9e-002</v>
      </c>
      <c r="BY11" s="992">
        <v>0.184</v>
      </c>
      <c r="BZ11" s="992">
        <v>6.4999999999999988e-002</v>
      </c>
      <c r="CB11" s="1086">
        <v>2</v>
      </c>
      <c r="CC11" s="1086">
        <v>5</v>
      </c>
      <c r="CD11" s="1086" t="str">
        <f t="shared" si="1"/>
        <v>処遇加算Ⅰ特定加算Ⅰベア加算なしから新加算Ⅴ（１）</v>
      </c>
      <c r="CE11" s="1087">
        <f t="shared" si="8"/>
        <v>2.0999999999999991e-002</v>
      </c>
      <c r="CF11" s="1087">
        <f t="shared" si="8"/>
        <v>2.0999999999999991e-002</v>
      </c>
      <c r="CG11" s="1087">
        <f t="shared" si="8"/>
        <v>2.0999999999999991e-002</v>
      </c>
      <c r="CH11" s="1087">
        <f t="shared" si="8"/>
        <v>9.999999999999995e-003</v>
      </c>
      <c r="CI11" s="1087">
        <f t="shared" si="8"/>
        <v>9.999999999999995e-003</v>
      </c>
      <c r="CJ11" s="1087">
        <f t="shared" si="8"/>
        <v>9.999999999999995e-003</v>
      </c>
      <c r="CK11" s="1087">
        <f t="shared" si="8"/>
        <v>8.9999999999999941e-003</v>
      </c>
      <c r="CL11" s="1087">
        <f t="shared" si="8"/>
        <v>1.2999999999999998e-002</v>
      </c>
      <c r="CM11" s="1087">
        <f t="shared" si="8"/>
        <v>1.2999999999999998e-002</v>
      </c>
      <c r="CN11" s="1087">
        <f t="shared" si="8"/>
        <v>2.2999999999999993e-002</v>
      </c>
      <c r="CO11" s="1087">
        <f t="shared" si="8"/>
        <v>1.5000000000000013e-002</v>
      </c>
      <c r="CP11" s="1087">
        <f t="shared" si="8"/>
        <v>1.5000000000000013e-002</v>
      </c>
      <c r="CQ11" s="1087">
        <f t="shared" si="8"/>
        <v>2.0999999999999991e-002</v>
      </c>
      <c r="CR11" s="1087">
        <f t="shared" si="8"/>
        <v>1.3999999999999999e-002</v>
      </c>
      <c r="CS11" s="1087">
        <f t="shared" si="8"/>
        <v>1.3999999999999999e-002</v>
      </c>
      <c r="CT11" s="1087">
        <f t="shared" si="8"/>
        <v>1.3999999999999999e-002</v>
      </c>
      <c r="CU11" s="1087">
        <f t="shared" si="8"/>
        <v>7.0000000000000062e-003</v>
      </c>
      <c r="CV11" s="1087">
        <f t="shared" si="8"/>
        <v>7.0000000000000062e-003</v>
      </c>
      <c r="CW11" s="1087">
        <f t="shared" si="8"/>
        <v>4.9999999999999975e-003</v>
      </c>
      <c r="CX11" s="1087">
        <f t="shared" si="8"/>
        <v>4.9999999999999975e-003</v>
      </c>
      <c r="CY11" s="1087">
        <f t="shared" si="8"/>
        <v>4.9999999999999975e-003</v>
      </c>
      <c r="CZ11" s="1087">
        <f t="shared" si="8"/>
        <v>2.0999999999999991e-002</v>
      </c>
      <c r="DA11" s="1087">
        <f t="shared" si="8"/>
        <v>9.999999999999995e-003</v>
      </c>
      <c r="DC11" s="1086" t="s">
        <v>1432</v>
      </c>
      <c r="DD11" s="1087">
        <f t="shared" si="9"/>
        <v>9.5022624434389094e-002</v>
      </c>
      <c r="DE11" s="1087">
        <f t="shared" si="9"/>
        <v>9.5022624434389094e-002</v>
      </c>
      <c r="DF11" s="1087">
        <f t="shared" si="9"/>
        <v>9.5022624434389094e-002</v>
      </c>
      <c r="DG11" s="1087">
        <f t="shared" si="9"/>
        <v>0.11235955056179771</v>
      </c>
      <c r="DH11" s="1087">
        <f t="shared" si="9"/>
        <v>0.12345679012345674</v>
      </c>
      <c r="DI11" s="1087">
        <f t="shared" si="9"/>
        <v>0.12345679012345674</v>
      </c>
      <c r="DJ11" s="1087">
        <f t="shared" si="9"/>
        <v>0.11842105263157887</v>
      </c>
      <c r="DK11" s="1087">
        <f t="shared" si="9"/>
        <v>0.11504424778761059</v>
      </c>
      <c r="DL11" s="1087">
        <f t="shared" si="9"/>
        <v>0.11504424778761059</v>
      </c>
      <c r="DM11" s="1087">
        <f t="shared" si="9"/>
        <v>0.1455696202531645</v>
      </c>
      <c r="DN11" s="1087">
        <f t="shared" si="9"/>
        <v>0.11363636363636373</v>
      </c>
      <c r="DO11" s="1087">
        <f t="shared" si="9"/>
        <v>0.11363636363636373</v>
      </c>
      <c r="DP11" s="1087">
        <f t="shared" si="9"/>
        <v>0.12883435582822081</v>
      </c>
      <c r="DQ11" s="1087">
        <f t="shared" si="9"/>
        <v>0.1129032258064516</v>
      </c>
      <c r="DR11" s="1087">
        <f t="shared" si="9"/>
        <v>0.1129032258064516</v>
      </c>
      <c r="DS11" s="1087">
        <f t="shared" si="9"/>
        <v>0.1129032258064516</v>
      </c>
      <c r="DT11" s="1087">
        <f t="shared" si="9"/>
        <v>0.1044776119402986</v>
      </c>
      <c r="DU11" s="1087">
        <f t="shared" si="9"/>
        <v>0.1044776119402986</v>
      </c>
      <c r="DV11" s="1087">
        <f t="shared" si="9"/>
        <v>0.10869565217391301</v>
      </c>
      <c r="DW11" s="1087">
        <f t="shared" si="9"/>
        <v>0.10869565217391301</v>
      </c>
      <c r="DX11" s="1087">
        <f t="shared" si="9"/>
        <v>0.10869565217391301</v>
      </c>
      <c r="DY11" s="1087">
        <f t="shared" si="9"/>
        <v>9.5022624434389094e-002</v>
      </c>
      <c r="DZ11" s="1087">
        <f t="shared" si="9"/>
        <v>0.12345679012345674</v>
      </c>
    </row>
    <row r="12" spans="2:130">
      <c r="AB12" s="1086">
        <v>10</v>
      </c>
      <c r="AC12" s="1083" t="s">
        <v>2157</v>
      </c>
      <c r="AD12" s="1089">
        <f t="shared" ref="AD12:AZ12" si="14">D4+D8+D11</f>
        <v>0.14200000000000002</v>
      </c>
      <c r="AE12" s="1089">
        <f t="shared" si="14"/>
        <v>0.14200000000000002</v>
      </c>
      <c r="AF12" s="1089">
        <f t="shared" si="14"/>
        <v>0.14200000000000002</v>
      </c>
      <c r="AG12" s="1089">
        <f t="shared" si="14"/>
        <v>5.7000000000000002e-002</v>
      </c>
      <c r="AH12" s="1089">
        <f t="shared" si="14"/>
        <v>5.2999999999999999e-002</v>
      </c>
      <c r="AI12" s="1089">
        <f t="shared" si="14"/>
        <v>5.2999999999999999e-002</v>
      </c>
      <c r="AJ12" s="1089">
        <f t="shared" si="14"/>
        <v>5.1000000000000004e-002</v>
      </c>
      <c r="AK12" s="1089">
        <f t="shared" si="14"/>
        <v>7.1999999999999995e-002</v>
      </c>
      <c r="AL12" s="1089">
        <f t="shared" si="14"/>
        <v>7.1999999999999995e-002</v>
      </c>
      <c r="AM12" s="1089">
        <f t="shared" si="14"/>
        <v>0.1</v>
      </c>
      <c r="AN12" s="1089">
        <f t="shared" si="14"/>
        <v>8.5999999999999993e-002</v>
      </c>
      <c r="AO12" s="1089">
        <f t="shared" si="14"/>
        <v>8.5999999999999993e-002</v>
      </c>
      <c r="AP12" s="1089">
        <f t="shared" si="14"/>
        <v>0.10400000000000001</v>
      </c>
      <c r="AQ12" s="1089">
        <f t="shared" si="14"/>
        <v>8.299999999999999e-002</v>
      </c>
      <c r="AR12" s="1089">
        <f t="shared" si="14"/>
        <v>8.299999999999999e-002</v>
      </c>
      <c r="AS12" s="1089">
        <f t="shared" si="14"/>
        <v>8.299999999999999e-002</v>
      </c>
      <c r="AT12" s="1089">
        <f t="shared" si="14"/>
        <v>4.5999999999999999e-002</v>
      </c>
      <c r="AU12" s="1089">
        <f t="shared" si="14"/>
        <v>4.5999999999999999e-002</v>
      </c>
      <c r="AV12" s="1089">
        <f t="shared" si="14"/>
        <v>3.e-002</v>
      </c>
      <c r="AW12" s="1089">
        <f t="shared" si="14"/>
        <v>3.e-002</v>
      </c>
      <c r="AX12" s="1089">
        <f t="shared" si="14"/>
        <v>3.e-002</v>
      </c>
      <c r="AY12" s="1089">
        <f t="shared" si="14"/>
        <v>0.14200000000000002</v>
      </c>
      <c r="AZ12" s="1089">
        <f t="shared" si="14"/>
        <v>5.2999999999999999e-002</v>
      </c>
      <c r="BB12" s="1086">
        <v>10</v>
      </c>
      <c r="BC12" s="1083" t="s">
        <v>311</v>
      </c>
      <c r="BD12" s="1089">
        <v>0.16300000000000001</v>
      </c>
      <c r="BE12" s="1089">
        <v>0.16300000000000001</v>
      </c>
      <c r="BF12" s="1089">
        <v>0.16300000000000001</v>
      </c>
      <c r="BG12" s="1089">
        <v>6.7000000000000004e-002</v>
      </c>
      <c r="BH12" s="1089">
        <v>6.3e-002</v>
      </c>
      <c r="BI12" s="1089">
        <v>6.3e-002</v>
      </c>
      <c r="BJ12" s="1089">
        <v>6.0000000000000005e-002</v>
      </c>
      <c r="BK12" s="1089">
        <v>8.4999999999999992e-002</v>
      </c>
      <c r="BL12" s="1089">
        <v>8.4999999999999992e-002</v>
      </c>
      <c r="BM12" s="1089">
        <v>0.123</v>
      </c>
      <c r="BN12" s="1089">
        <v>0.10099999999999999</v>
      </c>
      <c r="BO12" s="1089">
        <v>0.10099999999999999</v>
      </c>
      <c r="BP12" s="1089">
        <v>0.125</v>
      </c>
      <c r="BQ12" s="1089">
        <v>9.6999999999999989e-002</v>
      </c>
      <c r="BR12" s="1089">
        <v>9.6999999999999989e-002</v>
      </c>
      <c r="BS12" s="1089">
        <v>9.6999999999999989e-002</v>
      </c>
      <c r="BT12" s="1089">
        <v>5.2999999999999999e-002</v>
      </c>
      <c r="BU12" s="1089">
        <v>5.2999999999999999e-002</v>
      </c>
      <c r="BV12" s="1089">
        <v>3.4999999999999996e-002</v>
      </c>
      <c r="BW12" s="1089">
        <v>3.4999999999999996e-002</v>
      </c>
      <c r="BX12" s="1089">
        <v>3.4999999999999996e-002</v>
      </c>
      <c r="BY12" s="1089">
        <v>0.16300000000000001</v>
      </c>
      <c r="BZ12" s="1089">
        <v>6.3e-002</v>
      </c>
      <c r="CB12" s="1086">
        <v>3</v>
      </c>
      <c r="CC12" s="1086">
        <v>1</v>
      </c>
      <c r="CD12" s="1086" t="str">
        <f t="shared" si="1"/>
        <v>処遇加算Ⅰ特定加算Ⅱベア加算から新加算Ⅰ</v>
      </c>
      <c r="CE12" s="1087">
        <f t="shared" ref="CE12:DA15" si="15">BD3-AD$5</f>
        <v>4.1999999999999982e-002</v>
      </c>
      <c r="CF12" s="1087">
        <f t="shared" si="15"/>
        <v>4.1999999999999982e-002</v>
      </c>
      <c r="CG12" s="1087">
        <f t="shared" si="15"/>
        <v>4.1999999999999982e-002</v>
      </c>
      <c r="CH12" s="1087">
        <f t="shared" si="15"/>
        <v>1.5999999999999986e-002</v>
      </c>
      <c r="CI12" s="1087">
        <f t="shared" si="15"/>
        <v>1.1999999999999997e-002</v>
      </c>
      <c r="CJ12" s="1087">
        <f t="shared" si="15"/>
        <v>1.1999999999999997e-002</v>
      </c>
      <c r="CK12" s="1087">
        <f t="shared" si="15"/>
        <v>1.1999999999999997e-002</v>
      </c>
      <c r="CL12" s="1087">
        <f t="shared" si="15"/>
        <v>1.9000000000000003e-002</v>
      </c>
      <c r="CM12" s="1087">
        <f t="shared" si="15"/>
        <v>1.9000000000000003e-002</v>
      </c>
      <c r="CN12" s="1087">
        <f t="shared" si="15"/>
        <v>3.e-002</v>
      </c>
      <c r="CO12" s="1087">
        <f t="shared" si="15"/>
        <v>1.8000000000000016e-002</v>
      </c>
      <c r="CP12" s="1087">
        <f t="shared" si="15"/>
        <v>1.8000000000000016e-002</v>
      </c>
      <c r="CQ12" s="1087">
        <f t="shared" si="15"/>
        <v>2.8999999999999998e-002</v>
      </c>
      <c r="CR12" s="1087">
        <f t="shared" si="15"/>
        <v>1.8000000000000002e-002</v>
      </c>
      <c r="CS12" s="1087">
        <f t="shared" si="15"/>
        <v>1.8000000000000002e-002</v>
      </c>
      <c r="CT12" s="1087">
        <f t="shared" si="15"/>
        <v>1.8000000000000002e-002</v>
      </c>
      <c r="CU12" s="1087">
        <f t="shared" si="15"/>
        <v>1.100000000000001e-002</v>
      </c>
      <c r="CV12" s="1087">
        <f t="shared" si="15"/>
        <v>1.100000000000001e-002</v>
      </c>
      <c r="CW12" s="1087">
        <f t="shared" si="15"/>
        <v>8.9999999999999941e-003</v>
      </c>
      <c r="CX12" s="1087">
        <f t="shared" si="15"/>
        <v>8.9999999999999941e-003</v>
      </c>
      <c r="CY12" s="1087">
        <f t="shared" si="15"/>
        <v>8.9999999999999941e-003</v>
      </c>
      <c r="CZ12" s="1087">
        <f t="shared" si="15"/>
        <v>4.1999999999999982e-002</v>
      </c>
      <c r="DA12" s="1087">
        <f t="shared" si="15"/>
        <v>1.1999999999999997e-002</v>
      </c>
      <c r="DC12" s="1086" t="s">
        <v>2179</v>
      </c>
      <c r="DD12" s="1087">
        <f t="shared" ref="DD12:DZ15" si="16">CE12/BD3</f>
        <v>0.17142857142857135</v>
      </c>
      <c r="DE12" s="1087">
        <f t="shared" si="16"/>
        <v>0.17142857142857135</v>
      </c>
      <c r="DF12" s="1087">
        <f t="shared" si="16"/>
        <v>0.17142857142857135</v>
      </c>
      <c r="DG12" s="1087">
        <f t="shared" si="16"/>
        <v>0.15999999999999986</v>
      </c>
      <c r="DH12" s="1087">
        <f t="shared" si="16"/>
        <v>0.13043478260869565</v>
      </c>
      <c r="DI12" s="1087">
        <f t="shared" si="16"/>
        <v>0.13043478260869565</v>
      </c>
      <c r="DJ12" s="1087">
        <f t="shared" si="16"/>
        <v>0.1395348837209302</v>
      </c>
      <c r="DK12" s="1087">
        <f t="shared" si="16"/>
        <v>0.14843750000000003</v>
      </c>
      <c r="DL12" s="1087">
        <f t="shared" si="16"/>
        <v>0.14843750000000003</v>
      </c>
      <c r="DM12" s="1087">
        <f t="shared" si="16"/>
        <v>0.16574585635359115</v>
      </c>
      <c r="DN12" s="1087">
        <f t="shared" si="16"/>
        <v>0.12080536912751687</v>
      </c>
      <c r="DO12" s="1087">
        <f t="shared" si="16"/>
        <v>0.12080536912751687</v>
      </c>
      <c r="DP12" s="1087">
        <f t="shared" si="16"/>
        <v>0.15591397849462366</v>
      </c>
      <c r="DQ12" s="1087">
        <f t="shared" si="16"/>
        <v>0.12857142857142859</v>
      </c>
      <c r="DR12" s="1087">
        <f t="shared" si="16"/>
        <v>0.12857142857142859</v>
      </c>
      <c r="DS12" s="1087">
        <f t="shared" si="16"/>
        <v>0.12857142857142859</v>
      </c>
      <c r="DT12" s="1087">
        <f t="shared" si="16"/>
        <v>0.14666666666666678</v>
      </c>
      <c r="DU12" s="1087">
        <f t="shared" si="16"/>
        <v>0.14666666666666678</v>
      </c>
      <c r="DV12" s="1087">
        <f t="shared" si="16"/>
        <v>0.17647058823529405</v>
      </c>
      <c r="DW12" s="1087">
        <f t="shared" si="16"/>
        <v>0.17647058823529405</v>
      </c>
      <c r="DX12" s="1087">
        <f t="shared" si="16"/>
        <v>0.17647058823529405</v>
      </c>
      <c r="DY12" s="1087">
        <f t="shared" si="16"/>
        <v>0.17142857142857135</v>
      </c>
      <c r="DZ12" s="1087">
        <f t="shared" si="16"/>
        <v>0.13043478260869565</v>
      </c>
    </row>
    <row r="13" spans="2:130">
      <c r="AB13" s="1086">
        <v>11</v>
      </c>
      <c r="AC13" s="1083" t="s">
        <v>1746</v>
      </c>
      <c r="AD13" s="992">
        <f t="shared" ref="AD13:AZ13" si="17">D4+D9+D10</f>
        <v>0.124</v>
      </c>
      <c r="AE13" s="992">
        <f t="shared" si="17"/>
        <v>0.124</v>
      </c>
      <c r="AF13" s="992">
        <f t="shared" si="17"/>
        <v>0.124</v>
      </c>
      <c r="AG13" s="992">
        <f t="shared" si="17"/>
        <v>5.3000000000000005e-002</v>
      </c>
      <c r="AH13" s="992">
        <f t="shared" si="17"/>
        <v>5.3999999999999992e-002</v>
      </c>
      <c r="AI13" s="992">
        <f t="shared" si="17"/>
        <v>5.3999999999999992e-002</v>
      </c>
      <c r="AJ13" s="992">
        <f t="shared" si="17"/>
        <v>4.4000000000000004e-002</v>
      </c>
      <c r="AK13" s="992">
        <f t="shared" si="17"/>
        <v>7.4999999999999997e-002</v>
      </c>
      <c r="AL13" s="992">
        <f t="shared" si="17"/>
        <v>7.4999999999999997e-002</v>
      </c>
      <c r="AM13" s="992">
        <f t="shared" si="17"/>
        <v>9.9000000000000005e-002</v>
      </c>
      <c r="AN13" s="992">
        <f t="shared" si="17"/>
        <v>9.0999999999999998e-002</v>
      </c>
      <c r="AO13" s="992">
        <f t="shared" si="17"/>
        <v>9.0999999999999998e-002</v>
      </c>
      <c r="AP13" s="992">
        <f t="shared" si="17"/>
        <v>0.10400000000000001</v>
      </c>
      <c r="AQ13" s="992">
        <f t="shared" si="17"/>
        <v>7.5999999999999998e-002</v>
      </c>
      <c r="AR13" s="992">
        <f t="shared" si="17"/>
        <v>7.5999999999999998e-002</v>
      </c>
      <c r="AS13" s="992">
        <f t="shared" si="17"/>
        <v>7.5999999999999998e-002</v>
      </c>
      <c r="AT13" s="992">
        <f t="shared" si="17"/>
        <v>3.7000000000000005e-002</v>
      </c>
      <c r="AU13" s="992">
        <f t="shared" si="17"/>
        <v>3.7000000000000005e-002</v>
      </c>
      <c r="AV13" s="992">
        <f t="shared" si="17"/>
        <v>2.4e-002</v>
      </c>
      <c r="AW13" s="992">
        <f t="shared" si="17"/>
        <v>2.4e-002</v>
      </c>
      <c r="AX13" s="992">
        <f t="shared" si="17"/>
        <v>2.4e-002</v>
      </c>
      <c r="AY13" s="992">
        <f t="shared" si="17"/>
        <v>0.124</v>
      </c>
      <c r="AZ13" s="992">
        <f t="shared" si="17"/>
        <v>5.3999999999999992e-002</v>
      </c>
      <c r="BB13" s="1086">
        <v>11</v>
      </c>
      <c r="BC13" s="1083" t="s">
        <v>110</v>
      </c>
      <c r="BD13" s="1089">
        <v>0.16299999999999998</v>
      </c>
      <c r="BE13" s="1089">
        <v>0.16299999999999998</v>
      </c>
      <c r="BF13" s="1089">
        <v>0.16299999999999998</v>
      </c>
      <c r="BG13" s="1089">
        <v>6.4999999999999988e-002</v>
      </c>
      <c r="BH13" s="1089">
        <v>5.6000000000000001e-002</v>
      </c>
      <c r="BI13" s="1089">
        <v>5.6000000000000001e-002</v>
      </c>
      <c r="BJ13" s="1089">
        <v>5.8000000000000003e-002</v>
      </c>
      <c r="BK13" s="1089">
        <v>7.9000000000000001e-002</v>
      </c>
      <c r="BL13" s="1089">
        <v>7.9000000000000001e-002</v>
      </c>
      <c r="BM13" s="1089">
        <v>0.11899999999999999</v>
      </c>
      <c r="BN13" s="1089">
        <v>8.8000000000000009e-002</v>
      </c>
      <c r="BO13" s="1089">
        <v>8.8000000000000009e-002</v>
      </c>
      <c r="BP13" s="1089">
        <v>0.12000000000000001</v>
      </c>
      <c r="BQ13" s="1089">
        <v>9.e-002</v>
      </c>
      <c r="BR13" s="1089">
        <v>9.e-002</v>
      </c>
      <c r="BS13" s="1089">
        <v>9.e-002</v>
      </c>
      <c r="BT13" s="1089">
        <v>5.2000000000000005e-002</v>
      </c>
      <c r="BU13" s="1089">
        <v>5.2000000000000005e-002</v>
      </c>
      <c r="BV13" s="1089">
        <v>3.5000000000000003e-002</v>
      </c>
      <c r="BW13" s="1089">
        <v>3.5000000000000003e-002</v>
      </c>
      <c r="BX13" s="1089">
        <v>3.5000000000000003e-002</v>
      </c>
      <c r="BY13" s="1089">
        <v>0.16299999999999998</v>
      </c>
      <c r="BZ13" s="1089">
        <v>5.6000000000000001e-002</v>
      </c>
      <c r="CB13" s="1086">
        <v>3</v>
      </c>
      <c r="CC13" s="1086">
        <v>2</v>
      </c>
      <c r="CD13" s="1086" t="str">
        <f t="shared" si="1"/>
        <v>処遇加算Ⅰ特定加算Ⅱベア加算から新加算Ⅱ</v>
      </c>
      <c r="CE13" s="1087">
        <f t="shared" si="15"/>
        <v>2.0999999999999991e-002</v>
      </c>
      <c r="CF13" s="1087">
        <f t="shared" si="15"/>
        <v>2.0999999999999991e-002</v>
      </c>
      <c r="CG13" s="1087">
        <f t="shared" si="15"/>
        <v>2.0999999999999991e-002</v>
      </c>
      <c r="CH13" s="1087">
        <f t="shared" si="15"/>
        <v>9.999999999999995e-003</v>
      </c>
      <c r="CI13" s="1087">
        <f t="shared" si="15"/>
        <v>9.999999999999995e-003</v>
      </c>
      <c r="CJ13" s="1087">
        <f t="shared" si="15"/>
        <v>9.999999999999995e-003</v>
      </c>
      <c r="CK13" s="1087">
        <f t="shared" si="15"/>
        <v>8.9999999999999941e-003</v>
      </c>
      <c r="CL13" s="1087">
        <f t="shared" si="15"/>
        <v>1.2999999999999998e-002</v>
      </c>
      <c r="CM13" s="1087">
        <f t="shared" si="15"/>
        <v>1.2999999999999998e-002</v>
      </c>
      <c r="CN13" s="1087">
        <f t="shared" si="15"/>
        <v>2.2999999999999993e-002</v>
      </c>
      <c r="CO13" s="1087">
        <f t="shared" si="15"/>
        <v>1.5000000000000013e-002</v>
      </c>
      <c r="CP13" s="1087">
        <f t="shared" si="15"/>
        <v>1.5000000000000013e-002</v>
      </c>
      <c r="CQ13" s="1087">
        <f t="shared" si="15"/>
        <v>2.0999999999999991e-002</v>
      </c>
      <c r="CR13" s="1087">
        <f t="shared" si="15"/>
        <v>1.3999999999999999e-002</v>
      </c>
      <c r="CS13" s="1087">
        <f t="shared" si="15"/>
        <v>1.3999999999999999e-002</v>
      </c>
      <c r="CT13" s="1087">
        <f t="shared" si="15"/>
        <v>1.3999999999999999e-002</v>
      </c>
      <c r="CU13" s="1087">
        <f t="shared" si="15"/>
        <v>7.0000000000000062e-003</v>
      </c>
      <c r="CV13" s="1087">
        <f t="shared" si="15"/>
        <v>7.0000000000000062e-003</v>
      </c>
      <c r="CW13" s="1087">
        <f t="shared" si="15"/>
        <v>4.9999999999999975e-003</v>
      </c>
      <c r="CX13" s="1087">
        <f t="shared" si="15"/>
        <v>4.9999999999999975e-003</v>
      </c>
      <c r="CY13" s="1087">
        <f t="shared" si="15"/>
        <v>4.9999999999999975e-003</v>
      </c>
      <c r="CZ13" s="1087">
        <f t="shared" si="15"/>
        <v>2.0999999999999991e-002</v>
      </c>
      <c r="DA13" s="1087">
        <f t="shared" si="15"/>
        <v>9.999999999999995e-003</v>
      </c>
      <c r="DC13" s="1086" t="s">
        <v>1108</v>
      </c>
      <c r="DD13" s="1087">
        <f t="shared" si="16"/>
        <v>9.3749999999999958e-002</v>
      </c>
      <c r="DE13" s="1087">
        <f t="shared" si="16"/>
        <v>9.3749999999999958e-002</v>
      </c>
      <c r="DF13" s="1087">
        <f t="shared" si="16"/>
        <v>9.3749999999999958e-002</v>
      </c>
      <c r="DG13" s="1087">
        <f t="shared" si="16"/>
        <v>0.1063829787234042</v>
      </c>
      <c r="DH13" s="1087">
        <f t="shared" si="16"/>
        <v>0.11111111111111108</v>
      </c>
      <c r="DI13" s="1087">
        <f t="shared" si="16"/>
        <v>0.11111111111111108</v>
      </c>
      <c r="DJ13" s="1087">
        <f t="shared" si="16"/>
        <v>0.10843373493975898</v>
      </c>
      <c r="DK13" s="1087">
        <f t="shared" si="16"/>
        <v>0.10655737704918031</v>
      </c>
      <c r="DL13" s="1087">
        <f t="shared" si="16"/>
        <v>0.10655737704918031</v>
      </c>
      <c r="DM13" s="1087">
        <f t="shared" si="16"/>
        <v>0.13218390804597699</v>
      </c>
      <c r="DN13" s="1087">
        <f t="shared" si="16"/>
        <v>0.10273972602739734</v>
      </c>
      <c r="DO13" s="1087">
        <f t="shared" si="16"/>
        <v>0.10273972602739734</v>
      </c>
      <c r="DP13" s="1087">
        <f t="shared" si="16"/>
        <v>0.1179775280898876</v>
      </c>
      <c r="DQ13" s="1087">
        <f t="shared" si="16"/>
        <v>0.10294117647058822</v>
      </c>
      <c r="DR13" s="1087">
        <f t="shared" si="16"/>
        <v>0.10294117647058822</v>
      </c>
      <c r="DS13" s="1087">
        <f t="shared" si="16"/>
        <v>0.10294117647058822</v>
      </c>
      <c r="DT13" s="1087">
        <f t="shared" si="16"/>
        <v>9.8591549295774725e-002</v>
      </c>
      <c r="DU13" s="1087">
        <f t="shared" si="16"/>
        <v>9.8591549295774725e-002</v>
      </c>
      <c r="DV13" s="1087">
        <f t="shared" si="16"/>
        <v>0.10638297872340421</v>
      </c>
      <c r="DW13" s="1087">
        <f t="shared" si="16"/>
        <v>0.10638297872340421</v>
      </c>
      <c r="DX13" s="1087">
        <f t="shared" si="16"/>
        <v>0.10638297872340421</v>
      </c>
      <c r="DY13" s="1087">
        <f t="shared" si="16"/>
        <v>9.3749999999999958e-002</v>
      </c>
      <c r="DZ13" s="1087">
        <f t="shared" si="16"/>
        <v>0.11111111111111108</v>
      </c>
    </row>
    <row r="14" spans="2:130">
      <c r="AB14" s="1086">
        <v>12</v>
      </c>
      <c r="AC14" s="1083" t="s">
        <v>2161</v>
      </c>
      <c r="AD14" s="1089">
        <f t="shared" ref="AD14:AZ14" si="18">D4+D9+D11</f>
        <v>0.1</v>
      </c>
      <c r="AE14" s="1089">
        <f t="shared" si="18"/>
        <v>0.1</v>
      </c>
      <c r="AF14" s="1089">
        <f t="shared" si="18"/>
        <v>0.1</v>
      </c>
      <c r="AG14" s="1089">
        <f t="shared" si="18"/>
        <v>4.2000000000000003e-002</v>
      </c>
      <c r="AH14" s="1089">
        <f t="shared" si="18"/>
        <v>4.2999999999999997e-002</v>
      </c>
      <c r="AI14" s="1089">
        <f t="shared" si="18"/>
        <v>4.2999999999999997e-002</v>
      </c>
      <c r="AJ14" s="1089">
        <f t="shared" si="18"/>
        <v>3.4000000000000002e-002</v>
      </c>
      <c r="AK14" s="1089">
        <f t="shared" si="18"/>
        <v>6.e-002</v>
      </c>
      <c r="AL14" s="1089">
        <f t="shared" si="18"/>
        <v>6.e-002</v>
      </c>
      <c r="AM14" s="1089">
        <f t="shared" si="18"/>
        <v>7.5999999999999998e-002</v>
      </c>
      <c r="AN14" s="1089">
        <f t="shared" si="18"/>
        <v>7.3999999999999996e-002</v>
      </c>
      <c r="AO14" s="1089">
        <f t="shared" si="18"/>
        <v>7.3999999999999996e-002</v>
      </c>
      <c r="AP14" s="1089">
        <f t="shared" si="18"/>
        <v>8.1000000000000003e-002</v>
      </c>
      <c r="AQ14" s="1089">
        <f t="shared" si="18"/>
        <v>6.e-002</v>
      </c>
      <c r="AR14" s="1089">
        <f t="shared" si="18"/>
        <v>6.e-002</v>
      </c>
      <c r="AS14" s="1089">
        <f t="shared" si="18"/>
        <v>6.e-002</v>
      </c>
      <c r="AT14" s="1089">
        <f t="shared" si="18"/>
        <v>2.9000000000000001e-002</v>
      </c>
      <c r="AU14" s="1089">
        <f t="shared" si="18"/>
        <v>2.9000000000000001e-002</v>
      </c>
      <c r="AV14" s="1089">
        <f t="shared" si="18"/>
        <v>1.9e-002</v>
      </c>
      <c r="AW14" s="1089">
        <f t="shared" si="18"/>
        <v>1.9e-002</v>
      </c>
      <c r="AX14" s="1089">
        <f t="shared" si="18"/>
        <v>1.9e-002</v>
      </c>
      <c r="AY14" s="1089">
        <f t="shared" si="18"/>
        <v>0.1</v>
      </c>
      <c r="AZ14" s="1089">
        <f t="shared" si="18"/>
        <v>4.2999999999999997e-002</v>
      </c>
      <c r="BB14" s="1086">
        <v>12</v>
      </c>
      <c r="BC14" s="1083" t="s">
        <v>415</v>
      </c>
      <c r="BD14" s="1089">
        <v>0.158</v>
      </c>
      <c r="BE14" s="1089">
        <v>0.158</v>
      </c>
      <c r="BF14" s="1089">
        <v>0.158</v>
      </c>
      <c r="BG14" s="1089">
        <v>6.8000000000000005e-002</v>
      </c>
      <c r="BH14" s="1089">
        <v>6.8999999999999992e-002</v>
      </c>
      <c r="BI14" s="1089">
        <v>6.8999999999999992e-002</v>
      </c>
      <c r="BJ14" s="1089">
        <v>5.6000000000000001e-002</v>
      </c>
      <c r="BK14" s="1089">
        <v>9.5000000000000001e-002</v>
      </c>
      <c r="BL14" s="1089">
        <v>9.5000000000000001e-002</v>
      </c>
      <c r="BM14" s="1089">
        <v>0.127</v>
      </c>
      <c r="BN14" s="1089">
        <v>0.11699999999999999</v>
      </c>
      <c r="BO14" s="1089">
        <v>0.11699999999999999</v>
      </c>
      <c r="BP14" s="1089">
        <v>0.13200000000000001</v>
      </c>
      <c r="BQ14" s="1089">
        <v>9.7000000000000003e-002</v>
      </c>
      <c r="BR14" s="1089">
        <v>9.7000000000000003e-002</v>
      </c>
      <c r="BS14" s="1089">
        <v>9.7000000000000003e-002</v>
      </c>
      <c r="BT14" s="1089">
        <v>4.5999999999999999e-002</v>
      </c>
      <c r="BU14" s="1089">
        <v>4.5999999999999999e-002</v>
      </c>
      <c r="BV14" s="1089">
        <v>3.1e-002</v>
      </c>
      <c r="BW14" s="1089">
        <v>3.1e-002</v>
      </c>
      <c r="BX14" s="1089">
        <v>3.1e-002</v>
      </c>
      <c r="BY14" s="1089">
        <v>0.158</v>
      </c>
      <c r="BZ14" s="1089">
        <v>6.8999999999999992e-002</v>
      </c>
      <c r="CB14" s="1086">
        <v>3</v>
      </c>
      <c r="CC14" s="1086">
        <v>3</v>
      </c>
      <c r="CD14" s="1086" t="str">
        <f t="shared" si="1"/>
        <v>処遇加算Ⅰ特定加算Ⅱベア加算から新加算Ⅲ</v>
      </c>
      <c r="CE14" s="1087">
        <f t="shared" si="15"/>
        <v>-2.1000000000000019e-002</v>
      </c>
      <c r="CF14" s="1087">
        <f t="shared" si="15"/>
        <v>-2.1000000000000019e-002</v>
      </c>
      <c r="CG14" s="1087">
        <f t="shared" si="15"/>
        <v>-2.1000000000000019e-002</v>
      </c>
      <c r="CH14" s="1087">
        <f t="shared" si="15"/>
        <v>-5.0000000000000044e-003</v>
      </c>
      <c r="CI14" s="1087">
        <f t="shared" si="15"/>
        <v>0</v>
      </c>
      <c r="CJ14" s="1087">
        <f t="shared" si="15"/>
        <v>0</v>
      </c>
      <c r="CK14" s="1087">
        <f t="shared" si="15"/>
        <v>-7.9999999999999932e-003</v>
      </c>
      <c r="CL14" s="1087">
        <f t="shared" si="15"/>
        <v>1.0000000000000009e-003</v>
      </c>
      <c r="CM14" s="1087">
        <f t="shared" si="15"/>
        <v>1.0000000000000009e-003</v>
      </c>
      <c r="CN14" s="1087">
        <f t="shared" si="15"/>
        <v>-1.0000000000000009e-003</v>
      </c>
      <c r="CO14" s="1087">
        <f t="shared" si="15"/>
        <v>3.0000000000000027e-003</v>
      </c>
      <c r="CP14" s="1087">
        <f t="shared" si="15"/>
        <v>3.0000000000000027e-003</v>
      </c>
      <c r="CQ14" s="1087">
        <f t="shared" si="15"/>
        <v>-2.0000000000000018e-003</v>
      </c>
      <c r="CR14" s="1087">
        <f t="shared" si="15"/>
        <v>-9.000000000000008e-003</v>
      </c>
      <c r="CS14" s="1087">
        <f t="shared" si="15"/>
        <v>-9.000000000000008e-003</v>
      </c>
      <c r="CT14" s="1087">
        <f t="shared" si="15"/>
        <v>-9.000000000000008e-003</v>
      </c>
      <c r="CU14" s="1087">
        <f t="shared" si="15"/>
        <v>-1.0000000000000002e-002</v>
      </c>
      <c r="CV14" s="1087">
        <f t="shared" si="15"/>
        <v>-1.0000000000000002e-002</v>
      </c>
      <c r="CW14" s="1087">
        <f t="shared" si="15"/>
        <v>-5.9999999999999984e-003</v>
      </c>
      <c r="CX14" s="1087">
        <f t="shared" si="15"/>
        <v>-5.9999999999999984e-003</v>
      </c>
      <c r="CY14" s="1087">
        <f t="shared" si="15"/>
        <v>-5.9999999999999984e-003</v>
      </c>
      <c r="CZ14" s="1087">
        <f t="shared" si="15"/>
        <v>-2.1000000000000019e-002</v>
      </c>
      <c r="DA14" s="1087">
        <f t="shared" si="15"/>
        <v>0</v>
      </c>
      <c r="DC14" s="1086" t="s">
        <v>62</v>
      </c>
      <c r="DD14" s="1087">
        <f t="shared" si="16"/>
        <v>-0.11538461538461549</v>
      </c>
      <c r="DE14" s="1087">
        <f t="shared" si="16"/>
        <v>-0.11538461538461549</v>
      </c>
      <c r="DF14" s="1087">
        <f t="shared" si="16"/>
        <v>-0.11538461538461549</v>
      </c>
      <c r="DG14" s="1087">
        <f t="shared" si="16"/>
        <v>-6.3291139240506389e-002</v>
      </c>
      <c r="DH14" s="1087">
        <f t="shared" si="16"/>
        <v>0</v>
      </c>
      <c r="DI14" s="1087">
        <f t="shared" si="16"/>
        <v>0</v>
      </c>
      <c r="DJ14" s="1087">
        <f t="shared" si="16"/>
        <v>-0.1212121212121211</v>
      </c>
      <c r="DK14" s="1087">
        <f t="shared" si="16"/>
        <v>9.0909090909090991e-003</v>
      </c>
      <c r="DL14" s="1087">
        <f t="shared" si="16"/>
        <v>9.0909090909090991e-003</v>
      </c>
      <c r="DM14" s="1087">
        <f t="shared" si="16"/>
        <v>-6.6666666666666732e-003</v>
      </c>
      <c r="DN14" s="1087">
        <f t="shared" si="16"/>
        <v>2.2388059701492557e-002</v>
      </c>
      <c r="DO14" s="1087">
        <f t="shared" si="16"/>
        <v>2.2388059701492557e-002</v>
      </c>
      <c r="DP14" s="1087">
        <f t="shared" si="16"/>
        <v>-1.2903225806451625e-002</v>
      </c>
      <c r="DQ14" s="1087">
        <f t="shared" si="16"/>
        <v>-7.9646017699115113e-002</v>
      </c>
      <c r="DR14" s="1087">
        <f t="shared" si="16"/>
        <v>-7.9646017699115113e-002</v>
      </c>
      <c r="DS14" s="1087">
        <f t="shared" si="16"/>
        <v>-7.9646017699115113e-002</v>
      </c>
      <c r="DT14" s="1087">
        <f t="shared" si="16"/>
        <v>-0.18518518518518523</v>
      </c>
      <c r="DU14" s="1087">
        <f t="shared" si="16"/>
        <v>-0.18518518518518523</v>
      </c>
      <c r="DV14" s="1087">
        <f t="shared" si="16"/>
        <v>-0.16666666666666663</v>
      </c>
      <c r="DW14" s="1087">
        <f t="shared" si="16"/>
        <v>-0.16666666666666663</v>
      </c>
      <c r="DX14" s="1087">
        <f t="shared" si="16"/>
        <v>-0.16666666666666663</v>
      </c>
      <c r="DY14" s="1087">
        <f t="shared" si="16"/>
        <v>-0.11538461538461549</v>
      </c>
      <c r="DZ14" s="1087">
        <f t="shared" si="16"/>
        <v>0</v>
      </c>
    </row>
    <row r="15" spans="2:130">
      <c r="AB15" s="1086">
        <v>13</v>
      </c>
      <c r="AC15" s="1083" t="s">
        <v>2158</v>
      </c>
      <c r="AD15" s="1089">
        <f t="shared" ref="AD15:AZ15" si="19">D5+D7+D10</f>
        <v>0.14199999999999999</v>
      </c>
      <c r="AE15" s="1089">
        <f t="shared" si="19"/>
        <v>0.14199999999999999</v>
      </c>
      <c r="AF15" s="1089">
        <f t="shared" si="19"/>
        <v>0.14199999999999999</v>
      </c>
      <c r="AG15" s="1089">
        <f t="shared" si="19"/>
        <v>5.4999999999999993e-002</v>
      </c>
      <c r="AH15" s="1089">
        <f t="shared" si="19"/>
        <v>4.5999999999999999e-002</v>
      </c>
      <c r="AI15" s="1089">
        <f t="shared" si="19"/>
        <v>4.5999999999999999e-002</v>
      </c>
      <c r="AJ15" s="1089">
        <f t="shared" si="19"/>
        <v>4.9000000000000002e-002</v>
      </c>
      <c r="AK15" s="1089">
        <f t="shared" si="19"/>
        <v>6.6000000000000003e-002</v>
      </c>
      <c r="AL15" s="1089">
        <f t="shared" si="19"/>
        <v>6.6000000000000003e-002</v>
      </c>
      <c r="AM15" s="1089">
        <f t="shared" si="19"/>
        <v>9.6000000000000002e-002</v>
      </c>
      <c r="AN15" s="1089">
        <f t="shared" si="19"/>
        <v>7.3000000000000009e-002</v>
      </c>
      <c r="AO15" s="1089">
        <f t="shared" si="19"/>
        <v>7.3000000000000009e-002</v>
      </c>
      <c r="AP15" s="1089">
        <f t="shared" si="19"/>
        <v>9.9000000000000005e-002</v>
      </c>
      <c r="AQ15" s="1089">
        <f t="shared" si="19"/>
        <v>7.5999999999999998e-002</v>
      </c>
      <c r="AR15" s="1089">
        <f t="shared" si="19"/>
        <v>7.5999999999999998e-002</v>
      </c>
      <c r="AS15" s="1089">
        <f t="shared" si="19"/>
        <v>7.5999999999999998e-002</v>
      </c>
      <c r="AT15" s="1089">
        <f t="shared" si="19"/>
        <v>4.5000000000000005e-002</v>
      </c>
      <c r="AU15" s="1089">
        <f t="shared" si="19"/>
        <v>4.5000000000000005e-002</v>
      </c>
      <c r="AV15" s="1089">
        <f t="shared" si="19"/>
        <v>3.0000000000000002e-002</v>
      </c>
      <c r="AW15" s="1089">
        <f t="shared" si="19"/>
        <v>3.0000000000000002e-002</v>
      </c>
      <c r="AX15" s="1089">
        <f t="shared" si="19"/>
        <v>3.0000000000000002e-002</v>
      </c>
      <c r="AY15" s="1089">
        <f t="shared" si="19"/>
        <v>0.14199999999999999</v>
      </c>
      <c r="AZ15" s="1089">
        <f t="shared" si="19"/>
        <v>4.5999999999999999e-002</v>
      </c>
      <c r="BB15" s="1086">
        <v>13</v>
      </c>
      <c r="BC15" s="1083" t="s">
        <v>419</v>
      </c>
      <c r="BD15" s="1089">
        <v>0.14199999999999999</v>
      </c>
      <c r="BE15" s="1089">
        <v>0.14199999999999999</v>
      </c>
      <c r="BF15" s="1089">
        <v>0.14199999999999999</v>
      </c>
      <c r="BG15" s="1089">
        <v>5.9000000000000004e-002</v>
      </c>
      <c r="BH15" s="1089">
        <v>5.3999999999999999e-002</v>
      </c>
      <c r="BI15" s="1089">
        <v>5.3999999999999999e-002</v>
      </c>
      <c r="BJ15" s="1089">
        <v>5.5000000000000007e-002</v>
      </c>
      <c r="BK15" s="1089">
        <v>7.2999999999999995e-002</v>
      </c>
      <c r="BL15" s="1089">
        <v>7.2999999999999995e-002</v>
      </c>
      <c r="BM15" s="1089">
        <v>0.11199999999999999</v>
      </c>
      <c r="BN15" s="1089">
        <v>8.5000000000000006e-002</v>
      </c>
      <c r="BO15" s="1089">
        <v>8.5000000000000006e-002</v>
      </c>
      <c r="BP15" s="1089">
        <v>0.112</v>
      </c>
      <c r="BQ15" s="1089">
        <v>8.6000000000000007e-002</v>
      </c>
      <c r="BR15" s="1089">
        <v>8.6000000000000007e-002</v>
      </c>
      <c r="BS15" s="1089">
        <v>8.6000000000000007e-002</v>
      </c>
      <c r="BT15" s="1089">
        <v>4.8000000000000001e-002</v>
      </c>
      <c r="BU15" s="1089">
        <v>4.8000000000000001e-002</v>
      </c>
      <c r="BV15" s="1089">
        <v>3.1e-002</v>
      </c>
      <c r="BW15" s="1089">
        <v>3.1e-002</v>
      </c>
      <c r="BX15" s="1089">
        <v>3.1e-002</v>
      </c>
      <c r="BY15" s="1089">
        <v>0.14199999999999999</v>
      </c>
      <c r="BZ15" s="1089">
        <v>5.3999999999999999e-002</v>
      </c>
      <c r="CB15" s="1086">
        <v>3</v>
      </c>
      <c r="CC15" s="1086">
        <v>4</v>
      </c>
      <c r="CD15" s="1086" t="str">
        <f t="shared" si="1"/>
        <v>処遇加算Ⅰ特定加算Ⅱベア加算から新加算Ⅳ</v>
      </c>
      <c r="CE15" s="1087">
        <f t="shared" si="15"/>
        <v>-5.8000000000000024e-002</v>
      </c>
      <c r="CF15" s="1087">
        <f t="shared" si="15"/>
        <v>-5.8000000000000024e-002</v>
      </c>
      <c r="CG15" s="1087">
        <f t="shared" si="15"/>
        <v>-5.8000000000000024e-002</v>
      </c>
      <c r="CH15" s="1087">
        <f t="shared" si="15"/>
        <v>-2.1000000000000005e-002</v>
      </c>
      <c r="CI15" s="1087">
        <f t="shared" si="15"/>
        <v>-1.6e-002</v>
      </c>
      <c r="CJ15" s="1087">
        <f t="shared" si="15"/>
        <v>-1.6e-002</v>
      </c>
      <c r="CK15" s="1087">
        <f t="shared" si="15"/>
        <v>-2.0999999999999991e-002</v>
      </c>
      <c r="CL15" s="1087">
        <f t="shared" si="15"/>
        <v>-2.1000000000000005e-002</v>
      </c>
      <c r="CM15" s="1087">
        <f t="shared" si="15"/>
        <v>-2.1000000000000005e-002</v>
      </c>
      <c r="CN15" s="1087">
        <f t="shared" si="15"/>
        <v>-2.8999999999999998e-002</v>
      </c>
      <c r="CO15" s="1087">
        <f t="shared" si="15"/>
        <v>-2.5000000000000008e-002</v>
      </c>
      <c r="CP15" s="1087">
        <f t="shared" si="15"/>
        <v>-2.5000000000000008e-002</v>
      </c>
      <c r="CQ15" s="1087">
        <f t="shared" si="15"/>
        <v>-3.2000000000000001e-002</v>
      </c>
      <c r="CR15" s="1087">
        <f t="shared" si="15"/>
        <v>-3.2000000000000015e-002</v>
      </c>
      <c r="CS15" s="1087">
        <f t="shared" si="15"/>
        <v>-3.2000000000000015e-002</v>
      </c>
      <c r="CT15" s="1087">
        <f t="shared" si="15"/>
        <v>-3.2000000000000015e-002</v>
      </c>
      <c r="CU15" s="1087">
        <f t="shared" si="15"/>
        <v>-1.9999999999999997e-002</v>
      </c>
      <c r="CV15" s="1087">
        <f t="shared" si="15"/>
        <v>-1.9999999999999997e-002</v>
      </c>
      <c r="CW15" s="1087">
        <f t="shared" si="15"/>
        <v>-1.2999999999999994e-002</v>
      </c>
      <c r="CX15" s="1087">
        <f t="shared" si="15"/>
        <v>-1.2999999999999994e-002</v>
      </c>
      <c r="CY15" s="1087">
        <f t="shared" si="15"/>
        <v>-1.2999999999999994e-002</v>
      </c>
      <c r="CZ15" s="1087">
        <f t="shared" si="15"/>
        <v>-5.8000000000000024e-002</v>
      </c>
      <c r="DA15" s="1087">
        <f t="shared" si="15"/>
        <v>-1.6e-002</v>
      </c>
      <c r="DC15" s="1086" t="s">
        <v>2180</v>
      </c>
      <c r="DD15" s="1087">
        <f t="shared" si="16"/>
        <v>-0.40000000000000019</v>
      </c>
      <c r="DE15" s="1087">
        <f t="shared" si="16"/>
        <v>-0.40000000000000019</v>
      </c>
      <c r="DF15" s="1087">
        <f t="shared" si="16"/>
        <v>-0.40000000000000019</v>
      </c>
      <c r="DG15" s="1087">
        <f t="shared" si="16"/>
        <v>-0.33333333333333343</v>
      </c>
      <c r="DH15" s="1087">
        <f t="shared" si="16"/>
        <v>-0.25000000000000006</v>
      </c>
      <c r="DI15" s="1087">
        <f t="shared" si="16"/>
        <v>-0.25000000000000006</v>
      </c>
      <c r="DJ15" s="1087">
        <f t="shared" si="16"/>
        <v>-0.39622641509433942</v>
      </c>
      <c r="DK15" s="1087">
        <f t="shared" si="16"/>
        <v>-0.2386363636363637</v>
      </c>
      <c r="DL15" s="1087">
        <f t="shared" si="16"/>
        <v>-0.2386363636363637</v>
      </c>
      <c r="DM15" s="1087">
        <f t="shared" si="16"/>
        <v>-0.23770491803278687</v>
      </c>
      <c r="DN15" s="1087">
        <f t="shared" si="16"/>
        <v>-0.23584905660377367</v>
      </c>
      <c r="DO15" s="1087">
        <f t="shared" si="16"/>
        <v>-0.23584905660377367</v>
      </c>
      <c r="DP15" s="1087">
        <f t="shared" si="16"/>
        <v>-0.25600000000000001</v>
      </c>
      <c r="DQ15" s="1087">
        <f t="shared" si="16"/>
        <v>-0.35555555555555574</v>
      </c>
      <c r="DR15" s="1087">
        <f t="shared" si="16"/>
        <v>-0.35555555555555574</v>
      </c>
      <c r="DS15" s="1087">
        <f t="shared" si="16"/>
        <v>-0.35555555555555574</v>
      </c>
      <c r="DT15" s="1087">
        <f t="shared" si="16"/>
        <v>-0.45454545454545442</v>
      </c>
      <c r="DU15" s="1087">
        <f t="shared" si="16"/>
        <v>-0.45454545454545442</v>
      </c>
      <c r="DV15" s="1087">
        <f t="shared" si="16"/>
        <v>-0.4482758620689653</v>
      </c>
      <c r="DW15" s="1087">
        <f t="shared" si="16"/>
        <v>-0.4482758620689653</v>
      </c>
      <c r="DX15" s="1087">
        <f t="shared" si="16"/>
        <v>-0.4482758620689653</v>
      </c>
      <c r="DY15" s="1087">
        <f t="shared" si="16"/>
        <v>-0.40000000000000019</v>
      </c>
      <c r="DZ15" s="1087">
        <f t="shared" si="16"/>
        <v>-0.25000000000000006</v>
      </c>
    </row>
    <row r="16" spans="2:130">
      <c r="AB16" s="1086">
        <v>14</v>
      </c>
      <c r="AC16" s="1083" t="s">
        <v>2160</v>
      </c>
      <c r="AD16" s="1089">
        <f t="shared" ref="AD16:AZ16" si="20">D5+D7+D11</f>
        <v>0.11799999999999999</v>
      </c>
      <c r="AE16" s="1089">
        <f t="shared" si="20"/>
        <v>0.11799999999999999</v>
      </c>
      <c r="AF16" s="1089">
        <f t="shared" si="20"/>
        <v>0.11799999999999999</v>
      </c>
      <c r="AG16" s="1089">
        <f t="shared" si="20"/>
        <v>4.3999999999999997e-002</v>
      </c>
      <c r="AH16" s="1089">
        <f t="shared" si="20"/>
        <v>3.5000000000000003e-002</v>
      </c>
      <c r="AI16" s="1089">
        <f t="shared" si="20"/>
        <v>3.5000000000000003e-002</v>
      </c>
      <c r="AJ16" s="1089">
        <f t="shared" si="20"/>
        <v>3.9e-002</v>
      </c>
      <c r="AK16" s="1089">
        <f t="shared" si="20"/>
        <v>5.1000000000000004e-002</v>
      </c>
      <c r="AL16" s="1089">
        <f t="shared" si="20"/>
        <v>5.1000000000000004e-002</v>
      </c>
      <c r="AM16" s="1089">
        <f t="shared" si="20"/>
        <v>7.3000000000000009e-002</v>
      </c>
      <c r="AN16" s="1089">
        <f t="shared" si="20"/>
        <v>5.6000000000000001e-002</v>
      </c>
      <c r="AO16" s="1089">
        <f t="shared" si="20"/>
        <v>5.6000000000000001e-002</v>
      </c>
      <c r="AP16" s="1089">
        <f t="shared" si="20"/>
        <v>7.5999999999999998e-002</v>
      </c>
      <c r="AQ16" s="1089">
        <f t="shared" si="20"/>
        <v>6.e-002</v>
      </c>
      <c r="AR16" s="1089">
        <f t="shared" si="20"/>
        <v>6.e-002</v>
      </c>
      <c r="AS16" s="1089">
        <f t="shared" si="20"/>
        <v>6.e-002</v>
      </c>
      <c r="AT16" s="1089">
        <f t="shared" si="20"/>
        <v>3.7000000000000005e-002</v>
      </c>
      <c r="AU16" s="1089">
        <f t="shared" si="20"/>
        <v>3.7000000000000005e-002</v>
      </c>
      <c r="AV16" s="1089">
        <f t="shared" si="20"/>
        <v>2.5000000000000001e-002</v>
      </c>
      <c r="AW16" s="1089">
        <f t="shared" si="20"/>
        <v>2.5000000000000001e-002</v>
      </c>
      <c r="AX16" s="1089">
        <f t="shared" si="20"/>
        <v>2.5000000000000001e-002</v>
      </c>
      <c r="AY16" s="1089">
        <f t="shared" si="20"/>
        <v>0.11799999999999999</v>
      </c>
      <c r="AZ16" s="1089">
        <f t="shared" si="20"/>
        <v>3.5000000000000003e-002</v>
      </c>
      <c r="BB16" s="1086">
        <v>14</v>
      </c>
      <c r="BC16" s="1083" t="s">
        <v>207</v>
      </c>
      <c r="BD16" s="1089">
        <v>0.13899999999999998</v>
      </c>
      <c r="BE16" s="1089">
        <v>0.13899999999999998</v>
      </c>
      <c r="BF16" s="1089">
        <v>0.13899999999999998</v>
      </c>
      <c r="BG16" s="1089">
        <v>5.3999999999999999e-002</v>
      </c>
      <c r="BH16" s="1089">
        <v>4.5000000000000005e-002</v>
      </c>
      <c r="BI16" s="1089">
        <v>4.5000000000000005e-002</v>
      </c>
      <c r="BJ16" s="1089">
        <v>4.8000000000000001e-002</v>
      </c>
      <c r="BK16" s="1089">
        <v>6.4000000000000001e-002</v>
      </c>
      <c r="BL16" s="1089">
        <v>6.4000000000000001e-002</v>
      </c>
      <c r="BM16" s="1089">
        <v>9.6000000000000002e-002</v>
      </c>
      <c r="BN16" s="1089">
        <v>7.1000000000000008e-002</v>
      </c>
      <c r="BO16" s="1089">
        <v>7.1000000000000008e-002</v>
      </c>
      <c r="BP16" s="1089">
        <v>9.7000000000000003e-002</v>
      </c>
      <c r="BQ16" s="1089">
        <v>7.3999999999999996e-002</v>
      </c>
      <c r="BR16" s="1089">
        <v>7.3999999999999996e-002</v>
      </c>
      <c r="BS16" s="1089">
        <v>7.3999999999999996e-002</v>
      </c>
      <c r="BT16" s="1089">
        <v>4.4000000000000004e-002</v>
      </c>
      <c r="BU16" s="1089">
        <v>4.4000000000000004e-002</v>
      </c>
      <c r="BV16" s="1089">
        <v>3.0000000000000002e-002</v>
      </c>
      <c r="BW16" s="1089">
        <v>3.0000000000000002e-002</v>
      </c>
      <c r="BX16" s="1089">
        <v>3.0000000000000002e-002</v>
      </c>
      <c r="BY16" s="1089">
        <v>0.13899999999999998</v>
      </c>
      <c r="BZ16" s="1089">
        <v>4.5000000000000005e-002</v>
      </c>
      <c r="CB16" s="1086">
        <v>4</v>
      </c>
      <c r="CC16" s="1086">
        <v>1</v>
      </c>
      <c r="CD16" s="1086" t="str">
        <f t="shared" si="1"/>
        <v>処遇加算Ⅰ特定加算Ⅱベア加算なしから新加算Ⅰ</v>
      </c>
      <c r="CE16" s="1087">
        <f t="shared" ref="CE16:DA19" si="21">BD3-AD$6</f>
        <v>6.5999999999999975e-002</v>
      </c>
      <c r="CF16" s="1087">
        <f t="shared" si="21"/>
        <v>6.5999999999999975e-002</v>
      </c>
      <c r="CG16" s="1087">
        <f t="shared" si="21"/>
        <v>6.5999999999999975e-002</v>
      </c>
      <c r="CH16" s="1087">
        <f t="shared" si="21"/>
        <v>2.6999999999999982e-002</v>
      </c>
      <c r="CI16" s="1087">
        <f t="shared" si="21"/>
        <v>2.2999999999999993e-002</v>
      </c>
      <c r="CJ16" s="1087">
        <f t="shared" si="21"/>
        <v>2.2999999999999993e-002</v>
      </c>
      <c r="CK16" s="1087">
        <f t="shared" si="21"/>
        <v>2.1999999999999992e-002</v>
      </c>
      <c r="CL16" s="1087">
        <f t="shared" si="21"/>
        <v>3.4000000000000002e-002</v>
      </c>
      <c r="CM16" s="1087">
        <f t="shared" si="21"/>
        <v>3.4000000000000002e-002</v>
      </c>
      <c r="CN16" s="1087">
        <f t="shared" si="21"/>
        <v>5.2999999999999992e-002</v>
      </c>
      <c r="CO16" s="1087">
        <f t="shared" si="21"/>
        <v>3.5000000000000031e-002</v>
      </c>
      <c r="CP16" s="1087">
        <f t="shared" si="21"/>
        <v>3.5000000000000031e-002</v>
      </c>
      <c r="CQ16" s="1087">
        <f t="shared" si="21"/>
        <v>5.1999999999999991e-002</v>
      </c>
      <c r="CR16" s="1087">
        <f t="shared" si="21"/>
        <v>3.4000000000000002e-002</v>
      </c>
      <c r="CS16" s="1087">
        <f t="shared" si="21"/>
        <v>3.4000000000000002e-002</v>
      </c>
      <c r="CT16" s="1087">
        <f t="shared" si="21"/>
        <v>3.4000000000000002e-002</v>
      </c>
      <c r="CU16" s="1087">
        <f t="shared" si="21"/>
        <v>1.900000000000001e-002</v>
      </c>
      <c r="CV16" s="1087">
        <f t="shared" si="21"/>
        <v>1.900000000000001e-002</v>
      </c>
      <c r="CW16" s="1087">
        <f t="shared" si="21"/>
        <v>1.3999999999999992e-002</v>
      </c>
      <c r="CX16" s="1087">
        <f t="shared" si="21"/>
        <v>1.3999999999999992e-002</v>
      </c>
      <c r="CY16" s="1087">
        <f t="shared" si="21"/>
        <v>1.3999999999999992e-002</v>
      </c>
      <c r="CZ16" s="1087">
        <f t="shared" si="21"/>
        <v>6.5999999999999975e-002</v>
      </c>
      <c r="DA16" s="1087">
        <f t="shared" si="21"/>
        <v>2.2999999999999993e-002</v>
      </c>
      <c r="DC16" s="1086" t="s">
        <v>1404</v>
      </c>
      <c r="DD16" s="1087">
        <f t="shared" ref="DD16:DZ19" si="22">CE16/BD3</f>
        <v>0.26938775510204072</v>
      </c>
      <c r="DE16" s="1087">
        <f t="shared" si="22"/>
        <v>0.26938775510204072</v>
      </c>
      <c r="DF16" s="1087">
        <f t="shared" si="22"/>
        <v>0.26938775510204072</v>
      </c>
      <c r="DG16" s="1087">
        <f t="shared" si="22"/>
        <v>0.26999999999999985</v>
      </c>
      <c r="DH16" s="1087">
        <f t="shared" si="22"/>
        <v>0.24999999999999997</v>
      </c>
      <c r="DI16" s="1087">
        <f t="shared" si="22"/>
        <v>0.24999999999999997</v>
      </c>
      <c r="DJ16" s="1087">
        <f t="shared" si="22"/>
        <v>0.25581395348837199</v>
      </c>
      <c r="DK16" s="1087">
        <f t="shared" si="22"/>
        <v>0.265625</v>
      </c>
      <c r="DL16" s="1087">
        <f t="shared" si="22"/>
        <v>0.265625</v>
      </c>
      <c r="DM16" s="1087">
        <f t="shared" si="22"/>
        <v>0.29281767955801102</v>
      </c>
      <c r="DN16" s="1087">
        <f t="shared" si="22"/>
        <v>0.23489932885906059</v>
      </c>
      <c r="DO16" s="1087">
        <f t="shared" si="22"/>
        <v>0.23489932885906059</v>
      </c>
      <c r="DP16" s="1087">
        <f t="shared" si="22"/>
        <v>0.27956989247311825</v>
      </c>
      <c r="DQ16" s="1087">
        <f t="shared" si="22"/>
        <v>0.24285714285714285</v>
      </c>
      <c r="DR16" s="1087">
        <f t="shared" si="22"/>
        <v>0.24285714285714285</v>
      </c>
      <c r="DS16" s="1087">
        <f t="shared" si="22"/>
        <v>0.24285714285714285</v>
      </c>
      <c r="DT16" s="1087">
        <f t="shared" si="22"/>
        <v>0.25333333333333341</v>
      </c>
      <c r="DU16" s="1087">
        <f t="shared" si="22"/>
        <v>0.25333333333333341</v>
      </c>
      <c r="DV16" s="1087">
        <f t="shared" si="22"/>
        <v>0.27450980392156854</v>
      </c>
      <c r="DW16" s="1087">
        <f t="shared" si="22"/>
        <v>0.27450980392156854</v>
      </c>
      <c r="DX16" s="1087">
        <f t="shared" si="22"/>
        <v>0.27450980392156854</v>
      </c>
      <c r="DY16" s="1087">
        <f t="shared" si="22"/>
        <v>0.26938775510204072</v>
      </c>
      <c r="DZ16" s="1087">
        <f t="shared" si="22"/>
        <v>0.24999999999999997</v>
      </c>
    </row>
    <row r="17" spans="28:130">
      <c r="AB17" s="1086">
        <v>15</v>
      </c>
      <c r="AC17" s="1083" t="s">
        <v>1007</v>
      </c>
      <c r="AD17" s="1089">
        <f t="shared" ref="AD17:AZ17" si="23">D5+D8+D10</f>
        <v>0.121</v>
      </c>
      <c r="AE17" s="1089">
        <f t="shared" si="23"/>
        <v>0.121</v>
      </c>
      <c r="AF17" s="1089">
        <f t="shared" si="23"/>
        <v>0.121</v>
      </c>
      <c r="AG17" s="1089">
        <f t="shared" si="23"/>
        <v>4.9000000000000002e-002</v>
      </c>
      <c r="AH17" s="1089">
        <f t="shared" si="23"/>
        <v>4.3999999999999997e-002</v>
      </c>
      <c r="AI17" s="1089">
        <f t="shared" si="23"/>
        <v>4.3999999999999997e-002</v>
      </c>
      <c r="AJ17" s="1089">
        <f t="shared" si="23"/>
        <v>4.6000000000000006e-002</v>
      </c>
      <c r="AK17" s="1089">
        <f t="shared" si="23"/>
        <v>6.e-002</v>
      </c>
      <c r="AL17" s="1089">
        <f t="shared" si="23"/>
        <v>6.e-002</v>
      </c>
      <c r="AM17" s="1089">
        <f t="shared" si="23"/>
        <v>8.8999999999999996e-002</v>
      </c>
      <c r="AN17" s="1089">
        <f t="shared" si="23"/>
        <v>7.0000000000000007e-002</v>
      </c>
      <c r="AO17" s="1089">
        <f t="shared" si="23"/>
        <v>7.0000000000000007e-002</v>
      </c>
      <c r="AP17" s="1089">
        <f t="shared" si="23"/>
        <v>9.0999999999999998e-002</v>
      </c>
      <c r="AQ17" s="1089">
        <f t="shared" si="23"/>
        <v>7.2000000000000008e-002</v>
      </c>
      <c r="AR17" s="1089">
        <f t="shared" si="23"/>
        <v>7.2000000000000008e-002</v>
      </c>
      <c r="AS17" s="1089">
        <f t="shared" si="23"/>
        <v>7.2000000000000008e-002</v>
      </c>
      <c r="AT17" s="1089">
        <f t="shared" si="23"/>
        <v>4.1000000000000002e-002</v>
      </c>
      <c r="AU17" s="1089">
        <f t="shared" si="23"/>
        <v>4.1000000000000002e-002</v>
      </c>
      <c r="AV17" s="1089">
        <f t="shared" si="23"/>
        <v>2.5999999999999999e-002</v>
      </c>
      <c r="AW17" s="1089">
        <f t="shared" si="23"/>
        <v>2.5999999999999999e-002</v>
      </c>
      <c r="AX17" s="1089">
        <f t="shared" si="23"/>
        <v>2.5999999999999999e-002</v>
      </c>
      <c r="AY17" s="1089">
        <f t="shared" si="23"/>
        <v>0.121</v>
      </c>
      <c r="AZ17" s="1089">
        <f t="shared" si="23"/>
        <v>4.3999999999999997e-002</v>
      </c>
      <c r="BB17" s="1086">
        <v>15</v>
      </c>
      <c r="BC17" s="1083" t="s">
        <v>424</v>
      </c>
      <c r="BD17" s="1089">
        <v>0.12100000000000001</v>
      </c>
      <c r="BE17" s="1089">
        <v>0.12100000000000001</v>
      </c>
      <c r="BF17" s="1089">
        <v>0.12100000000000001</v>
      </c>
      <c r="BG17" s="1089">
        <v>5.2000000000000005e-002</v>
      </c>
      <c r="BH17" s="1089">
        <v>5.2999999999999999e-002</v>
      </c>
      <c r="BI17" s="1089">
        <v>5.2999999999999999e-002</v>
      </c>
      <c r="BJ17" s="1089">
        <v>4.3000000000000003e-002</v>
      </c>
      <c r="BK17" s="1089">
        <v>7.2999999999999995e-002</v>
      </c>
      <c r="BL17" s="1089">
        <v>7.2999999999999995e-002</v>
      </c>
      <c r="BM17" s="1089">
        <v>9.9000000000000005e-002</v>
      </c>
      <c r="BN17" s="1089">
        <v>8.8999999999999996e-002</v>
      </c>
      <c r="BO17" s="1089">
        <v>8.8999999999999996e-002</v>
      </c>
      <c r="BP17" s="1089">
        <v>0.10200000000000001</v>
      </c>
      <c r="BQ17" s="1089">
        <v>7.3999999999999996e-002</v>
      </c>
      <c r="BR17" s="1089">
        <v>7.3999999999999996e-002</v>
      </c>
      <c r="BS17" s="1089">
        <v>7.3999999999999996e-002</v>
      </c>
      <c r="BT17" s="1089">
        <v>3.6000000000000004e-002</v>
      </c>
      <c r="BU17" s="1089">
        <v>3.6000000000000004e-002</v>
      </c>
      <c r="BV17" s="1089">
        <v>2.4e-002</v>
      </c>
      <c r="BW17" s="1089">
        <v>2.4e-002</v>
      </c>
      <c r="BX17" s="1089">
        <v>2.4e-002</v>
      </c>
      <c r="BY17" s="1089">
        <v>0.12100000000000001</v>
      </c>
      <c r="BZ17" s="1089">
        <v>5.2999999999999999e-002</v>
      </c>
      <c r="CB17" s="1086">
        <v>4</v>
      </c>
      <c r="CC17" s="1086">
        <v>2</v>
      </c>
      <c r="CD17" s="1086" t="str">
        <f t="shared" si="1"/>
        <v>処遇加算Ⅰ特定加算Ⅱベア加算なしから新加算Ⅱ</v>
      </c>
      <c r="CE17" s="1087">
        <f t="shared" si="21"/>
        <v>4.4999999999999984e-002</v>
      </c>
      <c r="CF17" s="1087">
        <f t="shared" si="21"/>
        <v>4.4999999999999984e-002</v>
      </c>
      <c r="CG17" s="1087">
        <f t="shared" si="21"/>
        <v>4.4999999999999984e-002</v>
      </c>
      <c r="CH17" s="1087">
        <f t="shared" si="21"/>
        <v>2.0999999999999991e-002</v>
      </c>
      <c r="CI17" s="1087">
        <f t="shared" si="21"/>
        <v>2.0999999999999991e-002</v>
      </c>
      <c r="CJ17" s="1087">
        <f t="shared" si="21"/>
        <v>2.0999999999999991e-002</v>
      </c>
      <c r="CK17" s="1087">
        <f t="shared" si="21"/>
        <v>1.8999999999999989e-002</v>
      </c>
      <c r="CL17" s="1087">
        <f t="shared" si="21"/>
        <v>2.7999999999999997e-002</v>
      </c>
      <c r="CM17" s="1087">
        <f t="shared" si="21"/>
        <v>2.7999999999999997e-002</v>
      </c>
      <c r="CN17" s="1087">
        <f t="shared" si="21"/>
        <v>4.5999999999999985e-002</v>
      </c>
      <c r="CO17" s="1087">
        <f t="shared" si="21"/>
        <v>3.2000000000000028e-002</v>
      </c>
      <c r="CP17" s="1087">
        <f t="shared" si="21"/>
        <v>3.2000000000000028e-002</v>
      </c>
      <c r="CQ17" s="1087">
        <f t="shared" si="21"/>
        <v>4.3999999999999984e-002</v>
      </c>
      <c r="CR17" s="1087">
        <f t="shared" si="21"/>
        <v>3.e-002</v>
      </c>
      <c r="CS17" s="1087">
        <f t="shared" si="21"/>
        <v>3.e-002</v>
      </c>
      <c r="CT17" s="1087">
        <f t="shared" si="21"/>
        <v>3.e-002</v>
      </c>
      <c r="CU17" s="1087">
        <f t="shared" si="21"/>
        <v>1.5000000000000006e-002</v>
      </c>
      <c r="CV17" s="1087">
        <f t="shared" si="21"/>
        <v>1.5000000000000006e-002</v>
      </c>
      <c r="CW17" s="1087">
        <f t="shared" si="21"/>
        <v>9.999999999999995e-003</v>
      </c>
      <c r="CX17" s="1087">
        <f t="shared" si="21"/>
        <v>9.999999999999995e-003</v>
      </c>
      <c r="CY17" s="1087">
        <f t="shared" si="21"/>
        <v>9.999999999999995e-003</v>
      </c>
      <c r="CZ17" s="1087">
        <f t="shared" si="21"/>
        <v>4.4999999999999984e-002</v>
      </c>
      <c r="DA17" s="1087">
        <f t="shared" si="21"/>
        <v>2.0999999999999991e-002</v>
      </c>
      <c r="DC17" s="1086" t="s">
        <v>2181</v>
      </c>
      <c r="DD17" s="1087">
        <f t="shared" si="22"/>
        <v>0.20089285714285707</v>
      </c>
      <c r="DE17" s="1087">
        <f t="shared" si="22"/>
        <v>0.20089285714285707</v>
      </c>
      <c r="DF17" s="1087">
        <f t="shared" si="22"/>
        <v>0.20089285714285707</v>
      </c>
      <c r="DG17" s="1087">
        <f t="shared" si="22"/>
        <v>0.22340425531914884</v>
      </c>
      <c r="DH17" s="1087">
        <f t="shared" si="22"/>
        <v>0.23333333333333328</v>
      </c>
      <c r="DI17" s="1087">
        <f t="shared" si="22"/>
        <v>0.23333333333333328</v>
      </c>
      <c r="DJ17" s="1087">
        <f t="shared" si="22"/>
        <v>0.22891566265060231</v>
      </c>
      <c r="DK17" s="1087">
        <f t="shared" si="22"/>
        <v>0.22950819672131145</v>
      </c>
      <c r="DL17" s="1087">
        <f t="shared" si="22"/>
        <v>0.22950819672131145</v>
      </c>
      <c r="DM17" s="1087">
        <f t="shared" si="22"/>
        <v>0.26436781609195398</v>
      </c>
      <c r="DN17" s="1087">
        <f t="shared" si="22"/>
        <v>0.21917808219178098</v>
      </c>
      <c r="DO17" s="1087">
        <f t="shared" si="22"/>
        <v>0.21917808219178098</v>
      </c>
      <c r="DP17" s="1087">
        <f t="shared" si="22"/>
        <v>0.24719101123595497</v>
      </c>
      <c r="DQ17" s="1087">
        <f t="shared" si="22"/>
        <v>0.22058823529411761</v>
      </c>
      <c r="DR17" s="1087">
        <f t="shared" si="22"/>
        <v>0.22058823529411761</v>
      </c>
      <c r="DS17" s="1087">
        <f t="shared" si="22"/>
        <v>0.22058823529411761</v>
      </c>
      <c r="DT17" s="1087">
        <f t="shared" si="22"/>
        <v>0.2112676056338029</v>
      </c>
      <c r="DU17" s="1087">
        <f t="shared" si="22"/>
        <v>0.2112676056338029</v>
      </c>
      <c r="DV17" s="1087">
        <f t="shared" si="22"/>
        <v>0.21276595744680843</v>
      </c>
      <c r="DW17" s="1087">
        <f t="shared" si="22"/>
        <v>0.21276595744680843</v>
      </c>
      <c r="DX17" s="1087">
        <f t="shared" si="22"/>
        <v>0.21276595744680843</v>
      </c>
      <c r="DY17" s="1087">
        <f t="shared" si="22"/>
        <v>0.20089285714285707</v>
      </c>
      <c r="DZ17" s="1087">
        <f t="shared" si="22"/>
        <v>0.23333333333333328</v>
      </c>
    </row>
    <row r="18" spans="28:130">
      <c r="AB18" s="1086">
        <v>16</v>
      </c>
      <c r="AC18" s="1083" t="s">
        <v>1737</v>
      </c>
      <c r="AD18" s="1089">
        <f t="shared" ref="AD18:AZ18" si="24">D5+D8+D11</f>
        <v>9.7000000000000003e-002</v>
      </c>
      <c r="AE18" s="1089">
        <f t="shared" si="24"/>
        <v>9.7000000000000003e-002</v>
      </c>
      <c r="AF18" s="1089">
        <f t="shared" si="24"/>
        <v>9.7000000000000003e-002</v>
      </c>
      <c r="AG18" s="1089">
        <f t="shared" si="24"/>
        <v>3.7999999999999999e-002</v>
      </c>
      <c r="AH18" s="1089">
        <f t="shared" si="24"/>
        <v>3.3000000000000002e-002</v>
      </c>
      <c r="AI18" s="1089">
        <f t="shared" si="24"/>
        <v>3.3000000000000002e-002</v>
      </c>
      <c r="AJ18" s="1089">
        <f t="shared" si="24"/>
        <v>3.6000000000000004e-002</v>
      </c>
      <c r="AK18" s="1089">
        <f t="shared" si="24"/>
        <v>4.4999999999999998e-002</v>
      </c>
      <c r="AL18" s="1089">
        <f t="shared" si="24"/>
        <v>4.4999999999999998e-002</v>
      </c>
      <c r="AM18" s="1089">
        <f t="shared" si="24"/>
        <v>6.6000000000000003e-002</v>
      </c>
      <c r="AN18" s="1089">
        <f t="shared" si="24"/>
        <v>5.3000000000000005e-002</v>
      </c>
      <c r="AO18" s="1089">
        <f t="shared" si="24"/>
        <v>5.3000000000000005e-002</v>
      </c>
      <c r="AP18" s="1089">
        <f t="shared" si="24"/>
        <v>6.8000000000000005e-002</v>
      </c>
      <c r="AQ18" s="1089">
        <f t="shared" si="24"/>
        <v>5.6000000000000001e-002</v>
      </c>
      <c r="AR18" s="1089">
        <f t="shared" si="24"/>
        <v>5.6000000000000001e-002</v>
      </c>
      <c r="AS18" s="1089">
        <f t="shared" si="24"/>
        <v>5.6000000000000001e-002</v>
      </c>
      <c r="AT18" s="1089">
        <f t="shared" si="24"/>
        <v>3.3000000000000002e-002</v>
      </c>
      <c r="AU18" s="1089">
        <f t="shared" si="24"/>
        <v>3.3000000000000002e-002</v>
      </c>
      <c r="AV18" s="1089">
        <f t="shared" si="24"/>
        <v>2.0999999999999998e-002</v>
      </c>
      <c r="AW18" s="1089">
        <f t="shared" si="24"/>
        <v>2.0999999999999998e-002</v>
      </c>
      <c r="AX18" s="1089">
        <f t="shared" si="24"/>
        <v>2.0999999999999998e-002</v>
      </c>
      <c r="AY18" s="1089">
        <f t="shared" si="24"/>
        <v>9.7000000000000003e-002</v>
      </c>
      <c r="AZ18" s="1089">
        <f t="shared" si="24"/>
        <v>3.3000000000000002e-002</v>
      </c>
      <c r="BB18" s="1086">
        <v>16</v>
      </c>
      <c r="BC18" s="1083" t="s">
        <v>425</v>
      </c>
      <c r="BD18" s="1089">
        <v>0.11800000000000001</v>
      </c>
      <c r="BE18" s="1089">
        <v>0.11800000000000001</v>
      </c>
      <c r="BF18" s="1089">
        <v>0.11800000000000001</v>
      </c>
      <c r="BG18" s="1089">
        <v>4.8000000000000001e-002</v>
      </c>
      <c r="BH18" s="1089">
        <v>4.3000000000000003e-002</v>
      </c>
      <c r="BI18" s="1089">
        <v>4.3000000000000003e-002</v>
      </c>
      <c r="BJ18" s="1089">
        <v>4.5000000000000005e-002</v>
      </c>
      <c r="BK18" s="1089">
        <v>5.7999999999999996e-002</v>
      </c>
      <c r="BL18" s="1089">
        <v>5.7999999999999996e-002</v>
      </c>
      <c r="BM18" s="1089">
        <v>8.8999999999999996e-002</v>
      </c>
      <c r="BN18" s="1089">
        <v>6.8000000000000005e-002</v>
      </c>
      <c r="BO18" s="1089">
        <v>6.8000000000000005e-002</v>
      </c>
      <c r="BP18" s="1089">
        <v>8.900000000000001e-002</v>
      </c>
      <c r="BQ18" s="1089">
        <v>7.0000000000000007e-002</v>
      </c>
      <c r="BR18" s="1089">
        <v>7.0000000000000007e-002</v>
      </c>
      <c r="BS18" s="1089">
        <v>7.0000000000000007e-002</v>
      </c>
      <c r="BT18" s="1089">
        <v>4.e-002</v>
      </c>
      <c r="BU18" s="1089">
        <v>4.e-002</v>
      </c>
      <c r="BV18" s="1089">
        <v>2.5999999999999999e-002</v>
      </c>
      <c r="BW18" s="1089">
        <v>2.5999999999999999e-002</v>
      </c>
      <c r="BX18" s="1089">
        <v>2.5999999999999999e-002</v>
      </c>
      <c r="BY18" s="1089">
        <v>0.11800000000000001</v>
      </c>
      <c r="BZ18" s="1089">
        <v>4.3000000000000003e-002</v>
      </c>
      <c r="CB18" s="1086">
        <v>4</v>
      </c>
      <c r="CC18" s="1086">
        <v>3</v>
      </c>
      <c r="CD18" s="1086" t="str">
        <f t="shared" si="1"/>
        <v>処遇加算Ⅰ特定加算Ⅱベア加算なしから新加算Ⅲ</v>
      </c>
      <c r="CE18" s="1087">
        <f t="shared" si="21"/>
        <v>2.9999999999999749e-003</v>
      </c>
      <c r="CF18" s="1087">
        <f t="shared" si="21"/>
        <v>2.9999999999999749e-003</v>
      </c>
      <c r="CG18" s="1087">
        <f t="shared" si="21"/>
        <v>2.9999999999999749e-003</v>
      </c>
      <c r="CH18" s="1087">
        <f t="shared" si="21"/>
        <v>5.9999999999999915e-003</v>
      </c>
      <c r="CI18" s="1087">
        <f t="shared" si="21"/>
        <v>1.0999999999999996e-002</v>
      </c>
      <c r="CJ18" s="1087">
        <f t="shared" si="21"/>
        <v>1.0999999999999996e-002</v>
      </c>
      <c r="CK18" s="1087">
        <f t="shared" si="21"/>
        <v>2.0000000000000018e-003</v>
      </c>
      <c r="CL18" s="1087">
        <f t="shared" si="21"/>
        <v>1.6e-002</v>
      </c>
      <c r="CM18" s="1087">
        <f t="shared" si="21"/>
        <v>1.6e-002</v>
      </c>
      <c r="CN18" s="1087">
        <f t="shared" si="21"/>
        <v>2.1999999999999992e-002</v>
      </c>
      <c r="CO18" s="1087">
        <f t="shared" si="21"/>
        <v>2.0000000000000018e-002</v>
      </c>
      <c r="CP18" s="1087">
        <f t="shared" si="21"/>
        <v>2.0000000000000018e-002</v>
      </c>
      <c r="CQ18" s="1087">
        <f t="shared" si="21"/>
        <v>2.0999999999999991e-002</v>
      </c>
      <c r="CR18" s="1087">
        <f t="shared" si="21"/>
        <v>6.9999999999999923e-003</v>
      </c>
      <c r="CS18" s="1087">
        <f t="shared" si="21"/>
        <v>6.9999999999999923e-003</v>
      </c>
      <c r="CT18" s="1087">
        <f t="shared" si="21"/>
        <v>6.9999999999999923e-003</v>
      </c>
      <c r="CU18" s="1087">
        <f t="shared" si="21"/>
        <v>-2.0000000000000018e-003</v>
      </c>
      <c r="CV18" s="1087">
        <f t="shared" si="21"/>
        <v>-2.0000000000000018e-003</v>
      </c>
      <c r="CW18" s="1087">
        <f t="shared" si="21"/>
        <v>-1.0000000000000009e-003</v>
      </c>
      <c r="CX18" s="1087">
        <f t="shared" si="21"/>
        <v>-1.0000000000000009e-003</v>
      </c>
      <c r="CY18" s="1087">
        <f t="shared" si="21"/>
        <v>-1.0000000000000009e-003</v>
      </c>
      <c r="CZ18" s="1087">
        <f t="shared" si="21"/>
        <v>2.9999999999999749e-003</v>
      </c>
      <c r="DA18" s="1087">
        <f t="shared" si="21"/>
        <v>1.0999999999999996e-002</v>
      </c>
      <c r="DC18" s="1086" t="s">
        <v>169</v>
      </c>
      <c r="DD18" s="1087">
        <f t="shared" si="22"/>
        <v>1.6483516483516345e-002</v>
      </c>
      <c r="DE18" s="1087">
        <f t="shared" si="22"/>
        <v>1.6483516483516345e-002</v>
      </c>
      <c r="DF18" s="1087">
        <f t="shared" si="22"/>
        <v>1.6483516483516345e-002</v>
      </c>
      <c r="DG18" s="1087">
        <f t="shared" si="22"/>
        <v>7.5949367088607486e-002</v>
      </c>
      <c r="DH18" s="1087">
        <f t="shared" si="22"/>
        <v>0.13749999999999998</v>
      </c>
      <c r="DI18" s="1087">
        <f t="shared" si="22"/>
        <v>0.13749999999999998</v>
      </c>
      <c r="DJ18" s="1087">
        <f t="shared" si="22"/>
        <v>3.0303030303030328e-002</v>
      </c>
      <c r="DK18" s="1087">
        <f t="shared" si="22"/>
        <v>0.14545454545454545</v>
      </c>
      <c r="DL18" s="1087">
        <f t="shared" si="22"/>
        <v>0.14545454545454545</v>
      </c>
      <c r="DM18" s="1087">
        <f t="shared" si="22"/>
        <v>0.14666666666666661</v>
      </c>
      <c r="DN18" s="1087">
        <f t="shared" si="22"/>
        <v>0.14925373134328371</v>
      </c>
      <c r="DO18" s="1087">
        <f t="shared" si="22"/>
        <v>0.14925373134328371</v>
      </c>
      <c r="DP18" s="1087">
        <f t="shared" si="22"/>
        <v>0.13548387096774187</v>
      </c>
      <c r="DQ18" s="1087">
        <f t="shared" si="22"/>
        <v>6.1946902654867186e-002</v>
      </c>
      <c r="DR18" s="1087">
        <f t="shared" si="22"/>
        <v>6.1946902654867186e-002</v>
      </c>
      <c r="DS18" s="1087">
        <f t="shared" si="22"/>
        <v>6.1946902654867186e-002</v>
      </c>
      <c r="DT18" s="1087">
        <f t="shared" si="22"/>
        <v>-3.703703703703707e-002</v>
      </c>
      <c r="DU18" s="1087">
        <f t="shared" si="22"/>
        <v>-3.703703703703707e-002</v>
      </c>
      <c r="DV18" s="1087">
        <f t="shared" si="22"/>
        <v>-2.7777777777777804e-002</v>
      </c>
      <c r="DW18" s="1087">
        <f t="shared" si="22"/>
        <v>-2.7777777777777804e-002</v>
      </c>
      <c r="DX18" s="1087">
        <f t="shared" si="22"/>
        <v>-2.7777777777777804e-002</v>
      </c>
      <c r="DY18" s="1087">
        <f t="shared" si="22"/>
        <v>1.6483516483516345e-002</v>
      </c>
      <c r="DZ18" s="1087">
        <f t="shared" si="22"/>
        <v>0.13749999999999998</v>
      </c>
    </row>
    <row r="19" spans="28:130">
      <c r="AB19" s="1086">
        <v>17</v>
      </c>
      <c r="AC19" s="1083" t="s">
        <v>564</v>
      </c>
      <c r="AD19" s="1089">
        <f t="shared" ref="AD19:AZ19" si="25">D5+D9+D10</f>
        <v>7.9000000000000001e-002</v>
      </c>
      <c r="AE19" s="1089">
        <f t="shared" si="25"/>
        <v>7.9000000000000001e-002</v>
      </c>
      <c r="AF19" s="1089">
        <f t="shared" si="25"/>
        <v>7.9000000000000001e-002</v>
      </c>
      <c r="AG19" s="1089">
        <f t="shared" si="25"/>
        <v>3.4000000000000002e-002</v>
      </c>
      <c r="AH19" s="1089">
        <f t="shared" si="25"/>
        <v>3.4000000000000002e-002</v>
      </c>
      <c r="AI19" s="1089">
        <f t="shared" si="25"/>
        <v>3.4000000000000002e-002</v>
      </c>
      <c r="AJ19" s="1089">
        <f t="shared" si="25"/>
        <v>2.8999999999999998e-002</v>
      </c>
      <c r="AK19" s="1089">
        <f t="shared" si="25"/>
        <v>4.8000000000000001e-002</v>
      </c>
      <c r="AL19" s="1089">
        <f t="shared" si="25"/>
        <v>4.8000000000000001e-002</v>
      </c>
      <c r="AM19" s="1089">
        <f t="shared" si="25"/>
        <v>6.5000000000000002e-002</v>
      </c>
      <c r="AN19" s="1089">
        <f t="shared" si="25"/>
        <v>5.8000000000000003e-002</v>
      </c>
      <c r="AO19" s="1089">
        <f t="shared" si="25"/>
        <v>5.8000000000000003e-002</v>
      </c>
      <c r="AP19" s="1089">
        <f t="shared" si="25"/>
        <v>6.8000000000000005e-002</v>
      </c>
      <c r="AQ19" s="1089">
        <f t="shared" si="25"/>
        <v>4.9000000000000002e-002</v>
      </c>
      <c r="AR19" s="1089">
        <f t="shared" si="25"/>
        <v>4.9000000000000002e-002</v>
      </c>
      <c r="AS19" s="1089">
        <f t="shared" si="25"/>
        <v>4.9000000000000002e-002</v>
      </c>
      <c r="AT19" s="1089">
        <f t="shared" si="25"/>
        <v>2.4e-002</v>
      </c>
      <c r="AU19" s="1089">
        <f t="shared" si="25"/>
        <v>2.4e-002</v>
      </c>
      <c r="AV19" s="1089">
        <f t="shared" si="25"/>
        <v>1.4999999999999999e-002</v>
      </c>
      <c r="AW19" s="1089">
        <f t="shared" si="25"/>
        <v>1.4999999999999999e-002</v>
      </c>
      <c r="AX19" s="1089">
        <f t="shared" si="25"/>
        <v>1.4999999999999999e-002</v>
      </c>
      <c r="AY19" s="1089">
        <f t="shared" si="25"/>
        <v>7.9000000000000001e-002</v>
      </c>
      <c r="AZ19" s="1089">
        <f t="shared" si="25"/>
        <v>3.4000000000000002e-002</v>
      </c>
      <c r="BB19" s="1086">
        <v>17</v>
      </c>
      <c r="BC19" s="1083" t="s">
        <v>428</v>
      </c>
      <c r="BD19" s="1089">
        <v>0.1</v>
      </c>
      <c r="BE19" s="1089">
        <v>0.1</v>
      </c>
      <c r="BF19" s="1089">
        <v>0.1</v>
      </c>
      <c r="BG19" s="1089">
        <v>4.4000000000000004e-002</v>
      </c>
      <c r="BH19" s="1089">
        <v>4.4000000000000004e-002</v>
      </c>
      <c r="BI19" s="1089">
        <v>4.4000000000000004e-002</v>
      </c>
      <c r="BJ19" s="1089">
        <v>3.7999999999999999e-002</v>
      </c>
      <c r="BK19" s="1089">
        <v>6.0999999999999999e-002</v>
      </c>
      <c r="BL19" s="1089">
        <v>6.0999999999999999e-002</v>
      </c>
      <c r="BM19" s="1089">
        <v>8.7999999999999995e-002</v>
      </c>
      <c r="BN19" s="1089">
        <v>7.3000000000000009e-002</v>
      </c>
      <c r="BO19" s="1089">
        <v>7.3000000000000009e-002</v>
      </c>
      <c r="BP19" s="1089">
        <v>8.900000000000001e-002</v>
      </c>
      <c r="BQ19" s="1089">
        <v>6.3e-002</v>
      </c>
      <c r="BR19" s="1089">
        <v>6.3e-002</v>
      </c>
      <c r="BS19" s="1089">
        <v>6.3e-002</v>
      </c>
      <c r="BT19" s="1089">
        <v>3.1e-002</v>
      </c>
      <c r="BU19" s="1089">
        <v>3.1e-002</v>
      </c>
      <c r="BV19" s="1089">
        <v>2.e-002</v>
      </c>
      <c r="BW19" s="1089">
        <v>2.e-002</v>
      </c>
      <c r="BX19" s="1089">
        <v>2.e-002</v>
      </c>
      <c r="BY19" s="1089">
        <v>0.1</v>
      </c>
      <c r="BZ19" s="1089">
        <v>4.4000000000000004e-002</v>
      </c>
      <c r="CB19" s="1086">
        <v>4</v>
      </c>
      <c r="CC19" s="1086">
        <v>4</v>
      </c>
      <c r="CD19" s="1086" t="str">
        <f t="shared" si="1"/>
        <v>処遇加算Ⅰ特定加算Ⅱベア加算なしから新加算Ⅳ</v>
      </c>
      <c r="CE19" s="1087">
        <f t="shared" si="21"/>
        <v>-3.400000000000003e-002</v>
      </c>
      <c r="CF19" s="1087">
        <f t="shared" si="21"/>
        <v>-3.400000000000003e-002</v>
      </c>
      <c r="CG19" s="1087">
        <f t="shared" si="21"/>
        <v>-3.400000000000003e-002</v>
      </c>
      <c r="CH19" s="1087">
        <f t="shared" si="21"/>
        <v>-1.0000000000000009e-002</v>
      </c>
      <c r="CI19" s="1087">
        <f t="shared" si="21"/>
        <v>-5.0000000000000044e-003</v>
      </c>
      <c r="CJ19" s="1087">
        <f t="shared" si="21"/>
        <v>-5.0000000000000044e-003</v>
      </c>
      <c r="CK19" s="1087">
        <f t="shared" si="21"/>
        <v>-1.0999999999999996e-002</v>
      </c>
      <c r="CL19" s="1087">
        <f t="shared" si="21"/>
        <v>-6.0000000000000053e-003</v>
      </c>
      <c r="CM19" s="1087">
        <f t="shared" si="21"/>
        <v>-6.0000000000000053e-003</v>
      </c>
      <c r="CN19" s="1087">
        <f t="shared" si="21"/>
        <v>-6.0000000000000053e-003</v>
      </c>
      <c r="CO19" s="1087">
        <f t="shared" si="21"/>
        <v>-7.9999999999999932e-003</v>
      </c>
      <c r="CP19" s="1087">
        <f t="shared" si="21"/>
        <v>-7.9999999999999932e-003</v>
      </c>
      <c r="CQ19" s="1087">
        <f t="shared" si="21"/>
        <v>-9.000000000000008e-003</v>
      </c>
      <c r="CR19" s="1087">
        <f t="shared" si="21"/>
        <v>-1.6000000000000014e-002</v>
      </c>
      <c r="CS19" s="1087">
        <f t="shared" si="21"/>
        <v>-1.6000000000000014e-002</v>
      </c>
      <c r="CT19" s="1087">
        <f t="shared" si="21"/>
        <v>-1.6000000000000014e-002</v>
      </c>
      <c r="CU19" s="1087">
        <f t="shared" si="21"/>
        <v>-1.1999999999999997e-002</v>
      </c>
      <c r="CV19" s="1087">
        <f t="shared" si="21"/>
        <v>-1.1999999999999997e-002</v>
      </c>
      <c r="CW19" s="1087">
        <f t="shared" si="21"/>
        <v>-7.9999999999999967e-003</v>
      </c>
      <c r="CX19" s="1087">
        <f t="shared" si="21"/>
        <v>-7.9999999999999967e-003</v>
      </c>
      <c r="CY19" s="1087">
        <f t="shared" si="21"/>
        <v>-7.9999999999999967e-003</v>
      </c>
      <c r="CZ19" s="1087">
        <f t="shared" si="21"/>
        <v>-3.400000000000003e-002</v>
      </c>
      <c r="DA19" s="1087">
        <f t="shared" si="21"/>
        <v>-5.0000000000000044e-003</v>
      </c>
      <c r="DC19" s="1086" t="s">
        <v>2182</v>
      </c>
      <c r="DD19" s="1087">
        <f t="shared" si="22"/>
        <v>-0.23448275862068987</v>
      </c>
      <c r="DE19" s="1087">
        <f t="shared" si="22"/>
        <v>-0.23448275862068987</v>
      </c>
      <c r="DF19" s="1087">
        <f t="shared" si="22"/>
        <v>-0.23448275862068987</v>
      </c>
      <c r="DG19" s="1087">
        <f t="shared" si="22"/>
        <v>-0.15873015873015886</v>
      </c>
      <c r="DH19" s="1087">
        <f t="shared" si="22"/>
        <v>-7.8125000000000083e-002</v>
      </c>
      <c r="DI19" s="1087">
        <f t="shared" si="22"/>
        <v>-7.8125000000000083e-002</v>
      </c>
      <c r="DJ19" s="1087">
        <f t="shared" si="22"/>
        <v>-0.20754716981132065</v>
      </c>
      <c r="DK19" s="1087">
        <f t="shared" si="22"/>
        <v>-6.8181818181818246e-002</v>
      </c>
      <c r="DL19" s="1087">
        <f t="shared" si="22"/>
        <v>-6.8181818181818246e-002</v>
      </c>
      <c r="DM19" s="1087">
        <f t="shared" si="22"/>
        <v>-4.9180327868852507e-002</v>
      </c>
      <c r="DN19" s="1087">
        <f t="shared" si="22"/>
        <v>-7.5471698113207489e-002</v>
      </c>
      <c r="DO19" s="1087">
        <f t="shared" si="22"/>
        <v>-7.5471698113207489e-002</v>
      </c>
      <c r="DP19" s="1087">
        <f t="shared" si="22"/>
        <v>-7.2000000000000064e-002</v>
      </c>
      <c r="DQ19" s="1087">
        <f t="shared" si="22"/>
        <v>-0.17777777777777795</v>
      </c>
      <c r="DR19" s="1087">
        <f t="shared" si="22"/>
        <v>-0.17777777777777795</v>
      </c>
      <c r="DS19" s="1087">
        <f t="shared" si="22"/>
        <v>-0.17777777777777795</v>
      </c>
      <c r="DT19" s="1087">
        <f t="shared" si="22"/>
        <v>-0.27272727272727265</v>
      </c>
      <c r="DU19" s="1087">
        <f t="shared" si="22"/>
        <v>-0.27272727272727265</v>
      </c>
      <c r="DV19" s="1087">
        <f t="shared" si="22"/>
        <v>-0.27586206896551713</v>
      </c>
      <c r="DW19" s="1087">
        <f t="shared" si="22"/>
        <v>-0.27586206896551713</v>
      </c>
      <c r="DX19" s="1087">
        <f t="shared" si="22"/>
        <v>-0.27586206896551713</v>
      </c>
      <c r="DY19" s="1087">
        <f t="shared" si="22"/>
        <v>-0.23448275862068987</v>
      </c>
      <c r="DZ19" s="1087">
        <f t="shared" si="22"/>
        <v>-7.8125000000000083e-002</v>
      </c>
    </row>
    <row r="20" spans="28:130" ht="24">
      <c r="AB20" s="1086">
        <v>18</v>
      </c>
      <c r="AC20" s="1083" t="s">
        <v>2162</v>
      </c>
      <c r="AD20" s="1089">
        <f t="shared" ref="AD20:AZ20" si="26">D5+D9+D11</f>
        <v>5.5e-002</v>
      </c>
      <c r="AE20" s="1089">
        <f t="shared" si="26"/>
        <v>5.5e-002</v>
      </c>
      <c r="AF20" s="1089">
        <f t="shared" si="26"/>
        <v>5.5e-002</v>
      </c>
      <c r="AG20" s="1089">
        <f t="shared" si="26"/>
        <v>2.3e-002</v>
      </c>
      <c r="AH20" s="1089">
        <f t="shared" si="26"/>
        <v>2.3e-002</v>
      </c>
      <c r="AI20" s="1089">
        <f t="shared" si="26"/>
        <v>2.3e-002</v>
      </c>
      <c r="AJ20" s="1089">
        <f t="shared" si="26"/>
        <v>1.9e-002</v>
      </c>
      <c r="AK20" s="1089">
        <f t="shared" si="26"/>
        <v>3.3000000000000002e-002</v>
      </c>
      <c r="AL20" s="1089">
        <f t="shared" si="26"/>
        <v>3.3000000000000002e-002</v>
      </c>
      <c r="AM20" s="1089">
        <f t="shared" si="26"/>
        <v>4.2000000000000003e-002</v>
      </c>
      <c r="AN20" s="1089">
        <f t="shared" si="26"/>
        <v>4.1000000000000002e-002</v>
      </c>
      <c r="AO20" s="1089">
        <f t="shared" si="26"/>
        <v>4.1000000000000002e-002</v>
      </c>
      <c r="AP20" s="1089">
        <f t="shared" si="26"/>
        <v>4.4999999999999998e-002</v>
      </c>
      <c r="AQ20" s="1089">
        <f t="shared" si="26"/>
        <v>3.3000000000000002e-002</v>
      </c>
      <c r="AR20" s="1089">
        <f t="shared" si="26"/>
        <v>3.3000000000000002e-002</v>
      </c>
      <c r="AS20" s="1089">
        <f t="shared" si="26"/>
        <v>3.3000000000000002e-002</v>
      </c>
      <c r="AT20" s="1089">
        <f t="shared" si="26"/>
        <v>1.6e-002</v>
      </c>
      <c r="AU20" s="1089">
        <f t="shared" si="26"/>
        <v>1.6e-002</v>
      </c>
      <c r="AV20" s="1089">
        <f t="shared" si="26"/>
        <v>1.e-002</v>
      </c>
      <c r="AW20" s="1089">
        <f t="shared" si="26"/>
        <v>1.e-002</v>
      </c>
      <c r="AX20" s="1089">
        <f t="shared" si="26"/>
        <v>1.e-002</v>
      </c>
      <c r="AY20" s="1089">
        <f t="shared" si="26"/>
        <v>5.5e-002</v>
      </c>
      <c r="AZ20" s="1089">
        <f t="shared" si="26"/>
        <v>2.3e-002</v>
      </c>
      <c r="BB20" s="1086">
        <v>18</v>
      </c>
      <c r="BC20" s="1083" t="s">
        <v>430</v>
      </c>
      <c r="BD20" s="1089">
        <v>7.5999999999999998e-002</v>
      </c>
      <c r="BE20" s="1089">
        <v>7.5999999999999998e-002</v>
      </c>
      <c r="BF20" s="1089">
        <v>7.5999999999999998e-002</v>
      </c>
      <c r="BG20" s="1089">
        <v>3.3000000000000002e-002</v>
      </c>
      <c r="BH20" s="1089">
        <v>3.3000000000000002e-002</v>
      </c>
      <c r="BI20" s="1089">
        <v>3.3000000000000002e-002</v>
      </c>
      <c r="BJ20" s="1089">
        <v>2.7999999999999997e-002</v>
      </c>
      <c r="BK20" s="1089">
        <v>4.5999999999999999e-002</v>
      </c>
      <c r="BL20" s="1089">
        <v>4.5999999999999999e-002</v>
      </c>
      <c r="BM20" s="1089">
        <v>6.5000000000000002e-002</v>
      </c>
      <c r="BN20" s="1089">
        <v>5.6000000000000001e-002</v>
      </c>
      <c r="BO20" s="1089">
        <v>5.6000000000000001e-002</v>
      </c>
      <c r="BP20" s="1089">
        <v>6.6000000000000003e-002</v>
      </c>
      <c r="BQ20" s="1089">
        <v>4.7e-002</v>
      </c>
      <c r="BR20" s="1089">
        <v>4.7e-002</v>
      </c>
      <c r="BS20" s="1089">
        <v>4.7e-002</v>
      </c>
      <c r="BT20" s="1089">
        <v>2.3e-002</v>
      </c>
      <c r="BU20" s="1089">
        <v>2.3e-002</v>
      </c>
      <c r="BV20" s="1089">
        <v>1.4999999999999999e-002</v>
      </c>
      <c r="BW20" s="1089">
        <v>1.4999999999999999e-002</v>
      </c>
      <c r="BX20" s="1089">
        <v>1.4999999999999999e-002</v>
      </c>
      <c r="BY20" s="1089">
        <v>7.5999999999999998e-002</v>
      </c>
      <c r="BZ20" s="1089">
        <v>3.3000000000000002e-002</v>
      </c>
      <c r="CB20" s="1086">
        <v>4</v>
      </c>
      <c r="CC20" s="1086">
        <v>7</v>
      </c>
      <c r="CD20" s="1086" t="str">
        <f t="shared" si="1"/>
        <v>処遇加算Ⅰ特定加算Ⅱベア加算なしから新加算Ⅴ（３）</v>
      </c>
      <c r="CE20" s="1087">
        <f t="shared" ref="CE20:DA20" si="27">BD9-AD$6</f>
        <v>2.0999999999999991e-002</v>
      </c>
      <c r="CF20" s="1087">
        <f t="shared" si="27"/>
        <v>2.0999999999999991e-002</v>
      </c>
      <c r="CG20" s="1087">
        <f t="shared" si="27"/>
        <v>2.0999999999999991e-002</v>
      </c>
      <c r="CH20" s="1087">
        <f t="shared" si="27"/>
        <v>9.999999999999995e-003</v>
      </c>
      <c r="CI20" s="1087">
        <f t="shared" si="27"/>
        <v>9.999999999999995e-003</v>
      </c>
      <c r="CJ20" s="1087">
        <f t="shared" si="27"/>
        <v>9.999999999999995e-003</v>
      </c>
      <c r="CK20" s="1087">
        <f t="shared" si="27"/>
        <v>8.9999999999999941e-003</v>
      </c>
      <c r="CL20" s="1087">
        <f t="shared" si="27"/>
        <v>1.2999999999999998e-002</v>
      </c>
      <c r="CM20" s="1087">
        <f t="shared" si="27"/>
        <v>1.2999999999999998e-002</v>
      </c>
      <c r="CN20" s="1087">
        <f t="shared" si="27"/>
        <v>2.2999999999999993e-002</v>
      </c>
      <c r="CO20" s="1087">
        <f t="shared" si="27"/>
        <v>1.5000000000000013e-002</v>
      </c>
      <c r="CP20" s="1087">
        <f t="shared" si="27"/>
        <v>1.5000000000000013e-002</v>
      </c>
      <c r="CQ20" s="1087">
        <f t="shared" si="27"/>
        <v>2.0999999999999991e-002</v>
      </c>
      <c r="CR20" s="1087">
        <f t="shared" si="27"/>
        <v>1.3999999999999999e-002</v>
      </c>
      <c r="CS20" s="1087">
        <f t="shared" si="27"/>
        <v>1.3999999999999999e-002</v>
      </c>
      <c r="CT20" s="1087">
        <f t="shared" si="27"/>
        <v>1.3999999999999999e-002</v>
      </c>
      <c r="CU20" s="1087">
        <f t="shared" si="27"/>
        <v>6.9999999999999993e-003</v>
      </c>
      <c r="CV20" s="1087">
        <f t="shared" si="27"/>
        <v>6.9999999999999993e-003</v>
      </c>
      <c r="CW20" s="1087">
        <f t="shared" si="27"/>
        <v>4.9999999999999975e-003</v>
      </c>
      <c r="CX20" s="1087">
        <f t="shared" si="27"/>
        <v>4.9999999999999975e-003</v>
      </c>
      <c r="CY20" s="1087">
        <f t="shared" si="27"/>
        <v>4.9999999999999975e-003</v>
      </c>
      <c r="CZ20" s="1087">
        <f t="shared" si="27"/>
        <v>2.0999999999999991e-002</v>
      </c>
      <c r="DA20" s="1087">
        <f t="shared" si="27"/>
        <v>9.999999999999995e-003</v>
      </c>
      <c r="DC20" s="1086" t="s">
        <v>2183</v>
      </c>
      <c r="DD20" s="1087">
        <f t="shared" ref="DD20:DZ20" si="28">CE20/BD9</f>
        <v>0.10499999999999995</v>
      </c>
      <c r="DE20" s="1087">
        <f t="shared" si="28"/>
        <v>0.10499999999999995</v>
      </c>
      <c r="DF20" s="1087">
        <f t="shared" si="28"/>
        <v>0.10499999999999995</v>
      </c>
      <c r="DG20" s="1087">
        <f t="shared" si="28"/>
        <v>0.1204819277108433</v>
      </c>
      <c r="DH20" s="1087">
        <f t="shared" si="28"/>
        <v>0.12658227848101261</v>
      </c>
      <c r="DI20" s="1087">
        <f t="shared" si="28"/>
        <v>0.12658227848101261</v>
      </c>
      <c r="DJ20" s="1087">
        <f t="shared" si="28"/>
        <v>0.12328767123287664</v>
      </c>
      <c r="DK20" s="1087">
        <f t="shared" si="28"/>
        <v>0.12149532710280372</v>
      </c>
      <c r="DL20" s="1087">
        <f t="shared" si="28"/>
        <v>0.12149532710280372</v>
      </c>
      <c r="DM20" s="1087">
        <f t="shared" si="28"/>
        <v>0.15231788079470193</v>
      </c>
      <c r="DN20" s="1087">
        <f t="shared" si="28"/>
        <v>0.11627906976744196</v>
      </c>
      <c r="DO20" s="1087">
        <f t="shared" si="28"/>
        <v>0.11627906976744196</v>
      </c>
      <c r="DP20" s="1087">
        <f t="shared" si="28"/>
        <v>0.13548387096774187</v>
      </c>
      <c r="DQ20" s="1087">
        <f t="shared" si="28"/>
        <v>0.11666666666666664</v>
      </c>
      <c r="DR20" s="1087">
        <f t="shared" si="28"/>
        <v>0.11666666666666664</v>
      </c>
      <c r="DS20" s="1087">
        <f t="shared" si="28"/>
        <v>0.11666666666666664</v>
      </c>
      <c r="DT20" s="1087">
        <f t="shared" si="28"/>
        <v>0.1111111111111111</v>
      </c>
      <c r="DU20" s="1087">
        <f t="shared" si="28"/>
        <v>0.1111111111111111</v>
      </c>
      <c r="DV20" s="1087">
        <f t="shared" si="28"/>
        <v>0.119047619047619</v>
      </c>
      <c r="DW20" s="1087">
        <f t="shared" si="28"/>
        <v>0.119047619047619</v>
      </c>
      <c r="DX20" s="1087">
        <f t="shared" si="28"/>
        <v>0.119047619047619</v>
      </c>
      <c r="DY20" s="1087">
        <f t="shared" si="28"/>
        <v>0.10499999999999995</v>
      </c>
      <c r="DZ20" s="1087">
        <f t="shared" si="28"/>
        <v>0.12658227848101261</v>
      </c>
    </row>
    <row r="21" spans="28:130">
      <c r="AB21" s="1086">
        <v>19</v>
      </c>
      <c r="AC21" s="1083" t="s">
        <v>2163</v>
      </c>
      <c r="AD21" s="1089">
        <f t="shared" ref="AD21:AZ21" si="29">D6+D9+D11</f>
        <v>0</v>
      </c>
      <c r="AE21" s="1089">
        <f t="shared" si="29"/>
        <v>0</v>
      </c>
      <c r="AF21" s="1089">
        <f t="shared" si="29"/>
        <v>0</v>
      </c>
      <c r="AG21" s="1089">
        <f t="shared" si="29"/>
        <v>0</v>
      </c>
      <c r="AH21" s="1089">
        <f t="shared" si="29"/>
        <v>0</v>
      </c>
      <c r="AI21" s="1089">
        <f t="shared" si="29"/>
        <v>0</v>
      </c>
      <c r="AJ21" s="1089">
        <f t="shared" si="29"/>
        <v>0</v>
      </c>
      <c r="AK21" s="1089">
        <f t="shared" si="29"/>
        <v>0</v>
      </c>
      <c r="AL21" s="1089">
        <f t="shared" si="29"/>
        <v>0</v>
      </c>
      <c r="AM21" s="1089">
        <f t="shared" si="29"/>
        <v>0</v>
      </c>
      <c r="AN21" s="1089">
        <f t="shared" si="29"/>
        <v>0</v>
      </c>
      <c r="AO21" s="1089">
        <f t="shared" si="29"/>
        <v>0</v>
      </c>
      <c r="AP21" s="1089">
        <f t="shared" si="29"/>
        <v>0</v>
      </c>
      <c r="AQ21" s="1089">
        <f t="shared" si="29"/>
        <v>0</v>
      </c>
      <c r="AR21" s="1089">
        <f t="shared" si="29"/>
        <v>0</v>
      </c>
      <c r="AS21" s="1089">
        <f t="shared" si="29"/>
        <v>0</v>
      </c>
      <c r="AT21" s="1089">
        <f t="shared" si="29"/>
        <v>0</v>
      </c>
      <c r="AU21" s="1089">
        <f t="shared" si="29"/>
        <v>0</v>
      </c>
      <c r="AV21" s="1089">
        <f t="shared" si="29"/>
        <v>0</v>
      </c>
      <c r="AW21" s="1089">
        <f t="shared" si="29"/>
        <v>0</v>
      </c>
      <c r="AX21" s="1089">
        <f t="shared" si="29"/>
        <v>0</v>
      </c>
      <c r="AY21" s="1089">
        <f t="shared" si="29"/>
        <v>0</v>
      </c>
      <c r="AZ21" s="1089">
        <f t="shared" si="29"/>
        <v>0</v>
      </c>
      <c r="CB21" s="1086">
        <v>5</v>
      </c>
      <c r="CC21" s="1086">
        <v>1</v>
      </c>
      <c r="CD21" s="1086" t="str">
        <f t="shared" si="1"/>
        <v>処遇加算Ⅰ特定加算なしベア加算から新加算Ⅰ</v>
      </c>
      <c r="CE21" s="1087">
        <f t="shared" ref="CE21:DA24" si="30">BD3-AD$7</f>
        <v>8.3999999999999991e-002</v>
      </c>
      <c r="CF21" s="1087">
        <f t="shared" si="30"/>
        <v>8.3999999999999991e-002</v>
      </c>
      <c r="CG21" s="1087">
        <f t="shared" si="30"/>
        <v>8.3999999999999991e-002</v>
      </c>
      <c r="CH21" s="1087">
        <f t="shared" si="30"/>
        <v>3.0999999999999986e-002</v>
      </c>
      <c r="CI21" s="1087">
        <f t="shared" si="30"/>
        <v>2.1999999999999992e-002</v>
      </c>
      <c r="CJ21" s="1087">
        <f t="shared" si="30"/>
        <v>2.1999999999999992e-002</v>
      </c>
      <c r="CK21" s="1087">
        <f t="shared" si="30"/>
        <v>2.8999999999999991e-002</v>
      </c>
      <c r="CL21" s="1087">
        <f t="shared" si="30"/>
        <v>3.1e-002</v>
      </c>
      <c r="CM21" s="1087">
        <f t="shared" si="30"/>
        <v>3.1e-002</v>
      </c>
      <c r="CN21" s="1087">
        <f t="shared" si="30"/>
        <v>5.3999999999999992e-002</v>
      </c>
      <c r="CO21" s="1087">
        <f t="shared" si="30"/>
        <v>3.0000000000000027e-002</v>
      </c>
      <c r="CP21" s="1087">
        <f t="shared" si="30"/>
        <v>3.0000000000000027e-002</v>
      </c>
      <c r="CQ21" s="1087">
        <f t="shared" si="30"/>
        <v>5.1999999999999991e-002</v>
      </c>
      <c r="CR21" s="1087">
        <f t="shared" si="30"/>
        <v>4.1000000000000009e-002</v>
      </c>
      <c r="CS21" s="1087">
        <f t="shared" si="30"/>
        <v>4.1000000000000009e-002</v>
      </c>
      <c r="CT21" s="1087">
        <f t="shared" si="30"/>
        <v>4.1000000000000009e-002</v>
      </c>
      <c r="CU21" s="1087">
        <f t="shared" si="30"/>
        <v>2.8000000000000011e-002</v>
      </c>
      <c r="CV21" s="1087">
        <f t="shared" si="30"/>
        <v>2.8000000000000011e-002</v>
      </c>
      <c r="CW21" s="1087">
        <f t="shared" si="30"/>
        <v>1.999999999999999e-002</v>
      </c>
      <c r="CX21" s="1087">
        <f t="shared" si="30"/>
        <v>1.999999999999999e-002</v>
      </c>
      <c r="CY21" s="1087">
        <f t="shared" si="30"/>
        <v>1.999999999999999e-002</v>
      </c>
      <c r="CZ21" s="1087">
        <f t="shared" si="30"/>
        <v>8.3999999999999991e-002</v>
      </c>
      <c r="DA21" s="1087">
        <f t="shared" si="30"/>
        <v>2.1999999999999992e-002</v>
      </c>
      <c r="DC21" s="1086" t="s">
        <v>1316</v>
      </c>
      <c r="DD21" s="1087">
        <f t="shared" ref="DD21:DZ24" si="31">CE21/BD3</f>
        <v>0.3428571428571428</v>
      </c>
      <c r="DE21" s="1087">
        <f t="shared" si="31"/>
        <v>0.3428571428571428</v>
      </c>
      <c r="DF21" s="1087">
        <f t="shared" si="31"/>
        <v>0.3428571428571428</v>
      </c>
      <c r="DG21" s="1087">
        <f t="shared" si="31"/>
        <v>0.30999999999999989</v>
      </c>
      <c r="DH21" s="1087">
        <f t="shared" si="31"/>
        <v>0.23913043478260865</v>
      </c>
      <c r="DI21" s="1087">
        <f t="shared" si="31"/>
        <v>0.23913043478260865</v>
      </c>
      <c r="DJ21" s="1087">
        <f t="shared" si="31"/>
        <v>0.33720930232558133</v>
      </c>
      <c r="DK21" s="1087">
        <f t="shared" si="31"/>
        <v>0.2421875</v>
      </c>
      <c r="DL21" s="1087">
        <f t="shared" si="31"/>
        <v>0.2421875</v>
      </c>
      <c r="DM21" s="1087">
        <f t="shared" si="31"/>
        <v>0.29834254143646405</v>
      </c>
      <c r="DN21" s="1087">
        <f t="shared" si="31"/>
        <v>0.20134228187919478</v>
      </c>
      <c r="DO21" s="1087">
        <f t="shared" si="31"/>
        <v>0.20134228187919478</v>
      </c>
      <c r="DP21" s="1087">
        <f t="shared" si="31"/>
        <v>0.27956989247311825</v>
      </c>
      <c r="DQ21" s="1087">
        <f t="shared" si="31"/>
        <v>0.29285714285714287</v>
      </c>
      <c r="DR21" s="1087">
        <f t="shared" si="31"/>
        <v>0.29285714285714287</v>
      </c>
      <c r="DS21" s="1087">
        <f t="shared" si="31"/>
        <v>0.29285714285714287</v>
      </c>
      <c r="DT21" s="1087">
        <f t="shared" si="31"/>
        <v>0.37333333333333341</v>
      </c>
      <c r="DU21" s="1087">
        <f t="shared" si="31"/>
        <v>0.37333333333333341</v>
      </c>
      <c r="DV21" s="1087">
        <f t="shared" si="31"/>
        <v>0.39215686274509792</v>
      </c>
      <c r="DW21" s="1087">
        <f t="shared" si="31"/>
        <v>0.39215686274509792</v>
      </c>
      <c r="DX21" s="1087">
        <f t="shared" si="31"/>
        <v>0.39215686274509792</v>
      </c>
      <c r="DY21" s="1087">
        <f t="shared" si="31"/>
        <v>0.3428571428571428</v>
      </c>
      <c r="DZ21" s="1087">
        <f t="shared" si="31"/>
        <v>0.23913043478260865</v>
      </c>
    </row>
    <row r="22" spans="28:130">
      <c r="CB22" s="1086">
        <v>5</v>
      </c>
      <c r="CC22" s="1086">
        <v>2</v>
      </c>
      <c r="CD22" s="1086" t="str">
        <f t="shared" si="1"/>
        <v>処遇加算Ⅰ特定加算なしベア加算から新加算Ⅱ</v>
      </c>
      <c r="CE22" s="1087">
        <f t="shared" si="30"/>
        <v>6.3e-002</v>
      </c>
      <c r="CF22" s="1087">
        <f t="shared" si="30"/>
        <v>6.3e-002</v>
      </c>
      <c r="CG22" s="1087">
        <f t="shared" si="30"/>
        <v>6.3e-002</v>
      </c>
      <c r="CH22" s="1087">
        <f t="shared" si="30"/>
        <v>2.4999999999999994e-002</v>
      </c>
      <c r="CI22" s="1087">
        <f t="shared" si="30"/>
        <v>1.999999999999999e-002</v>
      </c>
      <c r="CJ22" s="1087">
        <f t="shared" si="30"/>
        <v>1.999999999999999e-002</v>
      </c>
      <c r="CK22" s="1087">
        <f t="shared" si="30"/>
        <v>2.5999999999999988e-002</v>
      </c>
      <c r="CL22" s="1087">
        <f t="shared" si="30"/>
        <v>2.4999999999999994e-002</v>
      </c>
      <c r="CM22" s="1087">
        <f t="shared" si="30"/>
        <v>2.4999999999999994e-002</v>
      </c>
      <c r="CN22" s="1087">
        <f t="shared" si="30"/>
        <v>4.6999999999999986e-002</v>
      </c>
      <c r="CO22" s="1087">
        <f t="shared" si="30"/>
        <v>2.7000000000000024e-002</v>
      </c>
      <c r="CP22" s="1087">
        <f t="shared" si="30"/>
        <v>2.7000000000000024e-002</v>
      </c>
      <c r="CQ22" s="1087">
        <f t="shared" si="30"/>
        <v>4.3999999999999984e-002</v>
      </c>
      <c r="CR22" s="1087">
        <f t="shared" si="30"/>
        <v>3.7000000000000005e-002</v>
      </c>
      <c r="CS22" s="1087">
        <f t="shared" si="30"/>
        <v>3.7000000000000005e-002</v>
      </c>
      <c r="CT22" s="1087">
        <f t="shared" si="30"/>
        <v>3.7000000000000005e-002</v>
      </c>
      <c r="CU22" s="1087">
        <f t="shared" si="30"/>
        <v>2.4000000000000007e-002</v>
      </c>
      <c r="CV22" s="1087">
        <f t="shared" si="30"/>
        <v>2.4000000000000007e-002</v>
      </c>
      <c r="CW22" s="1087">
        <f t="shared" si="30"/>
        <v>1.5999999999999993e-002</v>
      </c>
      <c r="CX22" s="1087">
        <f t="shared" si="30"/>
        <v>1.5999999999999993e-002</v>
      </c>
      <c r="CY22" s="1087">
        <f t="shared" si="30"/>
        <v>1.5999999999999993e-002</v>
      </c>
      <c r="CZ22" s="1087">
        <f t="shared" si="30"/>
        <v>6.3e-002</v>
      </c>
      <c r="DA22" s="1087">
        <f t="shared" si="30"/>
        <v>1.999999999999999e-002</v>
      </c>
      <c r="DC22" s="1086" t="s">
        <v>2184</v>
      </c>
      <c r="DD22" s="1087">
        <f t="shared" si="31"/>
        <v>0.28125</v>
      </c>
      <c r="DE22" s="1087">
        <f t="shared" si="31"/>
        <v>0.28125</v>
      </c>
      <c r="DF22" s="1087">
        <f t="shared" si="31"/>
        <v>0.28125</v>
      </c>
      <c r="DG22" s="1087">
        <f t="shared" si="31"/>
        <v>0.26595744680851058</v>
      </c>
      <c r="DH22" s="1087">
        <f t="shared" si="31"/>
        <v>0.22222222222222215</v>
      </c>
      <c r="DI22" s="1087">
        <f t="shared" si="31"/>
        <v>0.22222222222222215</v>
      </c>
      <c r="DJ22" s="1087">
        <f t="shared" si="31"/>
        <v>0.31325301204819267</v>
      </c>
      <c r="DK22" s="1087">
        <f t="shared" si="31"/>
        <v>0.2049180327868852</v>
      </c>
      <c r="DL22" s="1087">
        <f t="shared" si="31"/>
        <v>0.2049180327868852</v>
      </c>
      <c r="DM22" s="1087">
        <f t="shared" si="31"/>
        <v>0.27011494252873558</v>
      </c>
      <c r="DN22" s="1087">
        <f t="shared" si="31"/>
        <v>0.1849315068493152</v>
      </c>
      <c r="DO22" s="1087">
        <f t="shared" si="31"/>
        <v>0.1849315068493152</v>
      </c>
      <c r="DP22" s="1087">
        <f t="shared" si="31"/>
        <v>0.24719101123595497</v>
      </c>
      <c r="DQ22" s="1087">
        <f t="shared" si="31"/>
        <v>0.2720588235294118</v>
      </c>
      <c r="DR22" s="1087">
        <f t="shared" si="31"/>
        <v>0.2720588235294118</v>
      </c>
      <c r="DS22" s="1087">
        <f t="shared" si="31"/>
        <v>0.2720588235294118</v>
      </c>
      <c r="DT22" s="1087">
        <f t="shared" si="31"/>
        <v>0.33802816901408456</v>
      </c>
      <c r="DU22" s="1087">
        <f t="shared" si="31"/>
        <v>0.33802816901408456</v>
      </c>
      <c r="DV22" s="1087">
        <f t="shared" si="31"/>
        <v>0.34042553191489355</v>
      </c>
      <c r="DW22" s="1087">
        <f t="shared" si="31"/>
        <v>0.34042553191489355</v>
      </c>
      <c r="DX22" s="1087">
        <f t="shared" si="31"/>
        <v>0.34042553191489355</v>
      </c>
      <c r="DY22" s="1087">
        <f t="shared" si="31"/>
        <v>0.28125</v>
      </c>
      <c r="DZ22" s="1087">
        <f t="shared" si="31"/>
        <v>0.22222222222222215</v>
      </c>
    </row>
    <row r="23" spans="28:130">
      <c r="CB23" s="1086">
        <v>5</v>
      </c>
      <c r="CC23" s="1086">
        <v>3</v>
      </c>
      <c r="CD23" s="1086" t="str">
        <f t="shared" si="1"/>
        <v>処遇加算Ⅰ特定加算なしベア加算から新加算Ⅲ</v>
      </c>
      <c r="CE23" s="1087">
        <f t="shared" si="30"/>
        <v>2.0999999999999991e-002</v>
      </c>
      <c r="CF23" s="1087">
        <f t="shared" si="30"/>
        <v>2.0999999999999991e-002</v>
      </c>
      <c r="CG23" s="1087">
        <f t="shared" si="30"/>
        <v>2.0999999999999991e-002</v>
      </c>
      <c r="CH23" s="1087">
        <f t="shared" si="30"/>
        <v>9.999999999999995e-003</v>
      </c>
      <c r="CI23" s="1087">
        <f t="shared" si="30"/>
        <v>9.999999999999995e-003</v>
      </c>
      <c r="CJ23" s="1087">
        <f t="shared" si="30"/>
        <v>9.999999999999995e-003</v>
      </c>
      <c r="CK23" s="1087">
        <f t="shared" si="30"/>
        <v>9.0000000000000011e-003</v>
      </c>
      <c r="CL23" s="1087">
        <f t="shared" si="30"/>
        <v>1.2999999999999998e-002</v>
      </c>
      <c r="CM23" s="1087">
        <f t="shared" si="30"/>
        <v>1.2999999999999998e-002</v>
      </c>
      <c r="CN23" s="1087">
        <f t="shared" si="30"/>
        <v>2.2999999999999993e-002</v>
      </c>
      <c r="CO23" s="1087">
        <f t="shared" si="30"/>
        <v>1.5000000000000013e-002</v>
      </c>
      <c r="CP23" s="1087">
        <f t="shared" si="30"/>
        <v>1.5000000000000013e-002</v>
      </c>
      <c r="CQ23" s="1087">
        <f t="shared" si="30"/>
        <v>2.0999999999999991e-002</v>
      </c>
      <c r="CR23" s="1087">
        <f t="shared" si="30"/>
        <v>1.3999999999999999e-002</v>
      </c>
      <c r="CS23" s="1087">
        <f t="shared" si="30"/>
        <v>1.3999999999999999e-002</v>
      </c>
      <c r="CT23" s="1087">
        <f t="shared" si="30"/>
        <v>1.3999999999999999e-002</v>
      </c>
      <c r="CU23" s="1087">
        <f t="shared" si="30"/>
        <v>6.9999999999999993e-003</v>
      </c>
      <c r="CV23" s="1087">
        <f t="shared" si="30"/>
        <v>6.9999999999999993e-003</v>
      </c>
      <c r="CW23" s="1087">
        <f t="shared" si="30"/>
        <v>4.9999999999999975e-003</v>
      </c>
      <c r="CX23" s="1087">
        <f t="shared" si="30"/>
        <v>4.9999999999999975e-003</v>
      </c>
      <c r="CY23" s="1087">
        <f t="shared" si="30"/>
        <v>4.9999999999999975e-003</v>
      </c>
      <c r="CZ23" s="1087">
        <f t="shared" si="30"/>
        <v>2.0999999999999991e-002</v>
      </c>
      <c r="DA23" s="1087">
        <f t="shared" si="30"/>
        <v>9.999999999999995e-003</v>
      </c>
      <c r="DC23" s="1086" t="s">
        <v>2185</v>
      </c>
      <c r="DD23" s="1087">
        <f t="shared" si="31"/>
        <v>0.11538461538461534</v>
      </c>
      <c r="DE23" s="1087">
        <f t="shared" si="31"/>
        <v>0.11538461538461534</v>
      </c>
      <c r="DF23" s="1087">
        <f t="shared" si="31"/>
        <v>0.11538461538461534</v>
      </c>
      <c r="DG23" s="1087">
        <f t="shared" si="31"/>
        <v>0.12658227848101258</v>
      </c>
      <c r="DH23" s="1087">
        <f t="shared" si="31"/>
        <v>0.12499999999999996</v>
      </c>
      <c r="DI23" s="1087">
        <f t="shared" si="31"/>
        <v>0.12499999999999996</v>
      </c>
      <c r="DJ23" s="1087">
        <f t="shared" si="31"/>
        <v>0.13636363636363638</v>
      </c>
      <c r="DK23" s="1087">
        <f t="shared" si="31"/>
        <v>0.11818181818181817</v>
      </c>
      <c r="DL23" s="1087">
        <f t="shared" si="31"/>
        <v>0.11818181818181817</v>
      </c>
      <c r="DM23" s="1087">
        <f t="shared" si="31"/>
        <v>0.15333333333333329</v>
      </c>
      <c r="DN23" s="1087">
        <f t="shared" si="31"/>
        <v>0.11194029850746277</v>
      </c>
      <c r="DO23" s="1087">
        <f t="shared" si="31"/>
        <v>0.11194029850746277</v>
      </c>
      <c r="DP23" s="1087">
        <f t="shared" si="31"/>
        <v>0.13548387096774187</v>
      </c>
      <c r="DQ23" s="1087">
        <f t="shared" si="31"/>
        <v>0.1238938053097345</v>
      </c>
      <c r="DR23" s="1087">
        <f t="shared" si="31"/>
        <v>0.1238938053097345</v>
      </c>
      <c r="DS23" s="1087">
        <f t="shared" si="31"/>
        <v>0.1238938053097345</v>
      </c>
      <c r="DT23" s="1087">
        <f t="shared" si="31"/>
        <v>0.12962962962962962</v>
      </c>
      <c r="DU23" s="1087">
        <f t="shared" si="31"/>
        <v>0.12962962962962962</v>
      </c>
      <c r="DV23" s="1087">
        <f t="shared" si="31"/>
        <v>0.13888888888888884</v>
      </c>
      <c r="DW23" s="1087">
        <f t="shared" si="31"/>
        <v>0.13888888888888884</v>
      </c>
      <c r="DX23" s="1087">
        <f t="shared" si="31"/>
        <v>0.13888888888888884</v>
      </c>
      <c r="DY23" s="1087">
        <f t="shared" si="31"/>
        <v>0.11538461538461534</v>
      </c>
      <c r="DZ23" s="1087">
        <f t="shared" si="31"/>
        <v>0.12499999999999996</v>
      </c>
    </row>
    <row r="24" spans="28:130">
      <c r="CB24" s="1086">
        <v>5</v>
      </c>
      <c r="CC24" s="1086">
        <v>4</v>
      </c>
      <c r="CD24" s="1086" t="str">
        <f t="shared" si="1"/>
        <v>処遇加算Ⅰ特定加算なしベア加算から新加算Ⅳ</v>
      </c>
      <c r="CE24" s="1087">
        <f t="shared" si="30"/>
        <v>-1.6000000000000014e-002</v>
      </c>
      <c r="CF24" s="1087">
        <f t="shared" si="30"/>
        <v>-1.6000000000000014e-002</v>
      </c>
      <c r="CG24" s="1087">
        <f t="shared" si="30"/>
        <v>-1.6000000000000014e-002</v>
      </c>
      <c r="CH24" s="1087">
        <f t="shared" si="30"/>
        <v>-6.0000000000000053e-003</v>
      </c>
      <c r="CI24" s="1087">
        <f t="shared" si="30"/>
        <v>-6.0000000000000053e-003</v>
      </c>
      <c r="CJ24" s="1087">
        <f t="shared" si="30"/>
        <v>-6.0000000000000053e-003</v>
      </c>
      <c r="CK24" s="1087">
        <f t="shared" si="30"/>
        <v>-3.9999999999999966e-003</v>
      </c>
      <c r="CL24" s="1087">
        <f t="shared" si="30"/>
        <v>-9.000000000000008e-003</v>
      </c>
      <c r="CM24" s="1087">
        <f t="shared" si="30"/>
        <v>-9.000000000000008e-003</v>
      </c>
      <c r="CN24" s="1087">
        <f t="shared" si="30"/>
        <v>-5.0000000000000044e-003</v>
      </c>
      <c r="CO24" s="1087">
        <f t="shared" si="30"/>
        <v>-1.2999999999999998e-002</v>
      </c>
      <c r="CP24" s="1087">
        <f t="shared" si="30"/>
        <v>-1.2999999999999998e-002</v>
      </c>
      <c r="CQ24" s="1087">
        <f t="shared" si="30"/>
        <v>-9.000000000000008e-003</v>
      </c>
      <c r="CR24" s="1087">
        <f t="shared" si="30"/>
        <v>-9.000000000000008e-003</v>
      </c>
      <c r="CS24" s="1087">
        <f t="shared" si="30"/>
        <v>-9.000000000000008e-003</v>
      </c>
      <c r="CT24" s="1087">
        <f t="shared" si="30"/>
        <v>-9.000000000000008e-003</v>
      </c>
      <c r="CU24" s="1087">
        <f t="shared" si="30"/>
        <v>-2.9999999999999957e-003</v>
      </c>
      <c r="CV24" s="1087">
        <f t="shared" si="30"/>
        <v>-2.9999999999999957e-003</v>
      </c>
      <c r="CW24" s="1087">
        <f t="shared" si="30"/>
        <v>-1.9999999999999983e-003</v>
      </c>
      <c r="CX24" s="1087">
        <f t="shared" si="30"/>
        <v>-1.9999999999999983e-003</v>
      </c>
      <c r="CY24" s="1087">
        <f t="shared" si="30"/>
        <v>-1.9999999999999983e-003</v>
      </c>
      <c r="CZ24" s="1087">
        <f t="shared" si="30"/>
        <v>-1.6000000000000014e-002</v>
      </c>
      <c r="DA24" s="1087">
        <f t="shared" si="30"/>
        <v>-6.0000000000000053e-003</v>
      </c>
      <c r="DC24" s="1086" t="s">
        <v>800</v>
      </c>
      <c r="DD24" s="1087">
        <f t="shared" si="31"/>
        <v>-0.11034482758620701</v>
      </c>
      <c r="DE24" s="1087">
        <f t="shared" si="31"/>
        <v>-0.11034482758620701</v>
      </c>
      <c r="DF24" s="1087">
        <f t="shared" si="31"/>
        <v>-0.11034482758620701</v>
      </c>
      <c r="DG24" s="1087">
        <f t="shared" si="31"/>
        <v>-9.5238095238095316e-002</v>
      </c>
      <c r="DH24" s="1087">
        <f t="shared" si="31"/>
        <v>-9.3750000000000097e-002</v>
      </c>
      <c r="DI24" s="1087">
        <f t="shared" si="31"/>
        <v>-9.3750000000000097e-002</v>
      </c>
      <c r="DJ24" s="1087">
        <f t="shared" si="31"/>
        <v>-7.5471698113207475e-002</v>
      </c>
      <c r="DK24" s="1087">
        <f t="shared" si="31"/>
        <v>-0.10227272727272738</v>
      </c>
      <c r="DL24" s="1087">
        <f t="shared" si="31"/>
        <v>-0.10227272727272738</v>
      </c>
      <c r="DM24" s="1087">
        <f t="shared" si="31"/>
        <v>-4.0983606557377088e-002</v>
      </c>
      <c r="DN24" s="1087">
        <f t="shared" si="31"/>
        <v>-0.12264150943396225</v>
      </c>
      <c r="DO24" s="1087">
        <f t="shared" si="31"/>
        <v>-0.12264150943396225</v>
      </c>
      <c r="DP24" s="1087">
        <f t="shared" si="31"/>
        <v>-7.2000000000000064e-002</v>
      </c>
      <c r="DQ24" s="1087">
        <f t="shared" si="31"/>
        <v>-0.10000000000000009</v>
      </c>
      <c r="DR24" s="1087">
        <f t="shared" si="31"/>
        <v>-0.10000000000000009</v>
      </c>
      <c r="DS24" s="1087">
        <f t="shared" si="31"/>
        <v>-0.10000000000000009</v>
      </c>
      <c r="DT24" s="1087">
        <f t="shared" si="31"/>
        <v>-6.818181818181808e-002</v>
      </c>
      <c r="DU24" s="1087">
        <f t="shared" si="31"/>
        <v>-6.818181818181808e-002</v>
      </c>
      <c r="DV24" s="1087">
        <f t="shared" si="31"/>
        <v>-6.8965517241379254e-002</v>
      </c>
      <c r="DW24" s="1087">
        <f t="shared" si="31"/>
        <v>-6.8965517241379254e-002</v>
      </c>
      <c r="DX24" s="1087">
        <f t="shared" si="31"/>
        <v>-6.8965517241379254e-002</v>
      </c>
      <c r="DY24" s="1087">
        <f t="shared" si="31"/>
        <v>-0.11034482758620701</v>
      </c>
      <c r="DZ24" s="1087">
        <f t="shared" si="31"/>
        <v>-9.3750000000000097e-002</v>
      </c>
    </row>
    <row r="25" spans="28:130">
      <c r="CB25" s="1086">
        <v>6</v>
      </c>
      <c r="CC25" s="1086">
        <v>1</v>
      </c>
      <c r="CD25" s="1086" t="str">
        <f t="shared" si="1"/>
        <v>処遇加算Ⅰ特定加算なしベア加算なしから新加算Ⅰ</v>
      </c>
      <c r="CE25" s="1087">
        <f t="shared" ref="CE25:DA28" si="32">BD3-AD$8</f>
        <v>0.10799999999999998</v>
      </c>
      <c r="CF25" s="1087">
        <f t="shared" si="32"/>
        <v>0.10799999999999998</v>
      </c>
      <c r="CG25" s="1087">
        <f t="shared" si="32"/>
        <v>0.10799999999999998</v>
      </c>
      <c r="CH25" s="1087">
        <f t="shared" si="32"/>
        <v>4.1999999999999989e-002</v>
      </c>
      <c r="CI25" s="1087">
        <f t="shared" si="32"/>
        <v>3.2999999999999988e-002</v>
      </c>
      <c r="CJ25" s="1087">
        <f t="shared" si="32"/>
        <v>3.2999999999999988e-002</v>
      </c>
      <c r="CK25" s="1087">
        <f t="shared" si="32"/>
        <v>3.8999999999999993e-002</v>
      </c>
      <c r="CL25" s="1087">
        <f t="shared" si="32"/>
        <v>4.5999999999999999e-002</v>
      </c>
      <c r="CM25" s="1087">
        <f t="shared" si="32"/>
        <v>4.5999999999999999e-002</v>
      </c>
      <c r="CN25" s="1087">
        <f t="shared" si="32"/>
        <v>7.6999999999999999e-002</v>
      </c>
      <c r="CO25" s="1087">
        <f t="shared" si="32"/>
        <v>4.7000000000000028e-002</v>
      </c>
      <c r="CP25" s="1087">
        <f t="shared" si="32"/>
        <v>4.7000000000000028e-002</v>
      </c>
      <c r="CQ25" s="1087">
        <f t="shared" si="32"/>
        <v>7.4999999999999997e-002</v>
      </c>
      <c r="CR25" s="1087">
        <f t="shared" si="32"/>
        <v>5.7000000000000009e-002</v>
      </c>
      <c r="CS25" s="1087">
        <f t="shared" si="32"/>
        <v>5.7000000000000009e-002</v>
      </c>
      <c r="CT25" s="1087">
        <f t="shared" si="32"/>
        <v>5.7000000000000009e-002</v>
      </c>
      <c r="CU25" s="1087">
        <f t="shared" si="32"/>
        <v>3.6000000000000011e-002</v>
      </c>
      <c r="CV25" s="1087">
        <f t="shared" si="32"/>
        <v>3.6000000000000011e-002</v>
      </c>
      <c r="CW25" s="1087">
        <f t="shared" si="32"/>
        <v>2.4999999999999991e-002</v>
      </c>
      <c r="CX25" s="1087">
        <f t="shared" si="32"/>
        <v>2.4999999999999991e-002</v>
      </c>
      <c r="CY25" s="1087">
        <f t="shared" si="32"/>
        <v>2.4999999999999991e-002</v>
      </c>
      <c r="CZ25" s="1087">
        <f t="shared" si="32"/>
        <v>0.10799999999999998</v>
      </c>
      <c r="DA25" s="1087">
        <f t="shared" si="32"/>
        <v>3.2999999999999988e-002</v>
      </c>
      <c r="DC25" s="1086" t="s">
        <v>2186</v>
      </c>
      <c r="DD25" s="1087">
        <f t="shared" ref="DD25:DZ28" si="33">CE25/BD3</f>
        <v>0.4408163265306122</v>
      </c>
      <c r="DE25" s="1087">
        <f t="shared" si="33"/>
        <v>0.4408163265306122</v>
      </c>
      <c r="DF25" s="1087">
        <f t="shared" si="33"/>
        <v>0.4408163265306122</v>
      </c>
      <c r="DG25" s="1087">
        <f t="shared" si="33"/>
        <v>0.41999999999999993</v>
      </c>
      <c r="DH25" s="1087">
        <f t="shared" si="33"/>
        <v>0.35869565217391297</v>
      </c>
      <c r="DI25" s="1087">
        <f t="shared" si="33"/>
        <v>0.35869565217391297</v>
      </c>
      <c r="DJ25" s="1087">
        <f t="shared" si="33"/>
        <v>0.45348837209302323</v>
      </c>
      <c r="DK25" s="1087">
        <f t="shared" si="33"/>
        <v>0.359375</v>
      </c>
      <c r="DL25" s="1087">
        <f t="shared" si="33"/>
        <v>0.359375</v>
      </c>
      <c r="DM25" s="1087">
        <f t="shared" si="33"/>
        <v>0.425414364640884</v>
      </c>
      <c r="DN25" s="1087">
        <f t="shared" si="33"/>
        <v>0.31543624161073841</v>
      </c>
      <c r="DO25" s="1087">
        <f t="shared" si="33"/>
        <v>0.31543624161073841</v>
      </c>
      <c r="DP25" s="1087">
        <f t="shared" si="33"/>
        <v>0.40322580645161288</v>
      </c>
      <c r="DQ25" s="1087">
        <f t="shared" si="33"/>
        <v>0.4071428571428572</v>
      </c>
      <c r="DR25" s="1087">
        <f t="shared" si="33"/>
        <v>0.4071428571428572</v>
      </c>
      <c r="DS25" s="1087">
        <f t="shared" si="33"/>
        <v>0.4071428571428572</v>
      </c>
      <c r="DT25" s="1087">
        <f t="shared" si="33"/>
        <v>0.48000000000000009</v>
      </c>
      <c r="DU25" s="1087">
        <f t="shared" si="33"/>
        <v>0.48000000000000009</v>
      </c>
      <c r="DV25" s="1087">
        <f t="shared" si="33"/>
        <v>0.49019607843137247</v>
      </c>
      <c r="DW25" s="1087">
        <f t="shared" si="33"/>
        <v>0.49019607843137247</v>
      </c>
      <c r="DX25" s="1087">
        <f t="shared" si="33"/>
        <v>0.49019607843137247</v>
      </c>
      <c r="DY25" s="1087">
        <f t="shared" si="33"/>
        <v>0.4408163265306122</v>
      </c>
      <c r="DZ25" s="1087">
        <f t="shared" si="33"/>
        <v>0.35869565217391297</v>
      </c>
    </row>
    <row r="26" spans="28:130">
      <c r="CB26" s="1086">
        <v>6</v>
      </c>
      <c r="CC26" s="1086">
        <v>2</v>
      </c>
      <c r="CD26" s="1086" t="str">
        <f t="shared" si="1"/>
        <v>処遇加算Ⅰ特定加算なしベア加算なしから新加算Ⅱ</v>
      </c>
      <c r="CE26" s="1087">
        <f t="shared" si="32"/>
        <v>8.6999999999999994e-002</v>
      </c>
      <c r="CF26" s="1087">
        <f t="shared" si="32"/>
        <v>8.6999999999999994e-002</v>
      </c>
      <c r="CG26" s="1087">
        <f t="shared" si="32"/>
        <v>8.6999999999999994e-002</v>
      </c>
      <c r="CH26" s="1087">
        <f t="shared" si="32"/>
        <v>3.5999999999999997e-002</v>
      </c>
      <c r="CI26" s="1087">
        <f t="shared" si="32"/>
        <v>3.0999999999999986e-002</v>
      </c>
      <c r="CJ26" s="1087">
        <f t="shared" si="32"/>
        <v>3.0999999999999986e-002</v>
      </c>
      <c r="CK26" s="1087">
        <f t="shared" si="32"/>
        <v>3.599999999999999e-002</v>
      </c>
      <c r="CL26" s="1087">
        <f t="shared" si="32"/>
        <v>3.9999999999999994e-002</v>
      </c>
      <c r="CM26" s="1087">
        <f t="shared" si="32"/>
        <v>3.9999999999999994e-002</v>
      </c>
      <c r="CN26" s="1087">
        <f t="shared" si="32"/>
        <v>6.9999999999999993e-002</v>
      </c>
      <c r="CO26" s="1087">
        <f t="shared" si="32"/>
        <v>4.4000000000000025e-002</v>
      </c>
      <c r="CP26" s="1087">
        <f t="shared" si="32"/>
        <v>4.4000000000000025e-002</v>
      </c>
      <c r="CQ26" s="1087">
        <f t="shared" si="32"/>
        <v>6.699999999999999e-002</v>
      </c>
      <c r="CR26" s="1087">
        <f t="shared" si="32"/>
        <v>5.3000000000000005e-002</v>
      </c>
      <c r="CS26" s="1087">
        <f t="shared" si="32"/>
        <v>5.3000000000000005e-002</v>
      </c>
      <c r="CT26" s="1087">
        <f t="shared" si="32"/>
        <v>5.3000000000000005e-002</v>
      </c>
      <c r="CU26" s="1087">
        <f t="shared" si="32"/>
        <v>3.2000000000000008e-002</v>
      </c>
      <c r="CV26" s="1087">
        <f t="shared" si="32"/>
        <v>3.2000000000000008e-002</v>
      </c>
      <c r="CW26" s="1087">
        <f t="shared" si="32"/>
        <v>2.0999999999999994e-002</v>
      </c>
      <c r="CX26" s="1087">
        <f t="shared" si="32"/>
        <v>2.0999999999999994e-002</v>
      </c>
      <c r="CY26" s="1087">
        <f t="shared" si="32"/>
        <v>2.0999999999999994e-002</v>
      </c>
      <c r="CZ26" s="1087">
        <f t="shared" si="32"/>
        <v>8.6999999999999994e-002</v>
      </c>
      <c r="DA26" s="1087">
        <f t="shared" si="32"/>
        <v>3.0999999999999986e-002</v>
      </c>
      <c r="DC26" s="1086" t="s">
        <v>2187</v>
      </c>
      <c r="DD26" s="1087">
        <f t="shared" si="33"/>
        <v>0.3883928571428571</v>
      </c>
      <c r="DE26" s="1087">
        <f t="shared" si="33"/>
        <v>0.3883928571428571</v>
      </c>
      <c r="DF26" s="1087">
        <f t="shared" si="33"/>
        <v>0.3883928571428571</v>
      </c>
      <c r="DG26" s="1087">
        <f t="shared" si="33"/>
        <v>0.38297872340425532</v>
      </c>
      <c r="DH26" s="1087">
        <f t="shared" si="33"/>
        <v>0.34444444444444433</v>
      </c>
      <c r="DI26" s="1087">
        <f t="shared" si="33"/>
        <v>0.34444444444444433</v>
      </c>
      <c r="DJ26" s="1087">
        <f t="shared" si="33"/>
        <v>0.4337349397590361</v>
      </c>
      <c r="DK26" s="1087">
        <f t="shared" si="33"/>
        <v>0.32786885245901637</v>
      </c>
      <c r="DL26" s="1087">
        <f t="shared" si="33"/>
        <v>0.32786885245901637</v>
      </c>
      <c r="DM26" s="1087">
        <f t="shared" si="33"/>
        <v>0.40229885057471265</v>
      </c>
      <c r="DN26" s="1087">
        <f t="shared" si="33"/>
        <v>0.30136986301369878</v>
      </c>
      <c r="DO26" s="1087">
        <f t="shared" si="33"/>
        <v>0.30136986301369878</v>
      </c>
      <c r="DP26" s="1087">
        <f t="shared" si="33"/>
        <v>0.37640449438202245</v>
      </c>
      <c r="DQ26" s="1087">
        <f t="shared" si="33"/>
        <v>0.38970588235294118</v>
      </c>
      <c r="DR26" s="1087">
        <f t="shared" si="33"/>
        <v>0.38970588235294118</v>
      </c>
      <c r="DS26" s="1087">
        <f t="shared" si="33"/>
        <v>0.38970588235294118</v>
      </c>
      <c r="DT26" s="1087">
        <f t="shared" si="33"/>
        <v>0.45070422535211274</v>
      </c>
      <c r="DU26" s="1087">
        <f t="shared" si="33"/>
        <v>0.45070422535211274</v>
      </c>
      <c r="DV26" s="1087">
        <f t="shared" si="33"/>
        <v>0.4468085106382978</v>
      </c>
      <c r="DW26" s="1087">
        <f t="shared" si="33"/>
        <v>0.4468085106382978</v>
      </c>
      <c r="DX26" s="1087">
        <f t="shared" si="33"/>
        <v>0.4468085106382978</v>
      </c>
      <c r="DY26" s="1087">
        <f t="shared" si="33"/>
        <v>0.3883928571428571</v>
      </c>
      <c r="DZ26" s="1087">
        <f t="shared" si="33"/>
        <v>0.34444444444444433</v>
      </c>
    </row>
    <row r="27" spans="28:130">
      <c r="CB27" s="1086">
        <v>6</v>
      </c>
      <c r="CC27" s="1086">
        <v>3</v>
      </c>
      <c r="CD27" s="1086" t="str">
        <f t="shared" si="1"/>
        <v>処遇加算Ⅰ特定加算なしベア加算なしから新加算Ⅲ</v>
      </c>
      <c r="CE27" s="1087">
        <f t="shared" si="32"/>
        <v>4.4999999999999984e-002</v>
      </c>
      <c r="CF27" s="1087">
        <f t="shared" si="32"/>
        <v>4.4999999999999984e-002</v>
      </c>
      <c r="CG27" s="1087">
        <f t="shared" si="32"/>
        <v>4.4999999999999984e-002</v>
      </c>
      <c r="CH27" s="1087">
        <f t="shared" si="32"/>
        <v>2.0999999999999998e-002</v>
      </c>
      <c r="CI27" s="1087">
        <f t="shared" si="32"/>
        <v>2.0999999999999991e-002</v>
      </c>
      <c r="CJ27" s="1087">
        <f t="shared" si="32"/>
        <v>2.0999999999999991e-002</v>
      </c>
      <c r="CK27" s="1087">
        <f t="shared" si="32"/>
        <v>1.9000000000000003e-002</v>
      </c>
      <c r="CL27" s="1087">
        <f t="shared" si="32"/>
        <v>2.7999999999999997e-002</v>
      </c>
      <c r="CM27" s="1087">
        <f t="shared" si="32"/>
        <v>2.7999999999999997e-002</v>
      </c>
      <c r="CN27" s="1087">
        <f t="shared" si="32"/>
        <v>4.5999999999999999e-002</v>
      </c>
      <c r="CO27" s="1087">
        <f t="shared" si="32"/>
        <v>3.2000000000000015e-002</v>
      </c>
      <c r="CP27" s="1087">
        <f t="shared" si="32"/>
        <v>3.2000000000000015e-002</v>
      </c>
      <c r="CQ27" s="1087">
        <f t="shared" si="32"/>
        <v>4.3999999999999997e-002</v>
      </c>
      <c r="CR27" s="1087">
        <f t="shared" si="32"/>
        <v>3.e-002</v>
      </c>
      <c r="CS27" s="1087">
        <f t="shared" si="32"/>
        <v>3.e-002</v>
      </c>
      <c r="CT27" s="1087">
        <f t="shared" si="32"/>
        <v>3.e-002</v>
      </c>
      <c r="CU27" s="1087">
        <f t="shared" si="32"/>
        <v>1.4999999999999999e-002</v>
      </c>
      <c r="CV27" s="1087">
        <f t="shared" si="32"/>
        <v>1.4999999999999999e-002</v>
      </c>
      <c r="CW27" s="1087">
        <f t="shared" si="32"/>
        <v>9.9999999999999985e-003</v>
      </c>
      <c r="CX27" s="1087">
        <f t="shared" si="32"/>
        <v>9.9999999999999985e-003</v>
      </c>
      <c r="CY27" s="1087">
        <f t="shared" si="32"/>
        <v>9.9999999999999985e-003</v>
      </c>
      <c r="CZ27" s="1087">
        <f t="shared" si="32"/>
        <v>4.4999999999999984e-002</v>
      </c>
      <c r="DA27" s="1087">
        <f t="shared" si="32"/>
        <v>2.0999999999999991e-002</v>
      </c>
      <c r="DC27" s="1086" t="s">
        <v>1303</v>
      </c>
      <c r="DD27" s="1087">
        <f t="shared" si="33"/>
        <v>0.24725274725274718</v>
      </c>
      <c r="DE27" s="1087">
        <f t="shared" si="33"/>
        <v>0.24725274725274718</v>
      </c>
      <c r="DF27" s="1087">
        <f t="shared" si="33"/>
        <v>0.24725274725274718</v>
      </c>
      <c r="DG27" s="1087">
        <f t="shared" si="33"/>
        <v>0.26582278481012656</v>
      </c>
      <c r="DH27" s="1087">
        <f t="shared" si="33"/>
        <v>0.2624999999999999</v>
      </c>
      <c r="DI27" s="1087">
        <f t="shared" si="33"/>
        <v>0.2624999999999999</v>
      </c>
      <c r="DJ27" s="1087">
        <f t="shared" si="33"/>
        <v>0.2878787878787879</v>
      </c>
      <c r="DK27" s="1087">
        <f t="shared" si="33"/>
        <v>0.25454545454545452</v>
      </c>
      <c r="DL27" s="1087">
        <f t="shared" si="33"/>
        <v>0.25454545454545452</v>
      </c>
      <c r="DM27" s="1087">
        <f t="shared" si="33"/>
        <v>0.3066666666666667</v>
      </c>
      <c r="DN27" s="1087">
        <f t="shared" si="33"/>
        <v>0.23880597014925384</v>
      </c>
      <c r="DO27" s="1087">
        <f t="shared" si="33"/>
        <v>0.23880597014925384</v>
      </c>
      <c r="DP27" s="1087">
        <f t="shared" si="33"/>
        <v>0.28387096774193549</v>
      </c>
      <c r="DQ27" s="1087">
        <f t="shared" si="33"/>
        <v>0.26548672566371678</v>
      </c>
      <c r="DR27" s="1087">
        <f t="shared" si="33"/>
        <v>0.26548672566371678</v>
      </c>
      <c r="DS27" s="1087">
        <f t="shared" si="33"/>
        <v>0.26548672566371678</v>
      </c>
      <c r="DT27" s="1087">
        <f t="shared" si="33"/>
        <v>0.27777777777777779</v>
      </c>
      <c r="DU27" s="1087">
        <f t="shared" si="33"/>
        <v>0.27777777777777779</v>
      </c>
      <c r="DV27" s="1087">
        <f t="shared" si="33"/>
        <v>0.27777777777777773</v>
      </c>
      <c r="DW27" s="1087">
        <f t="shared" si="33"/>
        <v>0.27777777777777773</v>
      </c>
      <c r="DX27" s="1087">
        <f t="shared" si="33"/>
        <v>0.27777777777777773</v>
      </c>
      <c r="DY27" s="1087">
        <f t="shared" si="33"/>
        <v>0.24725274725274718</v>
      </c>
      <c r="DZ27" s="1087">
        <f t="shared" si="33"/>
        <v>0.2624999999999999</v>
      </c>
    </row>
    <row r="28" spans="28:130">
      <c r="CB28" s="1086">
        <v>6</v>
      </c>
      <c r="CC28" s="1086">
        <v>4</v>
      </c>
      <c r="CD28" s="1086" t="str">
        <f t="shared" si="1"/>
        <v>処遇加算Ⅰ特定加算なしベア加算なしから新加算Ⅳ</v>
      </c>
      <c r="CE28" s="1087">
        <f t="shared" si="32"/>
        <v>7.9999999999999793e-003</v>
      </c>
      <c r="CF28" s="1087">
        <f t="shared" si="32"/>
        <v>7.9999999999999793e-003</v>
      </c>
      <c r="CG28" s="1087">
        <f t="shared" si="32"/>
        <v>7.9999999999999793e-003</v>
      </c>
      <c r="CH28" s="1087">
        <f t="shared" si="32"/>
        <v>4.9999999999999975e-003</v>
      </c>
      <c r="CI28" s="1087">
        <f t="shared" si="32"/>
        <v>4.9999999999999906e-003</v>
      </c>
      <c r="CJ28" s="1087">
        <f t="shared" si="32"/>
        <v>4.9999999999999906e-003</v>
      </c>
      <c r="CK28" s="1087">
        <f t="shared" si="32"/>
        <v>6.0000000000000053e-003</v>
      </c>
      <c r="CL28" s="1087">
        <f t="shared" si="32"/>
        <v>5.9999999999999915e-003</v>
      </c>
      <c r="CM28" s="1087">
        <f t="shared" si="32"/>
        <v>5.9999999999999915e-003</v>
      </c>
      <c r="CN28" s="1087">
        <f t="shared" si="32"/>
        <v>1.8000000000000002e-002</v>
      </c>
      <c r="CO28" s="1087">
        <f t="shared" si="32"/>
        <v>4.0000000000000036e-003</v>
      </c>
      <c r="CP28" s="1087">
        <f t="shared" si="32"/>
        <v>4.0000000000000036e-003</v>
      </c>
      <c r="CQ28" s="1087">
        <f t="shared" si="32"/>
        <v>1.3999999999999999e-002</v>
      </c>
      <c r="CR28" s="1087">
        <f t="shared" si="32"/>
        <v>6.9999999999999923e-003</v>
      </c>
      <c r="CS28" s="1087">
        <f t="shared" si="32"/>
        <v>6.9999999999999923e-003</v>
      </c>
      <c r="CT28" s="1087">
        <f t="shared" si="32"/>
        <v>6.9999999999999923e-003</v>
      </c>
      <c r="CU28" s="1087">
        <f t="shared" si="32"/>
        <v>5.0000000000000044e-003</v>
      </c>
      <c r="CV28" s="1087">
        <f t="shared" si="32"/>
        <v>5.0000000000000044e-003</v>
      </c>
      <c r="CW28" s="1087">
        <f t="shared" si="32"/>
        <v>3.0000000000000027e-003</v>
      </c>
      <c r="CX28" s="1087">
        <f t="shared" si="32"/>
        <v>3.0000000000000027e-003</v>
      </c>
      <c r="CY28" s="1087">
        <f t="shared" si="32"/>
        <v>3.0000000000000027e-003</v>
      </c>
      <c r="CZ28" s="1087">
        <f t="shared" si="32"/>
        <v>7.9999999999999793e-003</v>
      </c>
      <c r="DA28" s="1087">
        <f t="shared" si="32"/>
        <v>4.9999999999999906e-003</v>
      </c>
      <c r="DC28" s="1086" t="s">
        <v>2018</v>
      </c>
      <c r="DD28" s="1087">
        <f t="shared" si="33"/>
        <v>5.5172413793103309e-002</v>
      </c>
      <c r="DE28" s="1087">
        <f t="shared" si="33"/>
        <v>5.5172413793103309e-002</v>
      </c>
      <c r="DF28" s="1087">
        <f t="shared" si="33"/>
        <v>5.5172413793103309e-002</v>
      </c>
      <c r="DG28" s="1087">
        <f t="shared" si="33"/>
        <v>7.9365079365079319e-002</v>
      </c>
      <c r="DH28" s="1087">
        <f t="shared" si="33"/>
        <v>7.8124999999999861e-002</v>
      </c>
      <c r="DI28" s="1087">
        <f t="shared" si="33"/>
        <v>7.8124999999999861e-002</v>
      </c>
      <c r="DJ28" s="1087">
        <f t="shared" si="33"/>
        <v>0.11320754716981141</v>
      </c>
      <c r="DK28" s="1087">
        <f t="shared" si="33"/>
        <v>6.8181818181818094e-002</v>
      </c>
      <c r="DL28" s="1087">
        <f t="shared" si="33"/>
        <v>6.8181818181818094e-002</v>
      </c>
      <c r="DM28" s="1087">
        <f t="shared" si="33"/>
        <v>0.1475409836065574</v>
      </c>
      <c r="DN28" s="1087">
        <f t="shared" si="33"/>
        <v>3.7735849056603807e-002</v>
      </c>
      <c r="DO28" s="1087">
        <f t="shared" si="33"/>
        <v>3.7735849056603807e-002</v>
      </c>
      <c r="DP28" s="1087">
        <f t="shared" si="33"/>
        <v>0.11199999999999999</v>
      </c>
      <c r="DQ28" s="1087">
        <f t="shared" si="33"/>
        <v>7.7777777777777696e-002</v>
      </c>
      <c r="DR28" s="1087">
        <f t="shared" si="33"/>
        <v>7.7777777777777696e-002</v>
      </c>
      <c r="DS28" s="1087">
        <f t="shared" si="33"/>
        <v>7.7777777777777696e-002</v>
      </c>
      <c r="DT28" s="1087">
        <f t="shared" si="33"/>
        <v>0.11363636363636373</v>
      </c>
      <c r="DU28" s="1087">
        <f t="shared" si="33"/>
        <v>0.11363636363636373</v>
      </c>
      <c r="DV28" s="1087">
        <f t="shared" si="33"/>
        <v>0.10344827586206905</v>
      </c>
      <c r="DW28" s="1087">
        <f t="shared" si="33"/>
        <v>0.10344827586206905</v>
      </c>
      <c r="DX28" s="1087">
        <f t="shared" si="33"/>
        <v>0.10344827586206905</v>
      </c>
      <c r="DY28" s="1087">
        <f t="shared" si="33"/>
        <v>5.5172413793103309e-002</v>
      </c>
      <c r="DZ28" s="1087">
        <f t="shared" si="33"/>
        <v>7.8124999999999861e-002</v>
      </c>
    </row>
    <row r="29" spans="28:130" ht="24">
      <c r="CB29" s="1086">
        <v>6</v>
      </c>
      <c r="CC29" s="1086">
        <v>12</v>
      </c>
      <c r="CD29" s="1086" t="str">
        <f t="shared" si="1"/>
        <v>処遇加算Ⅰ特定加算なしベア加算なしから新加算Ⅴ（８）</v>
      </c>
      <c r="CE29" s="1087">
        <f t="shared" ref="CE29:DA29" si="34">BD14-AD$8</f>
        <v>2.0999999999999991e-002</v>
      </c>
      <c r="CF29" s="1087">
        <f t="shared" si="34"/>
        <v>2.0999999999999991e-002</v>
      </c>
      <c r="CG29" s="1087">
        <f t="shared" si="34"/>
        <v>2.0999999999999991e-002</v>
      </c>
      <c r="CH29" s="1087">
        <f t="shared" si="34"/>
        <v>1.0000000000000002e-002</v>
      </c>
      <c r="CI29" s="1087">
        <f t="shared" si="34"/>
        <v>9.999999999999995e-003</v>
      </c>
      <c r="CJ29" s="1087">
        <f t="shared" si="34"/>
        <v>9.999999999999995e-003</v>
      </c>
      <c r="CK29" s="1087">
        <f t="shared" si="34"/>
        <v>9.0000000000000011e-003</v>
      </c>
      <c r="CL29" s="1087">
        <f t="shared" si="34"/>
        <v>1.2999999999999998e-002</v>
      </c>
      <c r="CM29" s="1087">
        <f t="shared" si="34"/>
        <v>1.2999999999999998e-002</v>
      </c>
      <c r="CN29" s="1087">
        <f t="shared" si="34"/>
        <v>2.3000000000000007e-002</v>
      </c>
      <c r="CO29" s="1087">
        <f t="shared" si="34"/>
        <v>1.4999999999999999e-002</v>
      </c>
      <c r="CP29" s="1087">
        <f t="shared" si="34"/>
        <v>1.4999999999999999e-002</v>
      </c>
      <c r="CQ29" s="1087">
        <f t="shared" si="34"/>
        <v>2.1000000000000005e-002</v>
      </c>
      <c r="CR29" s="1087">
        <f t="shared" si="34"/>
        <v>1.3999999999999999e-002</v>
      </c>
      <c r="CS29" s="1087">
        <f t="shared" si="34"/>
        <v>1.3999999999999999e-002</v>
      </c>
      <c r="CT29" s="1087">
        <f t="shared" si="34"/>
        <v>1.3999999999999999e-002</v>
      </c>
      <c r="CU29" s="1087">
        <f t="shared" si="34"/>
        <v>6.9999999999999993e-003</v>
      </c>
      <c r="CV29" s="1087">
        <f t="shared" si="34"/>
        <v>6.9999999999999993e-003</v>
      </c>
      <c r="CW29" s="1087">
        <f t="shared" si="34"/>
        <v>5.000000000000001e-003</v>
      </c>
      <c r="CX29" s="1087">
        <f t="shared" si="34"/>
        <v>5.000000000000001e-003</v>
      </c>
      <c r="CY29" s="1087">
        <f t="shared" si="34"/>
        <v>5.000000000000001e-003</v>
      </c>
      <c r="CZ29" s="1087">
        <f t="shared" si="34"/>
        <v>2.0999999999999991e-002</v>
      </c>
      <c r="DA29" s="1087">
        <f t="shared" si="34"/>
        <v>9.999999999999995e-003</v>
      </c>
      <c r="DC29" s="1086" t="s">
        <v>2188</v>
      </c>
      <c r="DD29" s="1087">
        <f t="shared" ref="DD29:DZ29" si="35">CE29/BD14</f>
        <v>0.13291139240506322</v>
      </c>
      <c r="DE29" s="1087">
        <f t="shared" si="35"/>
        <v>0.13291139240506322</v>
      </c>
      <c r="DF29" s="1087">
        <f t="shared" si="35"/>
        <v>0.13291139240506322</v>
      </c>
      <c r="DG29" s="1087">
        <f t="shared" si="35"/>
        <v>0.14705882352941177</v>
      </c>
      <c r="DH29" s="1087">
        <f t="shared" si="35"/>
        <v>0.14492753623188401</v>
      </c>
      <c r="DI29" s="1087">
        <f t="shared" si="35"/>
        <v>0.14492753623188401</v>
      </c>
      <c r="DJ29" s="1087">
        <f t="shared" si="35"/>
        <v>0.16071428571428573</v>
      </c>
      <c r="DK29" s="1087">
        <f t="shared" si="35"/>
        <v>0.13684210526315788</v>
      </c>
      <c r="DL29" s="1087">
        <f t="shared" si="35"/>
        <v>0.13684210526315788</v>
      </c>
      <c r="DM29" s="1087">
        <f t="shared" si="35"/>
        <v>0.18110236220472445</v>
      </c>
      <c r="DN29" s="1087">
        <f t="shared" si="35"/>
        <v>0.12820512820512822</v>
      </c>
      <c r="DO29" s="1087">
        <f t="shared" si="35"/>
        <v>0.12820512820512822</v>
      </c>
      <c r="DP29" s="1087">
        <f t="shared" si="35"/>
        <v>0.15909090909090912</v>
      </c>
      <c r="DQ29" s="1087">
        <f t="shared" si="35"/>
        <v>0.14432989690721648</v>
      </c>
      <c r="DR29" s="1087">
        <f t="shared" si="35"/>
        <v>0.14432989690721648</v>
      </c>
      <c r="DS29" s="1087">
        <f t="shared" si="35"/>
        <v>0.14432989690721648</v>
      </c>
      <c r="DT29" s="1087">
        <f t="shared" si="35"/>
        <v>0.15217391304347824</v>
      </c>
      <c r="DU29" s="1087">
        <f t="shared" si="35"/>
        <v>0.15217391304347824</v>
      </c>
      <c r="DV29" s="1087">
        <f t="shared" si="35"/>
        <v>0.16129032258064518</v>
      </c>
      <c r="DW29" s="1087">
        <f t="shared" si="35"/>
        <v>0.16129032258064518</v>
      </c>
      <c r="DX29" s="1087">
        <f t="shared" si="35"/>
        <v>0.16129032258064518</v>
      </c>
      <c r="DY29" s="1087">
        <f t="shared" si="35"/>
        <v>0.13291139240506322</v>
      </c>
      <c r="DZ29" s="1087">
        <f t="shared" si="35"/>
        <v>0.14492753623188401</v>
      </c>
    </row>
    <row r="30" spans="28:130">
      <c r="CB30" s="1086">
        <v>7</v>
      </c>
      <c r="CC30" s="1086">
        <v>1</v>
      </c>
      <c r="CD30" s="1086" t="str">
        <f t="shared" si="1"/>
        <v>処遇加算Ⅱ特定加算Ⅰベア加算から新加算Ⅰ</v>
      </c>
      <c r="CE30" s="1087">
        <f t="shared" ref="CE30:DA33" si="36">BD3-AD$9</f>
        <v>5.7999999999999996e-002</v>
      </c>
      <c r="CF30" s="1087">
        <f t="shared" si="36"/>
        <v>5.7999999999999996e-002</v>
      </c>
      <c r="CG30" s="1087">
        <f t="shared" si="36"/>
        <v>5.7999999999999996e-002</v>
      </c>
      <c r="CH30" s="1087">
        <f t="shared" si="36"/>
        <v>2.5999999999999995e-002</v>
      </c>
      <c r="CI30" s="1087">
        <f t="shared" si="36"/>
        <v>2.5999999999999995e-002</v>
      </c>
      <c r="CJ30" s="1087">
        <f t="shared" si="36"/>
        <v>2.5999999999999995e-002</v>
      </c>
      <c r="CK30" s="1087">
        <f t="shared" si="36"/>
        <v>2.1999999999999992e-002</v>
      </c>
      <c r="CL30" s="1087">
        <f t="shared" si="36"/>
        <v>3.5000000000000003e-002</v>
      </c>
      <c r="CM30" s="1087">
        <f t="shared" si="36"/>
        <v>3.5000000000000003e-002</v>
      </c>
      <c r="CN30" s="1087">
        <f t="shared" si="36"/>
        <v>5.099999999999999e-002</v>
      </c>
      <c r="CO30" s="1087">
        <f t="shared" si="36"/>
        <v>4.3000000000000024e-002</v>
      </c>
      <c r="CP30" s="1087">
        <f t="shared" si="36"/>
        <v>4.3000000000000024e-002</v>
      </c>
      <c r="CQ30" s="1087">
        <f t="shared" si="36"/>
        <v>5.099999999999999e-002</v>
      </c>
      <c r="CR30" s="1087">
        <f t="shared" si="36"/>
        <v>3.7000000000000019e-002</v>
      </c>
      <c r="CS30" s="1087">
        <f t="shared" si="36"/>
        <v>3.7000000000000019e-002</v>
      </c>
      <c r="CT30" s="1087">
        <f t="shared" si="36"/>
        <v>3.7000000000000019e-002</v>
      </c>
      <c r="CU30" s="1087">
        <f t="shared" si="36"/>
        <v>1.7000000000000008e-002</v>
      </c>
      <c r="CV30" s="1087">
        <f t="shared" si="36"/>
        <v>1.7000000000000008e-002</v>
      </c>
      <c r="CW30" s="1087">
        <f t="shared" si="36"/>
        <v>1.199999999999999e-002</v>
      </c>
      <c r="CX30" s="1087">
        <f t="shared" si="36"/>
        <v>1.199999999999999e-002</v>
      </c>
      <c r="CY30" s="1087">
        <f t="shared" si="36"/>
        <v>1.199999999999999e-002</v>
      </c>
      <c r="CZ30" s="1087">
        <f t="shared" si="36"/>
        <v>5.7999999999999996e-002</v>
      </c>
      <c r="DA30" s="1087">
        <f t="shared" si="36"/>
        <v>2.5999999999999995e-002</v>
      </c>
      <c r="DC30" s="1086" t="s">
        <v>2189</v>
      </c>
      <c r="DD30" s="1087">
        <f t="shared" ref="DD30:DZ33" si="37">CE30/BD3</f>
        <v>0.236734693877551</v>
      </c>
      <c r="DE30" s="1087">
        <f t="shared" si="37"/>
        <v>0.236734693877551</v>
      </c>
      <c r="DF30" s="1087">
        <f t="shared" si="37"/>
        <v>0.236734693877551</v>
      </c>
      <c r="DG30" s="1087">
        <f t="shared" si="37"/>
        <v>0.25999999999999995</v>
      </c>
      <c r="DH30" s="1087">
        <f t="shared" si="37"/>
        <v>0.28260869565217389</v>
      </c>
      <c r="DI30" s="1087">
        <f t="shared" si="37"/>
        <v>0.28260869565217389</v>
      </c>
      <c r="DJ30" s="1087">
        <f t="shared" si="37"/>
        <v>0.25581395348837199</v>
      </c>
      <c r="DK30" s="1087">
        <f t="shared" si="37"/>
        <v>0.2734375</v>
      </c>
      <c r="DL30" s="1087">
        <f t="shared" si="37"/>
        <v>0.2734375</v>
      </c>
      <c r="DM30" s="1087">
        <f t="shared" si="37"/>
        <v>0.28176795580110492</v>
      </c>
      <c r="DN30" s="1087">
        <f t="shared" si="37"/>
        <v>0.28859060402684578</v>
      </c>
      <c r="DO30" s="1087">
        <f t="shared" si="37"/>
        <v>0.28859060402684578</v>
      </c>
      <c r="DP30" s="1087">
        <f t="shared" si="37"/>
        <v>0.2741935483870967</v>
      </c>
      <c r="DQ30" s="1087">
        <f t="shared" si="37"/>
        <v>0.2642857142857144</v>
      </c>
      <c r="DR30" s="1087">
        <f t="shared" si="37"/>
        <v>0.2642857142857144</v>
      </c>
      <c r="DS30" s="1087">
        <f t="shared" si="37"/>
        <v>0.2642857142857144</v>
      </c>
      <c r="DT30" s="1087">
        <f t="shared" si="37"/>
        <v>0.22666666666666674</v>
      </c>
      <c r="DU30" s="1087">
        <f t="shared" si="37"/>
        <v>0.22666666666666674</v>
      </c>
      <c r="DV30" s="1087">
        <f t="shared" si="37"/>
        <v>0.23529411764705868</v>
      </c>
      <c r="DW30" s="1087">
        <f t="shared" si="37"/>
        <v>0.23529411764705868</v>
      </c>
      <c r="DX30" s="1087">
        <f t="shared" si="37"/>
        <v>0.23529411764705868</v>
      </c>
      <c r="DY30" s="1087">
        <f t="shared" si="37"/>
        <v>0.236734693877551</v>
      </c>
      <c r="DZ30" s="1087">
        <f t="shared" si="37"/>
        <v>0.28260869565217389</v>
      </c>
    </row>
    <row r="31" spans="28:130">
      <c r="CB31" s="1086">
        <v>7</v>
      </c>
      <c r="CC31" s="1086">
        <v>2</v>
      </c>
      <c r="CD31" s="1086" t="str">
        <f t="shared" si="1"/>
        <v>処遇加算Ⅱ特定加算Ⅰベア加算から新加算Ⅱ</v>
      </c>
      <c r="CE31" s="1087">
        <f t="shared" si="36"/>
        <v>3.7000000000000005e-002</v>
      </c>
      <c r="CF31" s="1087">
        <f t="shared" si="36"/>
        <v>3.7000000000000005e-002</v>
      </c>
      <c r="CG31" s="1087">
        <f t="shared" si="36"/>
        <v>3.7000000000000005e-002</v>
      </c>
      <c r="CH31" s="1087">
        <f t="shared" si="36"/>
        <v>2.0000000000000004e-002</v>
      </c>
      <c r="CI31" s="1087">
        <f t="shared" si="36"/>
        <v>2.3999999999999994e-002</v>
      </c>
      <c r="CJ31" s="1087">
        <f t="shared" si="36"/>
        <v>2.3999999999999994e-002</v>
      </c>
      <c r="CK31" s="1087">
        <f t="shared" si="36"/>
        <v>1.8999999999999989e-002</v>
      </c>
      <c r="CL31" s="1087">
        <f t="shared" si="36"/>
        <v>2.8999999999999998e-002</v>
      </c>
      <c r="CM31" s="1087">
        <f t="shared" si="36"/>
        <v>2.8999999999999998e-002</v>
      </c>
      <c r="CN31" s="1087">
        <f t="shared" si="36"/>
        <v>4.3999999999999984e-002</v>
      </c>
      <c r="CO31" s="1087">
        <f t="shared" si="36"/>
        <v>4.0000000000000022e-002</v>
      </c>
      <c r="CP31" s="1087">
        <f t="shared" si="36"/>
        <v>4.0000000000000022e-002</v>
      </c>
      <c r="CQ31" s="1087">
        <f t="shared" si="36"/>
        <v>4.2999999999999983e-002</v>
      </c>
      <c r="CR31" s="1087">
        <f t="shared" si="36"/>
        <v>3.3000000000000015e-002</v>
      </c>
      <c r="CS31" s="1087">
        <f t="shared" si="36"/>
        <v>3.3000000000000015e-002</v>
      </c>
      <c r="CT31" s="1087">
        <f t="shared" si="36"/>
        <v>3.3000000000000015e-002</v>
      </c>
      <c r="CU31" s="1087">
        <f t="shared" si="36"/>
        <v>1.3000000000000005e-002</v>
      </c>
      <c r="CV31" s="1087">
        <f t="shared" si="36"/>
        <v>1.3000000000000005e-002</v>
      </c>
      <c r="CW31" s="1087">
        <f t="shared" si="36"/>
        <v>7.9999999999999932e-003</v>
      </c>
      <c r="CX31" s="1087">
        <f t="shared" si="36"/>
        <v>7.9999999999999932e-003</v>
      </c>
      <c r="CY31" s="1087">
        <f t="shared" si="36"/>
        <v>7.9999999999999932e-003</v>
      </c>
      <c r="CZ31" s="1087">
        <f t="shared" si="36"/>
        <v>3.7000000000000005e-002</v>
      </c>
      <c r="DA31" s="1087">
        <f t="shared" si="36"/>
        <v>2.3999999999999994e-002</v>
      </c>
      <c r="DC31" s="1086" t="s">
        <v>2190</v>
      </c>
      <c r="DD31" s="1087">
        <f t="shared" si="37"/>
        <v>0.16517857142857145</v>
      </c>
      <c r="DE31" s="1087">
        <f t="shared" si="37"/>
        <v>0.16517857142857145</v>
      </c>
      <c r="DF31" s="1087">
        <f t="shared" si="37"/>
        <v>0.16517857142857145</v>
      </c>
      <c r="DG31" s="1087">
        <f t="shared" si="37"/>
        <v>0.21276595744680854</v>
      </c>
      <c r="DH31" s="1087">
        <f t="shared" si="37"/>
        <v>0.26666666666666666</v>
      </c>
      <c r="DI31" s="1087">
        <f t="shared" si="37"/>
        <v>0.26666666666666666</v>
      </c>
      <c r="DJ31" s="1087">
        <f t="shared" si="37"/>
        <v>0.22891566265060231</v>
      </c>
      <c r="DK31" s="1087">
        <f t="shared" si="37"/>
        <v>0.23770491803278687</v>
      </c>
      <c r="DL31" s="1087">
        <f t="shared" si="37"/>
        <v>0.23770491803278687</v>
      </c>
      <c r="DM31" s="1087">
        <f t="shared" si="37"/>
        <v>0.25287356321839072</v>
      </c>
      <c r="DN31" s="1087">
        <f t="shared" si="37"/>
        <v>0.27397260273972612</v>
      </c>
      <c r="DO31" s="1087">
        <f t="shared" si="37"/>
        <v>0.27397260273972612</v>
      </c>
      <c r="DP31" s="1087">
        <f t="shared" si="37"/>
        <v>0.24157303370786509</v>
      </c>
      <c r="DQ31" s="1087">
        <f t="shared" si="37"/>
        <v>0.24264705882352952</v>
      </c>
      <c r="DR31" s="1087">
        <f t="shared" si="37"/>
        <v>0.24264705882352952</v>
      </c>
      <c r="DS31" s="1087">
        <f t="shared" si="37"/>
        <v>0.24264705882352952</v>
      </c>
      <c r="DT31" s="1087">
        <f t="shared" si="37"/>
        <v>0.18309859154929581</v>
      </c>
      <c r="DU31" s="1087">
        <f t="shared" si="37"/>
        <v>0.18309859154929581</v>
      </c>
      <c r="DV31" s="1087">
        <f t="shared" si="37"/>
        <v>0.17021276595744669</v>
      </c>
      <c r="DW31" s="1087">
        <f t="shared" si="37"/>
        <v>0.17021276595744669</v>
      </c>
      <c r="DX31" s="1087">
        <f t="shared" si="37"/>
        <v>0.17021276595744669</v>
      </c>
      <c r="DY31" s="1087">
        <f t="shared" si="37"/>
        <v>0.16517857142857145</v>
      </c>
      <c r="DZ31" s="1087">
        <f t="shared" si="37"/>
        <v>0.26666666666666666</v>
      </c>
    </row>
    <row r="32" spans="28:130">
      <c r="CB32" s="1086">
        <v>7</v>
      </c>
      <c r="CC32" s="1086">
        <v>3</v>
      </c>
      <c r="CD32" s="1086" t="str">
        <f t="shared" si="1"/>
        <v>処遇加算Ⅱ特定加算Ⅰベア加算から新加算Ⅲ</v>
      </c>
      <c r="CE32" s="1087">
        <f t="shared" si="36"/>
        <v>-5.0000000000000044e-003</v>
      </c>
      <c r="CF32" s="1087">
        <f t="shared" si="36"/>
        <v>-5.0000000000000044e-003</v>
      </c>
      <c r="CG32" s="1087">
        <f t="shared" si="36"/>
        <v>-5.0000000000000044e-003</v>
      </c>
      <c r="CH32" s="1087">
        <f t="shared" si="36"/>
        <v>5.0000000000000044e-003</v>
      </c>
      <c r="CI32" s="1087">
        <f t="shared" si="36"/>
        <v>1.3999999999999999e-002</v>
      </c>
      <c r="CJ32" s="1087">
        <f t="shared" si="36"/>
        <v>1.3999999999999999e-002</v>
      </c>
      <c r="CK32" s="1087">
        <f t="shared" si="36"/>
        <v>2.0000000000000018e-003</v>
      </c>
      <c r="CL32" s="1087">
        <f t="shared" si="36"/>
        <v>1.7000000000000001e-002</v>
      </c>
      <c r="CM32" s="1087">
        <f t="shared" si="36"/>
        <v>1.7000000000000001e-002</v>
      </c>
      <c r="CN32" s="1087">
        <f t="shared" si="36"/>
        <v>1.999999999999999e-002</v>
      </c>
      <c r="CO32" s="1087">
        <f t="shared" si="36"/>
        <v>2.8000000000000011e-002</v>
      </c>
      <c r="CP32" s="1087">
        <f t="shared" si="36"/>
        <v>2.8000000000000011e-002</v>
      </c>
      <c r="CQ32" s="1087">
        <f t="shared" si="36"/>
        <v>1.999999999999999e-002</v>
      </c>
      <c r="CR32" s="1087">
        <f t="shared" si="36"/>
        <v>1.0000000000000009e-002</v>
      </c>
      <c r="CS32" s="1087">
        <f t="shared" si="36"/>
        <v>1.0000000000000009e-002</v>
      </c>
      <c r="CT32" s="1087">
        <f t="shared" si="36"/>
        <v>1.0000000000000009e-002</v>
      </c>
      <c r="CU32" s="1087">
        <f t="shared" si="36"/>
        <v>-4.0000000000000036e-003</v>
      </c>
      <c r="CV32" s="1087">
        <f t="shared" si="36"/>
        <v>-4.0000000000000036e-003</v>
      </c>
      <c r="CW32" s="1087">
        <f t="shared" si="36"/>
        <v>-3.0000000000000027e-003</v>
      </c>
      <c r="CX32" s="1087">
        <f t="shared" si="36"/>
        <v>-3.0000000000000027e-003</v>
      </c>
      <c r="CY32" s="1087">
        <f t="shared" si="36"/>
        <v>-3.0000000000000027e-003</v>
      </c>
      <c r="CZ32" s="1087">
        <f t="shared" si="36"/>
        <v>-5.0000000000000044e-003</v>
      </c>
      <c r="DA32" s="1087">
        <f t="shared" si="36"/>
        <v>1.3999999999999999e-002</v>
      </c>
      <c r="DC32" s="1086" t="s">
        <v>2191</v>
      </c>
      <c r="DD32" s="1087">
        <f t="shared" si="37"/>
        <v>-2.7472527472527496e-002</v>
      </c>
      <c r="DE32" s="1087">
        <f t="shared" si="37"/>
        <v>-2.7472527472527496e-002</v>
      </c>
      <c r="DF32" s="1087">
        <f t="shared" si="37"/>
        <v>-2.7472527472527496e-002</v>
      </c>
      <c r="DG32" s="1087">
        <f t="shared" si="37"/>
        <v>6.3291139240506389e-002</v>
      </c>
      <c r="DH32" s="1087">
        <f t="shared" si="37"/>
        <v>0.17500000000000002</v>
      </c>
      <c r="DI32" s="1087">
        <f t="shared" si="37"/>
        <v>0.17500000000000002</v>
      </c>
      <c r="DJ32" s="1087">
        <f t="shared" si="37"/>
        <v>3.0303030303030328e-002</v>
      </c>
      <c r="DK32" s="1087">
        <f t="shared" si="37"/>
        <v>0.15454545454545457</v>
      </c>
      <c r="DL32" s="1087">
        <f t="shared" si="37"/>
        <v>0.15454545454545457</v>
      </c>
      <c r="DM32" s="1087">
        <f t="shared" si="37"/>
        <v>0.13333333333333328</v>
      </c>
      <c r="DN32" s="1087">
        <f t="shared" si="37"/>
        <v>0.20895522388059709</v>
      </c>
      <c r="DO32" s="1087">
        <f t="shared" si="37"/>
        <v>0.20895522388059709</v>
      </c>
      <c r="DP32" s="1087">
        <f t="shared" si="37"/>
        <v>0.12903225806451607</v>
      </c>
      <c r="DQ32" s="1087">
        <f t="shared" si="37"/>
        <v>8.849557522123902e-002</v>
      </c>
      <c r="DR32" s="1087">
        <f t="shared" si="37"/>
        <v>8.849557522123902e-002</v>
      </c>
      <c r="DS32" s="1087">
        <f t="shared" si="37"/>
        <v>8.849557522123902e-002</v>
      </c>
      <c r="DT32" s="1087">
        <f t="shared" si="37"/>
        <v>-7.4074074074074139e-002</v>
      </c>
      <c r="DU32" s="1087">
        <f t="shared" si="37"/>
        <v>-7.4074074074074139e-002</v>
      </c>
      <c r="DV32" s="1087">
        <f t="shared" si="37"/>
        <v>-8.3333333333333412e-002</v>
      </c>
      <c r="DW32" s="1087">
        <f t="shared" si="37"/>
        <v>-8.3333333333333412e-002</v>
      </c>
      <c r="DX32" s="1087">
        <f t="shared" si="37"/>
        <v>-8.3333333333333412e-002</v>
      </c>
      <c r="DY32" s="1087">
        <f t="shared" si="37"/>
        <v>-2.7472527472527496e-002</v>
      </c>
      <c r="DZ32" s="1087">
        <f t="shared" si="37"/>
        <v>0.17500000000000002</v>
      </c>
    </row>
    <row r="33" spans="80:130">
      <c r="CB33" s="1086">
        <v>7</v>
      </c>
      <c r="CC33" s="1086">
        <v>4</v>
      </c>
      <c r="CD33" s="1086" t="str">
        <f t="shared" si="1"/>
        <v>処遇加算Ⅱ特定加算Ⅰベア加算から新加算Ⅳ</v>
      </c>
      <c r="CE33" s="1087">
        <f t="shared" si="36"/>
        <v>-4.200000000000001e-002</v>
      </c>
      <c r="CF33" s="1087">
        <f t="shared" si="36"/>
        <v>-4.200000000000001e-002</v>
      </c>
      <c r="CG33" s="1087">
        <f t="shared" si="36"/>
        <v>-4.200000000000001e-002</v>
      </c>
      <c r="CH33" s="1087">
        <f t="shared" si="36"/>
        <v>-1.0999999999999996e-002</v>
      </c>
      <c r="CI33" s="1087">
        <f t="shared" si="36"/>
        <v>-2.0000000000000018e-003</v>
      </c>
      <c r="CJ33" s="1087">
        <f t="shared" si="36"/>
        <v>-2.0000000000000018e-003</v>
      </c>
      <c r="CK33" s="1087">
        <f t="shared" si="36"/>
        <v>-1.0999999999999996e-002</v>
      </c>
      <c r="CL33" s="1087">
        <f t="shared" si="36"/>
        <v>-5.0000000000000044e-003</v>
      </c>
      <c r="CM33" s="1087">
        <f t="shared" si="36"/>
        <v>-5.0000000000000044e-003</v>
      </c>
      <c r="CN33" s="1087">
        <f t="shared" si="36"/>
        <v>-8.0000000000000071e-003</v>
      </c>
      <c r="CO33" s="1087">
        <f t="shared" si="36"/>
        <v>0</v>
      </c>
      <c r="CP33" s="1087">
        <f t="shared" si="36"/>
        <v>0</v>
      </c>
      <c r="CQ33" s="1087">
        <f t="shared" si="36"/>
        <v>-1.0000000000000009e-002</v>
      </c>
      <c r="CR33" s="1087">
        <f t="shared" si="36"/>
        <v>-1.2999999999999998e-002</v>
      </c>
      <c r="CS33" s="1087">
        <f t="shared" si="36"/>
        <v>-1.2999999999999998e-002</v>
      </c>
      <c r="CT33" s="1087">
        <f t="shared" si="36"/>
        <v>-1.2999999999999998e-002</v>
      </c>
      <c r="CU33" s="1087">
        <f t="shared" si="36"/>
        <v>-1.3999999999999999e-002</v>
      </c>
      <c r="CV33" s="1087">
        <f t="shared" si="36"/>
        <v>-1.3999999999999999e-002</v>
      </c>
      <c r="CW33" s="1087">
        <f t="shared" si="36"/>
        <v>-9.9999999999999985e-003</v>
      </c>
      <c r="CX33" s="1087">
        <f t="shared" si="36"/>
        <v>-9.9999999999999985e-003</v>
      </c>
      <c r="CY33" s="1087">
        <f t="shared" si="36"/>
        <v>-9.9999999999999985e-003</v>
      </c>
      <c r="CZ33" s="1087">
        <f t="shared" si="36"/>
        <v>-4.200000000000001e-002</v>
      </c>
      <c r="DA33" s="1087">
        <f t="shared" si="36"/>
        <v>-2.0000000000000018e-003</v>
      </c>
      <c r="DC33" s="1086" t="s">
        <v>1090</v>
      </c>
      <c r="DD33" s="1087">
        <f t="shared" si="37"/>
        <v>-0.28965517241379318</v>
      </c>
      <c r="DE33" s="1087">
        <f t="shared" si="37"/>
        <v>-0.28965517241379318</v>
      </c>
      <c r="DF33" s="1087">
        <f t="shared" si="37"/>
        <v>-0.28965517241379318</v>
      </c>
      <c r="DG33" s="1087">
        <f t="shared" si="37"/>
        <v>-0.17460317460317454</v>
      </c>
      <c r="DH33" s="1087">
        <f t="shared" si="37"/>
        <v>-3.1250000000000035e-002</v>
      </c>
      <c r="DI33" s="1087">
        <f t="shared" si="37"/>
        <v>-3.1250000000000035e-002</v>
      </c>
      <c r="DJ33" s="1087">
        <f t="shared" si="37"/>
        <v>-0.20754716981132065</v>
      </c>
      <c r="DK33" s="1087">
        <f t="shared" si="37"/>
        <v>-5.6818181818181872e-002</v>
      </c>
      <c r="DL33" s="1087">
        <f t="shared" si="37"/>
        <v>-5.6818181818181872e-002</v>
      </c>
      <c r="DM33" s="1087">
        <f t="shared" si="37"/>
        <v>-6.5573770491803338e-002</v>
      </c>
      <c r="DN33" s="1087">
        <f t="shared" si="37"/>
        <v>0</v>
      </c>
      <c r="DO33" s="1087">
        <f t="shared" si="37"/>
        <v>0</v>
      </c>
      <c r="DP33" s="1087">
        <f t="shared" si="37"/>
        <v>-8.0000000000000071e-002</v>
      </c>
      <c r="DQ33" s="1087">
        <f t="shared" si="37"/>
        <v>-0.14444444444444443</v>
      </c>
      <c r="DR33" s="1087">
        <f t="shared" si="37"/>
        <v>-0.14444444444444443</v>
      </c>
      <c r="DS33" s="1087">
        <f t="shared" si="37"/>
        <v>-0.14444444444444443</v>
      </c>
      <c r="DT33" s="1087">
        <f t="shared" si="37"/>
        <v>-0.31818181818181812</v>
      </c>
      <c r="DU33" s="1087">
        <f t="shared" si="37"/>
        <v>-0.31818181818181812</v>
      </c>
      <c r="DV33" s="1087">
        <f t="shared" si="37"/>
        <v>-0.34482758620689646</v>
      </c>
      <c r="DW33" s="1087">
        <f t="shared" si="37"/>
        <v>-0.34482758620689646</v>
      </c>
      <c r="DX33" s="1087">
        <f t="shared" si="37"/>
        <v>-0.34482758620689646</v>
      </c>
      <c r="DY33" s="1087">
        <f t="shared" si="37"/>
        <v>-0.28965517241379318</v>
      </c>
      <c r="DZ33" s="1087">
        <f t="shared" si="37"/>
        <v>-3.1250000000000035e-002</v>
      </c>
    </row>
    <row r="34" spans="80:130">
      <c r="CB34" s="1086">
        <v>7</v>
      </c>
      <c r="CC34" s="1086">
        <v>6</v>
      </c>
      <c r="CD34" s="1086" t="str">
        <f t="shared" si="1"/>
        <v>処遇加算Ⅱ特定加算Ⅰベア加算から新加算Ⅴ（２）</v>
      </c>
      <c r="CE34" s="1087">
        <f t="shared" ref="CE34:DA34" si="38">BD8-AD$9</f>
        <v>2.0999999999999991e-002</v>
      </c>
      <c r="CF34" s="1087">
        <f t="shared" si="38"/>
        <v>2.0999999999999991e-002</v>
      </c>
      <c r="CG34" s="1087">
        <f t="shared" si="38"/>
        <v>2.0999999999999991e-002</v>
      </c>
      <c r="CH34" s="1087">
        <f t="shared" si="38"/>
        <v>9.999999999999995e-003</v>
      </c>
      <c r="CI34" s="1087">
        <f t="shared" si="38"/>
        <v>9.999999999999995e-003</v>
      </c>
      <c r="CJ34" s="1087">
        <f t="shared" si="38"/>
        <v>9.999999999999995e-003</v>
      </c>
      <c r="CK34" s="1087">
        <f t="shared" si="38"/>
        <v>8.9999999999999941e-003</v>
      </c>
      <c r="CL34" s="1087">
        <f t="shared" si="38"/>
        <v>1.2999999999999998e-002</v>
      </c>
      <c r="CM34" s="1087">
        <f t="shared" si="38"/>
        <v>1.2999999999999998e-002</v>
      </c>
      <c r="CN34" s="1087">
        <f t="shared" si="38"/>
        <v>2.2999999999999993e-002</v>
      </c>
      <c r="CO34" s="1087">
        <f t="shared" si="38"/>
        <v>1.4999999999999999e-002</v>
      </c>
      <c r="CP34" s="1087">
        <f t="shared" si="38"/>
        <v>1.4999999999999999e-002</v>
      </c>
      <c r="CQ34" s="1087">
        <f t="shared" si="38"/>
        <v>2.0999999999999991e-002</v>
      </c>
      <c r="CR34" s="1087">
        <f t="shared" si="38"/>
        <v>1.3999999999999999e-002</v>
      </c>
      <c r="CS34" s="1087">
        <f t="shared" si="38"/>
        <v>1.3999999999999999e-002</v>
      </c>
      <c r="CT34" s="1087">
        <f t="shared" si="38"/>
        <v>1.3999999999999999e-002</v>
      </c>
      <c r="CU34" s="1087">
        <f t="shared" si="38"/>
        <v>6.9999999999999993e-003</v>
      </c>
      <c r="CV34" s="1087">
        <f t="shared" si="38"/>
        <v>6.9999999999999993e-003</v>
      </c>
      <c r="CW34" s="1087">
        <f t="shared" si="38"/>
        <v>4.9999999999999975e-003</v>
      </c>
      <c r="CX34" s="1087">
        <f t="shared" si="38"/>
        <v>4.9999999999999975e-003</v>
      </c>
      <c r="CY34" s="1087">
        <f t="shared" si="38"/>
        <v>4.9999999999999975e-003</v>
      </c>
      <c r="CZ34" s="1087">
        <f t="shared" si="38"/>
        <v>2.0999999999999991e-002</v>
      </c>
      <c r="DA34" s="1087">
        <f t="shared" si="38"/>
        <v>9.999999999999995e-003</v>
      </c>
      <c r="DC34" s="1086" t="s">
        <v>746</v>
      </c>
      <c r="DD34" s="1087">
        <f t="shared" ref="DD34:DZ34" si="39">CE34/BD8</f>
        <v>0.10096153846153842</v>
      </c>
      <c r="DE34" s="1087">
        <f t="shared" si="39"/>
        <v>0.10096153846153842</v>
      </c>
      <c r="DF34" s="1087">
        <f t="shared" si="39"/>
        <v>0.10096153846153842</v>
      </c>
      <c r="DG34" s="1087">
        <f t="shared" si="39"/>
        <v>0.119047619047619</v>
      </c>
      <c r="DH34" s="1087">
        <f t="shared" si="39"/>
        <v>0.13157894736842102</v>
      </c>
      <c r="DI34" s="1087">
        <f t="shared" si="39"/>
        <v>0.13157894736842102</v>
      </c>
      <c r="DJ34" s="1087">
        <f t="shared" si="39"/>
        <v>0.12328767123287664</v>
      </c>
      <c r="DK34" s="1087">
        <f t="shared" si="39"/>
        <v>0.12264150943396225</v>
      </c>
      <c r="DL34" s="1087">
        <f t="shared" si="39"/>
        <v>0.12264150943396225</v>
      </c>
      <c r="DM34" s="1087">
        <f t="shared" si="39"/>
        <v>0.15032679738562088</v>
      </c>
      <c r="DN34" s="1087">
        <f t="shared" si="39"/>
        <v>0.12396694214876033</v>
      </c>
      <c r="DO34" s="1087">
        <f t="shared" si="39"/>
        <v>0.12396694214876033</v>
      </c>
      <c r="DP34" s="1087">
        <f t="shared" si="39"/>
        <v>0.13461538461538455</v>
      </c>
      <c r="DQ34" s="1087">
        <f t="shared" si="39"/>
        <v>0.11965811965811965</v>
      </c>
      <c r="DR34" s="1087">
        <f t="shared" si="39"/>
        <v>0.11965811965811965</v>
      </c>
      <c r="DS34" s="1087">
        <f t="shared" si="39"/>
        <v>0.11965811965811965</v>
      </c>
      <c r="DT34" s="1087">
        <f t="shared" si="39"/>
        <v>0.10769230769230768</v>
      </c>
      <c r="DU34" s="1087">
        <f t="shared" si="39"/>
        <v>0.10769230769230768</v>
      </c>
      <c r="DV34" s="1087">
        <f t="shared" si="39"/>
        <v>0.11363636363636359</v>
      </c>
      <c r="DW34" s="1087">
        <f t="shared" si="39"/>
        <v>0.11363636363636359</v>
      </c>
      <c r="DX34" s="1087">
        <f t="shared" si="39"/>
        <v>0.11363636363636359</v>
      </c>
      <c r="DY34" s="1087">
        <f t="shared" si="39"/>
        <v>0.10096153846153842</v>
      </c>
      <c r="DZ34" s="1087">
        <f t="shared" si="39"/>
        <v>0.13157894736842102</v>
      </c>
    </row>
    <row r="35" spans="80:130">
      <c r="CB35" s="1086">
        <v>8</v>
      </c>
      <c r="CC35" s="1086">
        <v>1</v>
      </c>
      <c r="CD35" s="1086" t="str">
        <f t="shared" si="1"/>
        <v>処遇加算Ⅱ特定加算Ⅰベア加算なしから新加算Ⅰ</v>
      </c>
      <c r="CE35" s="1087">
        <f t="shared" ref="CE35:DA38" si="40">BD3-AD$10</f>
        <v>8.199999999999999e-002</v>
      </c>
      <c r="CF35" s="1087">
        <f t="shared" si="40"/>
        <v>8.199999999999999e-002</v>
      </c>
      <c r="CG35" s="1087">
        <f t="shared" si="40"/>
        <v>8.199999999999999e-002</v>
      </c>
      <c r="CH35" s="1087">
        <f t="shared" si="40"/>
        <v>3.6999999999999991e-002</v>
      </c>
      <c r="CI35" s="1087">
        <f t="shared" si="40"/>
        <v>3.6999999999999991e-002</v>
      </c>
      <c r="CJ35" s="1087">
        <f t="shared" si="40"/>
        <v>3.6999999999999991e-002</v>
      </c>
      <c r="CK35" s="1087">
        <f t="shared" si="40"/>
        <v>3.1999999999999987e-002</v>
      </c>
      <c r="CL35" s="1087">
        <f t="shared" si="40"/>
        <v>5.e-002</v>
      </c>
      <c r="CM35" s="1087">
        <f t="shared" si="40"/>
        <v>5.e-002</v>
      </c>
      <c r="CN35" s="1087">
        <f t="shared" si="40"/>
        <v>7.3999999999999996e-002</v>
      </c>
      <c r="CO35" s="1087">
        <f t="shared" si="40"/>
        <v>6.0000000000000026e-002</v>
      </c>
      <c r="CP35" s="1087">
        <f t="shared" si="40"/>
        <v>6.0000000000000026e-002</v>
      </c>
      <c r="CQ35" s="1087">
        <f t="shared" si="40"/>
        <v>7.3999999999999996e-002</v>
      </c>
      <c r="CR35" s="1087">
        <f t="shared" si="40"/>
        <v>5.3000000000000019e-002</v>
      </c>
      <c r="CS35" s="1087">
        <f t="shared" si="40"/>
        <v>5.3000000000000019e-002</v>
      </c>
      <c r="CT35" s="1087">
        <f t="shared" si="40"/>
        <v>5.3000000000000019e-002</v>
      </c>
      <c r="CU35" s="1087">
        <f t="shared" si="40"/>
        <v>2.5000000000000008e-002</v>
      </c>
      <c r="CV35" s="1087">
        <f t="shared" si="40"/>
        <v>2.5000000000000008e-002</v>
      </c>
      <c r="CW35" s="1087">
        <f t="shared" si="40"/>
        <v>1.6999999999999987e-002</v>
      </c>
      <c r="CX35" s="1087">
        <f t="shared" si="40"/>
        <v>1.6999999999999987e-002</v>
      </c>
      <c r="CY35" s="1087">
        <f t="shared" si="40"/>
        <v>1.6999999999999987e-002</v>
      </c>
      <c r="CZ35" s="1087">
        <f t="shared" si="40"/>
        <v>8.199999999999999e-002</v>
      </c>
      <c r="DA35" s="1087">
        <f t="shared" si="40"/>
        <v>3.6999999999999991e-002</v>
      </c>
      <c r="DC35" s="1086" t="s">
        <v>1979</v>
      </c>
      <c r="DD35" s="1087">
        <f t="shared" ref="DD35:DZ38" si="41">CE35/BD3</f>
        <v>0.33469387755102037</v>
      </c>
      <c r="DE35" s="1087">
        <f t="shared" si="41"/>
        <v>0.33469387755102037</v>
      </c>
      <c r="DF35" s="1087">
        <f t="shared" si="41"/>
        <v>0.33469387755102037</v>
      </c>
      <c r="DG35" s="1087">
        <f t="shared" si="41"/>
        <v>0.36999999999999994</v>
      </c>
      <c r="DH35" s="1087">
        <f t="shared" si="41"/>
        <v>0.40217391304347822</v>
      </c>
      <c r="DI35" s="1087">
        <f t="shared" si="41"/>
        <v>0.40217391304347822</v>
      </c>
      <c r="DJ35" s="1087">
        <f t="shared" si="41"/>
        <v>0.37209302325581384</v>
      </c>
      <c r="DK35" s="1087">
        <f t="shared" si="41"/>
        <v>0.390625</v>
      </c>
      <c r="DL35" s="1087">
        <f t="shared" si="41"/>
        <v>0.390625</v>
      </c>
      <c r="DM35" s="1087">
        <f t="shared" si="41"/>
        <v>0.40883977900552487</v>
      </c>
      <c r="DN35" s="1087">
        <f t="shared" si="41"/>
        <v>0.4026845637583894</v>
      </c>
      <c r="DO35" s="1087">
        <f t="shared" si="41"/>
        <v>0.4026845637583894</v>
      </c>
      <c r="DP35" s="1087">
        <f t="shared" si="41"/>
        <v>0.39784946236559138</v>
      </c>
      <c r="DQ35" s="1087">
        <f t="shared" si="41"/>
        <v>0.37857142857142867</v>
      </c>
      <c r="DR35" s="1087">
        <f t="shared" si="41"/>
        <v>0.37857142857142867</v>
      </c>
      <c r="DS35" s="1087">
        <f t="shared" si="41"/>
        <v>0.37857142857142867</v>
      </c>
      <c r="DT35" s="1087">
        <f t="shared" si="41"/>
        <v>0.33333333333333337</v>
      </c>
      <c r="DU35" s="1087">
        <f t="shared" si="41"/>
        <v>0.33333333333333337</v>
      </c>
      <c r="DV35" s="1087">
        <f t="shared" si="41"/>
        <v>0.33333333333333315</v>
      </c>
      <c r="DW35" s="1087">
        <f t="shared" si="41"/>
        <v>0.33333333333333315</v>
      </c>
      <c r="DX35" s="1087">
        <f t="shared" si="41"/>
        <v>0.33333333333333315</v>
      </c>
      <c r="DY35" s="1087">
        <f t="shared" si="41"/>
        <v>0.33469387755102037</v>
      </c>
      <c r="DZ35" s="1087">
        <f t="shared" si="41"/>
        <v>0.40217391304347822</v>
      </c>
    </row>
    <row r="36" spans="80:130">
      <c r="CB36" s="1086">
        <v>8</v>
      </c>
      <c r="CC36" s="1086">
        <v>2</v>
      </c>
      <c r="CD36" s="1086" t="str">
        <f t="shared" si="1"/>
        <v>処遇加算Ⅱ特定加算Ⅰベア加算なしから新加算Ⅱ</v>
      </c>
      <c r="CE36" s="1087">
        <f t="shared" si="40"/>
        <v>6.0999999999999999e-002</v>
      </c>
      <c r="CF36" s="1087">
        <f t="shared" si="40"/>
        <v>6.0999999999999999e-002</v>
      </c>
      <c r="CG36" s="1087">
        <f t="shared" si="40"/>
        <v>6.0999999999999999e-002</v>
      </c>
      <c r="CH36" s="1087">
        <f t="shared" si="40"/>
        <v>3.1e-002</v>
      </c>
      <c r="CI36" s="1087">
        <f t="shared" si="40"/>
        <v>3.4999999999999989e-002</v>
      </c>
      <c r="CJ36" s="1087">
        <f t="shared" si="40"/>
        <v>3.4999999999999989e-002</v>
      </c>
      <c r="CK36" s="1087">
        <f t="shared" si="40"/>
        <v>2.8999999999999984e-002</v>
      </c>
      <c r="CL36" s="1087">
        <f t="shared" si="40"/>
        <v>4.3999999999999997e-002</v>
      </c>
      <c r="CM36" s="1087">
        <f t="shared" si="40"/>
        <v>4.3999999999999997e-002</v>
      </c>
      <c r="CN36" s="1087">
        <f t="shared" si="40"/>
        <v>6.699999999999999e-002</v>
      </c>
      <c r="CO36" s="1087">
        <f t="shared" si="40"/>
        <v>5.7000000000000023e-002</v>
      </c>
      <c r="CP36" s="1087">
        <f t="shared" si="40"/>
        <v>5.7000000000000023e-002</v>
      </c>
      <c r="CQ36" s="1087">
        <f t="shared" si="40"/>
        <v>6.5999999999999989e-002</v>
      </c>
      <c r="CR36" s="1087">
        <f t="shared" si="40"/>
        <v>4.9000000000000016e-002</v>
      </c>
      <c r="CS36" s="1087">
        <f t="shared" si="40"/>
        <v>4.9000000000000016e-002</v>
      </c>
      <c r="CT36" s="1087">
        <f t="shared" si="40"/>
        <v>4.9000000000000016e-002</v>
      </c>
      <c r="CU36" s="1087">
        <f t="shared" si="40"/>
        <v>2.1000000000000005e-002</v>
      </c>
      <c r="CV36" s="1087">
        <f t="shared" si="40"/>
        <v>2.1000000000000005e-002</v>
      </c>
      <c r="CW36" s="1087">
        <f t="shared" si="40"/>
        <v>1.2999999999999991e-002</v>
      </c>
      <c r="CX36" s="1087">
        <f t="shared" si="40"/>
        <v>1.2999999999999991e-002</v>
      </c>
      <c r="CY36" s="1087">
        <f t="shared" si="40"/>
        <v>1.2999999999999991e-002</v>
      </c>
      <c r="CZ36" s="1087">
        <f t="shared" si="40"/>
        <v>6.0999999999999999e-002</v>
      </c>
      <c r="DA36" s="1087">
        <f t="shared" si="40"/>
        <v>3.4999999999999989e-002</v>
      </c>
      <c r="DC36" s="1086" t="s">
        <v>2192</v>
      </c>
      <c r="DD36" s="1087">
        <f t="shared" si="41"/>
        <v>0.27232142857142855</v>
      </c>
      <c r="DE36" s="1087">
        <f t="shared" si="41"/>
        <v>0.27232142857142855</v>
      </c>
      <c r="DF36" s="1087">
        <f t="shared" si="41"/>
        <v>0.27232142857142855</v>
      </c>
      <c r="DG36" s="1087">
        <f t="shared" si="41"/>
        <v>0.32978723404255317</v>
      </c>
      <c r="DH36" s="1087">
        <f t="shared" si="41"/>
        <v>0.38888888888888884</v>
      </c>
      <c r="DI36" s="1087">
        <f t="shared" si="41"/>
        <v>0.38888888888888884</v>
      </c>
      <c r="DJ36" s="1087">
        <f t="shared" si="41"/>
        <v>0.34939759036144563</v>
      </c>
      <c r="DK36" s="1087">
        <f t="shared" si="41"/>
        <v>0.36065573770491804</v>
      </c>
      <c r="DL36" s="1087">
        <f t="shared" si="41"/>
        <v>0.36065573770491804</v>
      </c>
      <c r="DM36" s="1087">
        <f t="shared" si="41"/>
        <v>0.38505747126436779</v>
      </c>
      <c r="DN36" s="1087">
        <f t="shared" si="41"/>
        <v>0.39041095890410971</v>
      </c>
      <c r="DO36" s="1087">
        <f t="shared" si="41"/>
        <v>0.39041095890410971</v>
      </c>
      <c r="DP36" s="1087">
        <f t="shared" si="41"/>
        <v>0.37078651685393255</v>
      </c>
      <c r="DQ36" s="1087">
        <f t="shared" si="41"/>
        <v>0.36029411764705893</v>
      </c>
      <c r="DR36" s="1087">
        <f t="shared" si="41"/>
        <v>0.36029411764705893</v>
      </c>
      <c r="DS36" s="1087">
        <f t="shared" si="41"/>
        <v>0.36029411764705893</v>
      </c>
      <c r="DT36" s="1087">
        <f t="shared" si="41"/>
        <v>0.29577464788732399</v>
      </c>
      <c r="DU36" s="1087">
        <f t="shared" si="41"/>
        <v>0.29577464788732399</v>
      </c>
      <c r="DV36" s="1087">
        <f t="shared" si="41"/>
        <v>0.27659574468085091</v>
      </c>
      <c r="DW36" s="1087">
        <f t="shared" si="41"/>
        <v>0.27659574468085091</v>
      </c>
      <c r="DX36" s="1087">
        <f t="shared" si="41"/>
        <v>0.27659574468085091</v>
      </c>
      <c r="DY36" s="1087">
        <f t="shared" si="41"/>
        <v>0.27232142857142855</v>
      </c>
      <c r="DZ36" s="1087">
        <f t="shared" si="41"/>
        <v>0.38888888888888884</v>
      </c>
    </row>
    <row r="37" spans="80:130">
      <c r="CB37" s="1086">
        <v>8</v>
      </c>
      <c r="CC37" s="1086">
        <v>3</v>
      </c>
      <c r="CD37" s="1086" t="str">
        <f t="shared" si="1"/>
        <v>処遇加算Ⅱ特定加算Ⅰベア加算なしから新加算Ⅲ</v>
      </c>
      <c r="CE37" s="1087">
        <f t="shared" si="40"/>
        <v>1.8999999999999989e-002</v>
      </c>
      <c r="CF37" s="1087">
        <f t="shared" si="40"/>
        <v>1.8999999999999989e-002</v>
      </c>
      <c r="CG37" s="1087">
        <f t="shared" si="40"/>
        <v>1.8999999999999989e-002</v>
      </c>
      <c r="CH37" s="1087">
        <f t="shared" si="40"/>
        <v>1.6e-002</v>
      </c>
      <c r="CI37" s="1087">
        <f t="shared" si="40"/>
        <v>2.4999999999999994e-002</v>
      </c>
      <c r="CJ37" s="1087">
        <f t="shared" si="40"/>
        <v>2.4999999999999994e-002</v>
      </c>
      <c r="CK37" s="1087">
        <f t="shared" si="40"/>
        <v>1.1999999999999997e-002</v>
      </c>
      <c r="CL37" s="1087">
        <f t="shared" si="40"/>
        <v>3.2000000000000001e-002</v>
      </c>
      <c r="CM37" s="1087">
        <f t="shared" si="40"/>
        <v>3.2000000000000001e-002</v>
      </c>
      <c r="CN37" s="1087">
        <f t="shared" si="40"/>
        <v>4.2999999999999997e-002</v>
      </c>
      <c r="CO37" s="1087">
        <f t="shared" si="40"/>
        <v>4.5000000000000012e-002</v>
      </c>
      <c r="CP37" s="1087">
        <f t="shared" si="40"/>
        <v>4.5000000000000012e-002</v>
      </c>
      <c r="CQ37" s="1087">
        <f t="shared" si="40"/>
        <v>4.2999999999999997e-002</v>
      </c>
      <c r="CR37" s="1087">
        <f t="shared" si="40"/>
        <v>2.6000000000000009e-002</v>
      </c>
      <c r="CS37" s="1087">
        <f t="shared" si="40"/>
        <v>2.6000000000000009e-002</v>
      </c>
      <c r="CT37" s="1087">
        <f t="shared" si="40"/>
        <v>2.6000000000000009e-002</v>
      </c>
      <c r="CU37" s="1087">
        <f t="shared" si="40"/>
        <v>3.9999999999999966e-003</v>
      </c>
      <c r="CV37" s="1087">
        <f t="shared" si="40"/>
        <v>3.9999999999999966e-003</v>
      </c>
      <c r="CW37" s="1087">
        <f t="shared" si="40"/>
        <v>1.9999999999999948e-003</v>
      </c>
      <c r="CX37" s="1087">
        <f t="shared" si="40"/>
        <v>1.9999999999999948e-003</v>
      </c>
      <c r="CY37" s="1087">
        <f t="shared" si="40"/>
        <v>1.9999999999999948e-003</v>
      </c>
      <c r="CZ37" s="1087">
        <f t="shared" si="40"/>
        <v>1.8999999999999989e-002</v>
      </c>
      <c r="DA37" s="1087">
        <f t="shared" si="40"/>
        <v>2.4999999999999994e-002</v>
      </c>
      <c r="DC37" s="1086" t="s">
        <v>13</v>
      </c>
      <c r="DD37" s="1087">
        <f t="shared" si="41"/>
        <v>0.10439560439560434</v>
      </c>
      <c r="DE37" s="1087">
        <f t="shared" si="41"/>
        <v>0.10439560439560434</v>
      </c>
      <c r="DF37" s="1087">
        <f t="shared" si="41"/>
        <v>0.10439560439560434</v>
      </c>
      <c r="DG37" s="1087">
        <f t="shared" si="41"/>
        <v>0.20253164556962025</v>
      </c>
      <c r="DH37" s="1087">
        <f t="shared" si="41"/>
        <v>0.3125</v>
      </c>
      <c r="DI37" s="1087">
        <f t="shared" si="41"/>
        <v>0.3125</v>
      </c>
      <c r="DJ37" s="1087">
        <f t="shared" si="41"/>
        <v>0.18181818181818177</v>
      </c>
      <c r="DK37" s="1087">
        <f t="shared" si="41"/>
        <v>0.29090909090909089</v>
      </c>
      <c r="DL37" s="1087">
        <f t="shared" si="41"/>
        <v>0.29090909090909089</v>
      </c>
      <c r="DM37" s="1087">
        <f t="shared" si="41"/>
        <v>0.28666666666666668</v>
      </c>
      <c r="DN37" s="1087">
        <f t="shared" si="41"/>
        <v>0.33582089552238814</v>
      </c>
      <c r="DO37" s="1087">
        <f t="shared" si="41"/>
        <v>0.33582089552238814</v>
      </c>
      <c r="DP37" s="1087">
        <f t="shared" si="41"/>
        <v>0.27741935483870966</v>
      </c>
      <c r="DQ37" s="1087">
        <f t="shared" si="41"/>
        <v>0.23008849557522132</v>
      </c>
      <c r="DR37" s="1087">
        <f t="shared" si="41"/>
        <v>0.23008849557522132</v>
      </c>
      <c r="DS37" s="1087">
        <f t="shared" si="41"/>
        <v>0.23008849557522132</v>
      </c>
      <c r="DT37" s="1087">
        <f t="shared" si="41"/>
        <v>7.4074074074074014e-002</v>
      </c>
      <c r="DU37" s="1087">
        <f t="shared" si="41"/>
        <v>7.4074074074074014e-002</v>
      </c>
      <c r="DV37" s="1087">
        <f t="shared" si="41"/>
        <v>5.5555555555555414e-002</v>
      </c>
      <c r="DW37" s="1087">
        <f t="shared" si="41"/>
        <v>5.5555555555555414e-002</v>
      </c>
      <c r="DX37" s="1087">
        <f t="shared" si="41"/>
        <v>5.5555555555555414e-002</v>
      </c>
      <c r="DY37" s="1087">
        <f t="shared" si="41"/>
        <v>0.10439560439560434</v>
      </c>
      <c r="DZ37" s="1087">
        <f t="shared" si="41"/>
        <v>0.3125</v>
      </c>
    </row>
    <row r="38" spans="80:130">
      <c r="CB38" s="1086">
        <v>8</v>
      </c>
      <c r="CC38" s="1086">
        <v>4</v>
      </c>
      <c r="CD38" s="1086" t="str">
        <f t="shared" si="1"/>
        <v>処遇加算Ⅱ特定加算Ⅰベア加算なしから新加算Ⅳ</v>
      </c>
      <c r="CE38" s="1087">
        <f t="shared" si="40"/>
        <v>-1.8000000000000016e-002</v>
      </c>
      <c r="CF38" s="1087">
        <f t="shared" si="40"/>
        <v>-1.8000000000000016e-002</v>
      </c>
      <c r="CG38" s="1087">
        <f t="shared" si="40"/>
        <v>-1.8000000000000016e-002</v>
      </c>
      <c r="CH38" s="1087">
        <f t="shared" si="40"/>
        <v>0</v>
      </c>
      <c r="CI38" s="1087">
        <f t="shared" si="40"/>
        <v>8.9999999999999941e-003</v>
      </c>
      <c r="CJ38" s="1087">
        <f t="shared" si="40"/>
        <v>8.9999999999999941e-003</v>
      </c>
      <c r="CK38" s="1087">
        <f t="shared" si="40"/>
        <v>-1.0000000000000009e-003</v>
      </c>
      <c r="CL38" s="1087">
        <f t="shared" si="40"/>
        <v>9.999999999999995e-003</v>
      </c>
      <c r="CM38" s="1087">
        <f t="shared" si="40"/>
        <v>9.999999999999995e-003</v>
      </c>
      <c r="CN38" s="1087">
        <f t="shared" si="40"/>
        <v>1.4999999999999999e-002</v>
      </c>
      <c r="CO38" s="1087">
        <f t="shared" si="40"/>
        <v>1.7000000000000001e-002</v>
      </c>
      <c r="CP38" s="1087">
        <f t="shared" si="40"/>
        <v>1.7000000000000001e-002</v>
      </c>
      <c r="CQ38" s="1087">
        <f t="shared" si="40"/>
        <v>1.2999999999999998e-002</v>
      </c>
      <c r="CR38" s="1087">
        <f t="shared" si="40"/>
        <v>3.0000000000000027e-003</v>
      </c>
      <c r="CS38" s="1087">
        <f t="shared" si="40"/>
        <v>3.0000000000000027e-003</v>
      </c>
      <c r="CT38" s="1087">
        <f t="shared" si="40"/>
        <v>3.0000000000000027e-003</v>
      </c>
      <c r="CU38" s="1087">
        <f t="shared" si="40"/>
        <v>-5.9999999999999984e-003</v>
      </c>
      <c r="CV38" s="1087">
        <f t="shared" si="40"/>
        <v>-5.9999999999999984e-003</v>
      </c>
      <c r="CW38" s="1087">
        <f t="shared" si="40"/>
        <v>-5.000000000000001e-003</v>
      </c>
      <c r="CX38" s="1087">
        <f t="shared" si="40"/>
        <v>-5.000000000000001e-003</v>
      </c>
      <c r="CY38" s="1087">
        <f t="shared" si="40"/>
        <v>-5.000000000000001e-003</v>
      </c>
      <c r="CZ38" s="1087">
        <f t="shared" si="40"/>
        <v>-1.8000000000000016e-002</v>
      </c>
      <c r="DA38" s="1087">
        <f t="shared" si="40"/>
        <v>8.9999999999999941e-003</v>
      </c>
      <c r="DC38" s="1086" t="s">
        <v>2193</v>
      </c>
      <c r="DD38" s="1087">
        <f t="shared" si="41"/>
        <v>-0.12413793103448288</v>
      </c>
      <c r="DE38" s="1087">
        <f t="shared" si="41"/>
        <v>-0.12413793103448288</v>
      </c>
      <c r="DF38" s="1087">
        <f t="shared" si="41"/>
        <v>-0.12413793103448288</v>
      </c>
      <c r="DG38" s="1087">
        <f t="shared" si="41"/>
        <v>0</v>
      </c>
      <c r="DH38" s="1087">
        <f t="shared" si="41"/>
        <v>0.14062499999999994</v>
      </c>
      <c r="DI38" s="1087">
        <f t="shared" si="41"/>
        <v>0.14062499999999994</v>
      </c>
      <c r="DJ38" s="1087">
        <f t="shared" si="41"/>
        <v>-1.88679245283019e-002</v>
      </c>
      <c r="DK38" s="1087">
        <f t="shared" si="41"/>
        <v>0.11363636363636359</v>
      </c>
      <c r="DL38" s="1087">
        <f t="shared" si="41"/>
        <v>0.11363636363636359</v>
      </c>
      <c r="DM38" s="1087">
        <f t="shared" si="41"/>
        <v>0.12295081967213115</v>
      </c>
      <c r="DN38" s="1087">
        <f t="shared" si="41"/>
        <v>0.16037735849056606</v>
      </c>
      <c r="DO38" s="1087">
        <f t="shared" si="41"/>
        <v>0.16037735849056606</v>
      </c>
      <c r="DP38" s="1087">
        <f t="shared" si="41"/>
        <v>0.10399999999999998</v>
      </c>
      <c r="DQ38" s="1087">
        <f t="shared" si="41"/>
        <v>3.3333333333333368e-002</v>
      </c>
      <c r="DR38" s="1087">
        <f t="shared" si="41"/>
        <v>3.3333333333333368e-002</v>
      </c>
      <c r="DS38" s="1087">
        <f t="shared" si="41"/>
        <v>3.3333333333333368e-002</v>
      </c>
      <c r="DT38" s="1087">
        <f t="shared" si="41"/>
        <v>-0.13636363636363633</v>
      </c>
      <c r="DU38" s="1087">
        <f t="shared" si="41"/>
        <v>-0.13636363636363633</v>
      </c>
      <c r="DV38" s="1087">
        <f t="shared" si="41"/>
        <v>-0.17241379310344829</v>
      </c>
      <c r="DW38" s="1087">
        <f t="shared" si="41"/>
        <v>-0.17241379310344829</v>
      </c>
      <c r="DX38" s="1087">
        <f t="shared" si="41"/>
        <v>-0.17241379310344829</v>
      </c>
      <c r="DY38" s="1087">
        <f t="shared" si="41"/>
        <v>-0.12413793103448288</v>
      </c>
      <c r="DZ38" s="1087">
        <f t="shared" si="41"/>
        <v>0.14062499999999994</v>
      </c>
    </row>
    <row r="39" spans="80:130" ht="24">
      <c r="CB39" s="1086">
        <v>8</v>
      </c>
      <c r="CC39" s="1086">
        <v>9</v>
      </c>
      <c r="CD39" s="1086" t="str">
        <f t="shared" si="1"/>
        <v>処遇加算Ⅱ特定加算Ⅰベア加算なしから新加算Ⅴ（５）</v>
      </c>
      <c r="CE39" s="1087">
        <f t="shared" ref="CE39:DA39" si="42">BD11-AD$10</f>
        <v>2.0999999999999991e-002</v>
      </c>
      <c r="CF39" s="1087">
        <f t="shared" si="42"/>
        <v>2.0999999999999991e-002</v>
      </c>
      <c r="CG39" s="1087">
        <f t="shared" si="42"/>
        <v>2.0999999999999991e-002</v>
      </c>
      <c r="CH39" s="1087">
        <f t="shared" si="42"/>
        <v>9.999999999999995e-003</v>
      </c>
      <c r="CI39" s="1087">
        <f t="shared" si="42"/>
        <v>9.999999999999995e-003</v>
      </c>
      <c r="CJ39" s="1087">
        <f t="shared" si="42"/>
        <v>9.999999999999995e-003</v>
      </c>
      <c r="CK39" s="1087">
        <f t="shared" si="42"/>
        <v>8.9999999999999941e-003</v>
      </c>
      <c r="CL39" s="1087">
        <f t="shared" si="42"/>
        <v>1.2999999999999998e-002</v>
      </c>
      <c r="CM39" s="1087">
        <f t="shared" si="42"/>
        <v>1.2999999999999998e-002</v>
      </c>
      <c r="CN39" s="1087">
        <f t="shared" si="42"/>
        <v>2.3000000000000007e-002</v>
      </c>
      <c r="CO39" s="1087">
        <f t="shared" si="42"/>
        <v>1.4999999999999999e-002</v>
      </c>
      <c r="CP39" s="1087">
        <f t="shared" si="42"/>
        <v>1.4999999999999999e-002</v>
      </c>
      <c r="CQ39" s="1087">
        <f t="shared" si="42"/>
        <v>2.1000000000000005e-002</v>
      </c>
      <c r="CR39" s="1087">
        <f t="shared" si="42"/>
        <v>1.3999999999999999e-002</v>
      </c>
      <c r="CS39" s="1087">
        <f t="shared" si="42"/>
        <v>1.3999999999999999e-002</v>
      </c>
      <c r="CT39" s="1087">
        <f t="shared" si="42"/>
        <v>1.3999999999999999e-002</v>
      </c>
      <c r="CU39" s="1087">
        <f t="shared" si="42"/>
        <v>6.9999999999999993e-003</v>
      </c>
      <c r="CV39" s="1087">
        <f t="shared" si="42"/>
        <v>6.9999999999999993e-003</v>
      </c>
      <c r="CW39" s="1087">
        <f t="shared" si="42"/>
        <v>4.9999999999999975e-003</v>
      </c>
      <c r="CX39" s="1087">
        <f t="shared" si="42"/>
        <v>4.9999999999999975e-003</v>
      </c>
      <c r="CY39" s="1087">
        <f t="shared" si="42"/>
        <v>4.9999999999999975e-003</v>
      </c>
      <c r="CZ39" s="1087">
        <f t="shared" si="42"/>
        <v>2.0999999999999991e-002</v>
      </c>
      <c r="DA39" s="1087">
        <f t="shared" si="42"/>
        <v>9.999999999999995e-003</v>
      </c>
      <c r="DC39" s="1086" t="s">
        <v>1208</v>
      </c>
      <c r="DD39" s="1087">
        <f t="shared" ref="DD39:DZ39" si="43">CE39/BD11</f>
        <v>0.11413043478260865</v>
      </c>
      <c r="DE39" s="1087">
        <f t="shared" si="43"/>
        <v>0.11413043478260865</v>
      </c>
      <c r="DF39" s="1087">
        <f t="shared" si="43"/>
        <v>0.11413043478260865</v>
      </c>
      <c r="DG39" s="1087">
        <f t="shared" si="43"/>
        <v>0.13698630136986295</v>
      </c>
      <c r="DH39" s="1087">
        <f t="shared" si="43"/>
        <v>0.1538461538461538</v>
      </c>
      <c r="DI39" s="1087">
        <f t="shared" si="43"/>
        <v>0.1538461538461538</v>
      </c>
      <c r="DJ39" s="1087">
        <f t="shared" si="43"/>
        <v>0.14285714285714277</v>
      </c>
      <c r="DK39" s="1087">
        <f t="shared" si="43"/>
        <v>0.14285714285714285</v>
      </c>
      <c r="DL39" s="1087">
        <f t="shared" si="43"/>
        <v>0.14285714285714285</v>
      </c>
      <c r="DM39" s="1087">
        <f t="shared" si="43"/>
        <v>0.17692307692307696</v>
      </c>
      <c r="DN39" s="1087">
        <f t="shared" si="43"/>
        <v>0.14423076923076925</v>
      </c>
      <c r="DO39" s="1087">
        <f t="shared" si="43"/>
        <v>0.14423076923076925</v>
      </c>
      <c r="DP39" s="1087">
        <f t="shared" si="43"/>
        <v>0.15789473684210528</v>
      </c>
      <c r="DQ39" s="1087">
        <f t="shared" si="43"/>
        <v>0.1386138613861386</v>
      </c>
      <c r="DR39" s="1087">
        <f t="shared" si="43"/>
        <v>0.1386138613861386</v>
      </c>
      <c r="DS39" s="1087">
        <f t="shared" si="43"/>
        <v>0.1386138613861386</v>
      </c>
      <c r="DT39" s="1087">
        <f t="shared" si="43"/>
        <v>0.12280701754385963</v>
      </c>
      <c r="DU39" s="1087">
        <f t="shared" si="43"/>
        <v>0.12280701754385963</v>
      </c>
      <c r="DV39" s="1087">
        <f t="shared" si="43"/>
        <v>0.12820512820512814</v>
      </c>
      <c r="DW39" s="1087">
        <f t="shared" si="43"/>
        <v>0.12820512820512814</v>
      </c>
      <c r="DX39" s="1087">
        <f t="shared" si="43"/>
        <v>0.12820512820512814</v>
      </c>
      <c r="DY39" s="1087">
        <f t="shared" si="43"/>
        <v>0.11413043478260865</v>
      </c>
      <c r="DZ39" s="1087">
        <f t="shared" si="43"/>
        <v>0.1538461538461538</v>
      </c>
    </row>
    <row r="40" spans="80:130">
      <c r="CB40" s="1086">
        <v>9</v>
      </c>
      <c r="CC40" s="1086">
        <v>1</v>
      </c>
      <c r="CD40" s="1086" t="str">
        <f t="shared" si="1"/>
        <v>処遇加算Ⅱ特定加算Ⅱベア加算から新加算Ⅰ</v>
      </c>
      <c r="CE40" s="1087">
        <f t="shared" ref="CE40:DA43" si="44">BD3-AD$11</f>
        <v>7.8999999999999987e-002</v>
      </c>
      <c r="CF40" s="1087">
        <f t="shared" si="44"/>
        <v>7.8999999999999987e-002</v>
      </c>
      <c r="CG40" s="1087">
        <f t="shared" si="44"/>
        <v>7.8999999999999987e-002</v>
      </c>
      <c r="CH40" s="1087">
        <f t="shared" si="44"/>
        <v>3.1999999999999987e-002</v>
      </c>
      <c r="CI40" s="1087">
        <f t="shared" si="44"/>
        <v>2.7999999999999983e-002</v>
      </c>
      <c r="CJ40" s="1087">
        <f t="shared" si="44"/>
        <v>2.7999999999999983e-002</v>
      </c>
      <c r="CK40" s="1087">
        <f t="shared" si="44"/>
        <v>2.4999999999999988e-002</v>
      </c>
      <c r="CL40" s="1087">
        <f t="shared" si="44"/>
        <v>4.1000000000000009e-002</v>
      </c>
      <c r="CM40" s="1087">
        <f t="shared" si="44"/>
        <v>4.1000000000000009e-002</v>
      </c>
      <c r="CN40" s="1087">
        <f t="shared" si="44"/>
        <v>5.7999999999999996e-002</v>
      </c>
      <c r="CO40" s="1087">
        <f t="shared" si="44"/>
        <v>4.6000000000000027e-002</v>
      </c>
      <c r="CP40" s="1087">
        <f t="shared" si="44"/>
        <v>4.6000000000000027e-002</v>
      </c>
      <c r="CQ40" s="1087">
        <f t="shared" si="44"/>
        <v>5.8999999999999997e-002</v>
      </c>
      <c r="CR40" s="1087">
        <f t="shared" si="44"/>
        <v>4.1000000000000023e-002</v>
      </c>
      <c r="CS40" s="1087">
        <f t="shared" si="44"/>
        <v>4.1000000000000023e-002</v>
      </c>
      <c r="CT40" s="1087">
        <f t="shared" si="44"/>
        <v>4.1000000000000023e-002</v>
      </c>
      <c r="CU40" s="1087">
        <f t="shared" si="44"/>
        <v>2.1000000000000012e-002</v>
      </c>
      <c r="CV40" s="1087">
        <f t="shared" si="44"/>
        <v>2.1000000000000012e-002</v>
      </c>
      <c r="CW40" s="1087">
        <f t="shared" si="44"/>
        <v>1.5999999999999993e-002</v>
      </c>
      <c r="CX40" s="1087">
        <f t="shared" si="44"/>
        <v>1.5999999999999993e-002</v>
      </c>
      <c r="CY40" s="1087">
        <f t="shared" si="44"/>
        <v>1.5999999999999993e-002</v>
      </c>
      <c r="CZ40" s="1087">
        <f t="shared" si="44"/>
        <v>7.8999999999999987e-002</v>
      </c>
      <c r="DA40" s="1087">
        <f t="shared" si="44"/>
        <v>2.7999999999999983e-002</v>
      </c>
      <c r="DC40" s="1086" t="s">
        <v>2194</v>
      </c>
      <c r="DD40" s="1087">
        <f t="shared" ref="DD40:DZ43" si="45">CE40/BD3</f>
        <v>0.32244897959183666</v>
      </c>
      <c r="DE40" s="1087">
        <f t="shared" si="45"/>
        <v>0.32244897959183666</v>
      </c>
      <c r="DF40" s="1087">
        <f t="shared" si="45"/>
        <v>0.32244897959183666</v>
      </c>
      <c r="DG40" s="1087">
        <f t="shared" si="45"/>
        <v>0.3199999999999999</v>
      </c>
      <c r="DH40" s="1087">
        <f t="shared" si="45"/>
        <v>0.30434782608695637</v>
      </c>
      <c r="DI40" s="1087">
        <f t="shared" si="45"/>
        <v>0.30434782608695637</v>
      </c>
      <c r="DJ40" s="1087">
        <f t="shared" si="45"/>
        <v>0.29069767441860456</v>
      </c>
      <c r="DK40" s="1087">
        <f t="shared" si="45"/>
        <v>0.32031250000000006</v>
      </c>
      <c r="DL40" s="1087">
        <f t="shared" si="45"/>
        <v>0.32031250000000006</v>
      </c>
      <c r="DM40" s="1087">
        <f t="shared" si="45"/>
        <v>0.32044198895027626</v>
      </c>
      <c r="DN40" s="1087">
        <f t="shared" si="45"/>
        <v>0.30872483221476521</v>
      </c>
      <c r="DO40" s="1087">
        <f t="shared" si="45"/>
        <v>0.30872483221476521</v>
      </c>
      <c r="DP40" s="1087">
        <f t="shared" si="45"/>
        <v>0.31720430107526881</v>
      </c>
      <c r="DQ40" s="1087">
        <f t="shared" si="45"/>
        <v>0.29285714285714298</v>
      </c>
      <c r="DR40" s="1087">
        <f t="shared" si="45"/>
        <v>0.29285714285714298</v>
      </c>
      <c r="DS40" s="1087">
        <f t="shared" si="45"/>
        <v>0.29285714285714298</v>
      </c>
      <c r="DT40" s="1087">
        <f t="shared" si="45"/>
        <v>0.28000000000000014</v>
      </c>
      <c r="DU40" s="1087">
        <f t="shared" si="45"/>
        <v>0.28000000000000014</v>
      </c>
      <c r="DV40" s="1087">
        <f t="shared" si="45"/>
        <v>0.31372549019607837</v>
      </c>
      <c r="DW40" s="1087">
        <f t="shared" si="45"/>
        <v>0.31372549019607837</v>
      </c>
      <c r="DX40" s="1087">
        <f t="shared" si="45"/>
        <v>0.31372549019607837</v>
      </c>
      <c r="DY40" s="1087">
        <f t="shared" si="45"/>
        <v>0.32244897959183666</v>
      </c>
      <c r="DZ40" s="1087">
        <f t="shared" si="45"/>
        <v>0.30434782608695637</v>
      </c>
    </row>
    <row r="41" spans="80:130">
      <c r="CB41" s="1086">
        <v>9</v>
      </c>
      <c r="CC41" s="1086">
        <v>2</v>
      </c>
      <c r="CD41" s="1086" t="str">
        <f t="shared" si="1"/>
        <v>処遇加算Ⅱ特定加算Ⅱベア加算から新加算Ⅱ</v>
      </c>
      <c r="CE41" s="1087">
        <f t="shared" si="44"/>
        <v>5.7999999999999996e-002</v>
      </c>
      <c r="CF41" s="1087">
        <f t="shared" si="44"/>
        <v>5.7999999999999996e-002</v>
      </c>
      <c r="CG41" s="1087">
        <f t="shared" si="44"/>
        <v>5.7999999999999996e-002</v>
      </c>
      <c r="CH41" s="1087">
        <f t="shared" si="44"/>
        <v>2.5999999999999995e-002</v>
      </c>
      <c r="CI41" s="1087">
        <f t="shared" si="44"/>
        <v>2.5999999999999981e-002</v>
      </c>
      <c r="CJ41" s="1087">
        <f t="shared" si="44"/>
        <v>2.5999999999999981e-002</v>
      </c>
      <c r="CK41" s="1087">
        <f t="shared" si="44"/>
        <v>2.1999999999999985e-002</v>
      </c>
      <c r="CL41" s="1087">
        <f t="shared" si="44"/>
        <v>3.5000000000000003e-002</v>
      </c>
      <c r="CM41" s="1087">
        <f t="shared" si="44"/>
        <v>3.5000000000000003e-002</v>
      </c>
      <c r="CN41" s="1087">
        <f t="shared" si="44"/>
        <v>5.099999999999999e-002</v>
      </c>
      <c r="CO41" s="1087">
        <f t="shared" si="44"/>
        <v>4.3000000000000024e-002</v>
      </c>
      <c r="CP41" s="1087">
        <f t="shared" si="44"/>
        <v>4.3000000000000024e-002</v>
      </c>
      <c r="CQ41" s="1087">
        <f t="shared" si="44"/>
        <v>5.099999999999999e-002</v>
      </c>
      <c r="CR41" s="1087">
        <f t="shared" si="44"/>
        <v>3.7000000000000019e-002</v>
      </c>
      <c r="CS41" s="1087">
        <f t="shared" si="44"/>
        <v>3.7000000000000019e-002</v>
      </c>
      <c r="CT41" s="1087">
        <f t="shared" si="44"/>
        <v>3.7000000000000019e-002</v>
      </c>
      <c r="CU41" s="1087">
        <f t="shared" si="44"/>
        <v>1.7000000000000008e-002</v>
      </c>
      <c r="CV41" s="1087">
        <f t="shared" si="44"/>
        <v>1.7000000000000008e-002</v>
      </c>
      <c r="CW41" s="1087">
        <f t="shared" si="44"/>
        <v>1.1999999999999997e-002</v>
      </c>
      <c r="CX41" s="1087">
        <f t="shared" si="44"/>
        <v>1.1999999999999997e-002</v>
      </c>
      <c r="CY41" s="1087">
        <f t="shared" si="44"/>
        <v>1.1999999999999997e-002</v>
      </c>
      <c r="CZ41" s="1087">
        <f t="shared" si="44"/>
        <v>5.7999999999999996e-002</v>
      </c>
      <c r="DA41" s="1087">
        <f t="shared" si="44"/>
        <v>2.5999999999999981e-002</v>
      </c>
      <c r="DC41" s="1086" t="s">
        <v>1161</v>
      </c>
      <c r="DD41" s="1087">
        <f t="shared" si="45"/>
        <v>0.2589285714285714</v>
      </c>
      <c r="DE41" s="1087">
        <f t="shared" si="45"/>
        <v>0.2589285714285714</v>
      </c>
      <c r="DF41" s="1087">
        <f t="shared" si="45"/>
        <v>0.2589285714285714</v>
      </c>
      <c r="DG41" s="1087">
        <f t="shared" si="45"/>
        <v>0.27659574468085102</v>
      </c>
      <c r="DH41" s="1087">
        <f t="shared" si="45"/>
        <v>0.28888888888888875</v>
      </c>
      <c r="DI41" s="1087">
        <f t="shared" si="45"/>
        <v>0.28888888888888875</v>
      </c>
      <c r="DJ41" s="1087">
        <f t="shared" si="45"/>
        <v>0.26506024096385528</v>
      </c>
      <c r="DK41" s="1087">
        <f t="shared" si="45"/>
        <v>0.28688524590163939</v>
      </c>
      <c r="DL41" s="1087">
        <f t="shared" si="45"/>
        <v>0.28688524590163939</v>
      </c>
      <c r="DM41" s="1087">
        <f t="shared" si="45"/>
        <v>0.29310344827586204</v>
      </c>
      <c r="DN41" s="1087">
        <f t="shared" si="45"/>
        <v>0.2945205479452056</v>
      </c>
      <c r="DO41" s="1087">
        <f t="shared" si="45"/>
        <v>0.2945205479452056</v>
      </c>
      <c r="DP41" s="1087">
        <f t="shared" si="45"/>
        <v>0.28651685393258425</v>
      </c>
      <c r="DQ41" s="1087">
        <f t="shared" si="45"/>
        <v>0.27205882352941191</v>
      </c>
      <c r="DR41" s="1087">
        <f t="shared" si="45"/>
        <v>0.27205882352941191</v>
      </c>
      <c r="DS41" s="1087">
        <f t="shared" si="45"/>
        <v>0.27205882352941191</v>
      </c>
      <c r="DT41" s="1087">
        <f t="shared" si="45"/>
        <v>0.23943661971830996</v>
      </c>
      <c r="DU41" s="1087">
        <f t="shared" si="45"/>
        <v>0.23943661971830996</v>
      </c>
      <c r="DV41" s="1087">
        <f t="shared" si="45"/>
        <v>0.25531914893617019</v>
      </c>
      <c r="DW41" s="1087">
        <f t="shared" si="45"/>
        <v>0.25531914893617019</v>
      </c>
      <c r="DX41" s="1087">
        <f t="shared" si="45"/>
        <v>0.25531914893617019</v>
      </c>
      <c r="DY41" s="1087">
        <f t="shared" si="45"/>
        <v>0.2589285714285714</v>
      </c>
      <c r="DZ41" s="1087">
        <f t="shared" si="45"/>
        <v>0.28888888888888875</v>
      </c>
    </row>
    <row r="42" spans="80:130">
      <c r="CB42" s="1086">
        <v>9</v>
      </c>
      <c r="CC42" s="1086">
        <v>3</v>
      </c>
      <c r="CD42" s="1086" t="str">
        <f t="shared" si="1"/>
        <v>処遇加算Ⅱ特定加算Ⅱベア加算から新加算Ⅲ</v>
      </c>
      <c r="CE42" s="1087">
        <f t="shared" si="44"/>
        <v>1.5999999999999986e-002</v>
      </c>
      <c r="CF42" s="1087">
        <f t="shared" si="44"/>
        <v>1.5999999999999986e-002</v>
      </c>
      <c r="CG42" s="1087">
        <f t="shared" si="44"/>
        <v>1.5999999999999986e-002</v>
      </c>
      <c r="CH42" s="1087">
        <f t="shared" si="44"/>
        <v>1.0999999999999996e-002</v>
      </c>
      <c r="CI42" s="1087">
        <f t="shared" si="44"/>
        <v>1.5999999999999986e-002</v>
      </c>
      <c r="CJ42" s="1087">
        <f t="shared" si="44"/>
        <v>1.5999999999999986e-002</v>
      </c>
      <c r="CK42" s="1087">
        <f t="shared" si="44"/>
        <v>4.9999999999999975e-003</v>
      </c>
      <c r="CL42" s="1087">
        <f t="shared" si="44"/>
        <v>2.3000000000000007e-002</v>
      </c>
      <c r="CM42" s="1087">
        <f t="shared" si="44"/>
        <v>2.3000000000000007e-002</v>
      </c>
      <c r="CN42" s="1087">
        <f t="shared" si="44"/>
        <v>2.6999999999999996e-002</v>
      </c>
      <c r="CO42" s="1087">
        <f t="shared" si="44"/>
        <v>3.1000000000000014e-002</v>
      </c>
      <c r="CP42" s="1087">
        <f t="shared" si="44"/>
        <v>3.1000000000000014e-002</v>
      </c>
      <c r="CQ42" s="1087">
        <f t="shared" si="44"/>
        <v>2.7999999999999997e-002</v>
      </c>
      <c r="CR42" s="1087">
        <f t="shared" si="44"/>
        <v>1.4000000000000012e-002</v>
      </c>
      <c r="CS42" s="1087">
        <f t="shared" si="44"/>
        <v>1.4000000000000012e-002</v>
      </c>
      <c r="CT42" s="1087">
        <f t="shared" si="44"/>
        <v>1.4000000000000012e-002</v>
      </c>
      <c r="CU42" s="1087">
        <f t="shared" si="44"/>
        <v>0</v>
      </c>
      <c r="CV42" s="1087">
        <f t="shared" si="44"/>
        <v>0</v>
      </c>
      <c r="CW42" s="1087">
        <f t="shared" si="44"/>
        <v>1.0000000000000009e-003</v>
      </c>
      <c r="CX42" s="1087">
        <f t="shared" si="44"/>
        <v>1.0000000000000009e-003</v>
      </c>
      <c r="CY42" s="1087">
        <f t="shared" si="44"/>
        <v>1.0000000000000009e-003</v>
      </c>
      <c r="CZ42" s="1087">
        <f t="shared" si="44"/>
        <v>1.5999999999999986e-002</v>
      </c>
      <c r="DA42" s="1087">
        <f t="shared" si="44"/>
        <v>1.5999999999999986e-002</v>
      </c>
      <c r="DC42" s="1086" t="s">
        <v>2195</v>
      </c>
      <c r="DD42" s="1087">
        <f t="shared" si="45"/>
        <v>8.7912087912087836e-002</v>
      </c>
      <c r="DE42" s="1087">
        <f t="shared" si="45"/>
        <v>8.7912087912087836e-002</v>
      </c>
      <c r="DF42" s="1087">
        <f t="shared" si="45"/>
        <v>8.7912087912087836e-002</v>
      </c>
      <c r="DG42" s="1087">
        <f t="shared" si="45"/>
        <v>0.13924050632911386</v>
      </c>
      <c r="DH42" s="1087">
        <f t="shared" si="45"/>
        <v>0.19999999999999987</v>
      </c>
      <c r="DI42" s="1087">
        <f t="shared" si="45"/>
        <v>0.19999999999999987</v>
      </c>
      <c r="DJ42" s="1087">
        <f t="shared" si="45"/>
        <v>7.5757575757575718e-002</v>
      </c>
      <c r="DK42" s="1087">
        <f t="shared" si="45"/>
        <v>0.20909090909090916</v>
      </c>
      <c r="DL42" s="1087">
        <f t="shared" si="45"/>
        <v>0.20909090909090916</v>
      </c>
      <c r="DM42" s="1087">
        <f t="shared" si="45"/>
        <v>0.18</v>
      </c>
      <c r="DN42" s="1087">
        <f t="shared" si="45"/>
        <v>0.23134328358208964</v>
      </c>
      <c r="DO42" s="1087">
        <f t="shared" si="45"/>
        <v>0.23134328358208964</v>
      </c>
      <c r="DP42" s="1087">
        <f t="shared" si="45"/>
        <v>0.18064516129032257</v>
      </c>
      <c r="DQ42" s="1087">
        <f t="shared" si="45"/>
        <v>0.12389380530973462</v>
      </c>
      <c r="DR42" s="1087">
        <f t="shared" si="45"/>
        <v>0.12389380530973462</v>
      </c>
      <c r="DS42" s="1087">
        <f t="shared" si="45"/>
        <v>0.12389380530973462</v>
      </c>
      <c r="DT42" s="1087">
        <f t="shared" si="45"/>
        <v>0</v>
      </c>
      <c r="DU42" s="1087">
        <f t="shared" si="45"/>
        <v>0</v>
      </c>
      <c r="DV42" s="1087">
        <f t="shared" si="45"/>
        <v>2.7777777777777804e-002</v>
      </c>
      <c r="DW42" s="1087">
        <f t="shared" si="45"/>
        <v>2.7777777777777804e-002</v>
      </c>
      <c r="DX42" s="1087">
        <f t="shared" si="45"/>
        <v>2.7777777777777804e-002</v>
      </c>
      <c r="DY42" s="1087">
        <f t="shared" si="45"/>
        <v>8.7912087912087836e-002</v>
      </c>
      <c r="DZ42" s="1087">
        <f t="shared" si="45"/>
        <v>0.19999999999999987</v>
      </c>
    </row>
    <row r="43" spans="80:130">
      <c r="CB43" s="1086">
        <v>9</v>
      </c>
      <c r="CC43" s="1086">
        <v>4</v>
      </c>
      <c r="CD43" s="1086" t="str">
        <f t="shared" si="1"/>
        <v>処遇加算Ⅱ特定加算Ⅱベア加算から新加算Ⅳ</v>
      </c>
      <c r="CE43" s="1087">
        <f t="shared" si="44"/>
        <v>-2.1000000000000019e-002</v>
      </c>
      <c r="CF43" s="1087">
        <f t="shared" si="44"/>
        <v>-2.1000000000000019e-002</v>
      </c>
      <c r="CG43" s="1087">
        <f t="shared" si="44"/>
        <v>-2.1000000000000019e-002</v>
      </c>
      <c r="CH43" s="1087">
        <f t="shared" si="44"/>
        <v>-5.0000000000000044e-003</v>
      </c>
      <c r="CI43" s="1087">
        <f t="shared" si="44"/>
        <v>0</v>
      </c>
      <c r="CJ43" s="1087">
        <f t="shared" si="44"/>
        <v>0</v>
      </c>
      <c r="CK43" s="1087">
        <f t="shared" si="44"/>
        <v>-8.0000000000000002e-003</v>
      </c>
      <c r="CL43" s="1087">
        <f t="shared" si="44"/>
        <v>1.0000000000000009e-003</v>
      </c>
      <c r="CM43" s="1087">
        <f t="shared" si="44"/>
        <v>1.0000000000000009e-003</v>
      </c>
      <c r="CN43" s="1087">
        <f t="shared" si="44"/>
        <v>-1.0000000000000009e-003</v>
      </c>
      <c r="CO43" s="1087">
        <f t="shared" si="44"/>
        <v>3.0000000000000027e-003</v>
      </c>
      <c r="CP43" s="1087">
        <f t="shared" si="44"/>
        <v>3.0000000000000027e-003</v>
      </c>
      <c r="CQ43" s="1087">
        <f t="shared" si="44"/>
        <v>-2.0000000000000018e-003</v>
      </c>
      <c r="CR43" s="1087">
        <f t="shared" si="44"/>
        <v>-8.9999999999999941e-003</v>
      </c>
      <c r="CS43" s="1087">
        <f t="shared" si="44"/>
        <v>-8.9999999999999941e-003</v>
      </c>
      <c r="CT43" s="1087">
        <f t="shared" si="44"/>
        <v>-8.9999999999999941e-003</v>
      </c>
      <c r="CU43" s="1087">
        <f t="shared" si="44"/>
        <v>-9.999999999999995e-003</v>
      </c>
      <c r="CV43" s="1087">
        <f t="shared" si="44"/>
        <v>-9.999999999999995e-003</v>
      </c>
      <c r="CW43" s="1087">
        <f t="shared" si="44"/>
        <v>-5.9999999999999949e-003</v>
      </c>
      <c r="CX43" s="1087">
        <f t="shared" si="44"/>
        <v>-5.9999999999999949e-003</v>
      </c>
      <c r="CY43" s="1087">
        <f t="shared" si="44"/>
        <v>-5.9999999999999949e-003</v>
      </c>
      <c r="CZ43" s="1087">
        <f t="shared" si="44"/>
        <v>-2.1000000000000019e-002</v>
      </c>
      <c r="DA43" s="1087">
        <f t="shared" si="44"/>
        <v>0</v>
      </c>
      <c r="DC43" s="1086" t="s">
        <v>2196</v>
      </c>
      <c r="DD43" s="1087">
        <f t="shared" si="45"/>
        <v>-0.1448275862068967</v>
      </c>
      <c r="DE43" s="1087">
        <f t="shared" si="45"/>
        <v>-0.1448275862068967</v>
      </c>
      <c r="DF43" s="1087">
        <f t="shared" si="45"/>
        <v>-0.1448275862068967</v>
      </c>
      <c r="DG43" s="1087">
        <f t="shared" si="45"/>
        <v>-7.936507936507943e-002</v>
      </c>
      <c r="DH43" s="1087">
        <f t="shared" si="45"/>
        <v>0</v>
      </c>
      <c r="DI43" s="1087">
        <f t="shared" si="45"/>
        <v>0</v>
      </c>
      <c r="DJ43" s="1087">
        <f t="shared" si="45"/>
        <v>-0.15094339622641509</v>
      </c>
      <c r="DK43" s="1087">
        <f t="shared" si="45"/>
        <v>1.1363636363636374e-002</v>
      </c>
      <c r="DL43" s="1087">
        <f t="shared" si="45"/>
        <v>1.1363636363636374e-002</v>
      </c>
      <c r="DM43" s="1087">
        <f t="shared" si="45"/>
        <v>-8.1967213114754172e-003</v>
      </c>
      <c r="DN43" s="1087">
        <f t="shared" si="45"/>
        <v>2.8301886792452855e-002</v>
      </c>
      <c r="DO43" s="1087">
        <f t="shared" si="45"/>
        <v>2.8301886792452855e-002</v>
      </c>
      <c r="DP43" s="1087">
        <f t="shared" si="45"/>
        <v>-1.6000000000000014e-002</v>
      </c>
      <c r="DQ43" s="1087">
        <f t="shared" si="45"/>
        <v>-9.9999999999999936e-002</v>
      </c>
      <c r="DR43" s="1087">
        <f t="shared" si="45"/>
        <v>-9.9999999999999936e-002</v>
      </c>
      <c r="DS43" s="1087">
        <f t="shared" si="45"/>
        <v>-9.9999999999999936e-002</v>
      </c>
      <c r="DT43" s="1087">
        <f t="shared" si="45"/>
        <v>-0.22727272727272713</v>
      </c>
      <c r="DU43" s="1087">
        <f t="shared" si="45"/>
        <v>-0.22727272727272713</v>
      </c>
      <c r="DV43" s="1087">
        <f t="shared" si="45"/>
        <v>-0.20689655172413773</v>
      </c>
      <c r="DW43" s="1087">
        <f t="shared" si="45"/>
        <v>-0.20689655172413773</v>
      </c>
      <c r="DX43" s="1087">
        <f t="shared" si="45"/>
        <v>-0.20689655172413773</v>
      </c>
      <c r="DY43" s="1087">
        <f t="shared" si="45"/>
        <v>-0.1448275862068967</v>
      </c>
      <c r="DZ43" s="1087">
        <f t="shared" si="45"/>
        <v>0</v>
      </c>
    </row>
    <row r="44" spans="80:130">
      <c r="CB44" s="1086">
        <v>9</v>
      </c>
      <c r="CC44" s="1086">
        <v>8</v>
      </c>
      <c r="CD44" s="1086" t="str">
        <f t="shared" si="1"/>
        <v>処遇加算Ⅱ特定加算Ⅱベア加算から新加算Ⅴ（４）</v>
      </c>
      <c r="CE44" s="1087">
        <f t="shared" ref="CE44:DA44" si="46">BD10-AD$11</f>
        <v>2.0999999999999991e-002</v>
      </c>
      <c r="CF44" s="1087">
        <f t="shared" si="46"/>
        <v>2.0999999999999991e-002</v>
      </c>
      <c r="CG44" s="1087">
        <f t="shared" si="46"/>
        <v>2.0999999999999991e-002</v>
      </c>
      <c r="CH44" s="1087">
        <f t="shared" si="46"/>
        <v>9.999999999999995e-003</v>
      </c>
      <c r="CI44" s="1087">
        <f t="shared" si="46"/>
        <v>9.999999999999995e-003</v>
      </c>
      <c r="CJ44" s="1087">
        <f t="shared" si="46"/>
        <v>9.999999999999995e-003</v>
      </c>
      <c r="CK44" s="1087">
        <f t="shared" si="46"/>
        <v>9.0000000000000011e-003</v>
      </c>
      <c r="CL44" s="1087">
        <f t="shared" si="46"/>
        <v>1.2999999999999998e-002</v>
      </c>
      <c r="CM44" s="1087">
        <f t="shared" si="46"/>
        <v>1.2999999999999998e-002</v>
      </c>
      <c r="CN44" s="1087">
        <f t="shared" si="46"/>
        <v>2.2999999999999993e-002</v>
      </c>
      <c r="CO44" s="1087">
        <f t="shared" si="46"/>
        <v>1.4999999999999999e-002</v>
      </c>
      <c r="CP44" s="1087">
        <f t="shared" si="46"/>
        <v>1.4999999999999999e-002</v>
      </c>
      <c r="CQ44" s="1087">
        <f t="shared" si="46"/>
        <v>2.0999999999999991e-002</v>
      </c>
      <c r="CR44" s="1087">
        <f t="shared" si="46"/>
        <v>1.3999999999999999e-002</v>
      </c>
      <c r="CS44" s="1087">
        <f t="shared" si="46"/>
        <v>1.3999999999999999e-002</v>
      </c>
      <c r="CT44" s="1087">
        <f t="shared" si="46"/>
        <v>1.3999999999999999e-002</v>
      </c>
      <c r="CU44" s="1087">
        <f t="shared" si="46"/>
        <v>6.9999999999999993e-003</v>
      </c>
      <c r="CV44" s="1087">
        <f t="shared" si="46"/>
        <v>6.9999999999999993e-003</v>
      </c>
      <c r="CW44" s="1087">
        <f t="shared" si="46"/>
        <v>4.9999999999999975e-003</v>
      </c>
      <c r="CX44" s="1087">
        <f t="shared" si="46"/>
        <v>4.9999999999999975e-003</v>
      </c>
      <c r="CY44" s="1087">
        <f t="shared" si="46"/>
        <v>4.9999999999999975e-003</v>
      </c>
      <c r="CZ44" s="1087">
        <f t="shared" si="46"/>
        <v>2.0999999999999991e-002</v>
      </c>
      <c r="DA44" s="1087">
        <f t="shared" si="46"/>
        <v>9.999999999999995e-003</v>
      </c>
      <c r="DC44" s="1086" t="s">
        <v>1318</v>
      </c>
      <c r="DD44" s="1087">
        <f t="shared" ref="DD44:DZ44" si="47">CE44/BD10</f>
        <v>0.11229946524064166</v>
      </c>
      <c r="DE44" s="1087">
        <f t="shared" si="47"/>
        <v>0.11229946524064166</v>
      </c>
      <c r="DF44" s="1087">
        <f t="shared" si="47"/>
        <v>0.11229946524064166</v>
      </c>
      <c r="DG44" s="1087">
        <f t="shared" si="47"/>
        <v>0.12820512820512814</v>
      </c>
      <c r="DH44" s="1087">
        <f t="shared" si="47"/>
        <v>0.13513513513513509</v>
      </c>
      <c r="DI44" s="1087">
        <f t="shared" si="47"/>
        <v>0.13513513513513509</v>
      </c>
      <c r="DJ44" s="1087">
        <f t="shared" si="47"/>
        <v>0.12857142857142859</v>
      </c>
      <c r="DK44" s="1087">
        <f t="shared" si="47"/>
        <v>0.12999999999999998</v>
      </c>
      <c r="DL44" s="1087">
        <f t="shared" si="47"/>
        <v>0.12999999999999998</v>
      </c>
      <c r="DM44" s="1087">
        <f t="shared" si="47"/>
        <v>0.15753424657534243</v>
      </c>
      <c r="DN44" s="1087">
        <f t="shared" si="47"/>
        <v>0.1271186440677966</v>
      </c>
      <c r="DO44" s="1087">
        <f t="shared" si="47"/>
        <v>0.1271186440677966</v>
      </c>
      <c r="DP44" s="1087">
        <f t="shared" si="47"/>
        <v>0.14189189189189183</v>
      </c>
      <c r="DQ44" s="1087">
        <f t="shared" si="47"/>
        <v>0.12389380530973451</v>
      </c>
      <c r="DR44" s="1087">
        <f t="shared" si="47"/>
        <v>0.12389380530973451</v>
      </c>
      <c r="DS44" s="1087">
        <f t="shared" si="47"/>
        <v>0.12389380530973451</v>
      </c>
      <c r="DT44" s="1087">
        <f t="shared" si="47"/>
        <v>0.11475409836065573</v>
      </c>
      <c r="DU44" s="1087">
        <f t="shared" si="47"/>
        <v>0.11475409836065573</v>
      </c>
      <c r="DV44" s="1087">
        <f t="shared" si="47"/>
        <v>0.12499999999999996</v>
      </c>
      <c r="DW44" s="1087">
        <f t="shared" si="47"/>
        <v>0.12499999999999996</v>
      </c>
      <c r="DX44" s="1087">
        <f t="shared" si="47"/>
        <v>0.12499999999999996</v>
      </c>
      <c r="DY44" s="1087">
        <f t="shared" si="47"/>
        <v>0.11229946524064166</v>
      </c>
      <c r="DZ44" s="1087">
        <f t="shared" si="47"/>
        <v>0.13513513513513509</v>
      </c>
    </row>
    <row r="45" spans="80:130">
      <c r="CB45" s="1086">
        <v>10</v>
      </c>
      <c r="CC45" s="1086">
        <v>1</v>
      </c>
      <c r="CD45" s="1086" t="str">
        <f t="shared" si="1"/>
        <v>処遇加算Ⅱ特定加算Ⅱベア加算なしから新加算Ⅰ</v>
      </c>
      <c r="CE45" s="1087">
        <f t="shared" ref="CE45:DA48" si="48">BD3-AD$12</f>
        <v>0.10299999999999998</v>
      </c>
      <c r="CF45" s="1087">
        <f t="shared" si="48"/>
        <v>0.10299999999999998</v>
      </c>
      <c r="CG45" s="1087">
        <f t="shared" si="48"/>
        <v>0.10299999999999998</v>
      </c>
      <c r="CH45" s="1087">
        <f t="shared" si="48"/>
        <v>4.299999999999999e-002</v>
      </c>
      <c r="CI45" s="1087">
        <f t="shared" si="48"/>
        <v>3.8999999999999986e-002</v>
      </c>
      <c r="CJ45" s="1087">
        <f t="shared" si="48"/>
        <v>3.8999999999999986e-002</v>
      </c>
      <c r="CK45" s="1087">
        <f t="shared" si="48"/>
        <v>3.4999999999999989e-002</v>
      </c>
      <c r="CL45" s="1087">
        <f t="shared" si="48"/>
        <v>5.6000000000000008e-002</v>
      </c>
      <c r="CM45" s="1087">
        <f t="shared" si="48"/>
        <v>5.6000000000000008e-002</v>
      </c>
      <c r="CN45" s="1087">
        <f t="shared" si="48"/>
        <v>8.0999999999999989e-002</v>
      </c>
      <c r="CO45" s="1087">
        <f t="shared" si="48"/>
        <v>6.3000000000000028e-002</v>
      </c>
      <c r="CP45" s="1087">
        <f t="shared" si="48"/>
        <v>6.3000000000000028e-002</v>
      </c>
      <c r="CQ45" s="1087">
        <f t="shared" si="48"/>
        <v>8.199999999999999e-002</v>
      </c>
      <c r="CR45" s="1087">
        <f t="shared" si="48"/>
        <v>5.7000000000000023e-002</v>
      </c>
      <c r="CS45" s="1087">
        <f t="shared" si="48"/>
        <v>5.7000000000000023e-002</v>
      </c>
      <c r="CT45" s="1087">
        <f t="shared" si="48"/>
        <v>5.7000000000000023e-002</v>
      </c>
      <c r="CU45" s="1087">
        <f t="shared" si="48"/>
        <v>2.9000000000000012e-002</v>
      </c>
      <c r="CV45" s="1087">
        <f t="shared" si="48"/>
        <v>2.9000000000000012e-002</v>
      </c>
      <c r="CW45" s="1087">
        <f t="shared" si="48"/>
        <v>2.0999999999999991e-002</v>
      </c>
      <c r="CX45" s="1087">
        <f t="shared" si="48"/>
        <v>2.0999999999999991e-002</v>
      </c>
      <c r="CY45" s="1087">
        <f t="shared" si="48"/>
        <v>2.0999999999999991e-002</v>
      </c>
      <c r="CZ45" s="1087">
        <f t="shared" si="48"/>
        <v>0.10299999999999998</v>
      </c>
      <c r="DA45" s="1087">
        <f t="shared" si="48"/>
        <v>3.8999999999999986e-002</v>
      </c>
      <c r="DC45" s="1086" t="s">
        <v>2197</v>
      </c>
      <c r="DD45" s="1087">
        <f t="shared" ref="DD45:DZ48" si="49">CE45/BD3</f>
        <v>0.42040816326530606</v>
      </c>
      <c r="DE45" s="1087">
        <f t="shared" si="49"/>
        <v>0.42040816326530606</v>
      </c>
      <c r="DF45" s="1087">
        <f t="shared" si="49"/>
        <v>0.42040816326530606</v>
      </c>
      <c r="DG45" s="1087">
        <f t="shared" si="49"/>
        <v>0.42999999999999994</v>
      </c>
      <c r="DH45" s="1087">
        <f t="shared" si="49"/>
        <v>0.42391304347826081</v>
      </c>
      <c r="DI45" s="1087">
        <f t="shared" si="49"/>
        <v>0.42391304347826081</v>
      </c>
      <c r="DJ45" s="1087">
        <f t="shared" si="49"/>
        <v>0.4069767441860464</v>
      </c>
      <c r="DK45" s="1087">
        <f t="shared" si="49"/>
        <v>0.43750000000000006</v>
      </c>
      <c r="DL45" s="1087">
        <f t="shared" si="49"/>
        <v>0.43750000000000006</v>
      </c>
      <c r="DM45" s="1087">
        <f t="shared" si="49"/>
        <v>0.4475138121546961</v>
      </c>
      <c r="DN45" s="1087">
        <f t="shared" si="49"/>
        <v>0.42281879194630884</v>
      </c>
      <c r="DO45" s="1087">
        <f t="shared" si="49"/>
        <v>0.42281879194630884</v>
      </c>
      <c r="DP45" s="1087">
        <f t="shared" si="49"/>
        <v>0.44086021505376338</v>
      </c>
      <c r="DQ45" s="1087">
        <f t="shared" si="49"/>
        <v>0.40714285714285725</v>
      </c>
      <c r="DR45" s="1087">
        <f t="shared" si="49"/>
        <v>0.40714285714285725</v>
      </c>
      <c r="DS45" s="1087">
        <f t="shared" si="49"/>
        <v>0.40714285714285725</v>
      </c>
      <c r="DT45" s="1087">
        <f t="shared" si="49"/>
        <v>0.38666666666666677</v>
      </c>
      <c r="DU45" s="1087">
        <f t="shared" si="49"/>
        <v>0.38666666666666677</v>
      </c>
      <c r="DV45" s="1087">
        <f t="shared" si="49"/>
        <v>0.41176470588235287</v>
      </c>
      <c r="DW45" s="1087">
        <f t="shared" si="49"/>
        <v>0.41176470588235287</v>
      </c>
      <c r="DX45" s="1087">
        <f t="shared" si="49"/>
        <v>0.41176470588235287</v>
      </c>
      <c r="DY45" s="1087">
        <f t="shared" si="49"/>
        <v>0.42040816326530606</v>
      </c>
      <c r="DZ45" s="1087">
        <f t="shared" si="49"/>
        <v>0.42391304347826081</v>
      </c>
    </row>
    <row r="46" spans="80:130">
      <c r="CB46" s="1086">
        <v>10</v>
      </c>
      <c r="CC46" s="1086">
        <v>2</v>
      </c>
      <c r="CD46" s="1086" t="str">
        <f t="shared" si="1"/>
        <v>処遇加算Ⅱ特定加算Ⅱベア加算なしから新加算Ⅱ</v>
      </c>
      <c r="CE46" s="1087">
        <f t="shared" si="48"/>
        <v>8.199999999999999e-002</v>
      </c>
      <c r="CF46" s="1087">
        <f t="shared" si="48"/>
        <v>8.199999999999999e-002</v>
      </c>
      <c r="CG46" s="1087">
        <f t="shared" si="48"/>
        <v>8.199999999999999e-002</v>
      </c>
      <c r="CH46" s="1087">
        <f t="shared" si="48"/>
        <v>3.6999999999999998e-002</v>
      </c>
      <c r="CI46" s="1087">
        <f t="shared" si="48"/>
        <v>3.6999999999999984e-002</v>
      </c>
      <c r="CJ46" s="1087">
        <f t="shared" si="48"/>
        <v>3.6999999999999984e-002</v>
      </c>
      <c r="CK46" s="1087">
        <f t="shared" si="48"/>
        <v>3.1999999999999987e-002</v>
      </c>
      <c r="CL46" s="1087">
        <f t="shared" si="48"/>
        <v>5.e-002</v>
      </c>
      <c r="CM46" s="1087">
        <f t="shared" si="48"/>
        <v>5.e-002</v>
      </c>
      <c r="CN46" s="1087">
        <f t="shared" si="48"/>
        <v>7.3999999999999982e-002</v>
      </c>
      <c r="CO46" s="1087">
        <f t="shared" si="48"/>
        <v>6.0000000000000026e-002</v>
      </c>
      <c r="CP46" s="1087">
        <f t="shared" si="48"/>
        <v>6.0000000000000026e-002</v>
      </c>
      <c r="CQ46" s="1087">
        <f t="shared" si="48"/>
        <v>7.3999999999999982e-002</v>
      </c>
      <c r="CR46" s="1087">
        <f t="shared" si="48"/>
        <v>5.3000000000000019e-002</v>
      </c>
      <c r="CS46" s="1087">
        <f t="shared" si="48"/>
        <v>5.3000000000000019e-002</v>
      </c>
      <c r="CT46" s="1087">
        <f t="shared" si="48"/>
        <v>5.3000000000000019e-002</v>
      </c>
      <c r="CU46" s="1087">
        <f t="shared" si="48"/>
        <v>2.5000000000000008e-002</v>
      </c>
      <c r="CV46" s="1087">
        <f t="shared" si="48"/>
        <v>2.5000000000000008e-002</v>
      </c>
      <c r="CW46" s="1087">
        <f t="shared" si="48"/>
        <v>1.6999999999999994e-002</v>
      </c>
      <c r="CX46" s="1087">
        <f t="shared" si="48"/>
        <v>1.6999999999999994e-002</v>
      </c>
      <c r="CY46" s="1087">
        <f t="shared" si="48"/>
        <v>1.6999999999999994e-002</v>
      </c>
      <c r="CZ46" s="1087">
        <f t="shared" si="48"/>
        <v>8.199999999999999e-002</v>
      </c>
      <c r="DA46" s="1087">
        <f t="shared" si="48"/>
        <v>3.6999999999999984e-002</v>
      </c>
      <c r="DC46" s="1086" t="s">
        <v>611</v>
      </c>
      <c r="DD46" s="1087">
        <f t="shared" si="49"/>
        <v>0.36607142857142849</v>
      </c>
      <c r="DE46" s="1087">
        <f t="shared" si="49"/>
        <v>0.36607142857142849</v>
      </c>
      <c r="DF46" s="1087">
        <f t="shared" si="49"/>
        <v>0.36607142857142849</v>
      </c>
      <c r="DG46" s="1087">
        <f t="shared" si="49"/>
        <v>0.3936170212765957</v>
      </c>
      <c r="DH46" s="1087">
        <f t="shared" si="49"/>
        <v>0.41111111111111104</v>
      </c>
      <c r="DI46" s="1087">
        <f t="shared" si="49"/>
        <v>0.41111111111111104</v>
      </c>
      <c r="DJ46" s="1087">
        <f t="shared" si="49"/>
        <v>0.3855421686746987</v>
      </c>
      <c r="DK46" s="1087">
        <f t="shared" si="49"/>
        <v>0.4098360655737705</v>
      </c>
      <c r="DL46" s="1087">
        <f t="shared" si="49"/>
        <v>0.4098360655737705</v>
      </c>
      <c r="DM46" s="1087">
        <f t="shared" si="49"/>
        <v>0.42528735632183901</v>
      </c>
      <c r="DN46" s="1087">
        <f t="shared" si="49"/>
        <v>0.41095890410958918</v>
      </c>
      <c r="DO46" s="1087">
        <f t="shared" si="49"/>
        <v>0.41095890410958918</v>
      </c>
      <c r="DP46" s="1087">
        <f t="shared" si="49"/>
        <v>0.41573033707865159</v>
      </c>
      <c r="DQ46" s="1087">
        <f t="shared" si="49"/>
        <v>0.38970588235294129</v>
      </c>
      <c r="DR46" s="1087">
        <f t="shared" si="49"/>
        <v>0.38970588235294129</v>
      </c>
      <c r="DS46" s="1087">
        <f t="shared" si="49"/>
        <v>0.38970588235294129</v>
      </c>
      <c r="DT46" s="1087">
        <f t="shared" si="49"/>
        <v>0.35211267605633811</v>
      </c>
      <c r="DU46" s="1087">
        <f t="shared" si="49"/>
        <v>0.35211267605633811</v>
      </c>
      <c r="DV46" s="1087">
        <f t="shared" si="49"/>
        <v>0.36170212765957438</v>
      </c>
      <c r="DW46" s="1087">
        <f t="shared" si="49"/>
        <v>0.36170212765957438</v>
      </c>
      <c r="DX46" s="1087">
        <f t="shared" si="49"/>
        <v>0.36170212765957438</v>
      </c>
      <c r="DY46" s="1087">
        <f t="shared" si="49"/>
        <v>0.36607142857142849</v>
      </c>
      <c r="DZ46" s="1087">
        <f t="shared" si="49"/>
        <v>0.41111111111111104</v>
      </c>
    </row>
    <row r="47" spans="80:130">
      <c r="CB47" s="1086">
        <v>10</v>
      </c>
      <c r="CC47" s="1086">
        <v>3</v>
      </c>
      <c r="CD47" s="1086" t="str">
        <f t="shared" si="1"/>
        <v>処遇加算Ⅱ特定加算Ⅱベア加算なしから新加算Ⅲ</v>
      </c>
      <c r="CE47" s="1087">
        <f t="shared" si="48"/>
        <v>3.999999999999998e-002</v>
      </c>
      <c r="CF47" s="1087">
        <f t="shared" si="48"/>
        <v>3.999999999999998e-002</v>
      </c>
      <c r="CG47" s="1087">
        <f t="shared" si="48"/>
        <v>3.999999999999998e-002</v>
      </c>
      <c r="CH47" s="1087">
        <f t="shared" si="48"/>
        <v>2.1999999999999999e-002</v>
      </c>
      <c r="CI47" s="1087">
        <f t="shared" si="48"/>
        <v>2.6999999999999989e-002</v>
      </c>
      <c r="CJ47" s="1087">
        <f t="shared" si="48"/>
        <v>2.6999999999999989e-002</v>
      </c>
      <c r="CK47" s="1087">
        <f t="shared" si="48"/>
        <v>1.4999999999999999e-002</v>
      </c>
      <c r="CL47" s="1087">
        <f t="shared" si="48"/>
        <v>3.8000000000000006e-002</v>
      </c>
      <c r="CM47" s="1087">
        <f t="shared" si="48"/>
        <v>3.8000000000000006e-002</v>
      </c>
      <c r="CN47" s="1087">
        <f t="shared" si="48"/>
        <v>4.9999999999999989e-002</v>
      </c>
      <c r="CO47" s="1087">
        <f t="shared" si="48"/>
        <v>4.8000000000000015e-002</v>
      </c>
      <c r="CP47" s="1087">
        <f t="shared" si="48"/>
        <v>4.8000000000000015e-002</v>
      </c>
      <c r="CQ47" s="1087">
        <f t="shared" si="48"/>
        <v>5.099999999999999e-002</v>
      </c>
      <c r="CR47" s="1087">
        <f t="shared" si="48"/>
        <v>3.0000000000000013e-002</v>
      </c>
      <c r="CS47" s="1087">
        <f t="shared" si="48"/>
        <v>3.0000000000000013e-002</v>
      </c>
      <c r="CT47" s="1087">
        <f t="shared" si="48"/>
        <v>3.0000000000000013e-002</v>
      </c>
      <c r="CU47" s="1087">
        <f t="shared" si="48"/>
        <v>8.0000000000000002e-003</v>
      </c>
      <c r="CV47" s="1087">
        <f t="shared" si="48"/>
        <v>8.0000000000000002e-003</v>
      </c>
      <c r="CW47" s="1087">
        <f t="shared" si="48"/>
        <v>5.9999999999999984e-003</v>
      </c>
      <c r="CX47" s="1087">
        <f t="shared" si="48"/>
        <v>5.9999999999999984e-003</v>
      </c>
      <c r="CY47" s="1087">
        <f t="shared" si="48"/>
        <v>5.9999999999999984e-003</v>
      </c>
      <c r="CZ47" s="1087">
        <f t="shared" si="48"/>
        <v>3.999999999999998e-002</v>
      </c>
      <c r="DA47" s="1087">
        <f t="shared" si="48"/>
        <v>2.6999999999999989e-002</v>
      </c>
      <c r="DC47" s="1086" t="s">
        <v>2198</v>
      </c>
      <c r="DD47" s="1087">
        <f t="shared" si="49"/>
        <v>0.21978021978021967</v>
      </c>
      <c r="DE47" s="1087">
        <f t="shared" si="49"/>
        <v>0.21978021978021967</v>
      </c>
      <c r="DF47" s="1087">
        <f t="shared" si="49"/>
        <v>0.21978021978021967</v>
      </c>
      <c r="DG47" s="1087">
        <f t="shared" si="49"/>
        <v>0.27848101265822783</v>
      </c>
      <c r="DH47" s="1087">
        <f t="shared" si="49"/>
        <v>0.33749999999999991</v>
      </c>
      <c r="DI47" s="1087">
        <f t="shared" si="49"/>
        <v>0.33749999999999991</v>
      </c>
      <c r="DJ47" s="1087">
        <f t="shared" si="49"/>
        <v>0.22727272727272727</v>
      </c>
      <c r="DK47" s="1087">
        <f t="shared" si="49"/>
        <v>0.34545454545454551</v>
      </c>
      <c r="DL47" s="1087">
        <f t="shared" si="49"/>
        <v>0.34545454545454551</v>
      </c>
      <c r="DM47" s="1087">
        <f t="shared" si="49"/>
        <v>0.33333333333333326</v>
      </c>
      <c r="DN47" s="1087">
        <f t="shared" si="49"/>
        <v>0.35820895522388069</v>
      </c>
      <c r="DO47" s="1087">
        <f t="shared" si="49"/>
        <v>0.35820895522388069</v>
      </c>
      <c r="DP47" s="1087">
        <f t="shared" si="49"/>
        <v>0.32903225806451608</v>
      </c>
      <c r="DQ47" s="1087">
        <f t="shared" si="49"/>
        <v>0.26548672566371689</v>
      </c>
      <c r="DR47" s="1087">
        <f t="shared" si="49"/>
        <v>0.26548672566371689</v>
      </c>
      <c r="DS47" s="1087">
        <f t="shared" si="49"/>
        <v>0.26548672566371689</v>
      </c>
      <c r="DT47" s="1087">
        <f t="shared" si="49"/>
        <v>0.14814814814814814</v>
      </c>
      <c r="DU47" s="1087">
        <f t="shared" si="49"/>
        <v>0.14814814814814814</v>
      </c>
      <c r="DV47" s="1087">
        <f t="shared" si="49"/>
        <v>0.16666666666666663</v>
      </c>
      <c r="DW47" s="1087">
        <f t="shared" si="49"/>
        <v>0.16666666666666663</v>
      </c>
      <c r="DX47" s="1087">
        <f t="shared" si="49"/>
        <v>0.16666666666666663</v>
      </c>
      <c r="DY47" s="1087">
        <f t="shared" si="49"/>
        <v>0.21978021978021967</v>
      </c>
      <c r="DZ47" s="1087">
        <f t="shared" si="49"/>
        <v>0.33749999999999991</v>
      </c>
    </row>
    <row r="48" spans="80:130">
      <c r="CB48" s="1086">
        <v>10</v>
      </c>
      <c r="CC48" s="1086">
        <v>4</v>
      </c>
      <c r="CD48" s="1086" t="str">
        <f t="shared" si="1"/>
        <v>処遇加算Ⅱ特定加算Ⅱベア加算なしから新加算Ⅳ</v>
      </c>
      <c r="CE48" s="1087">
        <f t="shared" si="48"/>
        <v>2.9999999999999749e-003</v>
      </c>
      <c r="CF48" s="1087">
        <f t="shared" si="48"/>
        <v>2.9999999999999749e-003</v>
      </c>
      <c r="CG48" s="1087">
        <f t="shared" si="48"/>
        <v>2.9999999999999749e-003</v>
      </c>
      <c r="CH48" s="1087">
        <f t="shared" si="48"/>
        <v>5.9999999999999984e-003</v>
      </c>
      <c r="CI48" s="1087">
        <f t="shared" si="48"/>
        <v>1.0999999999999989e-002</v>
      </c>
      <c r="CJ48" s="1087">
        <f t="shared" si="48"/>
        <v>1.0999999999999989e-002</v>
      </c>
      <c r="CK48" s="1087">
        <f t="shared" si="48"/>
        <v>2.0000000000000018e-003</v>
      </c>
      <c r="CL48" s="1087">
        <f t="shared" si="48"/>
        <v>1.6e-002</v>
      </c>
      <c r="CM48" s="1087">
        <f t="shared" si="48"/>
        <v>1.6e-002</v>
      </c>
      <c r="CN48" s="1087">
        <f t="shared" si="48"/>
        <v>2.1999999999999992e-002</v>
      </c>
      <c r="CO48" s="1087">
        <f t="shared" si="48"/>
        <v>2.0000000000000004e-002</v>
      </c>
      <c r="CP48" s="1087">
        <f t="shared" si="48"/>
        <v>2.0000000000000004e-002</v>
      </c>
      <c r="CQ48" s="1087">
        <f t="shared" si="48"/>
        <v>2.0999999999999991e-002</v>
      </c>
      <c r="CR48" s="1087">
        <f t="shared" si="48"/>
        <v>7.0000000000000062e-003</v>
      </c>
      <c r="CS48" s="1087">
        <f t="shared" si="48"/>
        <v>7.0000000000000062e-003</v>
      </c>
      <c r="CT48" s="1087">
        <f t="shared" si="48"/>
        <v>7.0000000000000062e-003</v>
      </c>
      <c r="CU48" s="1087">
        <f t="shared" si="48"/>
        <v>-1.9999999999999948e-003</v>
      </c>
      <c r="CV48" s="1087">
        <f t="shared" si="48"/>
        <v>-1.9999999999999948e-003</v>
      </c>
      <c r="CW48" s="1087">
        <f t="shared" si="48"/>
        <v>-9.9999999999999742e-004</v>
      </c>
      <c r="CX48" s="1087">
        <f t="shared" si="48"/>
        <v>-9.9999999999999742e-004</v>
      </c>
      <c r="CY48" s="1087">
        <f t="shared" si="48"/>
        <v>-9.9999999999999742e-004</v>
      </c>
      <c r="CZ48" s="1087">
        <f t="shared" si="48"/>
        <v>2.9999999999999749e-003</v>
      </c>
      <c r="DA48" s="1087">
        <f t="shared" si="48"/>
        <v>1.0999999999999989e-002</v>
      </c>
      <c r="DC48" s="1086" t="s">
        <v>2199</v>
      </c>
      <c r="DD48" s="1087">
        <f t="shared" si="49"/>
        <v>2.0689655172413623e-002</v>
      </c>
      <c r="DE48" s="1087">
        <f t="shared" si="49"/>
        <v>2.0689655172413623e-002</v>
      </c>
      <c r="DF48" s="1087">
        <f t="shared" si="49"/>
        <v>2.0689655172413623e-002</v>
      </c>
      <c r="DG48" s="1087">
        <f t="shared" si="49"/>
        <v>9.5238095238095205e-002</v>
      </c>
      <c r="DH48" s="1087">
        <f t="shared" si="49"/>
        <v>0.17187499999999986</v>
      </c>
      <c r="DI48" s="1087">
        <f t="shared" si="49"/>
        <v>0.17187499999999986</v>
      </c>
      <c r="DJ48" s="1087">
        <f t="shared" si="49"/>
        <v>3.77358490566038e-002</v>
      </c>
      <c r="DK48" s="1087">
        <f t="shared" si="49"/>
        <v>0.18181818181818182</v>
      </c>
      <c r="DL48" s="1087">
        <f t="shared" si="49"/>
        <v>0.18181818181818182</v>
      </c>
      <c r="DM48" s="1087">
        <f t="shared" si="49"/>
        <v>0.18032786885245897</v>
      </c>
      <c r="DN48" s="1087">
        <f t="shared" si="49"/>
        <v>0.18867924528301891</v>
      </c>
      <c r="DO48" s="1087">
        <f t="shared" si="49"/>
        <v>0.18867924528301891</v>
      </c>
      <c r="DP48" s="1087">
        <f t="shared" si="49"/>
        <v>0.16799999999999993</v>
      </c>
      <c r="DQ48" s="1087">
        <f t="shared" si="49"/>
        <v>7.7777777777777848e-002</v>
      </c>
      <c r="DR48" s="1087">
        <f t="shared" si="49"/>
        <v>7.7777777777777848e-002</v>
      </c>
      <c r="DS48" s="1087">
        <f t="shared" si="49"/>
        <v>7.7777777777777848e-002</v>
      </c>
      <c r="DT48" s="1087">
        <f t="shared" si="49"/>
        <v>-4.5454545454545331e-002</v>
      </c>
      <c r="DU48" s="1087">
        <f t="shared" si="49"/>
        <v>-4.5454545454545331e-002</v>
      </c>
      <c r="DV48" s="1087">
        <f t="shared" si="49"/>
        <v>-3.4482758620689564e-002</v>
      </c>
      <c r="DW48" s="1087">
        <f t="shared" si="49"/>
        <v>-3.4482758620689564e-002</v>
      </c>
      <c r="DX48" s="1087">
        <f t="shared" si="49"/>
        <v>-3.4482758620689564e-002</v>
      </c>
      <c r="DY48" s="1087">
        <f t="shared" si="49"/>
        <v>2.0689655172413623e-002</v>
      </c>
      <c r="DZ48" s="1087">
        <f t="shared" si="49"/>
        <v>0.17187499999999986</v>
      </c>
    </row>
    <row r="49" spans="80:130" ht="24">
      <c r="CB49" s="1086">
        <v>10</v>
      </c>
      <c r="CC49" s="1086">
        <v>10</v>
      </c>
      <c r="CD49" s="1086" t="str">
        <f t="shared" si="1"/>
        <v>処遇加算Ⅱ特定加算Ⅱベア加算なしから新加算Ⅴ（６）</v>
      </c>
      <c r="CE49" s="1087">
        <f t="shared" ref="CE49:DA49" si="50">BD12-AD$12</f>
        <v>2.0999999999999991e-002</v>
      </c>
      <c r="CF49" s="1087">
        <f t="shared" si="50"/>
        <v>2.0999999999999991e-002</v>
      </c>
      <c r="CG49" s="1087">
        <f t="shared" si="50"/>
        <v>2.0999999999999991e-002</v>
      </c>
      <c r="CH49" s="1087">
        <f t="shared" si="50"/>
        <v>1.0000000000000002e-002</v>
      </c>
      <c r="CI49" s="1087">
        <f t="shared" si="50"/>
        <v>1.0000000000000002e-002</v>
      </c>
      <c r="CJ49" s="1087">
        <f t="shared" si="50"/>
        <v>1.0000000000000002e-002</v>
      </c>
      <c r="CK49" s="1087">
        <f t="shared" si="50"/>
        <v>9.0000000000000011e-003</v>
      </c>
      <c r="CL49" s="1087">
        <f t="shared" si="50"/>
        <v>1.2999999999999998e-002</v>
      </c>
      <c r="CM49" s="1087">
        <f t="shared" si="50"/>
        <v>1.2999999999999998e-002</v>
      </c>
      <c r="CN49" s="1087">
        <f t="shared" si="50"/>
        <v>2.2999999999999993e-002</v>
      </c>
      <c r="CO49" s="1087">
        <f t="shared" si="50"/>
        <v>1.4999999999999999e-002</v>
      </c>
      <c r="CP49" s="1087">
        <f t="shared" si="50"/>
        <v>1.4999999999999999e-002</v>
      </c>
      <c r="CQ49" s="1087">
        <f t="shared" si="50"/>
        <v>2.0999999999999991e-002</v>
      </c>
      <c r="CR49" s="1087">
        <f t="shared" si="50"/>
        <v>1.3999999999999999e-002</v>
      </c>
      <c r="CS49" s="1087">
        <f t="shared" si="50"/>
        <v>1.3999999999999999e-002</v>
      </c>
      <c r="CT49" s="1087">
        <f t="shared" si="50"/>
        <v>1.3999999999999999e-002</v>
      </c>
      <c r="CU49" s="1087">
        <f t="shared" si="50"/>
        <v>6.9999999999999993e-003</v>
      </c>
      <c r="CV49" s="1087">
        <f t="shared" si="50"/>
        <v>6.9999999999999993e-003</v>
      </c>
      <c r="CW49" s="1087">
        <f t="shared" si="50"/>
        <v>4.9999999999999975e-003</v>
      </c>
      <c r="CX49" s="1087">
        <f t="shared" si="50"/>
        <v>4.9999999999999975e-003</v>
      </c>
      <c r="CY49" s="1087">
        <f t="shared" si="50"/>
        <v>4.9999999999999975e-003</v>
      </c>
      <c r="CZ49" s="1087">
        <f t="shared" si="50"/>
        <v>2.0999999999999991e-002</v>
      </c>
      <c r="DA49" s="1087">
        <f t="shared" si="50"/>
        <v>1.0000000000000002e-002</v>
      </c>
      <c r="DC49" s="1086" t="s">
        <v>2200</v>
      </c>
      <c r="DD49" s="1087">
        <f t="shared" ref="DD49:DZ49" si="51">CE49/BD12</f>
        <v>0.12883435582822081</v>
      </c>
      <c r="DE49" s="1087">
        <f t="shared" si="51"/>
        <v>0.12883435582822081</v>
      </c>
      <c r="DF49" s="1087">
        <f t="shared" si="51"/>
        <v>0.12883435582822081</v>
      </c>
      <c r="DG49" s="1087">
        <f t="shared" si="51"/>
        <v>0.1492537313432836</v>
      </c>
      <c r="DH49" s="1087">
        <f t="shared" si="51"/>
        <v>0.15873015873015875</v>
      </c>
      <c r="DI49" s="1087">
        <f t="shared" si="51"/>
        <v>0.15873015873015875</v>
      </c>
      <c r="DJ49" s="1087">
        <f t="shared" si="51"/>
        <v>0.15</v>
      </c>
      <c r="DK49" s="1087">
        <f t="shared" si="51"/>
        <v>0.15294117647058822</v>
      </c>
      <c r="DL49" s="1087">
        <f t="shared" si="51"/>
        <v>0.15294117647058822</v>
      </c>
      <c r="DM49" s="1087">
        <f t="shared" si="51"/>
        <v>0.18699186991869912</v>
      </c>
      <c r="DN49" s="1087">
        <f t="shared" si="51"/>
        <v>0.14851485148514851</v>
      </c>
      <c r="DO49" s="1087">
        <f t="shared" si="51"/>
        <v>0.14851485148514851</v>
      </c>
      <c r="DP49" s="1087">
        <f t="shared" si="51"/>
        <v>0.16799999999999993</v>
      </c>
      <c r="DQ49" s="1087">
        <f t="shared" si="51"/>
        <v>0.14432989690721651</v>
      </c>
      <c r="DR49" s="1087">
        <f t="shared" si="51"/>
        <v>0.14432989690721651</v>
      </c>
      <c r="DS49" s="1087">
        <f t="shared" si="51"/>
        <v>0.14432989690721651</v>
      </c>
      <c r="DT49" s="1087">
        <f t="shared" si="51"/>
        <v>0.13207547169811321</v>
      </c>
      <c r="DU49" s="1087">
        <f t="shared" si="51"/>
        <v>0.13207547169811321</v>
      </c>
      <c r="DV49" s="1087">
        <f t="shared" si="51"/>
        <v>0.14285714285714279</v>
      </c>
      <c r="DW49" s="1087">
        <f t="shared" si="51"/>
        <v>0.14285714285714279</v>
      </c>
      <c r="DX49" s="1087">
        <f t="shared" si="51"/>
        <v>0.14285714285714279</v>
      </c>
      <c r="DY49" s="1087">
        <f t="shared" si="51"/>
        <v>0.12883435582822081</v>
      </c>
      <c r="DZ49" s="1087">
        <f t="shared" si="51"/>
        <v>0.15873015873015875</v>
      </c>
    </row>
    <row r="50" spans="80:130">
      <c r="CB50" s="1086">
        <v>11</v>
      </c>
      <c r="CC50" s="1086">
        <v>1</v>
      </c>
      <c r="CD50" s="1086" t="str">
        <f t="shared" si="1"/>
        <v>処遇加算Ⅱ特定加算なしベア加算から新加算Ⅰ</v>
      </c>
      <c r="CE50" s="1087">
        <f t="shared" ref="CE50:DA53" si="52">BD3-AD$13</f>
        <v>0.121</v>
      </c>
      <c r="CF50" s="1087">
        <f t="shared" si="52"/>
        <v>0.121</v>
      </c>
      <c r="CG50" s="1087">
        <f t="shared" si="52"/>
        <v>0.121</v>
      </c>
      <c r="CH50" s="1087">
        <f t="shared" si="52"/>
        <v>4.6999999999999986e-002</v>
      </c>
      <c r="CI50" s="1087">
        <f t="shared" si="52"/>
        <v>3.7999999999999992e-002</v>
      </c>
      <c r="CJ50" s="1087">
        <f t="shared" si="52"/>
        <v>3.7999999999999992e-002</v>
      </c>
      <c r="CK50" s="1087">
        <f t="shared" si="52"/>
        <v>4.1999999999999989e-002</v>
      </c>
      <c r="CL50" s="1087">
        <f t="shared" si="52"/>
        <v>5.3000000000000005e-002</v>
      </c>
      <c r="CM50" s="1087">
        <f t="shared" si="52"/>
        <v>5.3000000000000005e-002</v>
      </c>
      <c r="CN50" s="1087">
        <f t="shared" si="52"/>
        <v>8.199999999999999e-002</v>
      </c>
      <c r="CO50" s="1087">
        <f t="shared" si="52"/>
        <v>5.8000000000000024e-002</v>
      </c>
      <c r="CP50" s="1087">
        <f t="shared" si="52"/>
        <v>5.8000000000000024e-002</v>
      </c>
      <c r="CQ50" s="1087">
        <f t="shared" si="52"/>
        <v>8.199999999999999e-002</v>
      </c>
      <c r="CR50" s="1087">
        <f t="shared" si="52"/>
        <v>6.4000000000000015e-002</v>
      </c>
      <c r="CS50" s="1087">
        <f t="shared" si="52"/>
        <v>6.4000000000000015e-002</v>
      </c>
      <c r="CT50" s="1087">
        <f t="shared" si="52"/>
        <v>6.4000000000000015e-002</v>
      </c>
      <c r="CU50" s="1087">
        <f t="shared" si="52"/>
        <v>3.8000000000000006e-002</v>
      </c>
      <c r="CV50" s="1087">
        <f t="shared" si="52"/>
        <v>3.8000000000000006e-002</v>
      </c>
      <c r="CW50" s="1087">
        <f t="shared" si="52"/>
        <v>2.6999999999999989e-002</v>
      </c>
      <c r="CX50" s="1087">
        <f t="shared" si="52"/>
        <v>2.6999999999999989e-002</v>
      </c>
      <c r="CY50" s="1087">
        <f t="shared" si="52"/>
        <v>2.6999999999999989e-002</v>
      </c>
      <c r="CZ50" s="1087">
        <f t="shared" si="52"/>
        <v>0.121</v>
      </c>
      <c r="DA50" s="1087">
        <f t="shared" si="52"/>
        <v>3.7999999999999992e-002</v>
      </c>
      <c r="DC50" s="1086" t="s">
        <v>2202</v>
      </c>
      <c r="DD50" s="1087">
        <f t="shared" ref="DD50:DZ53" si="53">CE50/BD3</f>
        <v>0.49387755102040815</v>
      </c>
      <c r="DE50" s="1087">
        <f t="shared" si="53"/>
        <v>0.49387755102040815</v>
      </c>
      <c r="DF50" s="1087">
        <f t="shared" si="53"/>
        <v>0.49387755102040815</v>
      </c>
      <c r="DG50" s="1087">
        <f t="shared" si="53"/>
        <v>0.46999999999999992</v>
      </c>
      <c r="DH50" s="1087">
        <f t="shared" si="53"/>
        <v>0.41304347826086957</v>
      </c>
      <c r="DI50" s="1087">
        <f t="shared" si="53"/>
        <v>0.41304347826086957</v>
      </c>
      <c r="DJ50" s="1087">
        <f t="shared" si="53"/>
        <v>0.48837209302325574</v>
      </c>
      <c r="DK50" s="1087">
        <f t="shared" si="53"/>
        <v>0.41406250000000006</v>
      </c>
      <c r="DL50" s="1087">
        <f t="shared" si="53"/>
        <v>0.41406250000000006</v>
      </c>
      <c r="DM50" s="1087">
        <f t="shared" si="53"/>
        <v>0.45303867403314912</v>
      </c>
      <c r="DN50" s="1087">
        <f t="shared" si="53"/>
        <v>0.38926174496644306</v>
      </c>
      <c r="DO50" s="1087">
        <f t="shared" si="53"/>
        <v>0.38926174496644306</v>
      </c>
      <c r="DP50" s="1087">
        <f t="shared" si="53"/>
        <v>0.44086021505376338</v>
      </c>
      <c r="DQ50" s="1087">
        <f t="shared" si="53"/>
        <v>0.45714285714285718</v>
      </c>
      <c r="DR50" s="1087">
        <f t="shared" si="53"/>
        <v>0.45714285714285718</v>
      </c>
      <c r="DS50" s="1087">
        <f t="shared" si="53"/>
        <v>0.45714285714285718</v>
      </c>
      <c r="DT50" s="1087">
        <f t="shared" si="53"/>
        <v>0.50666666666666671</v>
      </c>
      <c r="DU50" s="1087">
        <f t="shared" si="53"/>
        <v>0.50666666666666671</v>
      </c>
      <c r="DV50" s="1087">
        <f t="shared" si="53"/>
        <v>0.52941176470588225</v>
      </c>
      <c r="DW50" s="1087">
        <f t="shared" si="53"/>
        <v>0.52941176470588225</v>
      </c>
      <c r="DX50" s="1087">
        <f t="shared" si="53"/>
        <v>0.52941176470588225</v>
      </c>
      <c r="DY50" s="1087">
        <f t="shared" si="53"/>
        <v>0.49387755102040815</v>
      </c>
      <c r="DZ50" s="1087">
        <f t="shared" si="53"/>
        <v>0.41304347826086957</v>
      </c>
    </row>
    <row r="51" spans="80:130">
      <c r="CB51" s="1086">
        <v>11</v>
      </c>
      <c r="CC51" s="1086">
        <v>2</v>
      </c>
      <c r="CD51" s="1086" t="str">
        <f t="shared" si="1"/>
        <v>処遇加算Ⅱ特定加算なしベア加算から新加算Ⅱ</v>
      </c>
      <c r="CE51" s="1087">
        <f t="shared" si="52"/>
        <v>0.1</v>
      </c>
      <c r="CF51" s="1087">
        <f t="shared" si="52"/>
        <v>0.1</v>
      </c>
      <c r="CG51" s="1087">
        <f t="shared" si="52"/>
        <v>0.1</v>
      </c>
      <c r="CH51" s="1087">
        <f t="shared" si="52"/>
        <v>4.0999999999999995e-002</v>
      </c>
      <c r="CI51" s="1087">
        <f t="shared" si="52"/>
        <v>3.599999999999999e-002</v>
      </c>
      <c r="CJ51" s="1087">
        <f t="shared" si="52"/>
        <v>3.599999999999999e-002</v>
      </c>
      <c r="CK51" s="1087">
        <f t="shared" si="52"/>
        <v>3.8999999999999986e-002</v>
      </c>
      <c r="CL51" s="1087">
        <f t="shared" si="52"/>
        <v>4.7e-002</v>
      </c>
      <c r="CM51" s="1087">
        <f t="shared" si="52"/>
        <v>4.7e-002</v>
      </c>
      <c r="CN51" s="1087">
        <f t="shared" si="52"/>
        <v>7.4999999999999983e-002</v>
      </c>
      <c r="CO51" s="1087">
        <f t="shared" si="52"/>
        <v>5.5000000000000021e-002</v>
      </c>
      <c r="CP51" s="1087">
        <f t="shared" si="52"/>
        <v>5.5000000000000021e-002</v>
      </c>
      <c r="CQ51" s="1087">
        <f t="shared" si="52"/>
        <v>7.3999999999999982e-002</v>
      </c>
      <c r="CR51" s="1087">
        <f t="shared" si="52"/>
        <v>6.0000000000000012e-002</v>
      </c>
      <c r="CS51" s="1087">
        <f t="shared" si="52"/>
        <v>6.0000000000000012e-002</v>
      </c>
      <c r="CT51" s="1087">
        <f t="shared" si="52"/>
        <v>6.0000000000000012e-002</v>
      </c>
      <c r="CU51" s="1087">
        <f t="shared" si="52"/>
        <v>3.4000000000000002e-002</v>
      </c>
      <c r="CV51" s="1087">
        <f t="shared" si="52"/>
        <v>3.4000000000000002e-002</v>
      </c>
      <c r="CW51" s="1087">
        <f t="shared" si="52"/>
        <v>2.2999999999999993e-002</v>
      </c>
      <c r="CX51" s="1087">
        <f t="shared" si="52"/>
        <v>2.2999999999999993e-002</v>
      </c>
      <c r="CY51" s="1087">
        <f t="shared" si="52"/>
        <v>2.2999999999999993e-002</v>
      </c>
      <c r="CZ51" s="1087">
        <f t="shared" si="52"/>
        <v>0.1</v>
      </c>
      <c r="DA51" s="1087">
        <f t="shared" si="52"/>
        <v>3.599999999999999e-002</v>
      </c>
      <c r="DC51" s="1086" t="s">
        <v>2203</v>
      </c>
      <c r="DD51" s="1087">
        <f t="shared" si="53"/>
        <v>0.44642857142857145</v>
      </c>
      <c r="DE51" s="1087">
        <f t="shared" si="53"/>
        <v>0.44642857142857145</v>
      </c>
      <c r="DF51" s="1087">
        <f t="shared" si="53"/>
        <v>0.44642857142857145</v>
      </c>
      <c r="DG51" s="1087">
        <f t="shared" si="53"/>
        <v>0.43617021276595741</v>
      </c>
      <c r="DH51" s="1087">
        <f t="shared" si="53"/>
        <v>0.4</v>
      </c>
      <c r="DI51" s="1087">
        <f t="shared" si="53"/>
        <v>0.4</v>
      </c>
      <c r="DJ51" s="1087">
        <f t="shared" si="53"/>
        <v>0.46987951807228906</v>
      </c>
      <c r="DK51" s="1087">
        <f t="shared" si="53"/>
        <v>0.38524590163934425</v>
      </c>
      <c r="DL51" s="1087">
        <f t="shared" si="53"/>
        <v>0.38524590163934425</v>
      </c>
      <c r="DM51" s="1087">
        <f t="shared" si="53"/>
        <v>0.43103448275862061</v>
      </c>
      <c r="DN51" s="1087">
        <f t="shared" si="53"/>
        <v>0.37671232876712341</v>
      </c>
      <c r="DO51" s="1087">
        <f t="shared" si="53"/>
        <v>0.37671232876712341</v>
      </c>
      <c r="DP51" s="1087">
        <f t="shared" si="53"/>
        <v>0.41573033707865159</v>
      </c>
      <c r="DQ51" s="1087">
        <f t="shared" si="53"/>
        <v>0.44117647058823534</v>
      </c>
      <c r="DR51" s="1087">
        <f t="shared" si="53"/>
        <v>0.44117647058823534</v>
      </c>
      <c r="DS51" s="1087">
        <f t="shared" si="53"/>
        <v>0.44117647058823534</v>
      </c>
      <c r="DT51" s="1087">
        <f t="shared" si="53"/>
        <v>0.47887323943661969</v>
      </c>
      <c r="DU51" s="1087">
        <f t="shared" si="53"/>
        <v>0.47887323943661969</v>
      </c>
      <c r="DV51" s="1087">
        <f t="shared" si="53"/>
        <v>0.4893617021276595</v>
      </c>
      <c r="DW51" s="1087">
        <f t="shared" si="53"/>
        <v>0.4893617021276595</v>
      </c>
      <c r="DX51" s="1087">
        <f t="shared" si="53"/>
        <v>0.4893617021276595</v>
      </c>
      <c r="DY51" s="1087">
        <f t="shared" si="53"/>
        <v>0.44642857142857145</v>
      </c>
      <c r="DZ51" s="1087">
        <f t="shared" si="53"/>
        <v>0.4</v>
      </c>
    </row>
    <row r="52" spans="80:130">
      <c r="CB52" s="1086">
        <v>11</v>
      </c>
      <c r="CC52" s="1086">
        <v>3</v>
      </c>
      <c r="CD52" s="1086" t="str">
        <f t="shared" si="1"/>
        <v>処遇加算Ⅱ特定加算なしベア加算から新加算Ⅲ</v>
      </c>
      <c r="CE52" s="1087">
        <f t="shared" si="52"/>
        <v>5.7999999999999996e-002</v>
      </c>
      <c r="CF52" s="1087">
        <f t="shared" si="52"/>
        <v>5.7999999999999996e-002</v>
      </c>
      <c r="CG52" s="1087">
        <f t="shared" si="52"/>
        <v>5.7999999999999996e-002</v>
      </c>
      <c r="CH52" s="1087">
        <f t="shared" si="52"/>
        <v>2.5999999999999995e-002</v>
      </c>
      <c r="CI52" s="1087">
        <f t="shared" si="52"/>
        <v>2.5999999999999995e-002</v>
      </c>
      <c r="CJ52" s="1087">
        <f t="shared" si="52"/>
        <v>2.5999999999999995e-002</v>
      </c>
      <c r="CK52" s="1087">
        <f t="shared" si="52"/>
        <v>2.1999999999999999e-002</v>
      </c>
      <c r="CL52" s="1087">
        <f t="shared" si="52"/>
        <v>3.5000000000000003e-002</v>
      </c>
      <c r="CM52" s="1087">
        <f t="shared" si="52"/>
        <v>3.5000000000000003e-002</v>
      </c>
      <c r="CN52" s="1087">
        <f t="shared" si="52"/>
        <v>5.099999999999999e-002</v>
      </c>
      <c r="CO52" s="1087">
        <f t="shared" si="52"/>
        <v>4.300000000000001e-002</v>
      </c>
      <c r="CP52" s="1087">
        <f t="shared" si="52"/>
        <v>4.300000000000001e-002</v>
      </c>
      <c r="CQ52" s="1087">
        <f t="shared" si="52"/>
        <v>5.099999999999999e-002</v>
      </c>
      <c r="CR52" s="1087">
        <f t="shared" si="52"/>
        <v>3.7000000000000005e-002</v>
      </c>
      <c r="CS52" s="1087">
        <f t="shared" si="52"/>
        <v>3.7000000000000005e-002</v>
      </c>
      <c r="CT52" s="1087">
        <f t="shared" si="52"/>
        <v>3.7000000000000005e-002</v>
      </c>
      <c r="CU52" s="1087">
        <f t="shared" si="52"/>
        <v>1.6999999999999994e-002</v>
      </c>
      <c r="CV52" s="1087">
        <f t="shared" si="52"/>
        <v>1.6999999999999994e-002</v>
      </c>
      <c r="CW52" s="1087">
        <f t="shared" si="52"/>
        <v>1.1999999999999997e-002</v>
      </c>
      <c r="CX52" s="1087">
        <f t="shared" si="52"/>
        <v>1.1999999999999997e-002</v>
      </c>
      <c r="CY52" s="1087">
        <f t="shared" si="52"/>
        <v>1.1999999999999997e-002</v>
      </c>
      <c r="CZ52" s="1087">
        <f t="shared" si="52"/>
        <v>5.7999999999999996e-002</v>
      </c>
      <c r="DA52" s="1087">
        <f t="shared" si="52"/>
        <v>2.5999999999999995e-002</v>
      </c>
      <c r="DC52" s="1086" t="s">
        <v>2204</v>
      </c>
      <c r="DD52" s="1087">
        <f t="shared" si="53"/>
        <v>0.31868131868131866</v>
      </c>
      <c r="DE52" s="1087">
        <f t="shared" si="53"/>
        <v>0.31868131868131866</v>
      </c>
      <c r="DF52" s="1087">
        <f t="shared" si="53"/>
        <v>0.31868131868131866</v>
      </c>
      <c r="DG52" s="1087">
        <f t="shared" si="53"/>
        <v>0.32911392405063283</v>
      </c>
      <c r="DH52" s="1087">
        <f t="shared" si="53"/>
        <v>0.32500000000000001</v>
      </c>
      <c r="DI52" s="1087">
        <f t="shared" si="53"/>
        <v>0.32500000000000001</v>
      </c>
      <c r="DJ52" s="1087">
        <f t="shared" si="53"/>
        <v>0.33333333333333331</v>
      </c>
      <c r="DK52" s="1087">
        <f t="shared" si="53"/>
        <v>0.31818181818181823</v>
      </c>
      <c r="DL52" s="1087">
        <f t="shared" si="53"/>
        <v>0.31818181818181823</v>
      </c>
      <c r="DM52" s="1087">
        <f t="shared" si="53"/>
        <v>0.34</v>
      </c>
      <c r="DN52" s="1087">
        <f t="shared" si="53"/>
        <v>0.32089552238805974</v>
      </c>
      <c r="DO52" s="1087">
        <f t="shared" si="53"/>
        <v>0.32089552238805974</v>
      </c>
      <c r="DP52" s="1087">
        <f t="shared" si="53"/>
        <v>0.32903225806451608</v>
      </c>
      <c r="DQ52" s="1087">
        <f t="shared" si="53"/>
        <v>0.32743362831858408</v>
      </c>
      <c r="DR52" s="1087">
        <f t="shared" si="53"/>
        <v>0.32743362831858408</v>
      </c>
      <c r="DS52" s="1087">
        <f t="shared" si="53"/>
        <v>0.32743362831858408</v>
      </c>
      <c r="DT52" s="1087">
        <f t="shared" si="53"/>
        <v>0.31481481481481471</v>
      </c>
      <c r="DU52" s="1087">
        <f t="shared" si="53"/>
        <v>0.31481481481481471</v>
      </c>
      <c r="DV52" s="1087">
        <f t="shared" si="53"/>
        <v>0.33333333333333326</v>
      </c>
      <c r="DW52" s="1087">
        <f t="shared" si="53"/>
        <v>0.33333333333333326</v>
      </c>
      <c r="DX52" s="1087">
        <f t="shared" si="53"/>
        <v>0.33333333333333326</v>
      </c>
      <c r="DY52" s="1087">
        <f t="shared" si="53"/>
        <v>0.31868131868131866</v>
      </c>
      <c r="DZ52" s="1087">
        <f t="shared" si="53"/>
        <v>0.32500000000000001</v>
      </c>
    </row>
    <row r="53" spans="80:130">
      <c r="CB53" s="1086">
        <v>11</v>
      </c>
      <c r="CC53" s="1086">
        <v>4</v>
      </c>
      <c r="CD53" s="1086" t="str">
        <f t="shared" si="1"/>
        <v>処遇加算Ⅱ特定加算なしベア加算から新加算Ⅳ</v>
      </c>
      <c r="CE53" s="1087">
        <f t="shared" si="52"/>
        <v>2.0999999999999991e-002</v>
      </c>
      <c r="CF53" s="1087">
        <f t="shared" si="52"/>
        <v>2.0999999999999991e-002</v>
      </c>
      <c r="CG53" s="1087">
        <f t="shared" si="52"/>
        <v>2.0999999999999991e-002</v>
      </c>
      <c r="CH53" s="1087">
        <f t="shared" si="52"/>
        <v>9.999999999999995e-003</v>
      </c>
      <c r="CI53" s="1087">
        <f t="shared" si="52"/>
        <v>9.999999999999995e-003</v>
      </c>
      <c r="CJ53" s="1087">
        <f t="shared" si="52"/>
        <v>9.999999999999995e-003</v>
      </c>
      <c r="CK53" s="1087">
        <f t="shared" si="52"/>
        <v>9.0000000000000011e-003</v>
      </c>
      <c r="CL53" s="1087">
        <f t="shared" si="52"/>
        <v>1.2999999999999998e-002</v>
      </c>
      <c r="CM53" s="1087">
        <f t="shared" si="52"/>
        <v>1.2999999999999998e-002</v>
      </c>
      <c r="CN53" s="1087">
        <f t="shared" si="52"/>
        <v>2.2999999999999993e-002</v>
      </c>
      <c r="CO53" s="1087">
        <f t="shared" si="52"/>
        <v>1.4999999999999999e-002</v>
      </c>
      <c r="CP53" s="1087">
        <f t="shared" si="52"/>
        <v>1.4999999999999999e-002</v>
      </c>
      <c r="CQ53" s="1087">
        <f t="shared" si="52"/>
        <v>2.0999999999999991e-002</v>
      </c>
      <c r="CR53" s="1087">
        <f t="shared" si="52"/>
        <v>1.3999999999999999e-002</v>
      </c>
      <c r="CS53" s="1087">
        <f t="shared" si="52"/>
        <v>1.3999999999999999e-002</v>
      </c>
      <c r="CT53" s="1087">
        <f t="shared" si="52"/>
        <v>1.3999999999999999e-002</v>
      </c>
      <c r="CU53" s="1087">
        <f t="shared" si="52"/>
        <v>6.9999999999999993e-003</v>
      </c>
      <c r="CV53" s="1087">
        <f t="shared" si="52"/>
        <v>6.9999999999999993e-003</v>
      </c>
      <c r="CW53" s="1087">
        <f t="shared" si="52"/>
        <v>5.000000000000001e-003</v>
      </c>
      <c r="CX53" s="1087">
        <f t="shared" si="52"/>
        <v>5.000000000000001e-003</v>
      </c>
      <c r="CY53" s="1087">
        <f t="shared" si="52"/>
        <v>5.000000000000001e-003</v>
      </c>
      <c r="CZ53" s="1087">
        <f t="shared" si="52"/>
        <v>2.0999999999999991e-002</v>
      </c>
      <c r="DA53" s="1087">
        <f t="shared" si="52"/>
        <v>9.999999999999995e-003</v>
      </c>
      <c r="DC53" s="1086" t="s">
        <v>1516</v>
      </c>
      <c r="DD53" s="1087">
        <f t="shared" si="53"/>
        <v>0.14482758620689651</v>
      </c>
      <c r="DE53" s="1087">
        <f t="shared" si="53"/>
        <v>0.14482758620689651</v>
      </c>
      <c r="DF53" s="1087">
        <f t="shared" si="53"/>
        <v>0.14482758620689651</v>
      </c>
      <c r="DG53" s="1087">
        <f t="shared" si="53"/>
        <v>0.15873015873015864</v>
      </c>
      <c r="DH53" s="1087">
        <f t="shared" si="53"/>
        <v>0.15624999999999994</v>
      </c>
      <c r="DI53" s="1087">
        <f t="shared" si="53"/>
        <v>0.15624999999999994</v>
      </c>
      <c r="DJ53" s="1087">
        <f t="shared" si="53"/>
        <v>0.16981132075471697</v>
      </c>
      <c r="DK53" s="1087">
        <f t="shared" si="53"/>
        <v>0.14772727272727271</v>
      </c>
      <c r="DL53" s="1087">
        <f t="shared" si="53"/>
        <v>0.14772727272727271</v>
      </c>
      <c r="DM53" s="1087">
        <f t="shared" si="53"/>
        <v>0.18852459016393436</v>
      </c>
      <c r="DN53" s="1087">
        <f t="shared" si="53"/>
        <v>0.14150943396226415</v>
      </c>
      <c r="DO53" s="1087">
        <f t="shared" si="53"/>
        <v>0.14150943396226415</v>
      </c>
      <c r="DP53" s="1087">
        <f t="shared" si="53"/>
        <v>0.16799999999999993</v>
      </c>
      <c r="DQ53" s="1087">
        <f t="shared" si="53"/>
        <v>0.15555555555555556</v>
      </c>
      <c r="DR53" s="1087">
        <f t="shared" si="53"/>
        <v>0.15555555555555556</v>
      </c>
      <c r="DS53" s="1087">
        <f t="shared" si="53"/>
        <v>0.15555555555555556</v>
      </c>
      <c r="DT53" s="1087">
        <f t="shared" si="53"/>
        <v>0.15909090909090906</v>
      </c>
      <c r="DU53" s="1087">
        <f t="shared" si="53"/>
        <v>0.15909090909090906</v>
      </c>
      <c r="DV53" s="1087">
        <f t="shared" si="53"/>
        <v>0.17241379310344829</v>
      </c>
      <c r="DW53" s="1087">
        <f t="shared" si="53"/>
        <v>0.17241379310344829</v>
      </c>
      <c r="DX53" s="1087">
        <f t="shared" si="53"/>
        <v>0.17241379310344829</v>
      </c>
      <c r="DY53" s="1087">
        <f t="shared" si="53"/>
        <v>0.14482758620689651</v>
      </c>
      <c r="DZ53" s="1087">
        <f t="shared" si="53"/>
        <v>0.15624999999999994</v>
      </c>
    </row>
    <row r="54" spans="80:130">
      <c r="CB54" s="1086">
        <v>12</v>
      </c>
      <c r="CC54" s="1086">
        <v>1</v>
      </c>
      <c r="CD54" s="1086" t="str">
        <f t="shared" si="1"/>
        <v>処遇加算Ⅱ特定加算なしベア加算なしから新加算Ⅰ</v>
      </c>
      <c r="CE54" s="1087">
        <f t="shared" ref="CE54:DA57" si="54">BD3-AD$14</f>
        <v>0.14499999999999999</v>
      </c>
      <c r="CF54" s="1087">
        <f t="shared" si="54"/>
        <v>0.14499999999999999</v>
      </c>
      <c r="CG54" s="1087">
        <f t="shared" si="54"/>
        <v>0.14499999999999999</v>
      </c>
      <c r="CH54" s="1087">
        <f t="shared" si="54"/>
        <v>5.7999999999999989e-002</v>
      </c>
      <c r="CI54" s="1087">
        <f t="shared" si="54"/>
        <v>4.8999999999999988e-002</v>
      </c>
      <c r="CJ54" s="1087">
        <f t="shared" si="54"/>
        <v>4.8999999999999988e-002</v>
      </c>
      <c r="CK54" s="1087">
        <f t="shared" si="54"/>
        <v>5.1999999999999991e-002</v>
      </c>
      <c r="CL54" s="1087">
        <f t="shared" si="54"/>
        <v>6.8000000000000005e-002</v>
      </c>
      <c r="CM54" s="1087">
        <f t="shared" si="54"/>
        <v>6.8000000000000005e-002</v>
      </c>
      <c r="CN54" s="1087">
        <f t="shared" si="54"/>
        <v>0.105</v>
      </c>
      <c r="CO54" s="1087">
        <f t="shared" si="54"/>
        <v>7.5000000000000025e-002</v>
      </c>
      <c r="CP54" s="1087">
        <f t="shared" si="54"/>
        <v>7.5000000000000025e-002</v>
      </c>
      <c r="CQ54" s="1087">
        <f t="shared" si="54"/>
        <v>0.105</v>
      </c>
      <c r="CR54" s="1087">
        <f t="shared" si="54"/>
        <v>8.0000000000000016e-002</v>
      </c>
      <c r="CS54" s="1087">
        <f t="shared" si="54"/>
        <v>8.0000000000000016e-002</v>
      </c>
      <c r="CT54" s="1087">
        <f t="shared" si="54"/>
        <v>8.0000000000000016e-002</v>
      </c>
      <c r="CU54" s="1087">
        <f t="shared" si="54"/>
        <v>4.6000000000000013e-002</v>
      </c>
      <c r="CV54" s="1087">
        <f t="shared" si="54"/>
        <v>4.6000000000000013e-002</v>
      </c>
      <c r="CW54" s="1087">
        <f t="shared" si="54"/>
        <v>3.1999999999999987e-002</v>
      </c>
      <c r="CX54" s="1087">
        <f t="shared" si="54"/>
        <v>3.1999999999999987e-002</v>
      </c>
      <c r="CY54" s="1087">
        <f t="shared" si="54"/>
        <v>3.1999999999999987e-002</v>
      </c>
      <c r="CZ54" s="1087">
        <f t="shared" si="54"/>
        <v>0.14499999999999999</v>
      </c>
      <c r="DA54" s="1087">
        <f t="shared" si="54"/>
        <v>4.8999999999999988e-002</v>
      </c>
      <c r="DC54" s="1086" t="s">
        <v>2205</v>
      </c>
      <c r="DD54" s="1087">
        <f t="shared" ref="DD54:DZ57" si="55">CE54/BD3</f>
        <v>0.59183673469387754</v>
      </c>
      <c r="DE54" s="1087">
        <f t="shared" si="55"/>
        <v>0.59183673469387754</v>
      </c>
      <c r="DF54" s="1087">
        <f t="shared" si="55"/>
        <v>0.59183673469387754</v>
      </c>
      <c r="DG54" s="1087">
        <f t="shared" si="55"/>
        <v>0.57999999999999996</v>
      </c>
      <c r="DH54" s="1087">
        <f t="shared" si="55"/>
        <v>0.53260869565217384</v>
      </c>
      <c r="DI54" s="1087">
        <f t="shared" si="55"/>
        <v>0.53260869565217384</v>
      </c>
      <c r="DJ54" s="1087">
        <f t="shared" si="55"/>
        <v>0.60465116279069764</v>
      </c>
      <c r="DK54" s="1087">
        <f t="shared" si="55"/>
        <v>0.53125</v>
      </c>
      <c r="DL54" s="1087">
        <f t="shared" si="55"/>
        <v>0.53125</v>
      </c>
      <c r="DM54" s="1087">
        <f t="shared" si="55"/>
        <v>0.58011049723756902</v>
      </c>
      <c r="DN54" s="1087">
        <f t="shared" si="55"/>
        <v>0.50335570469798663</v>
      </c>
      <c r="DO54" s="1087">
        <f t="shared" si="55"/>
        <v>0.50335570469798663</v>
      </c>
      <c r="DP54" s="1087">
        <f t="shared" si="55"/>
        <v>0.56451612903225801</v>
      </c>
      <c r="DQ54" s="1087">
        <f t="shared" si="55"/>
        <v>0.57142857142857151</v>
      </c>
      <c r="DR54" s="1087">
        <f t="shared" si="55"/>
        <v>0.57142857142857151</v>
      </c>
      <c r="DS54" s="1087">
        <f t="shared" si="55"/>
        <v>0.57142857142857151</v>
      </c>
      <c r="DT54" s="1087">
        <f t="shared" si="55"/>
        <v>0.6133333333333334</v>
      </c>
      <c r="DU54" s="1087">
        <f t="shared" si="55"/>
        <v>0.6133333333333334</v>
      </c>
      <c r="DV54" s="1087">
        <f t="shared" si="55"/>
        <v>0.62745098039215674</v>
      </c>
      <c r="DW54" s="1087">
        <f t="shared" si="55"/>
        <v>0.62745098039215674</v>
      </c>
      <c r="DX54" s="1087">
        <f t="shared" si="55"/>
        <v>0.62745098039215674</v>
      </c>
      <c r="DY54" s="1087">
        <f t="shared" si="55"/>
        <v>0.59183673469387754</v>
      </c>
      <c r="DZ54" s="1087">
        <f t="shared" si="55"/>
        <v>0.53260869565217384</v>
      </c>
    </row>
    <row r="55" spans="80:130">
      <c r="CB55" s="1086">
        <v>12</v>
      </c>
      <c r="CC55" s="1086">
        <v>2</v>
      </c>
      <c r="CD55" s="1086" t="str">
        <f t="shared" si="1"/>
        <v>処遇加算Ⅱ特定加算なしベア加算なしから新加算Ⅱ</v>
      </c>
      <c r="CE55" s="1087">
        <f t="shared" si="54"/>
        <v>0.124</v>
      </c>
      <c r="CF55" s="1087">
        <f t="shared" si="54"/>
        <v>0.124</v>
      </c>
      <c r="CG55" s="1087">
        <f t="shared" si="54"/>
        <v>0.124</v>
      </c>
      <c r="CH55" s="1087">
        <f t="shared" si="54"/>
        <v>5.1999999999999998e-002</v>
      </c>
      <c r="CI55" s="1087">
        <f t="shared" si="54"/>
        <v>4.6999999999999986e-002</v>
      </c>
      <c r="CJ55" s="1087">
        <f t="shared" si="54"/>
        <v>4.6999999999999986e-002</v>
      </c>
      <c r="CK55" s="1087">
        <f t="shared" si="54"/>
        <v>4.8999999999999988e-002</v>
      </c>
      <c r="CL55" s="1087">
        <f t="shared" si="54"/>
        <v>6.2e-002</v>
      </c>
      <c r="CM55" s="1087">
        <f t="shared" si="54"/>
        <v>6.2e-002</v>
      </c>
      <c r="CN55" s="1087">
        <f t="shared" si="54"/>
        <v>9.799999999999999e-002</v>
      </c>
      <c r="CO55" s="1087">
        <f t="shared" si="54"/>
        <v>7.2000000000000022e-002</v>
      </c>
      <c r="CP55" s="1087">
        <f t="shared" si="54"/>
        <v>7.2000000000000022e-002</v>
      </c>
      <c r="CQ55" s="1087">
        <f t="shared" si="54"/>
        <v>9.6999999999999989e-002</v>
      </c>
      <c r="CR55" s="1087">
        <f t="shared" si="54"/>
        <v>7.6000000000000012e-002</v>
      </c>
      <c r="CS55" s="1087">
        <f t="shared" si="54"/>
        <v>7.6000000000000012e-002</v>
      </c>
      <c r="CT55" s="1087">
        <f t="shared" si="54"/>
        <v>7.6000000000000012e-002</v>
      </c>
      <c r="CU55" s="1087">
        <f t="shared" si="54"/>
        <v>4.200000000000001e-002</v>
      </c>
      <c r="CV55" s="1087">
        <f t="shared" si="54"/>
        <v>4.200000000000001e-002</v>
      </c>
      <c r="CW55" s="1087">
        <f t="shared" si="54"/>
        <v>2.7999999999999994e-002</v>
      </c>
      <c r="CX55" s="1087">
        <f t="shared" si="54"/>
        <v>2.7999999999999994e-002</v>
      </c>
      <c r="CY55" s="1087">
        <f t="shared" si="54"/>
        <v>2.7999999999999994e-002</v>
      </c>
      <c r="CZ55" s="1087">
        <f t="shared" si="54"/>
        <v>0.124</v>
      </c>
      <c r="DA55" s="1087">
        <f t="shared" si="54"/>
        <v>4.6999999999999986e-002</v>
      </c>
      <c r="DC55" s="1086" t="s">
        <v>1951</v>
      </c>
      <c r="DD55" s="1087">
        <f t="shared" si="55"/>
        <v>0.5535714285714286</v>
      </c>
      <c r="DE55" s="1087">
        <f t="shared" si="55"/>
        <v>0.5535714285714286</v>
      </c>
      <c r="DF55" s="1087">
        <f t="shared" si="55"/>
        <v>0.5535714285714286</v>
      </c>
      <c r="DG55" s="1087">
        <f t="shared" si="55"/>
        <v>0.55319148936170215</v>
      </c>
      <c r="DH55" s="1087">
        <f t="shared" si="55"/>
        <v>0.52222222222222214</v>
      </c>
      <c r="DI55" s="1087">
        <f t="shared" si="55"/>
        <v>0.52222222222222214</v>
      </c>
      <c r="DJ55" s="1087">
        <f t="shared" si="55"/>
        <v>0.59036144578313243</v>
      </c>
      <c r="DK55" s="1087">
        <f t="shared" si="55"/>
        <v>0.50819672131147542</v>
      </c>
      <c r="DL55" s="1087">
        <f t="shared" si="55"/>
        <v>0.50819672131147542</v>
      </c>
      <c r="DM55" s="1087">
        <f t="shared" si="55"/>
        <v>0.56321839080459768</v>
      </c>
      <c r="DN55" s="1087">
        <f t="shared" si="55"/>
        <v>0.49315068493150693</v>
      </c>
      <c r="DO55" s="1087">
        <f t="shared" si="55"/>
        <v>0.49315068493150693</v>
      </c>
      <c r="DP55" s="1087">
        <f t="shared" si="55"/>
        <v>0.5449438202247191</v>
      </c>
      <c r="DQ55" s="1087">
        <f t="shared" si="55"/>
        <v>0.55882352941176472</v>
      </c>
      <c r="DR55" s="1087">
        <f t="shared" si="55"/>
        <v>0.55882352941176472</v>
      </c>
      <c r="DS55" s="1087">
        <f t="shared" si="55"/>
        <v>0.55882352941176472</v>
      </c>
      <c r="DT55" s="1087">
        <f t="shared" si="55"/>
        <v>0.59154929577464799</v>
      </c>
      <c r="DU55" s="1087">
        <f t="shared" si="55"/>
        <v>0.59154929577464799</v>
      </c>
      <c r="DV55" s="1087">
        <f t="shared" si="55"/>
        <v>0.5957446808510638</v>
      </c>
      <c r="DW55" s="1087">
        <f t="shared" si="55"/>
        <v>0.5957446808510638</v>
      </c>
      <c r="DX55" s="1087">
        <f t="shared" si="55"/>
        <v>0.5957446808510638</v>
      </c>
      <c r="DY55" s="1087">
        <f t="shared" si="55"/>
        <v>0.5535714285714286</v>
      </c>
      <c r="DZ55" s="1087">
        <f t="shared" si="55"/>
        <v>0.52222222222222214</v>
      </c>
    </row>
    <row r="56" spans="80:130">
      <c r="CB56" s="1086">
        <v>12</v>
      </c>
      <c r="CC56" s="1086">
        <v>3</v>
      </c>
      <c r="CD56" s="1086" t="str">
        <f t="shared" si="1"/>
        <v>処遇加算Ⅱ特定加算なしベア加算なしから新加算Ⅲ</v>
      </c>
      <c r="CE56" s="1087">
        <f t="shared" si="54"/>
        <v>8.199999999999999e-002</v>
      </c>
      <c r="CF56" s="1087">
        <f t="shared" si="54"/>
        <v>8.199999999999999e-002</v>
      </c>
      <c r="CG56" s="1087">
        <f t="shared" si="54"/>
        <v>8.199999999999999e-002</v>
      </c>
      <c r="CH56" s="1087">
        <f t="shared" si="54"/>
        <v>3.6999999999999998e-002</v>
      </c>
      <c r="CI56" s="1087">
        <f t="shared" si="54"/>
        <v>3.6999999999999991e-002</v>
      </c>
      <c r="CJ56" s="1087">
        <f t="shared" si="54"/>
        <v>3.6999999999999991e-002</v>
      </c>
      <c r="CK56" s="1087">
        <f t="shared" si="54"/>
        <v>3.2000000000000001e-002</v>
      </c>
      <c r="CL56" s="1087">
        <f t="shared" si="54"/>
        <v>5.e-002</v>
      </c>
      <c r="CM56" s="1087">
        <f t="shared" si="54"/>
        <v>5.e-002</v>
      </c>
      <c r="CN56" s="1087">
        <f t="shared" si="54"/>
        <v>7.3999999999999996e-002</v>
      </c>
      <c r="CO56" s="1087">
        <f t="shared" si="54"/>
        <v>6.0000000000000012e-002</v>
      </c>
      <c r="CP56" s="1087">
        <f t="shared" si="54"/>
        <v>6.0000000000000012e-002</v>
      </c>
      <c r="CQ56" s="1087">
        <f t="shared" si="54"/>
        <v>7.3999999999999996e-002</v>
      </c>
      <c r="CR56" s="1087">
        <f t="shared" si="54"/>
        <v>5.3000000000000005e-002</v>
      </c>
      <c r="CS56" s="1087">
        <f t="shared" si="54"/>
        <v>5.3000000000000005e-002</v>
      </c>
      <c r="CT56" s="1087">
        <f t="shared" si="54"/>
        <v>5.3000000000000005e-002</v>
      </c>
      <c r="CU56" s="1087">
        <f t="shared" si="54"/>
        <v>2.4999999999999998e-002</v>
      </c>
      <c r="CV56" s="1087">
        <f t="shared" si="54"/>
        <v>2.4999999999999998e-002</v>
      </c>
      <c r="CW56" s="1087">
        <f t="shared" si="54"/>
        <v>1.6999999999999998e-002</v>
      </c>
      <c r="CX56" s="1087">
        <f t="shared" si="54"/>
        <v>1.6999999999999998e-002</v>
      </c>
      <c r="CY56" s="1087">
        <f t="shared" si="54"/>
        <v>1.6999999999999998e-002</v>
      </c>
      <c r="CZ56" s="1087">
        <f t="shared" si="54"/>
        <v>8.199999999999999e-002</v>
      </c>
      <c r="DA56" s="1087">
        <f t="shared" si="54"/>
        <v>3.6999999999999991e-002</v>
      </c>
      <c r="DC56" s="1086" t="s">
        <v>1228</v>
      </c>
      <c r="DD56" s="1087">
        <f t="shared" si="55"/>
        <v>0.4505494505494505</v>
      </c>
      <c r="DE56" s="1087">
        <f t="shared" si="55"/>
        <v>0.4505494505494505</v>
      </c>
      <c r="DF56" s="1087">
        <f t="shared" si="55"/>
        <v>0.4505494505494505</v>
      </c>
      <c r="DG56" s="1087">
        <f t="shared" si="55"/>
        <v>0.46835443037974683</v>
      </c>
      <c r="DH56" s="1087">
        <f t="shared" si="55"/>
        <v>0.46249999999999997</v>
      </c>
      <c r="DI56" s="1087">
        <f t="shared" si="55"/>
        <v>0.46249999999999997</v>
      </c>
      <c r="DJ56" s="1087">
        <f t="shared" si="55"/>
        <v>0.48484848484848486</v>
      </c>
      <c r="DK56" s="1087">
        <f t="shared" si="55"/>
        <v>0.45454545454545459</v>
      </c>
      <c r="DL56" s="1087">
        <f t="shared" si="55"/>
        <v>0.45454545454545459</v>
      </c>
      <c r="DM56" s="1087">
        <f t="shared" si="55"/>
        <v>0.49333333333333335</v>
      </c>
      <c r="DN56" s="1087">
        <f t="shared" si="55"/>
        <v>0.44776119402985082</v>
      </c>
      <c r="DO56" s="1087">
        <f t="shared" si="55"/>
        <v>0.44776119402985082</v>
      </c>
      <c r="DP56" s="1087">
        <f t="shared" si="55"/>
        <v>0.47741935483870968</v>
      </c>
      <c r="DQ56" s="1087">
        <f t="shared" si="55"/>
        <v>0.46902654867256638</v>
      </c>
      <c r="DR56" s="1087">
        <f t="shared" si="55"/>
        <v>0.46902654867256638</v>
      </c>
      <c r="DS56" s="1087">
        <f t="shared" si="55"/>
        <v>0.46902654867256638</v>
      </c>
      <c r="DT56" s="1087">
        <f t="shared" si="55"/>
        <v>0.46296296296296291</v>
      </c>
      <c r="DU56" s="1087">
        <f t="shared" si="55"/>
        <v>0.46296296296296291</v>
      </c>
      <c r="DV56" s="1087">
        <f t="shared" si="55"/>
        <v>0.47222222222222221</v>
      </c>
      <c r="DW56" s="1087">
        <f t="shared" si="55"/>
        <v>0.47222222222222221</v>
      </c>
      <c r="DX56" s="1087">
        <f t="shared" si="55"/>
        <v>0.47222222222222221</v>
      </c>
      <c r="DY56" s="1087">
        <f t="shared" si="55"/>
        <v>0.4505494505494505</v>
      </c>
      <c r="DZ56" s="1087">
        <f t="shared" si="55"/>
        <v>0.46249999999999997</v>
      </c>
    </row>
    <row r="57" spans="80:130">
      <c r="CB57" s="1086">
        <v>12</v>
      </c>
      <c r="CC57" s="1086">
        <v>4</v>
      </c>
      <c r="CD57" s="1086" t="str">
        <f t="shared" si="1"/>
        <v>処遇加算Ⅱ特定加算なしベア加算なしから新加算Ⅳ</v>
      </c>
      <c r="CE57" s="1087">
        <f t="shared" si="54"/>
        <v>4.4999999999999984e-002</v>
      </c>
      <c r="CF57" s="1087">
        <f t="shared" si="54"/>
        <v>4.4999999999999984e-002</v>
      </c>
      <c r="CG57" s="1087">
        <f t="shared" si="54"/>
        <v>4.4999999999999984e-002</v>
      </c>
      <c r="CH57" s="1087">
        <f t="shared" si="54"/>
        <v>2.0999999999999998e-002</v>
      </c>
      <c r="CI57" s="1087">
        <f t="shared" si="54"/>
        <v>2.0999999999999991e-002</v>
      </c>
      <c r="CJ57" s="1087">
        <f t="shared" si="54"/>
        <v>2.0999999999999991e-002</v>
      </c>
      <c r="CK57" s="1087">
        <f t="shared" si="54"/>
        <v>1.9000000000000003e-002</v>
      </c>
      <c r="CL57" s="1087">
        <f t="shared" si="54"/>
        <v>2.7999999999999997e-002</v>
      </c>
      <c r="CM57" s="1087">
        <f t="shared" si="54"/>
        <v>2.7999999999999997e-002</v>
      </c>
      <c r="CN57" s="1087">
        <f t="shared" si="54"/>
        <v>4.5999999999999999e-002</v>
      </c>
      <c r="CO57" s="1087">
        <f t="shared" si="54"/>
        <v>3.2000000000000001e-002</v>
      </c>
      <c r="CP57" s="1087">
        <f t="shared" si="54"/>
        <v>3.2000000000000001e-002</v>
      </c>
      <c r="CQ57" s="1087">
        <f t="shared" si="54"/>
        <v>4.3999999999999997e-002</v>
      </c>
      <c r="CR57" s="1087">
        <f t="shared" si="54"/>
        <v>3.e-002</v>
      </c>
      <c r="CS57" s="1087">
        <f t="shared" si="54"/>
        <v>3.e-002</v>
      </c>
      <c r="CT57" s="1087">
        <f t="shared" si="54"/>
        <v>3.e-002</v>
      </c>
      <c r="CU57" s="1087">
        <f t="shared" si="54"/>
        <v>1.5000000000000003e-002</v>
      </c>
      <c r="CV57" s="1087">
        <f t="shared" si="54"/>
        <v>1.5000000000000003e-002</v>
      </c>
      <c r="CW57" s="1087">
        <f t="shared" si="54"/>
        <v>1.0000000000000002e-002</v>
      </c>
      <c r="CX57" s="1087">
        <f t="shared" si="54"/>
        <v>1.0000000000000002e-002</v>
      </c>
      <c r="CY57" s="1087">
        <f t="shared" si="54"/>
        <v>1.0000000000000002e-002</v>
      </c>
      <c r="CZ57" s="1087">
        <f t="shared" si="54"/>
        <v>4.4999999999999984e-002</v>
      </c>
      <c r="DA57" s="1087">
        <f t="shared" si="54"/>
        <v>2.0999999999999991e-002</v>
      </c>
      <c r="DC57" s="1086" t="s">
        <v>2206</v>
      </c>
      <c r="DD57" s="1087">
        <f t="shared" si="55"/>
        <v>0.3103448275862068</v>
      </c>
      <c r="DE57" s="1087">
        <f t="shared" si="55"/>
        <v>0.3103448275862068</v>
      </c>
      <c r="DF57" s="1087">
        <f t="shared" si="55"/>
        <v>0.3103448275862068</v>
      </c>
      <c r="DG57" s="1087">
        <f t="shared" si="55"/>
        <v>0.33333333333333331</v>
      </c>
      <c r="DH57" s="1087">
        <f t="shared" si="55"/>
        <v>0.32812499999999994</v>
      </c>
      <c r="DI57" s="1087">
        <f t="shared" si="55"/>
        <v>0.32812499999999994</v>
      </c>
      <c r="DJ57" s="1087">
        <f t="shared" si="55"/>
        <v>0.35849056603773588</v>
      </c>
      <c r="DK57" s="1087">
        <f t="shared" si="55"/>
        <v>0.31818181818181818</v>
      </c>
      <c r="DL57" s="1087">
        <f t="shared" si="55"/>
        <v>0.31818181818181818</v>
      </c>
      <c r="DM57" s="1087">
        <f t="shared" si="55"/>
        <v>0.37704918032786883</v>
      </c>
      <c r="DN57" s="1087">
        <f t="shared" si="55"/>
        <v>0.30188679245283018</v>
      </c>
      <c r="DO57" s="1087">
        <f t="shared" si="55"/>
        <v>0.30188679245283018</v>
      </c>
      <c r="DP57" s="1087">
        <f t="shared" si="55"/>
        <v>0.35199999999999998</v>
      </c>
      <c r="DQ57" s="1087">
        <f t="shared" si="55"/>
        <v>0.33333333333333331</v>
      </c>
      <c r="DR57" s="1087">
        <f t="shared" si="55"/>
        <v>0.33333333333333331</v>
      </c>
      <c r="DS57" s="1087">
        <f t="shared" si="55"/>
        <v>0.33333333333333331</v>
      </c>
      <c r="DT57" s="1087">
        <f t="shared" si="55"/>
        <v>0.34090909090909094</v>
      </c>
      <c r="DU57" s="1087">
        <f t="shared" si="55"/>
        <v>0.34090909090909094</v>
      </c>
      <c r="DV57" s="1087">
        <f t="shared" si="55"/>
        <v>0.34482758620689657</v>
      </c>
      <c r="DW57" s="1087">
        <f t="shared" si="55"/>
        <v>0.34482758620689657</v>
      </c>
      <c r="DX57" s="1087">
        <f t="shared" si="55"/>
        <v>0.34482758620689657</v>
      </c>
      <c r="DY57" s="1087">
        <f t="shared" si="55"/>
        <v>0.3103448275862068</v>
      </c>
      <c r="DZ57" s="1087">
        <f t="shared" si="55"/>
        <v>0.32812499999999994</v>
      </c>
    </row>
    <row r="58" spans="80:130" ht="24">
      <c r="CB58" s="1086">
        <v>12</v>
      </c>
      <c r="CC58" s="1086">
        <v>15</v>
      </c>
      <c r="CD58" s="1086" t="str">
        <f t="shared" si="1"/>
        <v>処遇加算Ⅱ特定加算なしベア加算なしから新加算Ⅴ（11）</v>
      </c>
      <c r="CE58" s="1087">
        <f t="shared" ref="CE58:DA58" si="56">BD17-AD$14</f>
        <v>2.1000000000000005e-002</v>
      </c>
      <c r="CF58" s="1087">
        <f t="shared" si="56"/>
        <v>2.1000000000000005e-002</v>
      </c>
      <c r="CG58" s="1087">
        <f t="shared" si="56"/>
        <v>2.1000000000000005e-002</v>
      </c>
      <c r="CH58" s="1087">
        <f t="shared" si="56"/>
        <v>1.0000000000000002e-002</v>
      </c>
      <c r="CI58" s="1087">
        <f t="shared" si="56"/>
        <v>1.0000000000000002e-002</v>
      </c>
      <c r="CJ58" s="1087">
        <f t="shared" si="56"/>
        <v>1.0000000000000002e-002</v>
      </c>
      <c r="CK58" s="1087">
        <f t="shared" si="56"/>
        <v>9.0000000000000011e-003</v>
      </c>
      <c r="CL58" s="1087">
        <f t="shared" si="56"/>
        <v>1.2999999999999998e-002</v>
      </c>
      <c r="CM58" s="1087">
        <f t="shared" si="56"/>
        <v>1.2999999999999998e-002</v>
      </c>
      <c r="CN58" s="1087">
        <f t="shared" si="56"/>
        <v>2.3000000000000007e-002</v>
      </c>
      <c r="CO58" s="1087">
        <f t="shared" si="56"/>
        <v>1.4999999999999999e-002</v>
      </c>
      <c r="CP58" s="1087">
        <f t="shared" si="56"/>
        <v>1.4999999999999999e-002</v>
      </c>
      <c r="CQ58" s="1087">
        <f t="shared" si="56"/>
        <v>2.1000000000000005e-002</v>
      </c>
      <c r="CR58" s="1087">
        <f t="shared" si="56"/>
        <v>1.3999999999999999e-002</v>
      </c>
      <c r="CS58" s="1087">
        <f t="shared" si="56"/>
        <v>1.3999999999999999e-002</v>
      </c>
      <c r="CT58" s="1087">
        <f t="shared" si="56"/>
        <v>1.3999999999999999e-002</v>
      </c>
      <c r="CU58" s="1087">
        <f t="shared" si="56"/>
        <v>7.0000000000000027e-003</v>
      </c>
      <c r="CV58" s="1087">
        <f t="shared" si="56"/>
        <v>7.0000000000000027e-003</v>
      </c>
      <c r="CW58" s="1087">
        <f t="shared" si="56"/>
        <v>5.000000000000001e-003</v>
      </c>
      <c r="CX58" s="1087">
        <f t="shared" si="56"/>
        <v>5.000000000000001e-003</v>
      </c>
      <c r="CY58" s="1087">
        <f t="shared" si="56"/>
        <v>5.000000000000001e-003</v>
      </c>
      <c r="CZ58" s="1087">
        <f t="shared" si="56"/>
        <v>2.1000000000000005e-002</v>
      </c>
      <c r="DA58" s="1087">
        <f t="shared" si="56"/>
        <v>1.0000000000000002e-002</v>
      </c>
      <c r="DC58" s="1086" t="s">
        <v>173</v>
      </c>
      <c r="DD58" s="1087">
        <f t="shared" ref="DD58:DZ58" si="57">CE58/BD17</f>
        <v>0.1735537190082645</v>
      </c>
      <c r="DE58" s="1087">
        <f t="shared" si="57"/>
        <v>0.1735537190082645</v>
      </c>
      <c r="DF58" s="1087">
        <f t="shared" si="57"/>
        <v>0.1735537190082645</v>
      </c>
      <c r="DG58" s="1087">
        <f t="shared" si="57"/>
        <v>0.19230769230769232</v>
      </c>
      <c r="DH58" s="1087">
        <f t="shared" si="57"/>
        <v>0.18867924528301891</v>
      </c>
      <c r="DI58" s="1087">
        <f t="shared" si="57"/>
        <v>0.18867924528301891</v>
      </c>
      <c r="DJ58" s="1087">
        <f t="shared" si="57"/>
        <v>0.20930232558139536</v>
      </c>
      <c r="DK58" s="1087">
        <f t="shared" si="57"/>
        <v>0.17808219178082191</v>
      </c>
      <c r="DL58" s="1087">
        <f t="shared" si="57"/>
        <v>0.17808219178082191</v>
      </c>
      <c r="DM58" s="1087">
        <f t="shared" si="57"/>
        <v>0.23232323232323238</v>
      </c>
      <c r="DN58" s="1087">
        <f t="shared" si="57"/>
        <v>0.16853932584269662</v>
      </c>
      <c r="DO58" s="1087">
        <f t="shared" si="57"/>
        <v>0.16853932584269662</v>
      </c>
      <c r="DP58" s="1087">
        <f t="shared" si="57"/>
        <v>0.20588235294117652</v>
      </c>
      <c r="DQ58" s="1087">
        <f t="shared" si="57"/>
        <v>0.18918918918918917</v>
      </c>
      <c r="DR58" s="1087">
        <f t="shared" si="57"/>
        <v>0.18918918918918917</v>
      </c>
      <c r="DS58" s="1087">
        <f t="shared" si="57"/>
        <v>0.18918918918918917</v>
      </c>
      <c r="DT58" s="1087">
        <f t="shared" si="57"/>
        <v>0.1944444444444445</v>
      </c>
      <c r="DU58" s="1087">
        <f t="shared" si="57"/>
        <v>0.1944444444444445</v>
      </c>
      <c r="DV58" s="1087">
        <f t="shared" si="57"/>
        <v>0.20833333333333337</v>
      </c>
      <c r="DW58" s="1087">
        <f t="shared" si="57"/>
        <v>0.20833333333333337</v>
      </c>
      <c r="DX58" s="1087">
        <f t="shared" si="57"/>
        <v>0.20833333333333337</v>
      </c>
      <c r="DY58" s="1087">
        <f t="shared" si="57"/>
        <v>0.1735537190082645</v>
      </c>
      <c r="DZ58" s="1087">
        <f t="shared" si="57"/>
        <v>0.18867924528301891</v>
      </c>
    </row>
    <row r="59" spans="80:130">
      <c r="CB59" s="1086">
        <v>13</v>
      </c>
      <c r="CC59" s="1086">
        <v>1</v>
      </c>
      <c r="CD59" s="1086" t="str">
        <f t="shared" si="1"/>
        <v>処遇加算Ⅲ特定加算Ⅰベア加算から新加算Ⅰ</v>
      </c>
      <c r="CE59" s="1087">
        <f t="shared" ref="CE59:DA62" si="58">BD3-AD$15</f>
        <v>0.10300000000000001</v>
      </c>
      <c r="CF59" s="1087">
        <f t="shared" si="58"/>
        <v>0.10300000000000001</v>
      </c>
      <c r="CG59" s="1087">
        <f t="shared" si="58"/>
        <v>0.10300000000000001</v>
      </c>
      <c r="CH59" s="1087">
        <f t="shared" si="58"/>
        <v>4.4999999999999998e-002</v>
      </c>
      <c r="CI59" s="1087">
        <f t="shared" si="58"/>
        <v>4.5999999999999985e-002</v>
      </c>
      <c r="CJ59" s="1087">
        <f t="shared" si="58"/>
        <v>4.5999999999999985e-002</v>
      </c>
      <c r="CK59" s="1087">
        <f t="shared" si="58"/>
        <v>3.6999999999999991e-002</v>
      </c>
      <c r="CL59" s="1087">
        <f t="shared" si="58"/>
        <v>6.2e-002</v>
      </c>
      <c r="CM59" s="1087">
        <f t="shared" si="58"/>
        <v>6.2e-002</v>
      </c>
      <c r="CN59" s="1087">
        <f t="shared" si="58"/>
        <v>8.4999999999999992e-002</v>
      </c>
      <c r="CO59" s="1087">
        <f t="shared" si="58"/>
        <v>7.6000000000000012e-002</v>
      </c>
      <c r="CP59" s="1087">
        <f t="shared" si="58"/>
        <v>7.6000000000000012e-002</v>
      </c>
      <c r="CQ59" s="1087">
        <f t="shared" si="58"/>
        <v>8.6999999999999994e-002</v>
      </c>
      <c r="CR59" s="1087">
        <f t="shared" si="58"/>
        <v>6.4000000000000015e-002</v>
      </c>
      <c r="CS59" s="1087">
        <f t="shared" si="58"/>
        <v>6.4000000000000015e-002</v>
      </c>
      <c r="CT59" s="1087">
        <f t="shared" si="58"/>
        <v>6.4000000000000015e-002</v>
      </c>
      <c r="CU59" s="1087">
        <f t="shared" si="58"/>
        <v>3.0000000000000006e-002</v>
      </c>
      <c r="CV59" s="1087">
        <f t="shared" si="58"/>
        <v>3.0000000000000006e-002</v>
      </c>
      <c r="CW59" s="1087">
        <f t="shared" si="58"/>
        <v>2.0999999999999987e-002</v>
      </c>
      <c r="CX59" s="1087">
        <f t="shared" si="58"/>
        <v>2.0999999999999987e-002</v>
      </c>
      <c r="CY59" s="1087">
        <f t="shared" si="58"/>
        <v>2.0999999999999987e-002</v>
      </c>
      <c r="CZ59" s="1087">
        <f t="shared" si="58"/>
        <v>0.10300000000000001</v>
      </c>
      <c r="DA59" s="1087">
        <f t="shared" si="58"/>
        <v>4.5999999999999985e-002</v>
      </c>
      <c r="DC59" s="1086" t="s">
        <v>738</v>
      </c>
      <c r="DD59" s="1087">
        <f t="shared" ref="DD59:DZ62" si="59">CE59/BD3</f>
        <v>0.42040816326530617</v>
      </c>
      <c r="DE59" s="1087">
        <f t="shared" si="59"/>
        <v>0.42040816326530617</v>
      </c>
      <c r="DF59" s="1087">
        <f t="shared" si="59"/>
        <v>0.42040816326530617</v>
      </c>
      <c r="DG59" s="1087">
        <f t="shared" si="59"/>
        <v>0.45</v>
      </c>
      <c r="DH59" s="1087">
        <f t="shared" si="59"/>
        <v>0.49999999999999994</v>
      </c>
      <c r="DI59" s="1087">
        <f t="shared" si="59"/>
        <v>0.49999999999999994</v>
      </c>
      <c r="DJ59" s="1087">
        <f t="shared" si="59"/>
        <v>0.43023255813953482</v>
      </c>
      <c r="DK59" s="1087">
        <f t="shared" si="59"/>
        <v>0.484375</v>
      </c>
      <c r="DL59" s="1087">
        <f t="shared" si="59"/>
        <v>0.484375</v>
      </c>
      <c r="DM59" s="1087">
        <f t="shared" si="59"/>
        <v>0.46961325966850825</v>
      </c>
      <c r="DN59" s="1087">
        <f t="shared" si="59"/>
        <v>0.51006711409395977</v>
      </c>
      <c r="DO59" s="1087">
        <f t="shared" si="59"/>
        <v>0.51006711409395977</v>
      </c>
      <c r="DP59" s="1087">
        <f t="shared" si="59"/>
        <v>0.46774193548387094</v>
      </c>
      <c r="DQ59" s="1087">
        <f t="shared" si="59"/>
        <v>0.45714285714285718</v>
      </c>
      <c r="DR59" s="1087">
        <f t="shared" si="59"/>
        <v>0.45714285714285718</v>
      </c>
      <c r="DS59" s="1087">
        <f t="shared" si="59"/>
        <v>0.45714285714285718</v>
      </c>
      <c r="DT59" s="1087">
        <f t="shared" si="59"/>
        <v>0.4</v>
      </c>
      <c r="DU59" s="1087">
        <f t="shared" si="59"/>
        <v>0.4</v>
      </c>
      <c r="DV59" s="1087">
        <f t="shared" si="59"/>
        <v>0.41176470588235276</v>
      </c>
      <c r="DW59" s="1087">
        <f t="shared" si="59"/>
        <v>0.41176470588235276</v>
      </c>
      <c r="DX59" s="1087">
        <f t="shared" si="59"/>
        <v>0.41176470588235276</v>
      </c>
      <c r="DY59" s="1087">
        <f t="shared" si="59"/>
        <v>0.42040816326530617</v>
      </c>
      <c r="DZ59" s="1087">
        <f t="shared" si="59"/>
        <v>0.49999999999999994</v>
      </c>
    </row>
    <row r="60" spans="80:130">
      <c r="CB60" s="1086">
        <v>13</v>
      </c>
      <c r="CC60" s="1086">
        <v>2</v>
      </c>
      <c r="CD60" s="1086" t="str">
        <f t="shared" si="1"/>
        <v>処遇加算Ⅲ特定加算Ⅰベア加算から新加算Ⅱ</v>
      </c>
      <c r="CE60" s="1087">
        <f t="shared" si="58"/>
        <v>8.2000000000000017e-002</v>
      </c>
      <c r="CF60" s="1087">
        <f t="shared" si="58"/>
        <v>8.2000000000000017e-002</v>
      </c>
      <c r="CG60" s="1087">
        <f t="shared" si="58"/>
        <v>8.2000000000000017e-002</v>
      </c>
      <c r="CH60" s="1087">
        <f t="shared" si="58"/>
        <v>3.9000000000000007e-002</v>
      </c>
      <c r="CI60" s="1087">
        <f t="shared" si="58"/>
        <v>4.3999999999999984e-002</v>
      </c>
      <c r="CJ60" s="1087">
        <f t="shared" si="58"/>
        <v>4.3999999999999984e-002</v>
      </c>
      <c r="CK60" s="1087">
        <f t="shared" si="58"/>
        <v>3.3999999999999989e-002</v>
      </c>
      <c r="CL60" s="1087">
        <f t="shared" si="58"/>
        <v>5.5999999999999994e-002</v>
      </c>
      <c r="CM60" s="1087">
        <f t="shared" si="58"/>
        <v>5.5999999999999994e-002</v>
      </c>
      <c r="CN60" s="1087">
        <f t="shared" si="58"/>
        <v>7.7999999999999986e-002</v>
      </c>
      <c r="CO60" s="1087">
        <f t="shared" si="58"/>
        <v>7.3000000000000009e-002</v>
      </c>
      <c r="CP60" s="1087">
        <f t="shared" si="58"/>
        <v>7.3000000000000009e-002</v>
      </c>
      <c r="CQ60" s="1087">
        <f t="shared" si="58"/>
        <v>7.8999999999999987e-002</v>
      </c>
      <c r="CR60" s="1087">
        <f t="shared" si="58"/>
        <v>6.0000000000000012e-002</v>
      </c>
      <c r="CS60" s="1087">
        <f t="shared" si="58"/>
        <v>6.0000000000000012e-002</v>
      </c>
      <c r="CT60" s="1087">
        <f t="shared" si="58"/>
        <v>6.0000000000000012e-002</v>
      </c>
      <c r="CU60" s="1087">
        <f t="shared" si="58"/>
        <v>2.6000000000000002e-002</v>
      </c>
      <c r="CV60" s="1087">
        <f t="shared" si="58"/>
        <v>2.6000000000000002e-002</v>
      </c>
      <c r="CW60" s="1087">
        <f t="shared" si="58"/>
        <v>1.6999999999999991e-002</v>
      </c>
      <c r="CX60" s="1087">
        <f t="shared" si="58"/>
        <v>1.6999999999999991e-002</v>
      </c>
      <c r="CY60" s="1087">
        <f t="shared" si="58"/>
        <v>1.6999999999999991e-002</v>
      </c>
      <c r="CZ60" s="1087">
        <f t="shared" si="58"/>
        <v>8.2000000000000017e-002</v>
      </c>
      <c r="DA60" s="1087">
        <f t="shared" si="58"/>
        <v>4.3999999999999984e-002</v>
      </c>
      <c r="DC60" s="1086" t="s">
        <v>2207</v>
      </c>
      <c r="DD60" s="1087">
        <f t="shared" si="59"/>
        <v>0.36607142857142866</v>
      </c>
      <c r="DE60" s="1087">
        <f t="shared" si="59"/>
        <v>0.36607142857142866</v>
      </c>
      <c r="DF60" s="1087">
        <f t="shared" si="59"/>
        <v>0.36607142857142866</v>
      </c>
      <c r="DG60" s="1087">
        <f t="shared" si="59"/>
        <v>0.41489361702127669</v>
      </c>
      <c r="DH60" s="1087">
        <f t="shared" si="59"/>
        <v>0.48888888888888882</v>
      </c>
      <c r="DI60" s="1087">
        <f t="shared" si="59"/>
        <v>0.48888888888888882</v>
      </c>
      <c r="DJ60" s="1087">
        <f t="shared" si="59"/>
        <v>0.4096385542168674</v>
      </c>
      <c r="DK60" s="1087">
        <f t="shared" si="59"/>
        <v>0.45901639344262291</v>
      </c>
      <c r="DL60" s="1087">
        <f t="shared" si="59"/>
        <v>0.45901639344262291</v>
      </c>
      <c r="DM60" s="1087">
        <f t="shared" si="59"/>
        <v>0.44827586206896547</v>
      </c>
      <c r="DN60" s="1087">
        <f t="shared" si="59"/>
        <v>0.5</v>
      </c>
      <c r="DO60" s="1087">
        <f t="shared" si="59"/>
        <v>0.5</v>
      </c>
      <c r="DP60" s="1087">
        <f t="shared" si="59"/>
        <v>0.4438202247191011</v>
      </c>
      <c r="DQ60" s="1087">
        <f t="shared" si="59"/>
        <v>0.44117647058823534</v>
      </c>
      <c r="DR60" s="1087">
        <f t="shared" si="59"/>
        <v>0.44117647058823534</v>
      </c>
      <c r="DS60" s="1087">
        <f t="shared" si="59"/>
        <v>0.44117647058823534</v>
      </c>
      <c r="DT60" s="1087">
        <f t="shared" si="59"/>
        <v>0.36619718309859156</v>
      </c>
      <c r="DU60" s="1087">
        <f t="shared" si="59"/>
        <v>0.36619718309859156</v>
      </c>
      <c r="DV60" s="1087">
        <f t="shared" si="59"/>
        <v>0.36170212765957432</v>
      </c>
      <c r="DW60" s="1087">
        <f t="shared" si="59"/>
        <v>0.36170212765957432</v>
      </c>
      <c r="DX60" s="1087">
        <f t="shared" si="59"/>
        <v>0.36170212765957432</v>
      </c>
      <c r="DY60" s="1087">
        <f t="shared" si="59"/>
        <v>0.36607142857142866</v>
      </c>
      <c r="DZ60" s="1087">
        <f t="shared" si="59"/>
        <v>0.48888888888888882</v>
      </c>
    </row>
    <row r="61" spans="80:130">
      <c r="CB61" s="1086">
        <v>13</v>
      </c>
      <c r="CC61" s="1086">
        <v>3</v>
      </c>
      <c r="CD61" s="1086" t="str">
        <f t="shared" si="1"/>
        <v>処遇加算Ⅲ特定加算Ⅰベア加算から新加算Ⅲ</v>
      </c>
      <c r="CE61" s="1087">
        <f t="shared" si="58"/>
        <v>4.0000000000000008e-002</v>
      </c>
      <c r="CF61" s="1087">
        <f t="shared" si="58"/>
        <v>4.0000000000000008e-002</v>
      </c>
      <c r="CG61" s="1087">
        <f t="shared" si="58"/>
        <v>4.0000000000000008e-002</v>
      </c>
      <c r="CH61" s="1087">
        <f t="shared" si="58"/>
        <v>2.4000000000000007e-002</v>
      </c>
      <c r="CI61" s="1087">
        <f t="shared" si="58"/>
        <v>3.3999999999999989e-002</v>
      </c>
      <c r="CJ61" s="1087">
        <f t="shared" si="58"/>
        <v>3.3999999999999989e-002</v>
      </c>
      <c r="CK61" s="1087">
        <f t="shared" si="58"/>
        <v>1.7000000000000001e-002</v>
      </c>
      <c r="CL61" s="1087">
        <f t="shared" si="58"/>
        <v>4.3999999999999997e-002</v>
      </c>
      <c r="CM61" s="1087">
        <f t="shared" si="58"/>
        <v>4.3999999999999997e-002</v>
      </c>
      <c r="CN61" s="1087">
        <f t="shared" si="58"/>
        <v>5.3999999999999992e-002</v>
      </c>
      <c r="CO61" s="1087">
        <f t="shared" si="58"/>
        <v>6.0999999999999999e-002</v>
      </c>
      <c r="CP61" s="1087">
        <f t="shared" si="58"/>
        <v>6.0999999999999999e-002</v>
      </c>
      <c r="CQ61" s="1087">
        <f t="shared" si="58"/>
        <v>5.5999999999999994e-002</v>
      </c>
      <c r="CR61" s="1087">
        <f t="shared" si="58"/>
        <v>3.7000000000000005e-002</v>
      </c>
      <c r="CS61" s="1087">
        <f t="shared" si="58"/>
        <v>3.7000000000000005e-002</v>
      </c>
      <c r="CT61" s="1087">
        <f t="shared" si="58"/>
        <v>3.7000000000000005e-002</v>
      </c>
      <c r="CU61" s="1087">
        <f t="shared" si="58"/>
        <v>8.9999999999999941e-003</v>
      </c>
      <c r="CV61" s="1087">
        <f t="shared" si="58"/>
        <v>8.9999999999999941e-003</v>
      </c>
      <c r="CW61" s="1087">
        <f t="shared" si="58"/>
        <v>5.9999999999999949e-003</v>
      </c>
      <c r="CX61" s="1087">
        <f t="shared" si="58"/>
        <v>5.9999999999999949e-003</v>
      </c>
      <c r="CY61" s="1087">
        <f t="shared" si="58"/>
        <v>5.9999999999999949e-003</v>
      </c>
      <c r="CZ61" s="1087">
        <f t="shared" si="58"/>
        <v>4.0000000000000008e-002</v>
      </c>
      <c r="DA61" s="1087">
        <f t="shared" si="58"/>
        <v>3.3999999999999989e-002</v>
      </c>
      <c r="DC61" s="1086" t="s">
        <v>2209</v>
      </c>
      <c r="DD61" s="1087">
        <f t="shared" si="59"/>
        <v>0.21978021978021983</v>
      </c>
      <c r="DE61" s="1087">
        <f t="shared" si="59"/>
        <v>0.21978021978021983</v>
      </c>
      <c r="DF61" s="1087">
        <f t="shared" si="59"/>
        <v>0.21978021978021983</v>
      </c>
      <c r="DG61" s="1087">
        <f t="shared" si="59"/>
        <v>0.30379746835443044</v>
      </c>
      <c r="DH61" s="1087">
        <f t="shared" si="59"/>
        <v>0.42499999999999993</v>
      </c>
      <c r="DI61" s="1087">
        <f t="shared" si="59"/>
        <v>0.42499999999999993</v>
      </c>
      <c r="DJ61" s="1087">
        <f t="shared" si="59"/>
        <v>0.25757575757575757</v>
      </c>
      <c r="DK61" s="1087">
        <f t="shared" si="59"/>
        <v>0.4</v>
      </c>
      <c r="DL61" s="1087">
        <f t="shared" si="59"/>
        <v>0.4</v>
      </c>
      <c r="DM61" s="1087">
        <f t="shared" si="59"/>
        <v>0.36</v>
      </c>
      <c r="DN61" s="1087">
        <f t="shared" si="59"/>
        <v>0.45522388059701491</v>
      </c>
      <c r="DO61" s="1087">
        <f t="shared" si="59"/>
        <v>0.45522388059701491</v>
      </c>
      <c r="DP61" s="1087">
        <f t="shared" si="59"/>
        <v>0.36129032258064514</v>
      </c>
      <c r="DQ61" s="1087">
        <f t="shared" si="59"/>
        <v>0.32743362831858408</v>
      </c>
      <c r="DR61" s="1087">
        <f t="shared" si="59"/>
        <v>0.32743362831858408</v>
      </c>
      <c r="DS61" s="1087">
        <f t="shared" si="59"/>
        <v>0.32743362831858408</v>
      </c>
      <c r="DT61" s="1087">
        <f t="shared" si="59"/>
        <v>0.16666666666666655</v>
      </c>
      <c r="DU61" s="1087">
        <f t="shared" si="59"/>
        <v>0.16666666666666655</v>
      </c>
      <c r="DV61" s="1087">
        <f t="shared" si="59"/>
        <v>0.16666666666666655</v>
      </c>
      <c r="DW61" s="1087">
        <f t="shared" si="59"/>
        <v>0.16666666666666655</v>
      </c>
      <c r="DX61" s="1087">
        <f t="shared" si="59"/>
        <v>0.16666666666666655</v>
      </c>
      <c r="DY61" s="1087">
        <f t="shared" si="59"/>
        <v>0.21978021978021983</v>
      </c>
      <c r="DZ61" s="1087">
        <f t="shared" si="59"/>
        <v>0.42499999999999993</v>
      </c>
    </row>
    <row r="62" spans="80:130">
      <c r="CB62" s="1086">
        <v>13</v>
      </c>
      <c r="CC62" s="1086">
        <v>4</v>
      </c>
      <c r="CD62" s="1086" t="str">
        <f t="shared" si="1"/>
        <v>処遇加算Ⅲ特定加算Ⅰベア加算から新加算Ⅳ</v>
      </c>
      <c r="CE62" s="1087">
        <f t="shared" si="58"/>
        <v>3.0000000000000027e-003</v>
      </c>
      <c r="CF62" s="1087">
        <f t="shared" si="58"/>
        <v>3.0000000000000027e-003</v>
      </c>
      <c r="CG62" s="1087">
        <f t="shared" si="58"/>
        <v>3.0000000000000027e-003</v>
      </c>
      <c r="CH62" s="1087">
        <f t="shared" si="58"/>
        <v>8.0000000000000071e-003</v>
      </c>
      <c r="CI62" s="1087">
        <f t="shared" si="58"/>
        <v>1.7999999999999988e-002</v>
      </c>
      <c r="CJ62" s="1087">
        <f t="shared" si="58"/>
        <v>1.7999999999999988e-002</v>
      </c>
      <c r="CK62" s="1087">
        <f t="shared" si="58"/>
        <v>4.0000000000000036e-003</v>
      </c>
      <c r="CL62" s="1087">
        <f t="shared" si="58"/>
        <v>2.1999999999999992e-002</v>
      </c>
      <c r="CM62" s="1087">
        <f t="shared" si="58"/>
        <v>2.1999999999999992e-002</v>
      </c>
      <c r="CN62" s="1087">
        <f t="shared" si="58"/>
        <v>2.5999999999999995e-002</v>
      </c>
      <c r="CO62" s="1087">
        <f t="shared" si="58"/>
        <v>3.2999999999999988e-002</v>
      </c>
      <c r="CP62" s="1087">
        <f t="shared" si="58"/>
        <v>3.2999999999999988e-002</v>
      </c>
      <c r="CQ62" s="1087">
        <f t="shared" si="58"/>
        <v>2.5999999999999995e-002</v>
      </c>
      <c r="CR62" s="1087">
        <f t="shared" si="58"/>
        <v>1.3999999999999999e-002</v>
      </c>
      <c r="CS62" s="1087">
        <f t="shared" si="58"/>
        <v>1.3999999999999999e-002</v>
      </c>
      <c r="CT62" s="1087">
        <f t="shared" si="58"/>
        <v>1.3999999999999999e-002</v>
      </c>
      <c r="CU62" s="1087">
        <f t="shared" si="58"/>
        <v>-1.0000000000000009e-003</v>
      </c>
      <c r="CV62" s="1087">
        <f t="shared" si="58"/>
        <v>-1.0000000000000009e-003</v>
      </c>
      <c r="CW62" s="1087">
        <f t="shared" si="58"/>
        <v>-1.0000000000000009e-003</v>
      </c>
      <c r="CX62" s="1087">
        <f t="shared" si="58"/>
        <v>-1.0000000000000009e-003</v>
      </c>
      <c r="CY62" s="1087">
        <f t="shared" si="58"/>
        <v>-1.0000000000000009e-003</v>
      </c>
      <c r="CZ62" s="1087">
        <f t="shared" si="58"/>
        <v>3.0000000000000027e-003</v>
      </c>
      <c r="DA62" s="1087">
        <f t="shared" si="58"/>
        <v>1.7999999999999988e-002</v>
      </c>
      <c r="DC62" s="1086" t="s">
        <v>2208</v>
      </c>
      <c r="DD62" s="1087">
        <f t="shared" si="59"/>
        <v>2.0689655172413814e-002</v>
      </c>
      <c r="DE62" s="1087">
        <f t="shared" si="59"/>
        <v>2.0689655172413814e-002</v>
      </c>
      <c r="DF62" s="1087">
        <f t="shared" si="59"/>
        <v>2.0689655172413814e-002</v>
      </c>
      <c r="DG62" s="1087">
        <f t="shared" si="59"/>
        <v>0.12698412698412709</v>
      </c>
      <c r="DH62" s="1087">
        <f t="shared" si="59"/>
        <v>0.28124999999999989</v>
      </c>
      <c r="DI62" s="1087">
        <f t="shared" si="59"/>
        <v>0.28124999999999989</v>
      </c>
      <c r="DJ62" s="1087">
        <f t="shared" si="59"/>
        <v>7.54716981132076e-002</v>
      </c>
      <c r="DK62" s="1087">
        <f t="shared" si="59"/>
        <v>0.24999999999999992</v>
      </c>
      <c r="DL62" s="1087">
        <f t="shared" si="59"/>
        <v>0.24999999999999992</v>
      </c>
      <c r="DM62" s="1087">
        <f t="shared" si="59"/>
        <v>0.21311475409836061</v>
      </c>
      <c r="DN62" s="1087">
        <f t="shared" si="59"/>
        <v>0.31132075471698101</v>
      </c>
      <c r="DO62" s="1087">
        <f t="shared" si="59"/>
        <v>0.31132075471698101</v>
      </c>
      <c r="DP62" s="1087">
        <f t="shared" si="59"/>
        <v>0.20799999999999996</v>
      </c>
      <c r="DQ62" s="1087">
        <f t="shared" si="59"/>
        <v>0.15555555555555556</v>
      </c>
      <c r="DR62" s="1087">
        <f t="shared" si="59"/>
        <v>0.15555555555555556</v>
      </c>
      <c r="DS62" s="1087">
        <f t="shared" si="59"/>
        <v>0.15555555555555556</v>
      </c>
      <c r="DT62" s="1087">
        <f t="shared" si="59"/>
        <v>-2.2727272727272745e-002</v>
      </c>
      <c r="DU62" s="1087">
        <f t="shared" si="59"/>
        <v>-2.2727272727272745e-002</v>
      </c>
      <c r="DV62" s="1087">
        <f t="shared" si="59"/>
        <v>-3.4482758620689682e-002</v>
      </c>
      <c r="DW62" s="1087">
        <f t="shared" si="59"/>
        <v>-3.4482758620689682e-002</v>
      </c>
      <c r="DX62" s="1087">
        <f t="shared" si="59"/>
        <v>-3.4482758620689682e-002</v>
      </c>
      <c r="DY62" s="1087">
        <f t="shared" si="59"/>
        <v>2.0689655172413814e-002</v>
      </c>
      <c r="DZ62" s="1087">
        <f t="shared" si="59"/>
        <v>0.28124999999999989</v>
      </c>
    </row>
    <row r="63" spans="80:130">
      <c r="CB63" s="1086">
        <v>13</v>
      </c>
      <c r="CC63" s="1086">
        <v>11</v>
      </c>
      <c r="CD63" s="1086" t="str">
        <f t="shared" si="1"/>
        <v>処遇加算Ⅲ特定加算Ⅰベア加算から新加算Ⅴ（７）</v>
      </c>
      <c r="CE63" s="1087">
        <f t="shared" ref="CE63:DA63" si="60">BD13-AD$15</f>
        <v>2.0999999999999991e-002</v>
      </c>
      <c r="CF63" s="1087">
        <f t="shared" si="60"/>
        <v>2.0999999999999991e-002</v>
      </c>
      <c r="CG63" s="1087">
        <f t="shared" si="60"/>
        <v>2.0999999999999991e-002</v>
      </c>
      <c r="CH63" s="1087">
        <f t="shared" si="60"/>
        <v>9.999999999999995e-003</v>
      </c>
      <c r="CI63" s="1087">
        <f t="shared" si="60"/>
        <v>1.0000000000000002e-002</v>
      </c>
      <c r="CJ63" s="1087">
        <f t="shared" si="60"/>
        <v>1.0000000000000002e-002</v>
      </c>
      <c r="CK63" s="1087">
        <f t="shared" si="60"/>
        <v>9.0000000000000011e-003</v>
      </c>
      <c r="CL63" s="1087">
        <f t="shared" si="60"/>
        <v>1.2999999999999998e-002</v>
      </c>
      <c r="CM63" s="1087">
        <f t="shared" si="60"/>
        <v>1.2999999999999998e-002</v>
      </c>
      <c r="CN63" s="1087">
        <f t="shared" si="60"/>
        <v>2.2999999999999993e-002</v>
      </c>
      <c r="CO63" s="1087">
        <f t="shared" si="60"/>
        <v>1.4999999999999999e-002</v>
      </c>
      <c r="CP63" s="1087">
        <f t="shared" si="60"/>
        <v>1.4999999999999999e-002</v>
      </c>
      <c r="CQ63" s="1087">
        <f t="shared" si="60"/>
        <v>2.1000000000000005e-002</v>
      </c>
      <c r="CR63" s="1087">
        <f t="shared" si="60"/>
        <v>1.3999999999999999e-002</v>
      </c>
      <c r="CS63" s="1087">
        <f t="shared" si="60"/>
        <v>1.3999999999999999e-002</v>
      </c>
      <c r="CT63" s="1087">
        <f t="shared" si="60"/>
        <v>1.3999999999999999e-002</v>
      </c>
      <c r="CU63" s="1087">
        <f t="shared" si="60"/>
        <v>6.9999999999999993e-003</v>
      </c>
      <c r="CV63" s="1087">
        <f t="shared" si="60"/>
        <v>6.9999999999999993e-003</v>
      </c>
      <c r="CW63" s="1087">
        <f t="shared" si="60"/>
        <v>5.000000000000001e-003</v>
      </c>
      <c r="CX63" s="1087">
        <f t="shared" si="60"/>
        <v>5.000000000000001e-003</v>
      </c>
      <c r="CY63" s="1087">
        <f t="shared" si="60"/>
        <v>5.000000000000001e-003</v>
      </c>
      <c r="CZ63" s="1087">
        <f t="shared" si="60"/>
        <v>2.0999999999999991e-002</v>
      </c>
      <c r="DA63" s="1087">
        <f t="shared" si="60"/>
        <v>1.0000000000000002e-002</v>
      </c>
      <c r="DC63" s="1086" t="s">
        <v>768</v>
      </c>
      <c r="DD63" s="1087">
        <f t="shared" ref="DD63:DZ63" si="61">CE63/BD13</f>
        <v>0.12883435582822081</v>
      </c>
      <c r="DE63" s="1087">
        <f t="shared" si="61"/>
        <v>0.12883435582822081</v>
      </c>
      <c r="DF63" s="1087">
        <f t="shared" si="61"/>
        <v>0.12883435582822081</v>
      </c>
      <c r="DG63" s="1087">
        <f t="shared" si="61"/>
        <v>0.1538461538461538</v>
      </c>
      <c r="DH63" s="1087">
        <f t="shared" si="61"/>
        <v>0.1785714285714286</v>
      </c>
      <c r="DI63" s="1087">
        <f t="shared" si="61"/>
        <v>0.1785714285714286</v>
      </c>
      <c r="DJ63" s="1087">
        <f t="shared" si="61"/>
        <v>0.15517241379310345</v>
      </c>
      <c r="DK63" s="1087">
        <f t="shared" si="61"/>
        <v>0.16455696202531642</v>
      </c>
      <c r="DL63" s="1087">
        <f t="shared" si="61"/>
        <v>0.16455696202531642</v>
      </c>
      <c r="DM63" s="1087">
        <f t="shared" si="61"/>
        <v>0.1932773109243697</v>
      </c>
      <c r="DN63" s="1087">
        <f t="shared" si="61"/>
        <v>0.17045454545454544</v>
      </c>
      <c r="DO63" s="1087">
        <f t="shared" si="61"/>
        <v>0.17045454545454544</v>
      </c>
      <c r="DP63" s="1087">
        <f t="shared" si="61"/>
        <v>0.17500000000000002</v>
      </c>
      <c r="DQ63" s="1087">
        <f t="shared" si="61"/>
        <v>0.15555555555555556</v>
      </c>
      <c r="DR63" s="1087">
        <f t="shared" si="61"/>
        <v>0.15555555555555556</v>
      </c>
      <c r="DS63" s="1087">
        <f t="shared" si="61"/>
        <v>0.15555555555555556</v>
      </c>
      <c r="DT63" s="1087">
        <f t="shared" si="61"/>
        <v>0.13461538461538458</v>
      </c>
      <c r="DU63" s="1087">
        <f t="shared" si="61"/>
        <v>0.13461538461538458</v>
      </c>
      <c r="DV63" s="1087">
        <f t="shared" si="61"/>
        <v>0.14285714285714288</v>
      </c>
      <c r="DW63" s="1087">
        <f t="shared" si="61"/>
        <v>0.14285714285714288</v>
      </c>
      <c r="DX63" s="1087">
        <f t="shared" si="61"/>
        <v>0.14285714285714288</v>
      </c>
      <c r="DY63" s="1087">
        <f t="shared" si="61"/>
        <v>0.12883435582822081</v>
      </c>
      <c r="DZ63" s="1087">
        <f t="shared" si="61"/>
        <v>0.1785714285714286</v>
      </c>
    </row>
    <row r="64" spans="80:130">
      <c r="CB64" s="1086">
        <v>14</v>
      </c>
      <c r="CC64" s="1086">
        <v>1</v>
      </c>
      <c r="CD64" s="1086" t="str">
        <f t="shared" si="1"/>
        <v>処遇加算Ⅲ特定加算Ⅰベア加算なしから新加算Ⅰ</v>
      </c>
      <c r="CE64" s="1087">
        <f t="shared" ref="CE64:DA67" si="62">BD3-AD$16</f>
        <v>0.127</v>
      </c>
      <c r="CF64" s="1087">
        <f t="shared" si="62"/>
        <v>0.127</v>
      </c>
      <c r="CG64" s="1087">
        <f t="shared" si="62"/>
        <v>0.127</v>
      </c>
      <c r="CH64" s="1087">
        <f t="shared" si="62"/>
        <v>5.5999999999999994e-002</v>
      </c>
      <c r="CI64" s="1087">
        <f t="shared" si="62"/>
        <v>5.6999999999999981e-002</v>
      </c>
      <c r="CJ64" s="1087">
        <f t="shared" si="62"/>
        <v>5.6999999999999981e-002</v>
      </c>
      <c r="CK64" s="1087">
        <f t="shared" si="62"/>
        <v>4.6999999999999993e-002</v>
      </c>
      <c r="CL64" s="1087">
        <f t="shared" si="62"/>
        <v>7.6999999999999999e-002</v>
      </c>
      <c r="CM64" s="1087">
        <f t="shared" si="62"/>
        <v>7.6999999999999999e-002</v>
      </c>
      <c r="CN64" s="1087">
        <f t="shared" si="62"/>
        <v>0.10799999999999998</v>
      </c>
      <c r="CO64" s="1087">
        <f t="shared" si="62"/>
        <v>9.3000000000000027e-002</v>
      </c>
      <c r="CP64" s="1087">
        <f t="shared" si="62"/>
        <v>9.3000000000000027e-002</v>
      </c>
      <c r="CQ64" s="1087">
        <f t="shared" si="62"/>
        <v>0.11</v>
      </c>
      <c r="CR64" s="1087">
        <f t="shared" si="62"/>
        <v>8.0000000000000016e-002</v>
      </c>
      <c r="CS64" s="1087">
        <f t="shared" si="62"/>
        <v>8.0000000000000016e-002</v>
      </c>
      <c r="CT64" s="1087">
        <f t="shared" si="62"/>
        <v>8.0000000000000016e-002</v>
      </c>
      <c r="CU64" s="1087">
        <f t="shared" si="62"/>
        <v>3.8000000000000006e-002</v>
      </c>
      <c r="CV64" s="1087">
        <f t="shared" si="62"/>
        <v>3.8000000000000006e-002</v>
      </c>
      <c r="CW64" s="1087">
        <f t="shared" si="62"/>
        <v>2.5999999999999988e-002</v>
      </c>
      <c r="CX64" s="1087">
        <f t="shared" si="62"/>
        <v>2.5999999999999988e-002</v>
      </c>
      <c r="CY64" s="1087">
        <f t="shared" si="62"/>
        <v>2.5999999999999988e-002</v>
      </c>
      <c r="CZ64" s="1087">
        <f t="shared" si="62"/>
        <v>0.127</v>
      </c>
      <c r="DA64" s="1087">
        <f t="shared" si="62"/>
        <v>5.6999999999999981e-002</v>
      </c>
      <c r="DC64" s="1086" t="s">
        <v>538</v>
      </c>
      <c r="DD64" s="1087">
        <f t="shared" ref="DD64:DZ67" si="63">CE64/BD3</f>
        <v>0.51836734693877551</v>
      </c>
      <c r="DE64" s="1087">
        <f t="shared" si="63"/>
        <v>0.51836734693877551</v>
      </c>
      <c r="DF64" s="1087">
        <f t="shared" si="63"/>
        <v>0.51836734693877551</v>
      </c>
      <c r="DG64" s="1087">
        <f t="shared" si="63"/>
        <v>0.55999999999999994</v>
      </c>
      <c r="DH64" s="1087">
        <f t="shared" si="63"/>
        <v>0.61956521739130421</v>
      </c>
      <c r="DI64" s="1087">
        <f t="shared" si="63"/>
        <v>0.61956521739130421</v>
      </c>
      <c r="DJ64" s="1087">
        <f t="shared" si="63"/>
        <v>0.54651162790697672</v>
      </c>
      <c r="DK64" s="1087">
        <f t="shared" si="63"/>
        <v>0.6015625</v>
      </c>
      <c r="DL64" s="1087">
        <f t="shared" si="63"/>
        <v>0.6015625</v>
      </c>
      <c r="DM64" s="1087">
        <f t="shared" si="63"/>
        <v>0.5966850828729281</v>
      </c>
      <c r="DN64" s="1087">
        <f t="shared" si="63"/>
        <v>0.62416107382550345</v>
      </c>
      <c r="DO64" s="1087">
        <f t="shared" si="63"/>
        <v>0.62416107382550345</v>
      </c>
      <c r="DP64" s="1087">
        <f t="shared" si="63"/>
        <v>0.59139784946236562</v>
      </c>
      <c r="DQ64" s="1087">
        <f t="shared" si="63"/>
        <v>0.57142857142857151</v>
      </c>
      <c r="DR64" s="1087">
        <f t="shared" si="63"/>
        <v>0.57142857142857151</v>
      </c>
      <c r="DS64" s="1087">
        <f t="shared" si="63"/>
        <v>0.57142857142857151</v>
      </c>
      <c r="DT64" s="1087">
        <f t="shared" si="63"/>
        <v>0.50666666666666671</v>
      </c>
      <c r="DU64" s="1087">
        <f t="shared" si="63"/>
        <v>0.50666666666666671</v>
      </c>
      <c r="DV64" s="1087">
        <f t="shared" si="63"/>
        <v>0.50980392156862731</v>
      </c>
      <c r="DW64" s="1087">
        <f t="shared" si="63"/>
        <v>0.50980392156862731</v>
      </c>
      <c r="DX64" s="1087">
        <f t="shared" si="63"/>
        <v>0.50980392156862731</v>
      </c>
      <c r="DY64" s="1087">
        <f t="shared" si="63"/>
        <v>0.51836734693877551</v>
      </c>
      <c r="DZ64" s="1087">
        <f t="shared" si="63"/>
        <v>0.61956521739130421</v>
      </c>
    </row>
    <row r="65" spans="80:130">
      <c r="CB65" s="1086">
        <v>14</v>
      </c>
      <c r="CC65" s="1086">
        <v>2</v>
      </c>
      <c r="CD65" s="1086" t="str">
        <f t="shared" si="1"/>
        <v>処遇加算Ⅲ特定加算Ⅰベア加算なしから新加算Ⅱ</v>
      </c>
      <c r="CE65" s="1087">
        <f t="shared" si="62"/>
        <v>0.10600000000000001</v>
      </c>
      <c r="CF65" s="1087">
        <f t="shared" si="62"/>
        <v>0.10600000000000001</v>
      </c>
      <c r="CG65" s="1087">
        <f t="shared" si="62"/>
        <v>0.10600000000000001</v>
      </c>
      <c r="CH65" s="1087">
        <f t="shared" si="62"/>
        <v>5.e-002</v>
      </c>
      <c r="CI65" s="1087">
        <f t="shared" si="62"/>
        <v>5.4999999999999979e-002</v>
      </c>
      <c r="CJ65" s="1087">
        <f t="shared" si="62"/>
        <v>5.4999999999999979e-002</v>
      </c>
      <c r="CK65" s="1087">
        <f t="shared" si="62"/>
        <v>4.3999999999999991e-002</v>
      </c>
      <c r="CL65" s="1087">
        <f t="shared" si="62"/>
        <v>7.0999999999999994e-002</v>
      </c>
      <c r="CM65" s="1087">
        <f t="shared" si="62"/>
        <v>7.0999999999999994e-002</v>
      </c>
      <c r="CN65" s="1087">
        <f t="shared" si="62"/>
        <v>0.10099999999999998</v>
      </c>
      <c r="CO65" s="1087">
        <f t="shared" si="62"/>
        <v>9.0000000000000024e-002</v>
      </c>
      <c r="CP65" s="1087">
        <f t="shared" si="62"/>
        <v>9.0000000000000024e-002</v>
      </c>
      <c r="CQ65" s="1087">
        <f t="shared" si="62"/>
        <v>0.10199999999999999</v>
      </c>
      <c r="CR65" s="1087">
        <f t="shared" si="62"/>
        <v>7.6000000000000012e-002</v>
      </c>
      <c r="CS65" s="1087">
        <f t="shared" si="62"/>
        <v>7.6000000000000012e-002</v>
      </c>
      <c r="CT65" s="1087">
        <f t="shared" si="62"/>
        <v>7.6000000000000012e-002</v>
      </c>
      <c r="CU65" s="1087">
        <f t="shared" si="62"/>
        <v>3.4000000000000002e-002</v>
      </c>
      <c r="CV65" s="1087">
        <f t="shared" si="62"/>
        <v>3.4000000000000002e-002</v>
      </c>
      <c r="CW65" s="1087">
        <f t="shared" si="62"/>
        <v>2.1999999999999992e-002</v>
      </c>
      <c r="CX65" s="1087">
        <f t="shared" si="62"/>
        <v>2.1999999999999992e-002</v>
      </c>
      <c r="CY65" s="1087">
        <f t="shared" si="62"/>
        <v>2.1999999999999992e-002</v>
      </c>
      <c r="CZ65" s="1087">
        <f t="shared" si="62"/>
        <v>0.10600000000000001</v>
      </c>
      <c r="DA65" s="1087">
        <f t="shared" si="62"/>
        <v>5.4999999999999979e-002</v>
      </c>
      <c r="DC65" s="1086" t="s">
        <v>2210</v>
      </c>
      <c r="DD65" s="1087">
        <f t="shared" si="63"/>
        <v>0.47321428571428575</v>
      </c>
      <c r="DE65" s="1087">
        <f t="shared" si="63"/>
        <v>0.47321428571428575</v>
      </c>
      <c r="DF65" s="1087">
        <f t="shared" si="63"/>
        <v>0.47321428571428575</v>
      </c>
      <c r="DG65" s="1087">
        <f t="shared" si="63"/>
        <v>0.53191489361702127</v>
      </c>
      <c r="DH65" s="1087">
        <f t="shared" si="63"/>
        <v>0.61111111111111105</v>
      </c>
      <c r="DI65" s="1087">
        <f t="shared" si="63"/>
        <v>0.61111111111111105</v>
      </c>
      <c r="DJ65" s="1087">
        <f t="shared" si="63"/>
        <v>0.53012048192771077</v>
      </c>
      <c r="DK65" s="1087">
        <f t="shared" si="63"/>
        <v>0.58196721311475408</v>
      </c>
      <c r="DL65" s="1087">
        <f t="shared" si="63"/>
        <v>0.58196721311475408</v>
      </c>
      <c r="DM65" s="1087">
        <f t="shared" si="63"/>
        <v>0.58045977011494243</v>
      </c>
      <c r="DN65" s="1087">
        <f t="shared" si="63"/>
        <v>0.61643835616438369</v>
      </c>
      <c r="DO65" s="1087">
        <f t="shared" si="63"/>
        <v>0.61643835616438369</v>
      </c>
      <c r="DP65" s="1087">
        <f t="shared" si="63"/>
        <v>0.5730337078651685</v>
      </c>
      <c r="DQ65" s="1087">
        <f t="shared" si="63"/>
        <v>0.55882352941176472</v>
      </c>
      <c r="DR65" s="1087">
        <f t="shared" si="63"/>
        <v>0.55882352941176472</v>
      </c>
      <c r="DS65" s="1087">
        <f t="shared" si="63"/>
        <v>0.55882352941176472</v>
      </c>
      <c r="DT65" s="1087">
        <f t="shared" si="63"/>
        <v>0.47887323943661969</v>
      </c>
      <c r="DU65" s="1087">
        <f t="shared" si="63"/>
        <v>0.47887323943661969</v>
      </c>
      <c r="DV65" s="1087">
        <f t="shared" si="63"/>
        <v>0.46808510638297862</v>
      </c>
      <c r="DW65" s="1087">
        <f t="shared" si="63"/>
        <v>0.46808510638297862</v>
      </c>
      <c r="DX65" s="1087">
        <f t="shared" si="63"/>
        <v>0.46808510638297862</v>
      </c>
      <c r="DY65" s="1087">
        <f t="shared" si="63"/>
        <v>0.47321428571428575</v>
      </c>
      <c r="DZ65" s="1087">
        <f t="shared" si="63"/>
        <v>0.61111111111111105</v>
      </c>
    </row>
    <row r="66" spans="80:130">
      <c r="CB66" s="1086">
        <v>14</v>
      </c>
      <c r="CC66" s="1086">
        <v>3</v>
      </c>
      <c r="CD66" s="1086" t="str">
        <f t="shared" si="1"/>
        <v>処遇加算Ⅲ特定加算Ⅰベア加算なしから新加算Ⅲ</v>
      </c>
      <c r="CE66" s="1087">
        <f t="shared" si="62"/>
        <v>6.4000000000000001e-002</v>
      </c>
      <c r="CF66" s="1087">
        <f t="shared" si="62"/>
        <v>6.4000000000000001e-002</v>
      </c>
      <c r="CG66" s="1087">
        <f t="shared" si="62"/>
        <v>6.4000000000000001e-002</v>
      </c>
      <c r="CH66" s="1087">
        <f t="shared" si="62"/>
        <v>3.5000000000000003e-002</v>
      </c>
      <c r="CI66" s="1087">
        <f t="shared" si="62"/>
        <v>4.4999999999999984e-002</v>
      </c>
      <c r="CJ66" s="1087">
        <f t="shared" si="62"/>
        <v>4.4999999999999984e-002</v>
      </c>
      <c r="CK66" s="1087">
        <f t="shared" si="62"/>
        <v>2.7000000000000003e-002</v>
      </c>
      <c r="CL66" s="1087">
        <f t="shared" si="62"/>
        <v>5.8999999999999997e-002</v>
      </c>
      <c r="CM66" s="1087">
        <f t="shared" si="62"/>
        <v>5.8999999999999997e-002</v>
      </c>
      <c r="CN66" s="1087">
        <f t="shared" si="62"/>
        <v>7.6999999999999985e-002</v>
      </c>
      <c r="CO66" s="1087">
        <f t="shared" si="62"/>
        <v>7.8000000000000014e-002</v>
      </c>
      <c r="CP66" s="1087">
        <f t="shared" si="62"/>
        <v>7.8000000000000014e-002</v>
      </c>
      <c r="CQ66" s="1087">
        <f t="shared" si="62"/>
        <v>7.9000000000000001e-002</v>
      </c>
      <c r="CR66" s="1087">
        <f t="shared" si="62"/>
        <v>5.3000000000000005e-002</v>
      </c>
      <c r="CS66" s="1087">
        <f t="shared" si="62"/>
        <v>5.3000000000000005e-002</v>
      </c>
      <c r="CT66" s="1087">
        <f t="shared" si="62"/>
        <v>5.3000000000000005e-002</v>
      </c>
      <c r="CU66" s="1087">
        <f t="shared" si="62"/>
        <v>1.6999999999999994e-002</v>
      </c>
      <c r="CV66" s="1087">
        <f t="shared" si="62"/>
        <v>1.6999999999999994e-002</v>
      </c>
      <c r="CW66" s="1087">
        <f t="shared" si="62"/>
        <v>1.0999999999999996e-002</v>
      </c>
      <c r="CX66" s="1087">
        <f t="shared" si="62"/>
        <v>1.0999999999999996e-002</v>
      </c>
      <c r="CY66" s="1087">
        <f t="shared" si="62"/>
        <v>1.0999999999999996e-002</v>
      </c>
      <c r="CZ66" s="1087">
        <f t="shared" si="62"/>
        <v>6.4000000000000001e-002</v>
      </c>
      <c r="DA66" s="1087">
        <f t="shared" si="62"/>
        <v>4.4999999999999984e-002</v>
      </c>
      <c r="DC66" s="1086" t="s">
        <v>962</v>
      </c>
      <c r="DD66" s="1087">
        <f t="shared" si="63"/>
        <v>0.35164835164835168</v>
      </c>
      <c r="DE66" s="1087">
        <f t="shared" si="63"/>
        <v>0.35164835164835168</v>
      </c>
      <c r="DF66" s="1087">
        <f t="shared" si="63"/>
        <v>0.35164835164835168</v>
      </c>
      <c r="DG66" s="1087">
        <f t="shared" si="63"/>
        <v>0.44303797468354433</v>
      </c>
      <c r="DH66" s="1087">
        <f t="shared" si="63"/>
        <v>0.56249999999999989</v>
      </c>
      <c r="DI66" s="1087">
        <f t="shared" si="63"/>
        <v>0.56249999999999989</v>
      </c>
      <c r="DJ66" s="1087">
        <f t="shared" si="63"/>
        <v>0.40909090909090912</v>
      </c>
      <c r="DK66" s="1087">
        <f t="shared" si="63"/>
        <v>0.53636363636363638</v>
      </c>
      <c r="DL66" s="1087">
        <f t="shared" si="63"/>
        <v>0.53636363636363638</v>
      </c>
      <c r="DM66" s="1087">
        <f t="shared" si="63"/>
        <v>0.51333333333333331</v>
      </c>
      <c r="DN66" s="1087">
        <f t="shared" si="63"/>
        <v>0.58208955223880599</v>
      </c>
      <c r="DO66" s="1087">
        <f t="shared" si="63"/>
        <v>0.58208955223880599</v>
      </c>
      <c r="DP66" s="1087">
        <f t="shared" si="63"/>
        <v>0.50967741935483868</v>
      </c>
      <c r="DQ66" s="1087">
        <f t="shared" si="63"/>
        <v>0.46902654867256638</v>
      </c>
      <c r="DR66" s="1087">
        <f t="shared" si="63"/>
        <v>0.46902654867256638</v>
      </c>
      <c r="DS66" s="1087">
        <f t="shared" si="63"/>
        <v>0.46902654867256638</v>
      </c>
      <c r="DT66" s="1087">
        <f t="shared" si="63"/>
        <v>0.31481481481481471</v>
      </c>
      <c r="DU66" s="1087">
        <f t="shared" si="63"/>
        <v>0.31481481481481471</v>
      </c>
      <c r="DV66" s="1087">
        <f t="shared" si="63"/>
        <v>0.30555555555555547</v>
      </c>
      <c r="DW66" s="1087">
        <f t="shared" si="63"/>
        <v>0.30555555555555547</v>
      </c>
      <c r="DX66" s="1087">
        <f t="shared" si="63"/>
        <v>0.30555555555555547</v>
      </c>
      <c r="DY66" s="1087">
        <f t="shared" si="63"/>
        <v>0.35164835164835168</v>
      </c>
      <c r="DZ66" s="1087">
        <f t="shared" si="63"/>
        <v>0.56249999999999989</v>
      </c>
    </row>
    <row r="67" spans="80:130">
      <c r="CB67" s="1086">
        <v>14</v>
      </c>
      <c r="CC67" s="1086">
        <v>4</v>
      </c>
      <c r="CD67" s="1086" t="str">
        <f t="shared" ref="CD67:CD106" si="64">VLOOKUP(CB67,$AB$3:$AC$21,2)&amp;"から"&amp;VLOOKUP(CC67,$BB$3:$BC$20,2)</f>
        <v>処遇加算Ⅲ特定加算Ⅰベア加算なしから新加算Ⅳ</v>
      </c>
      <c r="CE67" s="1087">
        <f t="shared" si="62"/>
        <v>2.6999999999999996e-002</v>
      </c>
      <c r="CF67" s="1087">
        <f t="shared" si="62"/>
        <v>2.6999999999999996e-002</v>
      </c>
      <c r="CG67" s="1087">
        <f t="shared" si="62"/>
        <v>2.6999999999999996e-002</v>
      </c>
      <c r="CH67" s="1087">
        <f t="shared" si="62"/>
        <v>1.9000000000000003e-002</v>
      </c>
      <c r="CI67" s="1087">
        <f t="shared" si="62"/>
        <v>2.8999999999999984e-002</v>
      </c>
      <c r="CJ67" s="1087">
        <f t="shared" si="62"/>
        <v>2.8999999999999984e-002</v>
      </c>
      <c r="CK67" s="1087">
        <f t="shared" si="62"/>
        <v>1.4000000000000005e-002</v>
      </c>
      <c r="CL67" s="1087">
        <f t="shared" si="62"/>
        <v>3.6999999999999991e-002</v>
      </c>
      <c r="CM67" s="1087">
        <f t="shared" si="62"/>
        <v>3.6999999999999991e-002</v>
      </c>
      <c r="CN67" s="1087">
        <f t="shared" si="62"/>
        <v>4.8999999999999988e-002</v>
      </c>
      <c r="CO67" s="1087">
        <f t="shared" si="62"/>
        <v>5.e-002</v>
      </c>
      <c r="CP67" s="1087">
        <f t="shared" si="62"/>
        <v>5.e-002</v>
      </c>
      <c r="CQ67" s="1087">
        <f t="shared" si="62"/>
        <v>4.9000000000000002e-002</v>
      </c>
      <c r="CR67" s="1087">
        <f t="shared" si="62"/>
        <v>3.e-002</v>
      </c>
      <c r="CS67" s="1087">
        <f t="shared" si="62"/>
        <v>3.e-002</v>
      </c>
      <c r="CT67" s="1087">
        <f t="shared" si="62"/>
        <v>3.e-002</v>
      </c>
      <c r="CU67" s="1087">
        <f t="shared" si="62"/>
        <v>6.9999999999999993e-003</v>
      </c>
      <c r="CV67" s="1087">
        <f t="shared" si="62"/>
        <v>6.9999999999999993e-003</v>
      </c>
      <c r="CW67" s="1087">
        <f t="shared" si="62"/>
        <v>4.0000000000000001e-003</v>
      </c>
      <c r="CX67" s="1087">
        <f t="shared" si="62"/>
        <v>4.0000000000000001e-003</v>
      </c>
      <c r="CY67" s="1087">
        <f t="shared" si="62"/>
        <v>4.0000000000000001e-003</v>
      </c>
      <c r="CZ67" s="1087">
        <f t="shared" si="62"/>
        <v>2.6999999999999996e-002</v>
      </c>
      <c r="DA67" s="1087">
        <f t="shared" si="62"/>
        <v>2.8999999999999984e-002</v>
      </c>
      <c r="DC67" s="1086" t="s">
        <v>2211</v>
      </c>
      <c r="DD67" s="1087">
        <f t="shared" si="63"/>
        <v>0.18620689655172412</v>
      </c>
      <c r="DE67" s="1087">
        <f t="shared" si="63"/>
        <v>0.18620689655172412</v>
      </c>
      <c r="DF67" s="1087">
        <f t="shared" si="63"/>
        <v>0.18620689655172412</v>
      </c>
      <c r="DG67" s="1087">
        <f t="shared" si="63"/>
        <v>0.30158730158730163</v>
      </c>
      <c r="DH67" s="1087">
        <f t="shared" si="63"/>
        <v>0.45312499999999983</v>
      </c>
      <c r="DI67" s="1087">
        <f t="shared" si="63"/>
        <v>0.45312499999999983</v>
      </c>
      <c r="DJ67" s="1087">
        <f t="shared" si="63"/>
        <v>0.26415094339622647</v>
      </c>
      <c r="DK67" s="1087">
        <f t="shared" si="63"/>
        <v>0.42045454545454536</v>
      </c>
      <c r="DL67" s="1087">
        <f t="shared" si="63"/>
        <v>0.42045454545454536</v>
      </c>
      <c r="DM67" s="1087">
        <f t="shared" si="63"/>
        <v>0.40163934426229497</v>
      </c>
      <c r="DN67" s="1087">
        <f t="shared" si="63"/>
        <v>0.47169811320754712</v>
      </c>
      <c r="DO67" s="1087">
        <f t="shared" si="63"/>
        <v>0.47169811320754712</v>
      </c>
      <c r="DP67" s="1087">
        <f t="shared" si="63"/>
        <v>0.39200000000000002</v>
      </c>
      <c r="DQ67" s="1087">
        <f t="shared" si="63"/>
        <v>0.33333333333333331</v>
      </c>
      <c r="DR67" s="1087">
        <f t="shared" si="63"/>
        <v>0.33333333333333331</v>
      </c>
      <c r="DS67" s="1087">
        <f t="shared" si="63"/>
        <v>0.33333333333333331</v>
      </c>
      <c r="DT67" s="1087">
        <f t="shared" si="63"/>
        <v>0.15909090909090906</v>
      </c>
      <c r="DU67" s="1087">
        <f t="shared" si="63"/>
        <v>0.15909090909090906</v>
      </c>
      <c r="DV67" s="1087">
        <f t="shared" si="63"/>
        <v>0.13793103448275862</v>
      </c>
      <c r="DW67" s="1087">
        <f t="shared" si="63"/>
        <v>0.13793103448275862</v>
      </c>
      <c r="DX67" s="1087">
        <f t="shared" si="63"/>
        <v>0.13793103448275862</v>
      </c>
      <c r="DY67" s="1087">
        <f t="shared" si="63"/>
        <v>0.18620689655172412</v>
      </c>
      <c r="DZ67" s="1087">
        <f t="shared" si="63"/>
        <v>0.45312499999999983</v>
      </c>
    </row>
    <row r="68" spans="80:130" ht="24">
      <c r="CB68" s="1086">
        <v>14</v>
      </c>
      <c r="CC68" s="1086">
        <v>14</v>
      </c>
      <c r="CD68" s="1086" t="str">
        <f t="shared" si="64"/>
        <v>処遇加算Ⅲ特定加算Ⅰベア加算なしから新加算Ⅴ（10）</v>
      </c>
      <c r="CE68" s="1087">
        <f t="shared" ref="CE68:DA68" si="65">BD16-AD$16</f>
        <v>2.0999999999999991e-002</v>
      </c>
      <c r="CF68" s="1087">
        <f t="shared" si="65"/>
        <v>2.0999999999999991e-002</v>
      </c>
      <c r="CG68" s="1087">
        <f t="shared" si="65"/>
        <v>2.0999999999999991e-002</v>
      </c>
      <c r="CH68" s="1087">
        <f t="shared" si="65"/>
        <v>1.0000000000000002e-002</v>
      </c>
      <c r="CI68" s="1087">
        <f t="shared" si="65"/>
        <v>1.0000000000000002e-002</v>
      </c>
      <c r="CJ68" s="1087">
        <f t="shared" si="65"/>
        <v>1.0000000000000002e-002</v>
      </c>
      <c r="CK68" s="1087">
        <f t="shared" si="65"/>
        <v>9.0000000000000011e-003</v>
      </c>
      <c r="CL68" s="1087">
        <f t="shared" si="65"/>
        <v>1.2999999999999998e-002</v>
      </c>
      <c r="CM68" s="1087">
        <f t="shared" si="65"/>
        <v>1.2999999999999998e-002</v>
      </c>
      <c r="CN68" s="1087">
        <f t="shared" si="65"/>
        <v>2.2999999999999993e-002</v>
      </c>
      <c r="CO68" s="1087">
        <f t="shared" si="65"/>
        <v>1.5000000000000006e-002</v>
      </c>
      <c r="CP68" s="1087">
        <f t="shared" si="65"/>
        <v>1.5000000000000006e-002</v>
      </c>
      <c r="CQ68" s="1087">
        <f t="shared" si="65"/>
        <v>2.1000000000000005e-002</v>
      </c>
      <c r="CR68" s="1087">
        <f t="shared" si="65"/>
        <v>1.3999999999999999e-002</v>
      </c>
      <c r="CS68" s="1087">
        <f t="shared" si="65"/>
        <v>1.3999999999999999e-002</v>
      </c>
      <c r="CT68" s="1087">
        <f t="shared" si="65"/>
        <v>1.3999999999999999e-002</v>
      </c>
      <c r="CU68" s="1087">
        <f t="shared" si="65"/>
        <v>6.9999999999999993e-003</v>
      </c>
      <c r="CV68" s="1087">
        <f t="shared" si="65"/>
        <v>6.9999999999999993e-003</v>
      </c>
      <c r="CW68" s="1087">
        <f t="shared" si="65"/>
        <v>5.000000000000001e-003</v>
      </c>
      <c r="CX68" s="1087">
        <f t="shared" si="65"/>
        <v>5.000000000000001e-003</v>
      </c>
      <c r="CY68" s="1087">
        <f t="shared" si="65"/>
        <v>5.000000000000001e-003</v>
      </c>
      <c r="CZ68" s="1087">
        <f t="shared" si="65"/>
        <v>2.0999999999999991e-002</v>
      </c>
      <c r="DA68" s="1087">
        <f t="shared" si="65"/>
        <v>1.0000000000000002e-002</v>
      </c>
      <c r="DC68" s="1086" t="s">
        <v>1314</v>
      </c>
      <c r="DD68" s="1087">
        <f t="shared" ref="DD68:DZ68" si="66">CE68/BD16</f>
        <v>0.15107913669064743</v>
      </c>
      <c r="DE68" s="1087">
        <f t="shared" si="66"/>
        <v>0.15107913669064743</v>
      </c>
      <c r="DF68" s="1087">
        <f t="shared" si="66"/>
        <v>0.15107913669064743</v>
      </c>
      <c r="DG68" s="1087">
        <f t="shared" si="66"/>
        <v>0.18518518518518523</v>
      </c>
      <c r="DH68" s="1087">
        <f t="shared" si="66"/>
        <v>0.22222222222222224</v>
      </c>
      <c r="DI68" s="1087">
        <f t="shared" si="66"/>
        <v>0.22222222222222224</v>
      </c>
      <c r="DJ68" s="1087">
        <f t="shared" si="66"/>
        <v>0.18750000000000003</v>
      </c>
      <c r="DK68" s="1087">
        <f t="shared" si="66"/>
        <v>0.20312499999999997</v>
      </c>
      <c r="DL68" s="1087">
        <f t="shared" si="66"/>
        <v>0.20312499999999997</v>
      </c>
      <c r="DM68" s="1087">
        <f t="shared" si="66"/>
        <v>0.23958333333333326</v>
      </c>
      <c r="DN68" s="1087">
        <f t="shared" si="66"/>
        <v>0.2112676056338029</v>
      </c>
      <c r="DO68" s="1087">
        <f t="shared" si="66"/>
        <v>0.2112676056338029</v>
      </c>
      <c r="DP68" s="1087">
        <f t="shared" si="66"/>
        <v>0.21649484536082478</v>
      </c>
      <c r="DQ68" s="1087">
        <f t="shared" si="66"/>
        <v>0.18918918918918917</v>
      </c>
      <c r="DR68" s="1087">
        <f t="shared" si="66"/>
        <v>0.18918918918918917</v>
      </c>
      <c r="DS68" s="1087">
        <f t="shared" si="66"/>
        <v>0.18918918918918917</v>
      </c>
      <c r="DT68" s="1087">
        <f t="shared" si="66"/>
        <v>0.15909090909090906</v>
      </c>
      <c r="DU68" s="1087">
        <f t="shared" si="66"/>
        <v>0.15909090909090906</v>
      </c>
      <c r="DV68" s="1087">
        <f t="shared" si="66"/>
        <v>0.16666666666666669</v>
      </c>
      <c r="DW68" s="1087">
        <f t="shared" si="66"/>
        <v>0.16666666666666669</v>
      </c>
      <c r="DX68" s="1087">
        <f t="shared" si="66"/>
        <v>0.16666666666666669</v>
      </c>
      <c r="DY68" s="1087">
        <f t="shared" si="66"/>
        <v>0.15107913669064743</v>
      </c>
      <c r="DZ68" s="1087">
        <f t="shared" si="66"/>
        <v>0.22222222222222224</v>
      </c>
    </row>
    <row r="69" spans="80:130">
      <c r="CB69" s="1086">
        <v>15</v>
      </c>
      <c r="CC69" s="1086">
        <v>1</v>
      </c>
      <c r="CD69" s="1086" t="str">
        <f t="shared" si="64"/>
        <v>処遇加算Ⅲ特定加算Ⅱベア加算から新加算Ⅰ</v>
      </c>
      <c r="CE69" s="1087">
        <f t="shared" ref="CE69:DA72" si="67">BD3-AD$17</f>
        <v>0.124</v>
      </c>
      <c r="CF69" s="1087">
        <f t="shared" si="67"/>
        <v>0.124</v>
      </c>
      <c r="CG69" s="1087">
        <f t="shared" si="67"/>
        <v>0.124</v>
      </c>
      <c r="CH69" s="1087">
        <f t="shared" si="67"/>
        <v>5.099999999999999e-002</v>
      </c>
      <c r="CI69" s="1087">
        <f t="shared" si="67"/>
        <v>4.7999999999999987e-002</v>
      </c>
      <c r="CJ69" s="1087">
        <f t="shared" si="67"/>
        <v>4.7999999999999987e-002</v>
      </c>
      <c r="CK69" s="1087">
        <f t="shared" si="67"/>
        <v>3.9999999999999987e-002</v>
      </c>
      <c r="CL69" s="1087">
        <f t="shared" si="67"/>
        <v>6.8000000000000005e-002</v>
      </c>
      <c r="CM69" s="1087">
        <f t="shared" si="67"/>
        <v>6.8000000000000005e-002</v>
      </c>
      <c r="CN69" s="1087">
        <f t="shared" si="67"/>
        <v>9.1999999999999998e-002</v>
      </c>
      <c r="CO69" s="1087">
        <f t="shared" si="67"/>
        <v>7.9000000000000015e-002</v>
      </c>
      <c r="CP69" s="1087">
        <f t="shared" si="67"/>
        <v>7.9000000000000015e-002</v>
      </c>
      <c r="CQ69" s="1087">
        <f t="shared" si="67"/>
        <v>9.5000000000000001e-002</v>
      </c>
      <c r="CR69" s="1087">
        <f t="shared" si="67"/>
        <v>6.8000000000000005e-002</v>
      </c>
      <c r="CS69" s="1087">
        <f t="shared" si="67"/>
        <v>6.8000000000000005e-002</v>
      </c>
      <c r="CT69" s="1087">
        <f t="shared" si="67"/>
        <v>6.8000000000000005e-002</v>
      </c>
      <c r="CU69" s="1087">
        <f t="shared" si="67"/>
        <v>3.4000000000000009e-002</v>
      </c>
      <c r="CV69" s="1087">
        <f t="shared" si="67"/>
        <v>3.4000000000000009e-002</v>
      </c>
      <c r="CW69" s="1087">
        <f t="shared" si="67"/>
        <v>2.4999999999999991e-002</v>
      </c>
      <c r="CX69" s="1087">
        <f t="shared" si="67"/>
        <v>2.4999999999999991e-002</v>
      </c>
      <c r="CY69" s="1087">
        <f t="shared" si="67"/>
        <v>2.4999999999999991e-002</v>
      </c>
      <c r="CZ69" s="1087">
        <f t="shared" si="67"/>
        <v>0.124</v>
      </c>
      <c r="DA69" s="1087">
        <f t="shared" si="67"/>
        <v>4.7999999999999987e-002</v>
      </c>
      <c r="DC69" s="1086" t="s">
        <v>2212</v>
      </c>
      <c r="DD69" s="1087">
        <f t="shared" ref="DD69:DZ72" si="68">CE69/BD3</f>
        <v>0.5061224489795918</v>
      </c>
      <c r="DE69" s="1087">
        <f t="shared" si="68"/>
        <v>0.5061224489795918</v>
      </c>
      <c r="DF69" s="1087">
        <f t="shared" si="68"/>
        <v>0.5061224489795918</v>
      </c>
      <c r="DG69" s="1087">
        <f t="shared" si="68"/>
        <v>0.5099999999999999</v>
      </c>
      <c r="DH69" s="1087">
        <f t="shared" si="68"/>
        <v>0.52173913043478259</v>
      </c>
      <c r="DI69" s="1087">
        <f t="shared" si="68"/>
        <v>0.52173913043478259</v>
      </c>
      <c r="DJ69" s="1087">
        <f t="shared" si="68"/>
        <v>0.46511627906976732</v>
      </c>
      <c r="DK69" s="1087">
        <f t="shared" si="68"/>
        <v>0.53125</v>
      </c>
      <c r="DL69" s="1087">
        <f t="shared" si="68"/>
        <v>0.53125</v>
      </c>
      <c r="DM69" s="1087">
        <f t="shared" si="68"/>
        <v>0.50828729281767959</v>
      </c>
      <c r="DN69" s="1087">
        <f t="shared" si="68"/>
        <v>0.53020134228187921</v>
      </c>
      <c r="DO69" s="1087">
        <f t="shared" si="68"/>
        <v>0.53020134228187921</v>
      </c>
      <c r="DP69" s="1087">
        <f t="shared" si="68"/>
        <v>0.510752688172043</v>
      </c>
      <c r="DQ69" s="1087">
        <f t="shared" si="68"/>
        <v>0.48571428571428571</v>
      </c>
      <c r="DR69" s="1087">
        <f t="shared" si="68"/>
        <v>0.48571428571428571</v>
      </c>
      <c r="DS69" s="1087">
        <f t="shared" si="68"/>
        <v>0.48571428571428571</v>
      </c>
      <c r="DT69" s="1087">
        <f t="shared" si="68"/>
        <v>0.45333333333333337</v>
      </c>
      <c r="DU69" s="1087">
        <f t="shared" si="68"/>
        <v>0.45333333333333337</v>
      </c>
      <c r="DV69" s="1087">
        <f t="shared" si="68"/>
        <v>0.49019607843137247</v>
      </c>
      <c r="DW69" s="1087">
        <f t="shared" si="68"/>
        <v>0.49019607843137247</v>
      </c>
      <c r="DX69" s="1087">
        <f t="shared" si="68"/>
        <v>0.49019607843137247</v>
      </c>
      <c r="DY69" s="1087">
        <f t="shared" si="68"/>
        <v>0.5061224489795918</v>
      </c>
      <c r="DZ69" s="1087">
        <f t="shared" si="68"/>
        <v>0.52173913043478259</v>
      </c>
    </row>
    <row r="70" spans="80:130">
      <c r="CB70" s="1086">
        <v>15</v>
      </c>
      <c r="CC70" s="1086">
        <v>2</v>
      </c>
      <c r="CD70" s="1086" t="str">
        <f t="shared" si="64"/>
        <v>処遇加算Ⅲ特定加算Ⅱベア加算から新加算Ⅱ</v>
      </c>
      <c r="CE70" s="1087">
        <f t="shared" si="67"/>
        <v>0.10300000000000001</v>
      </c>
      <c r="CF70" s="1087">
        <f t="shared" si="67"/>
        <v>0.10300000000000001</v>
      </c>
      <c r="CG70" s="1087">
        <f t="shared" si="67"/>
        <v>0.10300000000000001</v>
      </c>
      <c r="CH70" s="1087">
        <f t="shared" si="67"/>
        <v>4.4999999999999998e-002</v>
      </c>
      <c r="CI70" s="1087">
        <f t="shared" si="67"/>
        <v>4.5999999999999985e-002</v>
      </c>
      <c r="CJ70" s="1087">
        <f t="shared" si="67"/>
        <v>4.5999999999999985e-002</v>
      </c>
      <c r="CK70" s="1087">
        <f t="shared" si="67"/>
        <v>3.6999999999999984e-002</v>
      </c>
      <c r="CL70" s="1087">
        <f t="shared" si="67"/>
        <v>6.2e-002</v>
      </c>
      <c r="CM70" s="1087">
        <f t="shared" si="67"/>
        <v>6.2e-002</v>
      </c>
      <c r="CN70" s="1087">
        <f t="shared" si="67"/>
        <v>8.4999999999999992e-002</v>
      </c>
      <c r="CO70" s="1087">
        <f t="shared" si="67"/>
        <v>7.6000000000000012e-002</v>
      </c>
      <c r="CP70" s="1087">
        <f t="shared" si="67"/>
        <v>7.6000000000000012e-002</v>
      </c>
      <c r="CQ70" s="1087">
        <f t="shared" si="67"/>
        <v>8.6999999999999994e-002</v>
      </c>
      <c r="CR70" s="1087">
        <f t="shared" si="67"/>
        <v>6.4000000000000001e-002</v>
      </c>
      <c r="CS70" s="1087">
        <f t="shared" si="67"/>
        <v>6.4000000000000001e-002</v>
      </c>
      <c r="CT70" s="1087">
        <f t="shared" si="67"/>
        <v>6.4000000000000001e-002</v>
      </c>
      <c r="CU70" s="1087">
        <f t="shared" si="67"/>
        <v>3.0000000000000006e-002</v>
      </c>
      <c r="CV70" s="1087">
        <f t="shared" si="67"/>
        <v>3.0000000000000006e-002</v>
      </c>
      <c r="CW70" s="1087">
        <f t="shared" si="67"/>
        <v>2.0999999999999994e-002</v>
      </c>
      <c r="CX70" s="1087">
        <f t="shared" si="67"/>
        <v>2.0999999999999994e-002</v>
      </c>
      <c r="CY70" s="1087">
        <f t="shared" si="67"/>
        <v>2.0999999999999994e-002</v>
      </c>
      <c r="CZ70" s="1087">
        <f t="shared" si="67"/>
        <v>0.10300000000000001</v>
      </c>
      <c r="DA70" s="1087">
        <f t="shared" si="67"/>
        <v>4.5999999999999985e-002</v>
      </c>
      <c r="DC70" s="1086" t="s">
        <v>2213</v>
      </c>
      <c r="DD70" s="1087">
        <f t="shared" si="68"/>
        <v>0.4598214285714286</v>
      </c>
      <c r="DE70" s="1087">
        <f t="shared" si="68"/>
        <v>0.4598214285714286</v>
      </c>
      <c r="DF70" s="1087">
        <f t="shared" si="68"/>
        <v>0.4598214285714286</v>
      </c>
      <c r="DG70" s="1087">
        <f t="shared" si="68"/>
        <v>0.47872340425531912</v>
      </c>
      <c r="DH70" s="1087">
        <f t="shared" si="68"/>
        <v>0.51111111111111107</v>
      </c>
      <c r="DI70" s="1087">
        <f t="shared" si="68"/>
        <v>0.51111111111111107</v>
      </c>
      <c r="DJ70" s="1087">
        <f t="shared" si="68"/>
        <v>0.44578313253012036</v>
      </c>
      <c r="DK70" s="1087">
        <f t="shared" si="68"/>
        <v>0.50819672131147542</v>
      </c>
      <c r="DL70" s="1087">
        <f t="shared" si="68"/>
        <v>0.50819672131147542</v>
      </c>
      <c r="DM70" s="1087">
        <f t="shared" si="68"/>
        <v>0.4885057471264368</v>
      </c>
      <c r="DN70" s="1087">
        <f t="shared" si="68"/>
        <v>0.52054794520547942</v>
      </c>
      <c r="DO70" s="1087">
        <f t="shared" si="68"/>
        <v>0.52054794520547942</v>
      </c>
      <c r="DP70" s="1087">
        <f t="shared" si="68"/>
        <v>0.4887640449438202</v>
      </c>
      <c r="DQ70" s="1087">
        <f t="shared" si="68"/>
        <v>0.47058823529411764</v>
      </c>
      <c r="DR70" s="1087">
        <f t="shared" si="68"/>
        <v>0.47058823529411764</v>
      </c>
      <c r="DS70" s="1087">
        <f t="shared" si="68"/>
        <v>0.47058823529411764</v>
      </c>
      <c r="DT70" s="1087">
        <f t="shared" si="68"/>
        <v>0.42253521126760568</v>
      </c>
      <c r="DU70" s="1087">
        <f t="shared" si="68"/>
        <v>0.42253521126760568</v>
      </c>
      <c r="DV70" s="1087">
        <f t="shared" si="68"/>
        <v>0.4468085106382978</v>
      </c>
      <c r="DW70" s="1087">
        <f t="shared" si="68"/>
        <v>0.4468085106382978</v>
      </c>
      <c r="DX70" s="1087">
        <f t="shared" si="68"/>
        <v>0.4468085106382978</v>
      </c>
      <c r="DY70" s="1087">
        <f t="shared" si="68"/>
        <v>0.4598214285714286</v>
      </c>
      <c r="DZ70" s="1087">
        <f t="shared" si="68"/>
        <v>0.51111111111111107</v>
      </c>
    </row>
    <row r="71" spans="80:130">
      <c r="CB71" s="1086">
        <v>15</v>
      </c>
      <c r="CC71" s="1086">
        <v>3</v>
      </c>
      <c r="CD71" s="1086" t="str">
        <f t="shared" si="64"/>
        <v>処遇加算Ⅲ特定加算Ⅱベア加算から新加算Ⅲ</v>
      </c>
      <c r="CE71" s="1087">
        <f t="shared" si="67"/>
        <v>6.0999999999999999e-002</v>
      </c>
      <c r="CF71" s="1087">
        <f t="shared" si="67"/>
        <v>6.0999999999999999e-002</v>
      </c>
      <c r="CG71" s="1087">
        <f t="shared" si="67"/>
        <v>6.0999999999999999e-002</v>
      </c>
      <c r="CH71" s="1087">
        <f t="shared" si="67"/>
        <v>3.e-002</v>
      </c>
      <c r="CI71" s="1087">
        <f t="shared" si="67"/>
        <v>3.599999999999999e-002</v>
      </c>
      <c r="CJ71" s="1087">
        <f t="shared" si="67"/>
        <v>3.599999999999999e-002</v>
      </c>
      <c r="CK71" s="1087">
        <f t="shared" si="67"/>
        <v>1.9999999999999997e-002</v>
      </c>
      <c r="CL71" s="1087">
        <f t="shared" si="67"/>
        <v>5.e-002</v>
      </c>
      <c r="CM71" s="1087">
        <f t="shared" si="67"/>
        <v>5.e-002</v>
      </c>
      <c r="CN71" s="1087">
        <f t="shared" si="67"/>
        <v>6.0999999999999999e-002</v>
      </c>
      <c r="CO71" s="1087">
        <f t="shared" si="67"/>
        <v>6.4000000000000001e-002</v>
      </c>
      <c r="CP71" s="1087">
        <f t="shared" si="67"/>
        <v>6.4000000000000001e-002</v>
      </c>
      <c r="CQ71" s="1087">
        <f t="shared" si="67"/>
        <v>6.4000000000000001e-002</v>
      </c>
      <c r="CR71" s="1087">
        <f t="shared" si="67"/>
        <v>4.0999999999999995e-002</v>
      </c>
      <c r="CS71" s="1087">
        <f t="shared" si="67"/>
        <v>4.0999999999999995e-002</v>
      </c>
      <c r="CT71" s="1087">
        <f t="shared" si="67"/>
        <v>4.0999999999999995e-002</v>
      </c>
      <c r="CU71" s="1087">
        <f t="shared" si="67"/>
        <v>1.2999999999999998e-002</v>
      </c>
      <c r="CV71" s="1087">
        <f t="shared" si="67"/>
        <v>1.2999999999999998e-002</v>
      </c>
      <c r="CW71" s="1087">
        <f t="shared" si="67"/>
        <v>9.9999999999999985e-003</v>
      </c>
      <c r="CX71" s="1087">
        <f t="shared" si="67"/>
        <v>9.9999999999999985e-003</v>
      </c>
      <c r="CY71" s="1087">
        <f t="shared" si="67"/>
        <v>9.9999999999999985e-003</v>
      </c>
      <c r="CZ71" s="1087">
        <f t="shared" si="67"/>
        <v>6.0999999999999999e-002</v>
      </c>
      <c r="DA71" s="1087">
        <f t="shared" si="67"/>
        <v>3.599999999999999e-002</v>
      </c>
      <c r="DC71" s="1086" t="s">
        <v>92</v>
      </c>
      <c r="DD71" s="1087">
        <f t="shared" si="68"/>
        <v>0.33516483516483514</v>
      </c>
      <c r="DE71" s="1087">
        <f t="shared" si="68"/>
        <v>0.33516483516483514</v>
      </c>
      <c r="DF71" s="1087">
        <f t="shared" si="68"/>
        <v>0.33516483516483514</v>
      </c>
      <c r="DG71" s="1087">
        <f t="shared" si="68"/>
        <v>0.37974683544303794</v>
      </c>
      <c r="DH71" s="1087">
        <f t="shared" si="68"/>
        <v>0.44999999999999996</v>
      </c>
      <c r="DI71" s="1087">
        <f t="shared" si="68"/>
        <v>0.44999999999999996</v>
      </c>
      <c r="DJ71" s="1087">
        <f t="shared" si="68"/>
        <v>0.30303030303030298</v>
      </c>
      <c r="DK71" s="1087">
        <f t="shared" si="68"/>
        <v>0.45454545454545459</v>
      </c>
      <c r="DL71" s="1087">
        <f t="shared" si="68"/>
        <v>0.45454545454545459</v>
      </c>
      <c r="DM71" s="1087">
        <f t="shared" si="68"/>
        <v>0.40666666666666668</v>
      </c>
      <c r="DN71" s="1087">
        <f t="shared" si="68"/>
        <v>0.47761194029850745</v>
      </c>
      <c r="DO71" s="1087">
        <f t="shared" si="68"/>
        <v>0.47761194029850745</v>
      </c>
      <c r="DP71" s="1087">
        <f t="shared" si="68"/>
        <v>0.41290322580645161</v>
      </c>
      <c r="DQ71" s="1087">
        <f t="shared" si="68"/>
        <v>0.3628318584070796</v>
      </c>
      <c r="DR71" s="1087">
        <f t="shared" si="68"/>
        <v>0.3628318584070796</v>
      </c>
      <c r="DS71" s="1087">
        <f t="shared" si="68"/>
        <v>0.3628318584070796</v>
      </c>
      <c r="DT71" s="1087">
        <f t="shared" si="68"/>
        <v>0.2407407407407407</v>
      </c>
      <c r="DU71" s="1087">
        <f t="shared" si="68"/>
        <v>0.2407407407407407</v>
      </c>
      <c r="DV71" s="1087">
        <f t="shared" si="68"/>
        <v>0.27777777777777773</v>
      </c>
      <c r="DW71" s="1087">
        <f t="shared" si="68"/>
        <v>0.27777777777777773</v>
      </c>
      <c r="DX71" s="1087">
        <f t="shared" si="68"/>
        <v>0.27777777777777773</v>
      </c>
      <c r="DY71" s="1087">
        <f t="shared" si="68"/>
        <v>0.33516483516483514</v>
      </c>
      <c r="DZ71" s="1087">
        <f t="shared" si="68"/>
        <v>0.44999999999999996</v>
      </c>
    </row>
    <row r="72" spans="80:130">
      <c r="CB72" s="1086">
        <v>15</v>
      </c>
      <c r="CC72" s="1086">
        <v>4</v>
      </c>
      <c r="CD72" s="1086" t="str">
        <f t="shared" si="64"/>
        <v>処遇加算Ⅲ特定加算Ⅱベア加算から新加算Ⅳ</v>
      </c>
      <c r="CE72" s="1087">
        <f t="shared" si="67"/>
        <v>2.3999999999999994e-002</v>
      </c>
      <c r="CF72" s="1087">
        <f t="shared" si="67"/>
        <v>2.3999999999999994e-002</v>
      </c>
      <c r="CG72" s="1087">
        <f t="shared" si="67"/>
        <v>2.3999999999999994e-002</v>
      </c>
      <c r="CH72" s="1087">
        <f t="shared" si="67"/>
        <v>1.3999999999999999e-002</v>
      </c>
      <c r="CI72" s="1087">
        <f t="shared" si="67"/>
        <v>1.999999999999999e-002</v>
      </c>
      <c r="CJ72" s="1087">
        <f t="shared" si="67"/>
        <v>1.999999999999999e-002</v>
      </c>
      <c r="CK72" s="1087">
        <f t="shared" si="67"/>
        <v>6.9999999999999993e-003</v>
      </c>
      <c r="CL72" s="1087">
        <f t="shared" si="67"/>
        <v>2.7999999999999997e-002</v>
      </c>
      <c r="CM72" s="1087">
        <f t="shared" si="67"/>
        <v>2.7999999999999997e-002</v>
      </c>
      <c r="CN72" s="1087">
        <f t="shared" si="67"/>
        <v>3.3000000000000002e-002</v>
      </c>
      <c r="CO72" s="1087">
        <f t="shared" si="67"/>
        <v>3.599999999999999e-002</v>
      </c>
      <c r="CP72" s="1087">
        <f t="shared" si="67"/>
        <v>3.599999999999999e-002</v>
      </c>
      <c r="CQ72" s="1087">
        <f t="shared" si="67"/>
        <v>3.4000000000000002e-002</v>
      </c>
      <c r="CR72" s="1087">
        <f t="shared" si="67"/>
        <v>1.7999999999999988e-002</v>
      </c>
      <c r="CS72" s="1087">
        <f t="shared" si="67"/>
        <v>1.7999999999999988e-002</v>
      </c>
      <c r="CT72" s="1087">
        <f t="shared" si="67"/>
        <v>1.7999999999999988e-002</v>
      </c>
      <c r="CU72" s="1087">
        <f t="shared" si="67"/>
        <v>3.0000000000000027e-003</v>
      </c>
      <c r="CV72" s="1087">
        <f t="shared" si="67"/>
        <v>3.0000000000000027e-003</v>
      </c>
      <c r="CW72" s="1087">
        <f t="shared" si="67"/>
        <v>3.0000000000000027e-003</v>
      </c>
      <c r="CX72" s="1087">
        <f t="shared" si="67"/>
        <v>3.0000000000000027e-003</v>
      </c>
      <c r="CY72" s="1087">
        <f t="shared" si="67"/>
        <v>3.0000000000000027e-003</v>
      </c>
      <c r="CZ72" s="1087">
        <f t="shared" si="67"/>
        <v>2.3999999999999994e-002</v>
      </c>
      <c r="DA72" s="1087">
        <f t="shared" si="67"/>
        <v>1.999999999999999e-002</v>
      </c>
      <c r="DC72" s="1086" t="s">
        <v>2214</v>
      </c>
      <c r="DD72" s="1087">
        <f t="shared" si="68"/>
        <v>0.16551724137931031</v>
      </c>
      <c r="DE72" s="1087">
        <f t="shared" si="68"/>
        <v>0.16551724137931031</v>
      </c>
      <c r="DF72" s="1087">
        <f t="shared" si="68"/>
        <v>0.16551724137931031</v>
      </c>
      <c r="DG72" s="1087">
        <f t="shared" si="68"/>
        <v>0.22222222222222221</v>
      </c>
      <c r="DH72" s="1087">
        <f t="shared" si="68"/>
        <v>0.31249999999999989</v>
      </c>
      <c r="DI72" s="1087">
        <f t="shared" si="68"/>
        <v>0.31249999999999989</v>
      </c>
      <c r="DJ72" s="1087">
        <f t="shared" si="68"/>
        <v>0.13207547169811318</v>
      </c>
      <c r="DK72" s="1087">
        <f t="shared" si="68"/>
        <v>0.31818181818181818</v>
      </c>
      <c r="DL72" s="1087">
        <f t="shared" si="68"/>
        <v>0.31818181818181818</v>
      </c>
      <c r="DM72" s="1087">
        <f t="shared" si="68"/>
        <v>0.27049180327868855</v>
      </c>
      <c r="DN72" s="1087">
        <f t="shared" si="68"/>
        <v>0.33962264150943389</v>
      </c>
      <c r="DO72" s="1087">
        <f t="shared" si="68"/>
        <v>0.33962264150943389</v>
      </c>
      <c r="DP72" s="1087">
        <f t="shared" si="68"/>
        <v>0.27200000000000002</v>
      </c>
      <c r="DQ72" s="1087">
        <f t="shared" si="68"/>
        <v>0.19999999999999987</v>
      </c>
      <c r="DR72" s="1087">
        <f t="shared" si="68"/>
        <v>0.19999999999999987</v>
      </c>
      <c r="DS72" s="1087">
        <f t="shared" si="68"/>
        <v>0.19999999999999987</v>
      </c>
      <c r="DT72" s="1087">
        <f t="shared" si="68"/>
        <v>6.8181818181818232e-002</v>
      </c>
      <c r="DU72" s="1087">
        <f t="shared" si="68"/>
        <v>6.8181818181818232e-002</v>
      </c>
      <c r="DV72" s="1087">
        <f t="shared" si="68"/>
        <v>0.10344827586206905</v>
      </c>
      <c r="DW72" s="1087">
        <f t="shared" si="68"/>
        <v>0.10344827586206905</v>
      </c>
      <c r="DX72" s="1087">
        <f t="shared" si="68"/>
        <v>0.10344827586206905</v>
      </c>
      <c r="DY72" s="1087">
        <f t="shared" si="68"/>
        <v>0.16551724137931031</v>
      </c>
      <c r="DZ72" s="1087">
        <f t="shared" si="68"/>
        <v>0.31249999999999989</v>
      </c>
    </row>
    <row r="73" spans="80:130">
      <c r="CB73" s="1086">
        <v>15</v>
      </c>
      <c r="CC73" s="1086">
        <v>13</v>
      </c>
      <c r="CD73" s="1086" t="str">
        <f t="shared" si="64"/>
        <v>処遇加算Ⅲ特定加算Ⅱベア加算から新加算Ⅴ（９）</v>
      </c>
      <c r="CE73" s="1087">
        <f t="shared" ref="CE73:DA73" si="69">BD15-AD$17</f>
        <v>2.0999999999999991e-002</v>
      </c>
      <c r="CF73" s="1087">
        <f t="shared" si="69"/>
        <v>2.0999999999999991e-002</v>
      </c>
      <c r="CG73" s="1087">
        <f t="shared" si="69"/>
        <v>2.0999999999999991e-002</v>
      </c>
      <c r="CH73" s="1087">
        <f t="shared" si="69"/>
        <v>1.0000000000000002e-002</v>
      </c>
      <c r="CI73" s="1087">
        <f t="shared" si="69"/>
        <v>1.0000000000000002e-002</v>
      </c>
      <c r="CJ73" s="1087">
        <f t="shared" si="69"/>
        <v>1.0000000000000002e-002</v>
      </c>
      <c r="CK73" s="1087">
        <f t="shared" si="69"/>
        <v>9.0000000000000011e-003</v>
      </c>
      <c r="CL73" s="1087">
        <f t="shared" si="69"/>
        <v>1.2999999999999998e-002</v>
      </c>
      <c r="CM73" s="1087">
        <f t="shared" si="69"/>
        <v>1.2999999999999998e-002</v>
      </c>
      <c r="CN73" s="1087">
        <f t="shared" si="69"/>
        <v>2.2999999999999993e-002</v>
      </c>
      <c r="CO73" s="1087">
        <f t="shared" si="69"/>
        <v>1.4999999999999999e-002</v>
      </c>
      <c r="CP73" s="1087">
        <f t="shared" si="69"/>
        <v>1.4999999999999999e-002</v>
      </c>
      <c r="CQ73" s="1087">
        <f t="shared" si="69"/>
        <v>2.1000000000000005e-002</v>
      </c>
      <c r="CR73" s="1087">
        <f t="shared" si="69"/>
        <v>1.3999999999999999e-002</v>
      </c>
      <c r="CS73" s="1087">
        <f t="shared" si="69"/>
        <v>1.3999999999999999e-002</v>
      </c>
      <c r="CT73" s="1087">
        <f t="shared" si="69"/>
        <v>1.3999999999999999e-002</v>
      </c>
      <c r="CU73" s="1087">
        <f t="shared" si="69"/>
        <v>6.9999999999999993e-003</v>
      </c>
      <c r="CV73" s="1087">
        <f t="shared" si="69"/>
        <v>6.9999999999999993e-003</v>
      </c>
      <c r="CW73" s="1087">
        <f t="shared" si="69"/>
        <v>5.000000000000001e-003</v>
      </c>
      <c r="CX73" s="1087">
        <f t="shared" si="69"/>
        <v>5.000000000000001e-003</v>
      </c>
      <c r="CY73" s="1087">
        <f t="shared" si="69"/>
        <v>5.000000000000001e-003</v>
      </c>
      <c r="CZ73" s="1087">
        <f t="shared" si="69"/>
        <v>2.0999999999999991e-002</v>
      </c>
      <c r="DA73" s="1087">
        <f t="shared" si="69"/>
        <v>1.0000000000000002e-002</v>
      </c>
      <c r="DC73" s="1086" t="s">
        <v>2215</v>
      </c>
      <c r="DD73" s="1087">
        <f t="shared" ref="DD73:DZ73" si="70">CE73/BD15</f>
        <v>0.14788732394366191</v>
      </c>
      <c r="DE73" s="1087">
        <f t="shared" si="70"/>
        <v>0.14788732394366191</v>
      </c>
      <c r="DF73" s="1087">
        <f t="shared" si="70"/>
        <v>0.14788732394366191</v>
      </c>
      <c r="DG73" s="1087">
        <f t="shared" si="70"/>
        <v>0.16949152542372883</v>
      </c>
      <c r="DH73" s="1087">
        <f t="shared" si="70"/>
        <v>0.18518518518518523</v>
      </c>
      <c r="DI73" s="1087">
        <f t="shared" si="70"/>
        <v>0.18518518518518523</v>
      </c>
      <c r="DJ73" s="1087">
        <f t="shared" si="70"/>
        <v>0.16363636363636364</v>
      </c>
      <c r="DK73" s="1087">
        <f t="shared" si="70"/>
        <v>0.17808219178082191</v>
      </c>
      <c r="DL73" s="1087">
        <f t="shared" si="70"/>
        <v>0.17808219178082191</v>
      </c>
      <c r="DM73" s="1087">
        <f t="shared" si="70"/>
        <v>0.20535714285714282</v>
      </c>
      <c r="DN73" s="1087">
        <f t="shared" si="70"/>
        <v>0.1764705882352941</v>
      </c>
      <c r="DO73" s="1087">
        <f t="shared" si="70"/>
        <v>0.1764705882352941</v>
      </c>
      <c r="DP73" s="1087">
        <f t="shared" si="70"/>
        <v>0.18750000000000003</v>
      </c>
      <c r="DQ73" s="1087">
        <f t="shared" si="70"/>
        <v>0.16279069767441856</v>
      </c>
      <c r="DR73" s="1087">
        <f t="shared" si="70"/>
        <v>0.16279069767441856</v>
      </c>
      <c r="DS73" s="1087">
        <f t="shared" si="70"/>
        <v>0.16279069767441856</v>
      </c>
      <c r="DT73" s="1087">
        <f t="shared" si="70"/>
        <v>0.14583333333333331</v>
      </c>
      <c r="DU73" s="1087">
        <f t="shared" si="70"/>
        <v>0.14583333333333331</v>
      </c>
      <c r="DV73" s="1087">
        <f t="shared" si="70"/>
        <v>0.16129032258064518</v>
      </c>
      <c r="DW73" s="1087">
        <f t="shared" si="70"/>
        <v>0.16129032258064518</v>
      </c>
      <c r="DX73" s="1087">
        <f t="shared" si="70"/>
        <v>0.16129032258064518</v>
      </c>
      <c r="DY73" s="1087">
        <f t="shared" si="70"/>
        <v>0.14788732394366191</v>
      </c>
      <c r="DZ73" s="1087">
        <f t="shared" si="70"/>
        <v>0.18518518518518523</v>
      </c>
    </row>
    <row r="74" spans="80:130">
      <c r="CB74" s="1086">
        <v>16</v>
      </c>
      <c r="CC74" s="1086">
        <v>1</v>
      </c>
      <c r="CD74" s="1086" t="str">
        <f t="shared" si="64"/>
        <v>処遇加算Ⅲ特定加算Ⅱベア加算なしから新加算Ⅰ</v>
      </c>
      <c r="CE74" s="1087">
        <f t="shared" ref="CE74:DA77" si="71">BD3-AD$18</f>
        <v>0.14799999999999999</v>
      </c>
      <c r="CF74" s="1087">
        <f t="shared" si="71"/>
        <v>0.14799999999999999</v>
      </c>
      <c r="CG74" s="1087">
        <f t="shared" si="71"/>
        <v>0.14799999999999999</v>
      </c>
      <c r="CH74" s="1087">
        <f t="shared" si="71"/>
        <v>6.1999999999999993e-002</v>
      </c>
      <c r="CI74" s="1087">
        <f t="shared" si="71"/>
        <v>5.8999999999999983e-002</v>
      </c>
      <c r="CJ74" s="1087">
        <f t="shared" si="71"/>
        <v>5.8999999999999983e-002</v>
      </c>
      <c r="CK74" s="1087">
        <f t="shared" si="71"/>
        <v>4.9999999999999989e-002</v>
      </c>
      <c r="CL74" s="1087">
        <f t="shared" si="71"/>
        <v>8.3000000000000004e-002</v>
      </c>
      <c r="CM74" s="1087">
        <f t="shared" si="71"/>
        <v>8.3000000000000004e-002</v>
      </c>
      <c r="CN74" s="1087">
        <f t="shared" si="71"/>
        <v>0.11499999999999999</v>
      </c>
      <c r="CO74" s="1087">
        <f t="shared" si="71"/>
        <v>9.6000000000000016e-002</v>
      </c>
      <c r="CP74" s="1087">
        <f t="shared" si="71"/>
        <v>9.6000000000000016e-002</v>
      </c>
      <c r="CQ74" s="1087">
        <f t="shared" si="71"/>
        <v>0.11799999999999999</v>
      </c>
      <c r="CR74" s="1087">
        <f t="shared" si="71"/>
        <v>8.4000000000000019e-002</v>
      </c>
      <c r="CS74" s="1087">
        <f t="shared" si="71"/>
        <v>8.4000000000000019e-002</v>
      </c>
      <c r="CT74" s="1087">
        <f t="shared" si="71"/>
        <v>8.4000000000000019e-002</v>
      </c>
      <c r="CU74" s="1087">
        <f t="shared" si="71"/>
        <v>4.200000000000001e-002</v>
      </c>
      <c r="CV74" s="1087">
        <f t="shared" si="71"/>
        <v>4.200000000000001e-002</v>
      </c>
      <c r="CW74" s="1087">
        <f t="shared" si="71"/>
        <v>2.9999999999999992e-002</v>
      </c>
      <c r="CX74" s="1087">
        <f t="shared" si="71"/>
        <v>2.9999999999999992e-002</v>
      </c>
      <c r="CY74" s="1087">
        <f t="shared" si="71"/>
        <v>2.9999999999999992e-002</v>
      </c>
      <c r="CZ74" s="1087">
        <f t="shared" si="71"/>
        <v>0.14799999999999999</v>
      </c>
      <c r="DA74" s="1087">
        <f t="shared" si="71"/>
        <v>5.8999999999999983e-002</v>
      </c>
      <c r="DC74" s="1086" t="s">
        <v>2216</v>
      </c>
      <c r="DD74" s="1087">
        <f t="shared" ref="DD74:DZ77" si="72">CE74/BD3</f>
        <v>0.60408163265306125</v>
      </c>
      <c r="DE74" s="1087">
        <f t="shared" si="72"/>
        <v>0.60408163265306125</v>
      </c>
      <c r="DF74" s="1087">
        <f t="shared" si="72"/>
        <v>0.60408163265306125</v>
      </c>
      <c r="DG74" s="1087">
        <f t="shared" si="72"/>
        <v>0.62</v>
      </c>
      <c r="DH74" s="1087">
        <f t="shared" si="72"/>
        <v>0.64130434782608692</v>
      </c>
      <c r="DI74" s="1087">
        <f t="shared" si="72"/>
        <v>0.64130434782608692</v>
      </c>
      <c r="DJ74" s="1087">
        <f t="shared" si="72"/>
        <v>0.58139534883720922</v>
      </c>
      <c r="DK74" s="1087">
        <f t="shared" si="72"/>
        <v>0.6484375</v>
      </c>
      <c r="DL74" s="1087">
        <f t="shared" si="72"/>
        <v>0.6484375</v>
      </c>
      <c r="DM74" s="1087">
        <f t="shared" si="72"/>
        <v>0.63535911602209938</v>
      </c>
      <c r="DN74" s="1087">
        <f t="shared" si="72"/>
        <v>0.64429530201342289</v>
      </c>
      <c r="DO74" s="1087">
        <f t="shared" si="72"/>
        <v>0.64429530201342289</v>
      </c>
      <c r="DP74" s="1087">
        <f t="shared" si="72"/>
        <v>0.63440860215053763</v>
      </c>
      <c r="DQ74" s="1087">
        <f t="shared" si="72"/>
        <v>0.60000000000000009</v>
      </c>
      <c r="DR74" s="1087">
        <f t="shared" si="72"/>
        <v>0.60000000000000009</v>
      </c>
      <c r="DS74" s="1087">
        <f t="shared" si="72"/>
        <v>0.60000000000000009</v>
      </c>
      <c r="DT74" s="1087">
        <f t="shared" si="72"/>
        <v>0.56000000000000005</v>
      </c>
      <c r="DU74" s="1087">
        <f t="shared" si="72"/>
        <v>0.56000000000000005</v>
      </c>
      <c r="DV74" s="1087">
        <f t="shared" si="72"/>
        <v>0.58823529411764697</v>
      </c>
      <c r="DW74" s="1087">
        <f t="shared" si="72"/>
        <v>0.58823529411764697</v>
      </c>
      <c r="DX74" s="1087">
        <f t="shared" si="72"/>
        <v>0.58823529411764697</v>
      </c>
      <c r="DY74" s="1087">
        <f t="shared" si="72"/>
        <v>0.60408163265306125</v>
      </c>
      <c r="DZ74" s="1087">
        <f t="shared" si="72"/>
        <v>0.64130434782608692</v>
      </c>
    </row>
    <row r="75" spans="80:130">
      <c r="CB75" s="1086">
        <v>16</v>
      </c>
      <c r="CC75" s="1086">
        <v>2</v>
      </c>
      <c r="CD75" s="1086" t="str">
        <f t="shared" si="64"/>
        <v>処遇加算Ⅲ特定加算Ⅱベア加算なしから新加算Ⅱ</v>
      </c>
      <c r="CE75" s="1087">
        <f t="shared" si="71"/>
        <v>0.127</v>
      </c>
      <c r="CF75" s="1087">
        <f t="shared" si="71"/>
        <v>0.127</v>
      </c>
      <c r="CG75" s="1087">
        <f t="shared" si="71"/>
        <v>0.127</v>
      </c>
      <c r="CH75" s="1087">
        <f t="shared" si="71"/>
        <v>5.6000000000000001e-002</v>
      </c>
      <c r="CI75" s="1087">
        <f t="shared" si="71"/>
        <v>5.6999999999999981e-002</v>
      </c>
      <c r="CJ75" s="1087">
        <f t="shared" si="71"/>
        <v>5.6999999999999981e-002</v>
      </c>
      <c r="CK75" s="1087">
        <f t="shared" si="71"/>
        <v>4.6999999999999986e-002</v>
      </c>
      <c r="CL75" s="1087">
        <f t="shared" si="71"/>
        <v>7.6999999999999999e-002</v>
      </c>
      <c r="CM75" s="1087">
        <f t="shared" si="71"/>
        <v>7.6999999999999999e-002</v>
      </c>
      <c r="CN75" s="1087">
        <f t="shared" si="71"/>
        <v>0.10799999999999998</v>
      </c>
      <c r="CO75" s="1087">
        <f t="shared" si="71"/>
        <v>9.3000000000000013e-002</v>
      </c>
      <c r="CP75" s="1087">
        <f t="shared" si="71"/>
        <v>9.3000000000000013e-002</v>
      </c>
      <c r="CQ75" s="1087">
        <f t="shared" si="71"/>
        <v>0.10999999999999999</v>
      </c>
      <c r="CR75" s="1087">
        <f t="shared" si="71"/>
        <v>8.0000000000000016e-002</v>
      </c>
      <c r="CS75" s="1087">
        <f t="shared" si="71"/>
        <v>8.0000000000000016e-002</v>
      </c>
      <c r="CT75" s="1087">
        <f t="shared" si="71"/>
        <v>8.0000000000000016e-002</v>
      </c>
      <c r="CU75" s="1087">
        <f t="shared" si="71"/>
        <v>3.8000000000000006e-002</v>
      </c>
      <c r="CV75" s="1087">
        <f t="shared" si="71"/>
        <v>3.8000000000000006e-002</v>
      </c>
      <c r="CW75" s="1087">
        <f t="shared" si="71"/>
        <v>2.5999999999999995e-002</v>
      </c>
      <c r="CX75" s="1087">
        <f t="shared" si="71"/>
        <v>2.5999999999999995e-002</v>
      </c>
      <c r="CY75" s="1087">
        <f t="shared" si="71"/>
        <v>2.5999999999999995e-002</v>
      </c>
      <c r="CZ75" s="1087">
        <f t="shared" si="71"/>
        <v>0.127</v>
      </c>
      <c r="DA75" s="1087">
        <f t="shared" si="71"/>
        <v>5.6999999999999981e-002</v>
      </c>
      <c r="DC75" s="1086" t="s">
        <v>2217</v>
      </c>
      <c r="DD75" s="1087">
        <f t="shared" si="72"/>
        <v>0.5669642857142857</v>
      </c>
      <c r="DE75" s="1087">
        <f t="shared" si="72"/>
        <v>0.5669642857142857</v>
      </c>
      <c r="DF75" s="1087">
        <f t="shared" si="72"/>
        <v>0.5669642857142857</v>
      </c>
      <c r="DG75" s="1087">
        <f t="shared" si="72"/>
        <v>0.5957446808510638</v>
      </c>
      <c r="DH75" s="1087">
        <f t="shared" si="72"/>
        <v>0.63333333333333319</v>
      </c>
      <c r="DI75" s="1087">
        <f t="shared" si="72"/>
        <v>0.63333333333333319</v>
      </c>
      <c r="DJ75" s="1087">
        <f t="shared" si="72"/>
        <v>0.56626506024096379</v>
      </c>
      <c r="DK75" s="1087">
        <f t="shared" si="72"/>
        <v>0.63114754098360659</v>
      </c>
      <c r="DL75" s="1087">
        <f t="shared" si="72"/>
        <v>0.63114754098360659</v>
      </c>
      <c r="DM75" s="1087">
        <f t="shared" si="72"/>
        <v>0.6206896551724137</v>
      </c>
      <c r="DN75" s="1087">
        <f t="shared" si="72"/>
        <v>0.63698630136986301</v>
      </c>
      <c r="DO75" s="1087">
        <f t="shared" si="72"/>
        <v>0.63698630136986301</v>
      </c>
      <c r="DP75" s="1087">
        <f t="shared" si="72"/>
        <v>0.6179775280898876</v>
      </c>
      <c r="DQ75" s="1087">
        <f t="shared" si="72"/>
        <v>0.58823529411764708</v>
      </c>
      <c r="DR75" s="1087">
        <f t="shared" si="72"/>
        <v>0.58823529411764708</v>
      </c>
      <c r="DS75" s="1087">
        <f t="shared" si="72"/>
        <v>0.58823529411764708</v>
      </c>
      <c r="DT75" s="1087">
        <f t="shared" si="72"/>
        <v>0.53521126760563387</v>
      </c>
      <c r="DU75" s="1087">
        <f t="shared" si="72"/>
        <v>0.53521126760563387</v>
      </c>
      <c r="DV75" s="1087">
        <f t="shared" si="72"/>
        <v>0.55319148936170215</v>
      </c>
      <c r="DW75" s="1087">
        <f t="shared" si="72"/>
        <v>0.55319148936170215</v>
      </c>
      <c r="DX75" s="1087">
        <f t="shared" si="72"/>
        <v>0.55319148936170215</v>
      </c>
      <c r="DY75" s="1087">
        <f t="shared" si="72"/>
        <v>0.5669642857142857</v>
      </c>
      <c r="DZ75" s="1087">
        <f t="shared" si="72"/>
        <v>0.63333333333333319</v>
      </c>
    </row>
    <row r="76" spans="80:130">
      <c r="CB76" s="1086">
        <v>16</v>
      </c>
      <c r="CC76" s="1086">
        <v>3</v>
      </c>
      <c r="CD76" s="1086" t="str">
        <f t="shared" si="64"/>
        <v>処遇加算Ⅲ特定加算Ⅱベア加算なしから新加算Ⅲ</v>
      </c>
      <c r="CE76" s="1087">
        <f t="shared" si="71"/>
        <v>8.4999999999999992e-002</v>
      </c>
      <c r="CF76" s="1087">
        <f t="shared" si="71"/>
        <v>8.4999999999999992e-002</v>
      </c>
      <c r="CG76" s="1087">
        <f t="shared" si="71"/>
        <v>8.4999999999999992e-002</v>
      </c>
      <c r="CH76" s="1087">
        <f t="shared" si="71"/>
        <v>4.1000000000000002e-002</v>
      </c>
      <c r="CI76" s="1087">
        <f t="shared" si="71"/>
        <v>4.6999999999999986e-002</v>
      </c>
      <c r="CJ76" s="1087">
        <f t="shared" si="71"/>
        <v>4.6999999999999986e-002</v>
      </c>
      <c r="CK76" s="1087">
        <f t="shared" si="71"/>
        <v>3.e-002</v>
      </c>
      <c r="CL76" s="1087">
        <f t="shared" si="71"/>
        <v>6.5000000000000002e-002</v>
      </c>
      <c r="CM76" s="1087">
        <f t="shared" si="71"/>
        <v>6.5000000000000002e-002</v>
      </c>
      <c r="CN76" s="1087">
        <f t="shared" si="71"/>
        <v>8.3999999999999991e-002</v>
      </c>
      <c r="CO76" s="1087">
        <f t="shared" si="71"/>
        <v>8.1000000000000003e-002</v>
      </c>
      <c r="CP76" s="1087">
        <f t="shared" si="71"/>
        <v>8.1000000000000003e-002</v>
      </c>
      <c r="CQ76" s="1087">
        <f t="shared" si="71"/>
        <v>8.6999999999999994e-002</v>
      </c>
      <c r="CR76" s="1087">
        <f t="shared" si="71"/>
        <v>5.7000000000000002e-002</v>
      </c>
      <c r="CS76" s="1087">
        <f t="shared" si="71"/>
        <v>5.7000000000000002e-002</v>
      </c>
      <c r="CT76" s="1087">
        <f t="shared" si="71"/>
        <v>5.7000000000000002e-002</v>
      </c>
      <c r="CU76" s="1087">
        <f t="shared" si="71"/>
        <v>2.0999999999999998e-002</v>
      </c>
      <c r="CV76" s="1087">
        <f t="shared" si="71"/>
        <v>2.0999999999999998e-002</v>
      </c>
      <c r="CW76" s="1087">
        <f t="shared" si="71"/>
        <v>1.4999999999999999e-002</v>
      </c>
      <c r="CX76" s="1087">
        <f t="shared" si="71"/>
        <v>1.4999999999999999e-002</v>
      </c>
      <c r="CY76" s="1087">
        <f t="shared" si="71"/>
        <v>1.4999999999999999e-002</v>
      </c>
      <c r="CZ76" s="1087">
        <f t="shared" si="71"/>
        <v>8.4999999999999992e-002</v>
      </c>
      <c r="DA76" s="1087">
        <f t="shared" si="71"/>
        <v>4.6999999999999986e-002</v>
      </c>
      <c r="DC76" s="1086" t="s">
        <v>2218</v>
      </c>
      <c r="DD76" s="1087">
        <f t="shared" si="72"/>
        <v>0.46703296703296698</v>
      </c>
      <c r="DE76" s="1087">
        <f t="shared" si="72"/>
        <v>0.46703296703296698</v>
      </c>
      <c r="DF76" s="1087">
        <f t="shared" si="72"/>
        <v>0.46703296703296698</v>
      </c>
      <c r="DG76" s="1087">
        <f t="shared" si="72"/>
        <v>0.51898734177215189</v>
      </c>
      <c r="DH76" s="1087">
        <f t="shared" si="72"/>
        <v>0.58749999999999991</v>
      </c>
      <c r="DI76" s="1087">
        <f t="shared" si="72"/>
        <v>0.58749999999999991</v>
      </c>
      <c r="DJ76" s="1087">
        <f t="shared" si="72"/>
        <v>0.45454545454545453</v>
      </c>
      <c r="DK76" s="1087">
        <f t="shared" si="72"/>
        <v>0.59090909090909094</v>
      </c>
      <c r="DL76" s="1087">
        <f t="shared" si="72"/>
        <v>0.59090909090909094</v>
      </c>
      <c r="DM76" s="1087">
        <f t="shared" si="72"/>
        <v>0.55999999999999994</v>
      </c>
      <c r="DN76" s="1087">
        <f t="shared" si="72"/>
        <v>0.60447761194029848</v>
      </c>
      <c r="DO76" s="1087">
        <f t="shared" si="72"/>
        <v>0.60447761194029848</v>
      </c>
      <c r="DP76" s="1087">
        <f t="shared" si="72"/>
        <v>0.56129032258064515</v>
      </c>
      <c r="DQ76" s="1087">
        <f t="shared" si="72"/>
        <v>0.50442477876106195</v>
      </c>
      <c r="DR76" s="1087">
        <f t="shared" si="72"/>
        <v>0.50442477876106195</v>
      </c>
      <c r="DS76" s="1087">
        <f t="shared" si="72"/>
        <v>0.50442477876106195</v>
      </c>
      <c r="DT76" s="1087">
        <f t="shared" si="72"/>
        <v>0.38888888888888884</v>
      </c>
      <c r="DU76" s="1087">
        <f t="shared" si="72"/>
        <v>0.38888888888888884</v>
      </c>
      <c r="DV76" s="1087">
        <f t="shared" si="72"/>
        <v>0.41666666666666669</v>
      </c>
      <c r="DW76" s="1087">
        <f t="shared" si="72"/>
        <v>0.41666666666666669</v>
      </c>
      <c r="DX76" s="1087">
        <f t="shared" si="72"/>
        <v>0.41666666666666669</v>
      </c>
      <c r="DY76" s="1087">
        <f t="shared" si="72"/>
        <v>0.46703296703296698</v>
      </c>
      <c r="DZ76" s="1087">
        <f t="shared" si="72"/>
        <v>0.58749999999999991</v>
      </c>
    </row>
    <row r="77" spans="80:130">
      <c r="CB77" s="1086">
        <v>16</v>
      </c>
      <c r="CC77" s="1086">
        <v>4</v>
      </c>
      <c r="CD77" s="1086" t="str">
        <f t="shared" si="64"/>
        <v>処遇加算Ⅲ特定加算Ⅱベア加算なしから新加算Ⅳ</v>
      </c>
      <c r="CE77" s="1087">
        <f t="shared" si="71"/>
        <v>4.7999999999999987e-002</v>
      </c>
      <c r="CF77" s="1087">
        <f t="shared" si="71"/>
        <v>4.7999999999999987e-002</v>
      </c>
      <c r="CG77" s="1087">
        <f t="shared" si="71"/>
        <v>4.7999999999999987e-002</v>
      </c>
      <c r="CH77" s="1087">
        <f t="shared" si="71"/>
        <v>2.5000000000000001e-002</v>
      </c>
      <c r="CI77" s="1087">
        <f t="shared" si="71"/>
        <v>3.0999999999999986e-002</v>
      </c>
      <c r="CJ77" s="1087">
        <f t="shared" si="71"/>
        <v>3.0999999999999986e-002</v>
      </c>
      <c r="CK77" s="1087">
        <f t="shared" si="71"/>
        <v>1.7000000000000001e-002</v>
      </c>
      <c r="CL77" s="1087">
        <f t="shared" si="71"/>
        <v>4.2999999999999997e-002</v>
      </c>
      <c r="CM77" s="1087">
        <f t="shared" si="71"/>
        <v>4.2999999999999997e-002</v>
      </c>
      <c r="CN77" s="1087">
        <f t="shared" si="71"/>
        <v>5.5999999999999994e-002</v>
      </c>
      <c r="CO77" s="1087">
        <f t="shared" si="71"/>
        <v>5.2999999999999992e-002</v>
      </c>
      <c r="CP77" s="1087">
        <f t="shared" si="71"/>
        <v>5.2999999999999992e-002</v>
      </c>
      <c r="CQ77" s="1087">
        <f t="shared" si="71"/>
        <v>5.6999999999999995e-002</v>
      </c>
      <c r="CR77" s="1087">
        <f t="shared" si="71"/>
        <v>3.3999999999999996e-002</v>
      </c>
      <c r="CS77" s="1087">
        <f t="shared" si="71"/>
        <v>3.3999999999999996e-002</v>
      </c>
      <c r="CT77" s="1087">
        <f t="shared" si="71"/>
        <v>3.3999999999999996e-002</v>
      </c>
      <c r="CU77" s="1087">
        <f t="shared" si="71"/>
        <v>1.1000000000000003e-002</v>
      </c>
      <c r="CV77" s="1087">
        <f t="shared" si="71"/>
        <v>1.1000000000000003e-002</v>
      </c>
      <c r="CW77" s="1087">
        <f t="shared" si="71"/>
        <v>8.0000000000000036e-003</v>
      </c>
      <c r="CX77" s="1087">
        <f t="shared" si="71"/>
        <v>8.0000000000000036e-003</v>
      </c>
      <c r="CY77" s="1087">
        <f t="shared" si="71"/>
        <v>8.0000000000000036e-003</v>
      </c>
      <c r="CZ77" s="1087">
        <f t="shared" si="71"/>
        <v>4.7999999999999987e-002</v>
      </c>
      <c r="DA77" s="1087">
        <f t="shared" si="71"/>
        <v>3.0999999999999986e-002</v>
      </c>
      <c r="DC77" s="1086" t="s">
        <v>1739</v>
      </c>
      <c r="DD77" s="1087">
        <f t="shared" si="72"/>
        <v>0.33103448275862063</v>
      </c>
      <c r="DE77" s="1087">
        <f t="shared" si="72"/>
        <v>0.33103448275862063</v>
      </c>
      <c r="DF77" s="1087">
        <f t="shared" si="72"/>
        <v>0.33103448275862063</v>
      </c>
      <c r="DG77" s="1087">
        <f t="shared" si="72"/>
        <v>0.39682539682539686</v>
      </c>
      <c r="DH77" s="1087">
        <f t="shared" si="72"/>
        <v>0.48437499999999989</v>
      </c>
      <c r="DI77" s="1087">
        <f t="shared" si="72"/>
        <v>0.48437499999999989</v>
      </c>
      <c r="DJ77" s="1087">
        <f t="shared" si="72"/>
        <v>0.32075471698113206</v>
      </c>
      <c r="DK77" s="1087">
        <f t="shared" si="72"/>
        <v>0.48863636363636365</v>
      </c>
      <c r="DL77" s="1087">
        <f t="shared" si="72"/>
        <v>0.48863636363636365</v>
      </c>
      <c r="DM77" s="1087">
        <f t="shared" si="72"/>
        <v>0.45901639344262291</v>
      </c>
      <c r="DN77" s="1087">
        <f t="shared" si="72"/>
        <v>0.49999999999999994</v>
      </c>
      <c r="DO77" s="1087">
        <f t="shared" si="72"/>
        <v>0.49999999999999994</v>
      </c>
      <c r="DP77" s="1087">
        <f t="shared" si="72"/>
        <v>0.45599999999999996</v>
      </c>
      <c r="DQ77" s="1087">
        <f t="shared" si="72"/>
        <v>0.37777777777777777</v>
      </c>
      <c r="DR77" s="1087">
        <f t="shared" si="72"/>
        <v>0.37777777777777777</v>
      </c>
      <c r="DS77" s="1087">
        <f t="shared" si="72"/>
        <v>0.37777777777777777</v>
      </c>
      <c r="DT77" s="1087">
        <f t="shared" si="72"/>
        <v>0.25000000000000006</v>
      </c>
      <c r="DU77" s="1087">
        <f t="shared" si="72"/>
        <v>0.25000000000000006</v>
      </c>
      <c r="DV77" s="1087">
        <f t="shared" si="72"/>
        <v>0.27586206896551735</v>
      </c>
      <c r="DW77" s="1087">
        <f t="shared" si="72"/>
        <v>0.27586206896551735</v>
      </c>
      <c r="DX77" s="1087">
        <f t="shared" si="72"/>
        <v>0.27586206896551735</v>
      </c>
      <c r="DY77" s="1087">
        <f t="shared" si="72"/>
        <v>0.33103448275862063</v>
      </c>
      <c r="DZ77" s="1087">
        <f t="shared" si="72"/>
        <v>0.48437499999999989</v>
      </c>
    </row>
    <row r="78" spans="80:130" ht="24">
      <c r="CB78" s="1086">
        <v>16</v>
      </c>
      <c r="CC78" s="1086">
        <v>16</v>
      </c>
      <c r="CD78" s="1086" t="str">
        <f t="shared" si="64"/>
        <v>処遇加算Ⅲ特定加算Ⅱベア加算なしから新加算Ⅴ（12）</v>
      </c>
      <c r="CE78" s="1087">
        <f t="shared" ref="CE78:DA78" si="73">BD18-AD$18</f>
        <v>2.1000000000000005e-002</v>
      </c>
      <c r="CF78" s="1087">
        <f t="shared" si="73"/>
        <v>2.1000000000000005e-002</v>
      </c>
      <c r="CG78" s="1087">
        <f t="shared" si="73"/>
        <v>2.1000000000000005e-002</v>
      </c>
      <c r="CH78" s="1087">
        <f t="shared" si="73"/>
        <v>1.0000000000000002e-002</v>
      </c>
      <c r="CI78" s="1087">
        <f t="shared" si="73"/>
        <v>1.0000000000000002e-002</v>
      </c>
      <c r="CJ78" s="1087">
        <f t="shared" si="73"/>
        <v>1.0000000000000002e-002</v>
      </c>
      <c r="CK78" s="1087">
        <f t="shared" si="73"/>
        <v>9.0000000000000011e-003</v>
      </c>
      <c r="CL78" s="1087">
        <f t="shared" si="73"/>
        <v>1.2999999999999998e-002</v>
      </c>
      <c r="CM78" s="1087">
        <f t="shared" si="73"/>
        <v>1.2999999999999998e-002</v>
      </c>
      <c r="CN78" s="1087">
        <f t="shared" si="73"/>
        <v>2.2999999999999993e-002</v>
      </c>
      <c r="CO78" s="1087">
        <f t="shared" si="73"/>
        <v>1.4999999999999999e-002</v>
      </c>
      <c r="CP78" s="1087">
        <f t="shared" si="73"/>
        <v>1.4999999999999999e-002</v>
      </c>
      <c r="CQ78" s="1087">
        <f t="shared" si="73"/>
        <v>2.1000000000000005e-002</v>
      </c>
      <c r="CR78" s="1087">
        <f t="shared" si="73"/>
        <v>1.4000000000000005e-002</v>
      </c>
      <c r="CS78" s="1087">
        <f t="shared" si="73"/>
        <v>1.4000000000000005e-002</v>
      </c>
      <c r="CT78" s="1087">
        <f t="shared" si="73"/>
        <v>1.4000000000000005e-002</v>
      </c>
      <c r="CU78" s="1087">
        <f t="shared" si="73"/>
        <v>6.9999999999999993e-003</v>
      </c>
      <c r="CV78" s="1087">
        <f t="shared" si="73"/>
        <v>6.9999999999999993e-003</v>
      </c>
      <c r="CW78" s="1087">
        <f t="shared" si="73"/>
        <v>5.000000000000001e-003</v>
      </c>
      <c r="CX78" s="1087">
        <f t="shared" si="73"/>
        <v>5.000000000000001e-003</v>
      </c>
      <c r="CY78" s="1087">
        <f t="shared" si="73"/>
        <v>5.000000000000001e-003</v>
      </c>
      <c r="CZ78" s="1087">
        <f t="shared" si="73"/>
        <v>2.1000000000000005e-002</v>
      </c>
      <c r="DA78" s="1087">
        <f t="shared" si="73"/>
        <v>1.0000000000000002e-002</v>
      </c>
      <c r="DC78" s="1086" t="s">
        <v>2220</v>
      </c>
      <c r="DD78" s="1087">
        <f t="shared" ref="DD78:DZ78" si="74">CE78/BD18</f>
        <v>0.17796610169491528</v>
      </c>
      <c r="DE78" s="1087">
        <f t="shared" si="74"/>
        <v>0.17796610169491528</v>
      </c>
      <c r="DF78" s="1087">
        <f t="shared" si="74"/>
        <v>0.17796610169491528</v>
      </c>
      <c r="DG78" s="1087">
        <f t="shared" si="74"/>
        <v>0.20833333333333337</v>
      </c>
      <c r="DH78" s="1087">
        <f t="shared" si="74"/>
        <v>0.23255813953488375</v>
      </c>
      <c r="DI78" s="1087">
        <f t="shared" si="74"/>
        <v>0.23255813953488375</v>
      </c>
      <c r="DJ78" s="1087">
        <f t="shared" si="74"/>
        <v>0.2</v>
      </c>
      <c r="DK78" s="1087">
        <f t="shared" si="74"/>
        <v>0.22413793103448273</v>
      </c>
      <c r="DL78" s="1087">
        <f t="shared" si="74"/>
        <v>0.22413793103448273</v>
      </c>
      <c r="DM78" s="1087">
        <f t="shared" si="74"/>
        <v>0.25842696629213474</v>
      </c>
      <c r="DN78" s="1087">
        <f t="shared" si="74"/>
        <v>0.22058823529411761</v>
      </c>
      <c r="DO78" s="1087">
        <f t="shared" si="74"/>
        <v>0.22058823529411761</v>
      </c>
      <c r="DP78" s="1087">
        <f t="shared" si="74"/>
        <v>0.2359550561797753</v>
      </c>
      <c r="DQ78" s="1087">
        <f t="shared" si="74"/>
        <v>0.20000000000000007</v>
      </c>
      <c r="DR78" s="1087">
        <f t="shared" si="74"/>
        <v>0.20000000000000007</v>
      </c>
      <c r="DS78" s="1087">
        <f t="shared" si="74"/>
        <v>0.20000000000000007</v>
      </c>
      <c r="DT78" s="1087">
        <f t="shared" si="74"/>
        <v>0.17499999999999999</v>
      </c>
      <c r="DU78" s="1087">
        <f t="shared" si="74"/>
        <v>0.17499999999999999</v>
      </c>
      <c r="DV78" s="1087">
        <f t="shared" si="74"/>
        <v>0.19230769230769235</v>
      </c>
      <c r="DW78" s="1087">
        <f t="shared" si="74"/>
        <v>0.19230769230769235</v>
      </c>
      <c r="DX78" s="1087">
        <f t="shared" si="74"/>
        <v>0.19230769230769235</v>
      </c>
      <c r="DY78" s="1087">
        <f t="shared" si="74"/>
        <v>0.17796610169491528</v>
      </c>
      <c r="DZ78" s="1087">
        <f t="shared" si="74"/>
        <v>0.23255813953488375</v>
      </c>
    </row>
    <row r="79" spans="80:130">
      <c r="CB79" s="1086">
        <v>17</v>
      </c>
      <c r="CC79" s="1086">
        <v>1</v>
      </c>
      <c r="CD79" s="1086" t="str">
        <f t="shared" si="64"/>
        <v>処遇加算Ⅲ特定加算なしベア加算から新加算Ⅰ</v>
      </c>
      <c r="CE79" s="1087">
        <f t="shared" ref="CE79:DA82" si="75">BD3-AD$19</f>
        <v>0.16599999999999998</v>
      </c>
      <c r="CF79" s="1087">
        <f t="shared" si="75"/>
        <v>0.16599999999999998</v>
      </c>
      <c r="CG79" s="1087">
        <f t="shared" si="75"/>
        <v>0.16599999999999998</v>
      </c>
      <c r="CH79" s="1087">
        <f t="shared" si="75"/>
        <v>6.5999999999999989e-002</v>
      </c>
      <c r="CI79" s="1087">
        <f t="shared" si="75"/>
        <v>5.7999999999999982e-002</v>
      </c>
      <c r="CJ79" s="1087">
        <f t="shared" si="75"/>
        <v>5.7999999999999982e-002</v>
      </c>
      <c r="CK79" s="1087">
        <f t="shared" si="75"/>
        <v>5.6999999999999995e-002</v>
      </c>
      <c r="CL79" s="1087">
        <f t="shared" si="75"/>
        <v>8.e-002</v>
      </c>
      <c r="CM79" s="1087">
        <f t="shared" si="75"/>
        <v>8.e-002</v>
      </c>
      <c r="CN79" s="1087">
        <f t="shared" si="75"/>
        <v>0.11599999999999999</v>
      </c>
      <c r="CO79" s="1087">
        <f t="shared" si="75"/>
        <v>9.1000000000000025e-002</v>
      </c>
      <c r="CP79" s="1087">
        <f t="shared" si="75"/>
        <v>9.1000000000000025e-002</v>
      </c>
      <c r="CQ79" s="1087">
        <f t="shared" si="75"/>
        <v>0.11799999999999999</v>
      </c>
      <c r="CR79" s="1087">
        <f t="shared" si="75"/>
        <v>9.1000000000000011e-002</v>
      </c>
      <c r="CS79" s="1087">
        <f t="shared" si="75"/>
        <v>9.1000000000000011e-002</v>
      </c>
      <c r="CT79" s="1087">
        <f t="shared" si="75"/>
        <v>9.1000000000000011e-002</v>
      </c>
      <c r="CU79" s="1087">
        <f t="shared" si="75"/>
        <v>5.1000000000000011e-002</v>
      </c>
      <c r="CV79" s="1087">
        <f t="shared" si="75"/>
        <v>5.1000000000000011e-002</v>
      </c>
      <c r="CW79" s="1087">
        <f t="shared" si="75"/>
        <v>3.599999999999999e-002</v>
      </c>
      <c r="CX79" s="1087">
        <f t="shared" si="75"/>
        <v>3.599999999999999e-002</v>
      </c>
      <c r="CY79" s="1087">
        <f t="shared" si="75"/>
        <v>3.599999999999999e-002</v>
      </c>
      <c r="CZ79" s="1087">
        <f t="shared" si="75"/>
        <v>0.16599999999999998</v>
      </c>
      <c r="DA79" s="1087">
        <f t="shared" si="75"/>
        <v>5.7999999999999982e-002</v>
      </c>
      <c r="DC79" s="1086" t="s">
        <v>2221</v>
      </c>
      <c r="DD79" s="1087">
        <f t="shared" ref="DD79:DZ82" si="76">CE79/BD3</f>
        <v>0.67755102040816317</v>
      </c>
      <c r="DE79" s="1087">
        <f t="shared" si="76"/>
        <v>0.67755102040816317</v>
      </c>
      <c r="DF79" s="1087">
        <f t="shared" si="76"/>
        <v>0.67755102040816317</v>
      </c>
      <c r="DG79" s="1087">
        <f t="shared" si="76"/>
        <v>0.65999999999999992</v>
      </c>
      <c r="DH79" s="1087">
        <f t="shared" si="76"/>
        <v>0.63043478260869557</v>
      </c>
      <c r="DI79" s="1087">
        <f t="shared" si="76"/>
        <v>0.63043478260869557</v>
      </c>
      <c r="DJ79" s="1087">
        <f t="shared" si="76"/>
        <v>0.66279069767441856</v>
      </c>
      <c r="DK79" s="1087">
        <f t="shared" si="76"/>
        <v>0.625</v>
      </c>
      <c r="DL79" s="1087">
        <f t="shared" si="76"/>
        <v>0.625</v>
      </c>
      <c r="DM79" s="1087">
        <f t="shared" si="76"/>
        <v>0.64088397790055252</v>
      </c>
      <c r="DN79" s="1087">
        <f t="shared" si="76"/>
        <v>0.61073825503355716</v>
      </c>
      <c r="DO79" s="1087">
        <f t="shared" si="76"/>
        <v>0.61073825503355716</v>
      </c>
      <c r="DP79" s="1087">
        <f t="shared" si="76"/>
        <v>0.63440860215053763</v>
      </c>
      <c r="DQ79" s="1087">
        <f t="shared" si="76"/>
        <v>0.65</v>
      </c>
      <c r="DR79" s="1087">
        <f t="shared" si="76"/>
        <v>0.65</v>
      </c>
      <c r="DS79" s="1087">
        <f t="shared" si="76"/>
        <v>0.65</v>
      </c>
      <c r="DT79" s="1087">
        <f t="shared" si="76"/>
        <v>0.68</v>
      </c>
      <c r="DU79" s="1087">
        <f t="shared" si="76"/>
        <v>0.68</v>
      </c>
      <c r="DV79" s="1087">
        <f t="shared" si="76"/>
        <v>0.70588235294117641</v>
      </c>
      <c r="DW79" s="1087">
        <f t="shared" si="76"/>
        <v>0.70588235294117641</v>
      </c>
      <c r="DX79" s="1087">
        <f t="shared" si="76"/>
        <v>0.70588235294117641</v>
      </c>
      <c r="DY79" s="1087">
        <f t="shared" si="76"/>
        <v>0.67755102040816317</v>
      </c>
      <c r="DZ79" s="1087">
        <f t="shared" si="76"/>
        <v>0.63043478260869557</v>
      </c>
    </row>
    <row r="80" spans="80:130">
      <c r="CB80" s="1086">
        <v>17</v>
      </c>
      <c r="CC80" s="1086">
        <v>2</v>
      </c>
      <c r="CD80" s="1086" t="str">
        <f t="shared" si="64"/>
        <v>処遇加算Ⅲ特定加算なしベア加算から新加算Ⅱ</v>
      </c>
      <c r="CE80" s="1087">
        <f t="shared" si="75"/>
        <v>0.14500000000000002</v>
      </c>
      <c r="CF80" s="1087">
        <f t="shared" si="75"/>
        <v>0.14500000000000002</v>
      </c>
      <c r="CG80" s="1087">
        <f t="shared" si="75"/>
        <v>0.14500000000000002</v>
      </c>
      <c r="CH80" s="1087">
        <f t="shared" si="75"/>
        <v>6.e-002</v>
      </c>
      <c r="CI80" s="1087">
        <f t="shared" si="75"/>
        <v>5.599999999999998e-002</v>
      </c>
      <c r="CJ80" s="1087">
        <f t="shared" si="75"/>
        <v>5.599999999999998e-002</v>
      </c>
      <c r="CK80" s="1087">
        <f t="shared" si="75"/>
        <v>5.3999999999999992e-002</v>
      </c>
      <c r="CL80" s="1087">
        <f t="shared" si="75"/>
        <v>7.3999999999999996e-002</v>
      </c>
      <c r="CM80" s="1087">
        <f t="shared" si="75"/>
        <v>7.3999999999999996e-002</v>
      </c>
      <c r="CN80" s="1087">
        <f t="shared" si="75"/>
        <v>0.10899999999999999</v>
      </c>
      <c r="CO80" s="1087">
        <f t="shared" si="75"/>
        <v>8.8000000000000023e-002</v>
      </c>
      <c r="CP80" s="1087">
        <f t="shared" si="75"/>
        <v>8.8000000000000023e-002</v>
      </c>
      <c r="CQ80" s="1087">
        <f t="shared" si="75"/>
        <v>0.10999999999999999</v>
      </c>
      <c r="CR80" s="1087">
        <f t="shared" si="75"/>
        <v>8.7000000000000008e-002</v>
      </c>
      <c r="CS80" s="1087">
        <f t="shared" si="75"/>
        <v>8.7000000000000008e-002</v>
      </c>
      <c r="CT80" s="1087">
        <f t="shared" si="75"/>
        <v>8.7000000000000008e-002</v>
      </c>
      <c r="CU80" s="1087">
        <f t="shared" si="75"/>
        <v>4.7000000000000007e-002</v>
      </c>
      <c r="CV80" s="1087">
        <f t="shared" si="75"/>
        <v>4.7000000000000007e-002</v>
      </c>
      <c r="CW80" s="1087">
        <f t="shared" si="75"/>
        <v>3.1999999999999994e-002</v>
      </c>
      <c r="CX80" s="1087">
        <f t="shared" si="75"/>
        <v>3.1999999999999994e-002</v>
      </c>
      <c r="CY80" s="1087">
        <f t="shared" si="75"/>
        <v>3.1999999999999994e-002</v>
      </c>
      <c r="CZ80" s="1087">
        <f t="shared" si="75"/>
        <v>0.14500000000000002</v>
      </c>
      <c r="DA80" s="1087">
        <f t="shared" si="75"/>
        <v>5.599999999999998e-002</v>
      </c>
      <c r="DC80" s="1086" t="s">
        <v>2222</v>
      </c>
      <c r="DD80" s="1087">
        <f t="shared" si="76"/>
        <v>0.6473214285714286</v>
      </c>
      <c r="DE80" s="1087">
        <f t="shared" si="76"/>
        <v>0.6473214285714286</v>
      </c>
      <c r="DF80" s="1087">
        <f t="shared" si="76"/>
        <v>0.6473214285714286</v>
      </c>
      <c r="DG80" s="1087">
        <f t="shared" si="76"/>
        <v>0.63829787234042545</v>
      </c>
      <c r="DH80" s="1087">
        <f t="shared" si="76"/>
        <v>0.62222222222222212</v>
      </c>
      <c r="DI80" s="1087">
        <f t="shared" si="76"/>
        <v>0.62222222222222212</v>
      </c>
      <c r="DJ80" s="1087">
        <f t="shared" si="76"/>
        <v>0.6506024096385542</v>
      </c>
      <c r="DK80" s="1087">
        <f t="shared" si="76"/>
        <v>0.60655737704918034</v>
      </c>
      <c r="DL80" s="1087">
        <f t="shared" si="76"/>
        <v>0.60655737704918034</v>
      </c>
      <c r="DM80" s="1087">
        <f t="shared" si="76"/>
        <v>0.62643678160919536</v>
      </c>
      <c r="DN80" s="1087">
        <f t="shared" si="76"/>
        <v>0.60273972602739734</v>
      </c>
      <c r="DO80" s="1087">
        <f t="shared" si="76"/>
        <v>0.60273972602739734</v>
      </c>
      <c r="DP80" s="1087">
        <f t="shared" si="76"/>
        <v>0.6179775280898876</v>
      </c>
      <c r="DQ80" s="1087">
        <f t="shared" si="76"/>
        <v>0.63970588235294124</v>
      </c>
      <c r="DR80" s="1087">
        <f t="shared" si="76"/>
        <v>0.63970588235294124</v>
      </c>
      <c r="DS80" s="1087">
        <f t="shared" si="76"/>
        <v>0.63970588235294124</v>
      </c>
      <c r="DT80" s="1087">
        <f t="shared" si="76"/>
        <v>0.6619718309859155</v>
      </c>
      <c r="DU80" s="1087">
        <f t="shared" si="76"/>
        <v>0.6619718309859155</v>
      </c>
      <c r="DV80" s="1087">
        <f t="shared" si="76"/>
        <v>0.68085106382978722</v>
      </c>
      <c r="DW80" s="1087">
        <f t="shared" si="76"/>
        <v>0.68085106382978722</v>
      </c>
      <c r="DX80" s="1087">
        <f t="shared" si="76"/>
        <v>0.68085106382978722</v>
      </c>
      <c r="DY80" s="1087">
        <f t="shared" si="76"/>
        <v>0.6473214285714286</v>
      </c>
      <c r="DZ80" s="1087">
        <f t="shared" si="76"/>
        <v>0.62222222222222212</v>
      </c>
    </row>
    <row r="81" spans="80:130">
      <c r="CB81" s="1086">
        <v>17</v>
      </c>
      <c r="CC81" s="1086">
        <v>3</v>
      </c>
      <c r="CD81" s="1086" t="str">
        <f t="shared" si="64"/>
        <v>処遇加算Ⅲ特定加算なしベア加算から新加算Ⅲ</v>
      </c>
      <c r="CE81" s="1087">
        <f t="shared" si="75"/>
        <v>0.10299999999999999</v>
      </c>
      <c r="CF81" s="1087">
        <f t="shared" si="75"/>
        <v>0.10299999999999999</v>
      </c>
      <c r="CG81" s="1087">
        <f t="shared" si="75"/>
        <v>0.10299999999999999</v>
      </c>
      <c r="CH81" s="1087">
        <f t="shared" si="75"/>
        <v>4.4999999999999998e-002</v>
      </c>
      <c r="CI81" s="1087">
        <f t="shared" si="75"/>
        <v>4.5999999999999985e-002</v>
      </c>
      <c r="CJ81" s="1087">
        <f t="shared" si="75"/>
        <v>4.5999999999999985e-002</v>
      </c>
      <c r="CK81" s="1087">
        <f t="shared" si="75"/>
        <v>3.7000000000000005e-002</v>
      </c>
      <c r="CL81" s="1087">
        <f t="shared" si="75"/>
        <v>6.2e-002</v>
      </c>
      <c r="CM81" s="1087">
        <f t="shared" si="75"/>
        <v>6.2e-002</v>
      </c>
      <c r="CN81" s="1087">
        <f t="shared" si="75"/>
        <v>8.4999999999999992e-002</v>
      </c>
      <c r="CO81" s="1087">
        <f t="shared" si="75"/>
        <v>7.6000000000000012e-002</v>
      </c>
      <c r="CP81" s="1087">
        <f t="shared" si="75"/>
        <v>7.6000000000000012e-002</v>
      </c>
      <c r="CQ81" s="1087">
        <f t="shared" si="75"/>
        <v>8.6999999999999994e-002</v>
      </c>
      <c r="CR81" s="1087">
        <f t="shared" si="75"/>
        <v>6.4000000000000001e-002</v>
      </c>
      <c r="CS81" s="1087">
        <f t="shared" si="75"/>
        <v>6.4000000000000001e-002</v>
      </c>
      <c r="CT81" s="1087">
        <f t="shared" si="75"/>
        <v>6.4000000000000001e-002</v>
      </c>
      <c r="CU81" s="1087">
        <f t="shared" si="75"/>
        <v>3.e-002</v>
      </c>
      <c r="CV81" s="1087">
        <f t="shared" si="75"/>
        <v>3.e-002</v>
      </c>
      <c r="CW81" s="1087">
        <f t="shared" si="75"/>
        <v>2.0999999999999998e-002</v>
      </c>
      <c r="CX81" s="1087">
        <f t="shared" si="75"/>
        <v>2.0999999999999998e-002</v>
      </c>
      <c r="CY81" s="1087">
        <f t="shared" si="75"/>
        <v>2.0999999999999998e-002</v>
      </c>
      <c r="CZ81" s="1087">
        <f t="shared" si="75"/>
        <v>0.10299999999999999</v>
      </c>
      <c r="DA81" s="1087">
        <f t="shared" si="75"/>
        <v>4.5999999999999985e-002</v>
      </c>
      <c r="DC81" s="1086" t="s">
        <v>1697</v>
      </c>
      <c r="DD81" s="1087">
        <f t="shared" si="76"/>
        <v>0.56593406593406592</v>
      </c>
      <c r="DE81" s="1087">
        <f t="shared" si="76"/>
        <v>0.56593406593406592</v>
      </c>
      <c r="DF81" s="1087">
        <f t="shared" si="76"/>
        <v>0.56593406593406592</v>
      </c>
      <c r="DG81" s="1087">
        <f t="shared" si="76"/>
        <v>0.56962025316455689</v>
      </c>
      <c r="DH81" s="1087">
        <f t="shared" si="76"/>
        <v>0.57499999999999996</v>
      </c>
      <c r="DI81" s="1087">
        <f t="shared" si="76"/>
        <v>0.57499999999999996</v>
      </c>
      <c r="DJ81" s="1087">
        <f t="shared" si="76"/>
        <v>0.56060606060606066</v>
      </c>
      <c r="DK81" s="1087">
        <f t="shared" si="76"/>
        <v>0.5636363636363636</v>
      </c>
      <c r="DL81" s="1087">
        <f t="shared" si="76"/>
        <v>0.5636363636363636</v>
      </c>
      <c r="DM81" s="1087">
        <f t="shared" si="76"/>
        <v>0.56666666666666665</v>
      </c>
      <c r="DN81" s="1087">
        <f t="shared" si="76"/>
        <v>0.56716417910447769</v>
      </c>
      <c r="DO81" s="1087">
        <f t="shared" si="76"/>
        <v>0.56716417910447769</v>
      </c>
      <c r="DP81" s="1087">
        <f t="shared" si="76"/>
        <v>0.56129032258064515</v>
      </c>
      <c r="DQ81" s="1087">
        <f t="shared" si="76"/>
        <v>0.5663716814159292</v>
      </c>
      <c r="DR81" s="1087">
        <f t="shared" si="76"/>
        <v>0.5663716814159292</v>
      </c>
      <c r="DS81" s="1087">
        <f t="shared" si="76"/>
        <v>0.5663716814159292</v>
      </c>
      <c r="DT81" s="1087">
        <f t="shared" si="76"/>
        <v>0.55555555555555558</v>
      </c>
      <c r="DU81" s="1087">
        <f t="shared" si="76"/>
        <v>0.55555555555555558</v>
      </c>
      <c r="DV81" s="1087">
        <f t="shared" si="76"/>
        <v>0.58333333333333337</v>
      </c>
      <c r="DW81" s="1087">
        <f t="shared" si="76"/>
        <v>0.58333333333333337</v>
      </c>
      <c r="DX81" s="1087">
        <f t="shared" si="76"/>
        <v>0.58333333333333337</v>
      </c>
      <c r="DY81" s="1087">
        <f t="shared" si="76"/>
        <v>0.56593406593406592</v>
      </c>
      <c r="DZ81" s="1087">
        <f t="shared" si="76"/>
        <v>0.57499999999999996</v>
      </c>
    </row>
    <row r="82" spans="80:130">
      <c r="CB82" s="1086">
        <v>17</v>
      </c>
      <c r="CC82" s="1086">
        <v>4</v>
      </c>
      <c r="CD82" s="1086" t="str">
        <f t="shared" si="64"/>
        <v>処遇加算Ⅲ特定加算なしベア加算から新加算Ⅳ</v>
      </c>
      <c r="CE82" s="1087">
        <f t="shared" si="75"/>
        <v>6.5999999999999989e-002</v>
      </c>
      <c r="CF82" s="1087">
        <f t="shared" si="75"/>
        <v>6.5999999999999989e-002</v>
      </c>
      <c r="CG82" s="1087">
        <f t="shared" si="75"/>
        <v>6.5999999999999989e-002</v>
      </c>
      <c r="CH82" s="1087">
        <f t="shared" si="75"/>
        <v>2.8999999999999998e-002</v>
      </c>
      <c r="CI82" s="1087">
        <f t="shared" si="75"/>
        <v>2.9999999999999985e-002</v>
      </c>
      <c r="CJ82" s="1087">
        <f t="shared" si="75"/>
        <v>2.9999999999999985e-002</v>
      </c>
      <c r="CK82" s="1087">
        <f t="shared" si="75"/>
        <v>2.4000000000000007e-002</v>
      </c>
      <c r="CL82" s="1087">
        <f t="shared" si="75"/>
        <v>3.9999999999999994e-002</v>
      </c>
      <c r="CM82" s="1087">
        <f t="shared" si="75"/>
        <v>3.9999999999999994e-002</v>
      </c>
      <c r="CN82" s="1087">
        <f t="shared" si="75"/>
        <v>5.6999999999999995e-002</v>
      </c>
      <c r="CO82" s="1087">
        <f t="shared" si="75"/>
        <v>4.7999999999999994e-002</v>
      </c>
      <c r="CP82" s="1087">
        <f t="shared" si="75"/>
        <v>4.7999999999999994e-002</v>
      </c>
      <c r="CQ82" s="1087">
        <f t="shared" si="75"/>
        <v>5.6999999999999995e-002</v>
      </c>
      <c r="CR82" s="1087">
        <f t="shared" si="75"/>
        <v>4.0999999999999995e-002</v>
      </c>
      <c r="CS82" s="1087">
        <f t="shared" si="75"/>
        <v>4.0999999999999995e-002</v>
      </c>
      <c r="CT82" s="1087">
        <f t="shared" si="75"/>
        <v>4.0999999999999995e-002</v>
      </c>
      <c r="CU82" s="1087">
        <f t="shared" si="75"/>
        <v>2.0000000000000004e-002</v>
      </c>
      <c r="CV82" s="1087">
        <f t="shared" si="75"/>
        <v>2.0000000000000004e-002</v>
      </c>
      <c r="CW82" s="1087">
        <f t="shared" si="75"/>
        <v>1.4000000000000002e-002</v>
      </c>
      <c r="CX82" s="1087">
        <f t="shared" si="75"/>
        <v>1.4000000000000002e-002</v>
      </c>
      <c r="CY82" s="1087">
        <f t="shared" si="75"/>
        <v>1.4000000000000002e-002</v>
      </c>
      <c r="CZ82" s="1087">
        <f t="shared" si="75"/>
        <v>6.5999999999999989e-002</v>
      </c>
      <c r="DA82" s="1087">
        <f t="shared" si="75"/>
        <v>2.9999999999999985e-002</v>
      </c>
      <c r="DC82" s="1086" t="s">
        <v>2045</v>
      </c>
      <c r="DD82" s="1087">
        <f t="shared" si="76"/>
        <v>0.45517241379310341</v>
      </c>
      <c r="DE82" s="1087">
        <f t="shared" si="76"/>
        <v>0.45517241379310341</v>
      </c>
      <c r="DF82" s="1087">
        <f t="shared" si="76"/>
        <v>0.45517241379310341</v>
      </c>
      <c r="DG82" s="1087">
        <f t="shared" si="76"/>
        <v>0.46031746031746029</v>
      </c>
      <c r="DH82" s="1087">
        <f t="shared" si="76"/>
        <v>0.46874999999999983</v>
      </c>
      <c r="DI82" s="1087">
        <f t="shared" si="76"/>
        <v>0.46874999999999983</v>
      </c>
      <c r="DJ82" s="1087">
        <f t="shared" si="76"/>
        <v>0.4528301886792454</v>
      </c>
      <c r="DK82" s="1087">
        <f t="shared" si="76"/>
        <v>0.45454545454545447</v>
      </c>
      <c r="DL82" s="1087">
        <f t="shared" si="76"/>
        <v>0.45454545454545447</v>
      </c>
      <c r="DM82" s="1087">
        <f t="shared" si="76"/>
        <v>0.46721311475409832</v>
      </c>
      <c r="DN82" s="1087">
        <f t="shared" si="76"/>
        <v>0.45283018867924524</v>
      </c>
      <c r="DO82" s="1087">
        <f t="shared" si="76"/>
        <v>0.45283018867924524</v>
      </c>
      <c r="DP82" s="1087">
        <f t="shared" si="76"/>
        <v>0.45599999999999996</v>
      </c>
      <c r="DQ82" s="1087">
        <f t="shared" si="76"/>
        <v>0.45555555555555549</v>
      </c>
      <c r="DR82" s="1087">
        <f t="shared" si="76"/>
        <v>0.45555555555555549</v>
      </c>
      <c r="DS82" s="1087">
        <f t="shared" si="76"/>
        <v>0.45555555555555549</v>
      </c>
      <c r="DT82" s="1087">
        <f t="shared" si="76"/>
        <v>0.45454545454545459</v>
      </c>
      <c r="DU82" s="1087">
        <f t="shared" si="76"/>
        <v>0.45454545454545459</v>
      </c>
      <c r="DV82" s="1087">
        <f t="shared" si="76"/>
        <v>0.48275862068965519</v>
      </c>
      <c r="DW82" s="1087">
        <f t="shared" si="76"/>
        <v>0.48275862068965519</v>
      </c>
      <c r="DX82" s="1087">
        <f t="shared" si="76"/>
        <v>0.48275862068965519</v>
      </c>
      <c r="DY82" s="1087">
        <f t="shared" si="76"/>
        <v>0.45517241379310341</v>
      </c>
      <c r="DZ82" s="1087">
        <f t="shared" si="76"/>
        <v>0.46874999999999983</v>
      </c>
    </row>
    <row r="83" spans="80:130">
      <c r="CB83" s="1086">
        <v>17</v>
      </c>
      <c r="CC83" s="1086">
        <v>17</v>
      </c>
      <c r="CD83" s="1086" t="str">
        <f t="shared" si="64"/>
        <v>処遇加算Ⅲ特定加算なしベア加算から新加算Ⅴ（13）</v>
      </c>
      <c r="CE83" s="1087">
        <f t="shared" ref="CE83:DA83" si="77">BD19-AD$19</f>
        <v>2.1000000000000005e-002</v>
      </c>
      <c r="CF83" s="1087">
        <f t="shared" si="77"/>
        <v>2.1000000000000005e-002</v>
      </c>
      <c r="CG83" s="1087">
        <f t="shared" si="77"/>
        <v>2.1000000000000005e-002</v>
      </c>
      <c r="CH83" s="1087">
        <f t="shared" si="77"/>
        <v>1.0000000000000002e-002</v>
      </c>
      <c r="CI83" s="1087">
        <f t="shared" si="77"/>
        <v>1.0000000000000002e-002</v>
      </c>
      <c r="CJ83" s="1087">
        <f t="shared" si="77"/>
        <v>1.0000000000000002e-002</v>
      </c>
      <c r="CK83" s="1087">
        <f t="shared" si="77"/>
        <v>9.0000000000000011e-003</v>
      </c>
      <c r="CL83" s="1087">
        <f t="shared" si="77"/>
        <v>1.2999999999999998e-002</v>
      </c>
      <c r="CM83" s="1087">
        <f t="shared" si="77"/>
        <v>1.2999999999999998e-002</v>
      </c>
      <c r="CN83" s="1087">
        <f t="shared" si="77"/>
        <v>2.2999999999999993e-002</v>
      </c>
      <c r="CO83" s="1087">
        <f t="shared" si="77"/>
        <v>1.5000000000000006e-002</v>
      </c>
      <c r="CP83" s="1087">
        <f t="shared" si="77"/>
        <v>1.5000000000000006e-002</v>
      </c>
      <c r="CQ83" s="1087">
        <f t="shared" si="77"/>
        <v>2.1000000000000005e-002</v>
      </c>
      <c r="CR83" s="1087">
        <f t="shared" si="77"/>
        <v>1.3999999999999999e-002</v>
      </c>
      <c r="CS83" s="1087">
        <f t="shared" si="77"/>
        <v>1.3999999999999999e-002</v>
      </c>
      <c r="CT83" s="1087">
        <f t="shared" si="77"/>
        <v>1.3999999999999999e-002</v>
      </c>
      <c r="CU83" s="1087">
        <f t="shared" si="77"/>
        <v>6.9999999999999993e-003</v>
      </c>
      <c r="CV83" s="1087">
        <f t="shared" si="77"/>
        <v>6.9999999999999993e-003</v>
      </c>
      <c r="CW83" s="1087">
        <f t="shared" si="77"/>
        <v>5.000000000000001e-003</v>
      </c>
      <c r="CX83" s="1087">
        <f t="shared" si="77"/>
        <v>5.000000000000001e-003</v>
      </c>
      <c r="CY83" s="1087">
        <f t="shared" si="77"/>
        <v>5.000000000000001e-003</v>
      </c>
      <c r="CZ83" s="1087">
        <f t="shared" si="77"/>
        <v>2.1000000000000005e-002</v>
      </c>
      <c r="DA83" s="1087">
        <f t="shared" si="77"/>
        <v>1.0000000000000002e-002</v>
      </c>
      <c r="DC83" s="1086" t="s">
        <v>2223</v>
      </c>
      <c r="DD83" s="1087">
        <f t="shared" ref="DD83:DZ83" si="78">CE83/BD19</f>
        <v>0.21000000000000005</v>
      </c>
      <c r="DE83" s="1087">
        <f t="shared" si="78"/>
        <v>0.21000000000000005</v>
      </c>
      <c r="DF83" s="1087">
        <f t="shared" si="78"/>
        <v>0.21000000000000005</v>
      </c>
      <c r="DG83" s="1087">
        <f t="shared" si="78"/>
        <v>0.22727272727272729</v>
      </c>
      <c r="DH83" s="1087">
        <f t="shared" si="78"/>
        <v>0.22727272727272729</v>
      </c>
      <c r="DI83" s="1087">
        <f t="shared" si="78"/>
        <v>0.22727272727272729</v>
      </c>
      <c r="DJ83" s="1087">
        <f t="shared" si="78"/>
        <v>0.23684210526315794</v>
      </c>
      <c r="DK83" s="1087">
        <f t="shared" si="78"/>
        <v>0.21311475409836061</v>
      </c>
      <c r="DL83" s="1087">
        <f t="shared" si="78"/>
        <v>0.21311475409836061</v>
      </c>
      <c r="DM83" s="1087">
        <f t="shared" si="78"/>
        <v>0.2613636363636363</v>
      </c>
      <c r="DN83" s="1087">
        <f t="shared" si="78"/>
        <v>0.20547945205479459</v>
      </c>
      <c r="DO83" s="1087">
        <f t="shared" si="78"/>
        <v>0.20547945205479459</v>
      </c>
      <c r="DP83" s="1087">
        <f t="shared" si="78"/>
        <v>0.2359550561797753</v>
      </c>
      <c r="DQ83" s="1087">
        <f t="shared" si="78"/>
        <v>0.22222222222222221</v>
      </c>
      <c r="DR83" s="1087">
        <f t="shared" si="78"/>
        <v>0.22222222222222221</v>
      </c>
      <c r="DS83" s="1087">
        <f t="shared" si="78"/>
        <v>0.22222222222222221</v>
      </c>
      <c r="DT83" s="1087">
        <f t="shared" si="78"/>
        <v>0.22580645161290319</v>
      </c>
      <c r="DU83" s="1087">
        <f t="shared" si="78"/>
        <v>0.22580645161290319</v>
      </c>
      <c r="DV83" s="1087">
        <f t="shared" si="78"/>
        <v>0.25000000000000006</v>
      </c>
      <c r="DW83" s="1087">
        <f t="shared" si="78"/>
        <v>0.25000000000000006</v>
      </c>
      <c r="DX83" s="1087">
        <f t="shared" si="78"/>
        <v>0.25000000000000006</v>
      </c>
      <c r="DY83" s="1087">
        <f t="shared" si="78"/>
        <v>0.21000000000000005</v>
      </c>
      <c r="DZ83" s="1087">
        <f t="shared" si="78"/>
        <v>0.22727272727272729</v>
      </c>
    </row>
    <row r="84" spans="80:130">
      <c r="CB84" s="1086">
        <v>18</v>
      </c>
      <c r="CC84" s="1086">
        <v>1</v>
      </c>
      <c r="CD84" s="1086" t="str">
        <f t="shared" si="64"/>
        <v>処遇加算Ⅲ特定加算なしベア加算なしから新加算Ⅰ</v>
      </c>
      <c r="CE84" s="1087">
        <f t="shared" ref="CE84:DA87" si="79">BD3-AD$20</f>
        <v>0.19</v>
      </c>
      <c r="CF84" s="1087">
        <f t="shared" si="79"/>
        <v>0.19</v>
      </c>
      <c r="CG84" s="1087">
        <f t="shared" si="79"/>
        <v>0.19</v>
      </c>
      <c r="CH84" s="1087">
        <f t="shared" si="79"/>
        <v>7.6999999999999985e-002</v>
      </c>
      <c r="CI84" s="1087">
        <f t="shared" si="79"/>
        <v>6.8999999999999978e-002</v>
      </c>
      <c r="CJ84" s="1087">
        <f t="shared" si="79"/>
        <v>6.8999999999999978e-002</v>
      </c>
      <c r="CK84" s="1087">
        <f t="shared" si="79"/>
        <v>6.699999999999999e-002</v>
      </c>
      <c r="CL84" s="1087">
        <f t="shared" si="79"/>
        <v>9.5000000000000001e-002</v>
      </c>
      <c r="CM84" s="1087">
        <f t="shared" si="79"/>
        <v>9.5000000000000001e-002</v>
      </c>
      <c r="CN84" s="1087">
        <f t="shared" si="79"/>
        <v>0.13899999999999998</v>
      </c>
      <c r="CO84" s="1087">
        <f t="shared" si="79"/>
        <v>0.10800000000000001</v>
      </c>
      <c r="CP84" s="1087">
        <f t="shared" si="79"/>
        <v>0.10800000000000001</v>
      </c>
      <c r="CQ84" s="1087">
        <f t="shared" si="79"/>
        <v>0.14100000000000001</v>
      </c>
      <c r="CR84" s="1087">
        <f t="shared" si="79"/>
        <v>0.10700000000000001</v>
      </c>
      <c r="CS84" s="1087">
        <f t="shared" si="79"/>
        <v>0.10700000000000001</v>
      </c>
      <c r="CT84" s="1087">
        <f t="shared" si="79"/>
        <v>0.10700000000000001</v>
      </c>
      <c r="CU84" s="1087">
        <f t="shared" si="79"/>
        <v>5.9000000000000011e-002</v>
      </c>
      <c r="CV84" s="1087">
        <f t="shared" si="79"/>
        <v>5.9000000000000011e-002</v>
      </c>
      <c r="CW84" s="1087">
        <f t="shared" si="79"/>
        <v>4.0999999999999988e-002</v>
      </c>
      <c r="CX84" s="1087">
        <f t="shared" si="79"/>
        <v>4.0999999999999988e-002</v>
      </c>
      <c r="CY84" s="1087">
        <f t="shared" si="79"/>
        <v>4.0999999999999988e-002</v>
      </c>
      <c r="CZ84" s="1087">
        <f t="shared" si="79"/>
        <v>0.19</v>
      </c>
      <c r="DA84" s="1087">
        <f t="shared" si="79"/>
        <v>6.8999999999999978e-002</v>
      </c>
      <c r="DC84" s="1086" t="s">
        <v>1925</v>
      </c>
      <c r="DD84" s="1087">
        <f t="shared" ref="DD84:DZ87" si="80">CE84/BD3</f>
        <v>0.77551020408163263</v>
      </c>
      <c r="DE84" s="1087">
        <f t="shared" si="80"/>
        <v>0.77551020408163263</v>
      </c>
      <c r="DF84" s="1087">
        <f t="shared" si="80"/>
        <v>0.77551020408163263</v>
      </c>
      <c r="DG84" s="1087">
        <f t="shared" si="80"/>
        <v>0.76999999999999991</v>
      </c>
      <c r="DH84" s="1087">
        <f t="shared" si="80"/>
        <v>0.74999999999999989</v>
      </c>
      <c r="DI84" s="1087">
        <f t="shared" si="80"/>
        <v>0.74999999999999989</v>
      </c>
      <c r="DJ84" s="1087">
        <f t="shared" si="80"/>
        <v>0.77906976744186041</v>
      </c>
      <c r="DK84" s="1087">
        <f t="shared" si="80"/>
        <v>0.7421875</v>
      </c>
      <c r="DL84" s="1087">
        <f t="shared" si="80"/>
        <v>0.7421875</v>
      </c>
      <c r="DM84" s="1087">
        <f t="shared" si="80"/>
        <v>0.7679558011049723</v>
      </c>
      <c r="DN84" s="1087">
        <f t="shared" si="80"/>
        <v>0.72483221476510062</v>
      </c>
      <c r="DO84" s="1087">
        <f t="shared" si="80"/>
        <v>0.72483221476510062</v>
      </c>
      <c r="DP84" s="1087">
        <f t="shared" si="80"/>
        <v>0.75806451612903236</v>
      </c>
      <c r="DQ84" s="1087">
        <f t="shared" si="80"/>
        <v>0.76428571428571435</v>
      </c>
      <c r="DR84" s="1087">
        <f t="shared" si="80"/>
        <v>0.76428571428571435</v>
      </c>
      <c r="DS84" s="1087">
        <f t="shared" si="80"/>
        <v>0.76428571428571435</v>
      </c>
      <c r="DT84" s="1087">
        <f t="shared" si="80"/>
        <v>0.78666666666666674</v>
      </c>
      <c r="DU84" s="1087">
        <f t="shared" si="80"/>
        <v>0.78666666666666674</v>
      </c>
      <c r="DV84" s="1087">
        <f t="shared" si="80"/>
        <v>0.8039215686274509</v>
      </c>
      <c r="DW84" s="1087">
        <f t="shared" si="80"/>
        <v>0.8039215686274509</v>
      </c>
      <c r="DX84" s="1087">
        <f t="shared" si="80"/>
        <v>0.8039215686274509</v>
      </c>
      <c r="DY84" s="1087">
        <f t="shared" si="80"/>
        <v>0.77551020408163263</v>
      </c>
      <c r="DZ84" s="1087">
        <f t="shared" si="80"/>
        <v>0.74999999999999989</v>
      </c>
    </row>
    <row r="85" spans="80:130">
      <c r="CB85" s="1086">
        <v>18</v>
      </c>
      <c r="CC85" s="1086">
        <v>2</v>
      </c>
      <c r="CD85" s="1086" t="str">
        <f t="shared" si="64"/>
        <v>処遇加算Ⅲ特定加算なしベア加算なしから新加算Ⅱ</v>
      </c>
      <c r="CE85" s="1087">
        <f t="shared" si="79"/>
        <v>0.16900000000000001</v>
      </c>
      <c r="CF85" s="1087">
        <f t="shared" si="79"/>
        <v>0.16900000000000001</v>
      </c>
      <c r="CG85" s="1087">
        <f t="shared" si="79"/>
        <v>0.16900000000000001</v>
      </c>
      <c r="CH85" s="1087">
        <f t="shared" si="79"/>
        <v>7.1000000000000008e-002</v>
      </c>
      <c r="CI85" s="1087">
        <f t="shared" si="79"/>
        <v>6.6999999999999976e-002</v>
      </c>
      <c r="CJ85" s="1087">
        <f t="shared" si="79"/>
        <v>6.6999999999999976e-002</v>
      </c>
      <c r="CK85" s="1087">
        <f t="shared" si="79"/>
        <v>6.3999999999999987e-002</v>
      </c>
      <c r="CL85" s="1087">
        <f t="shared" si="79"/>
        <v>8.8999999999999996e-002</v>
      </c>
      <c r="CM85" s="1087">
        <f t="shared" si="79"/>
        <v>8.8999999999999996e-002</v>
      </c>
      <c r="CN85" s="1087">
        <f t="shared" si="79"/>
        <v>0.13199999999999998</v>
      </c>
      <c r="CO85" s="1087">
        <f t="shared" si="79"/>
        <v>0.10500000000000001</v>
      </c>
      <c r="CP85" s="1087">
        <f t="shared" si="79"/>
        <v>0.10500000000000001</v>
      </c>
      <c r="CQ85" s="1087">
        <f t="shared" si="79"/>
        <v>0.13300000000000001</v>
      </c>
      <c r="CR85" s="1087">
        <f t="shared" si="79"/>
        <v>0.10300000000000001</v>
      </c>
      <c r="CS85" s="1087">
        <f t="shared" si="79"/>
        <v>0.10300000000000001</v>
      </c>
      <c r="CT85" s="1087">
        <f t="shared" si="79"/>
        <v>0.10300000000000001</v>
      </c>
      <c r="CU85" s="1087">
        <f t="shared" si="79"/>
        <v>5.5000000000000007e-002</v>
      </c>
      <c r="CV85" s="1087">
        <f t="shared" si="79"/>
        <v>5.5000000000000007e-002</v>
      </c>
      <c r="CW85" s="1087">
        <f t="shared" si="79"/>
        <v>3.6999999999999991e-002</v>
      </c>
      <c r="CX85" s="1087">
        <f t="shared" si="79"/>
        <v>3.6999999999999991e-002</v>
      </c>
      <c r="CY85" s="1087">
        <f t="shared" si="79"/>
        <v>3.6999999999999991e-002</v>
      </c>
      <c r="CZ85" s="1087">
        <f t="shared" si="79"/>
        <v>0.16900000000000001</v>
      </c>
      <c r="DA85" s="1087">
        <f t="shared" si="79"/>
        <v>6.6999999999999976e-002</v>
      </c>
      <c r="DC85" s="1086" t="s">
        <v>867</v>
      </c>
      <c r="DD85" s="1087">
        <f t="shared" si="80"/>
        <v>0.7544642857142857</v>
      </c>
      <c r="DE85" s="1087">
        <f t="shared" si="80"/>
        <v>0.7544642857142857</v>
      </c>
      <c r="DF85" s="1087">
        <f t="shared" si="80"/>
        <v>0.7544642857142857</v>
      </c>
      <c r="DG85" s="1087">
        <f t="shared" si="80"/>
        <v>0.75531914893617025</v>
      </c>
      <c r="DH85" s="1087">
        <f t="shared" si="80"/>
        <v>0.74444444444444435</v>
      </c>
      <c r="DI85" s="1087">
        <f t="shared" si="80"/>
        <v>0.74444444444444435</v>
      </c>
      <c r="DJ85" s="1087">
        <f t="shared" si="80"/>
        <v>0.77108433734939752</v>
      </c>
      <c r="DK85" s="1087">
        <f t="shared" si="80"/>
        <v>0.72950819672131151</v>
      </c>
      <c r="DL85" s="1087">
        <f t="shared" si="80"/>
        <v>0.72950819672131151</v>
      </c>
      <c r="DM85" s="1087">
        <f t="shared" si="80"/>
        <v>0.75862068965517238</v>
      </c>
      <c r="DN85" s="1087">
        <f t="shared" si="80"/>
        <v>0.71917808219178081</v>
      </c>
      <c r="DO85" s="1087">
        <f t="shared" si="80"/>
        <v>0.71917808219178081</v>
      </c>
      <c r="DP85" s="1087">
        <f t="shared" si="80"/>
        <v>0.7471910112359551</v>
      </c>
      <c r="DQ85" s="1087">
        <f t="shared" si="80"/>
        <v>0.75735294117647056</v>
      </c>
      <c r="DR85" s="1087">
        <f t="shared" si="80"/>
        <v>0.75735294117647056</v>
      </c>
      <c r="DS85" s="1087">
        <f t="shared" si="80"/>
        <v>0.75735294117647056</v>
      </c>
      <c r="DT85" s="1087">
        <f t="shared" si="80"/>
        <v>0.77464788732394363</v>
      </c>
      <c r="DU85" s="1087">
        <f t="shared" si="80"/>
        <v>0.77464788732394363</v>
      </c>
      <c r="DV85" s="1087">
        <f t="shared" si="80"/>
        <v>0.7872340425531914</v>
      </c>
      <c r="DW85" s="1087">
        <f t="shared" si="80"/>
        <v>0.7872340425531914</v>
      </c>
      <c r="DX85" s="1087">
        <f t="shared" si="80"/>
        <v>0.7872340425531914</v>
      </c>
      <c r="DY85" s="1087">
        <f t="shared" si="80"/>
        <v>0.7544642857142857</v>
      </c>
      <c r="DZ85" s="1087">
        <f t="shared" si="80"/>
        <v>0.74444444444444435</v>
      </c>
    </row>
    <row r="86" spans="80:130">
      <c r="CB86" s="1086">
        <v>18</v>
      </c>
      <c r="CC86" s="1086">
        <v>3</v>
      </c>
      <c r="CD86" s="1086" t="str">
        <f t="shared" si="64"/>
        <v>処遇加算Ⅲ特定加算なしベア加算なしから新加算Ⅲ</v>
      </c>
      <c r="CE86" s="1087">
        <f t="shared" si="79"/>
        <v>0.127</v>
      </c>
      <c r="CF86" s="1087">
        <f t="shared" si="79"/>
        <v>0.127</v>
      </c>
      <c r="CG86" s="1087">
        <f t="shared" si="79"/>
        <v>0.127</v>
      </c>
      <c r="CH86" s="1087">
        <f t="shared" si="79"/>
        <v>5.6000000000000001e-002</v>
      </c>
      <c r="CI86" s="1087">
        <f t="shared" si="79"/>
        <v>5.6999999999999988e-002</v>
      </c>
      <c r="CJ86" s="1087">
        <f t="shared" si="79"/>
        <v>5.6999999999999988e-002</v>
      </c>
      <c r="CK86" s="1087">
        <f t="shared" si="79"/>
        <v>4.7e-002</v>
      </c>
      <c r="CL86" s="1087">
        <f t="shared" si="79"/>
        <v>7.6999999999999999e-002</v>
      </c>
      <c r="CM86" s="1087">
        <f t="shared" si="79"/>
        <v>7.6999999999999999e-002</v>
      </c>
      <c r="CN86" s="1087">
        <f t="shared" si="79"/>
        <v>0.10799999999999998</v>
      </c>
      <c r="CO86" s="1087">
        <f t="shared" si="79"/>
        <v>9.2999999999999999e-002</v>
      </c>
      <c r="CP86" s="1087">
        <f t="shared" si="79"/>
        <v>9.2999999999999999e-002</v>
      </c>
      <c r="CQ86" s="1087">
        <f t="shared" si="79"/>
        <v>0.11</v>
      </c>
      <c r="CR86" s="1087">
        <f t="shared" si="79"/>
        <v>8.e-002</v>
      </c>
      <c r="CS86" s="1087">
        <f t="shared" si="79"/>
        <v>8.e-002</v>
      </c>
      <c r="CT86" s="1087">
        <f t="shared" si="79"/>
        <v>8.e-002</v>
      </c>
      <c r="CU86" s="1087">
        <f t="shared" si="79"/>
        <v>3.7999999999999999e-002</v>
      </c>
      <c r="CV86" s="1087">
        <f t="shared" si="79"/>
        <v>3.7999999999999999e-002</v>
      </c>
      <c r="CW86" s="1087">
        <f t="shared" si="79"/>
        <v>2.5999999999999995e-002</v>
      </c>
      <c r="CX86" s="1087">
        <f t="shared" si="79"/>
        <v>2.5999999999999995e-002</v>
      </c>
      <c r="CY86" s="1087">
        <f t="shared" si="79"/>
        <v>2.5999999999999995e-002</v>
      </c>
      <c r="CZ86" s="1087">
        <f t="shared" si="79"/>
        <v>0.127</v>
      </c>
      <c r="DA86" s="1087">
        <f t="shared" si="79"/>
        <v>5.6999999999999988e-002</v>
      </c>
      <c r="DC86" s="1086" t="s">
        <v>2219</v>
      </c>
      <c r="DD86" s="1087">
        <f t="shared" si="80"/>
        <v>0.69780219780219788</v>
      </c>
      <c r="DE86" s="1087">
        <f t="shared" si="80"/>
        <v>0.69780219780219788</v>
      </c>
      <c r="DF86" s="1087">
        <f t="shared" si="80"/>
        <v>0.69780219780219788</v>
      </c>
      <c r="DG86" s="1087">
        <f t="shared" si="80"/>
        <v>0.70886075949367089</v>
      </c>
      <c r="DH86" s="1087">
        <f t="shared" si="80"/>
        <v>0.71249999999999991</v>
      </c>
      <c r="DI86" s="1087">
        <f t="shared" si="80"/>
        <v>0.71249999999999991</v>
      </c>
      <c r="DJ86" s="1087">
        <f t="shared" si="80"/>
        <v>0.71212121212121204</v>
      </c>
      <c r="DK86" s="1087">
        <f t="shared" si="80"/>
        <v>0.7</v>
      </c>
      <c r="DL86" s="1087">
        <f t="shared" si="80"/>
        <v>0.7</v>
      </c>
      <c r="DM86" s="1087">
        <f t="shared" si="80"/>
        <v>0.72</v>
      </c>
      <c r="DN86" s="1087">
        <f t="shared" si="80"/>
        <v>0.69402985074626866</v>
      </c>
      <c r="DO86" s="1087">
        <f t="shared" si="80"/>
        <v>0.69402985074626866</v>
      </c>
      <c r="DP86" s="1087">
        <f t="shared" si="80"/>
        <v>0.70967741935483875</v>
      </c>
      <c r="DQ86" s="1087">
        <f t="shared" si="80"/>
        <v>0.70796460176991149</v>
      </c>
      <c r="DR86" s="1087">
        <f t="shared" si="80"/>
        <v>0.70796460176991149</v>
      </c>
      <c r="DS86" s="1087">
        <f t="shared" si="80"/>
        <v>0.70796460176991149</v>
      </c>
      <c r="DT86" s="1087">
        <f t="shared" si="80"/>
        <v>0.70370370370370372</v>
      </c>
      <c r="DU86" s="1087">
        <f t="shared" si="80"/>
        <v>0.70370370370370372</v>
      </c>
      <c r="DV86" s="1087">
        <f t="shared" si="80"/>
        <v>0.7222222222222221</v>
      </c>
      <c r="DW86" s="1087">
        <f t="shared" si="80"/>
        <v>0.7222222222222221</v>
      </c>
      <c r="DX86" s="1087">
        <f t="shared" si="80"/>
        <v>0.7222222222222221</v>
      </c>
      <c r="DY86" s="1087">
        <f t="shared" si="80"/>
        <v>0.69780219780219788</v>
      </c>
      <c r="DZ86" s="1087">
        <f t="shared" si="80"/>
        <v>0.71249999999999991</v>
      </c>
    </row>
    <row r="87" spans="80:130">
      <c r="CB87" s="1086">
        <v>18</v>
      </c>
      <c r="CC87" s="1086">
        <v>4</v>
      </c>
      <c r="CD87" s="1086" t="str">
        <f t="shared" si="64"/>
        <v>処遇加算Ⅲ特定加算なしベア加算なしから新加算Ⅳ</v>
      </c>
      <c r="CE87" s="1087">
        <f t="shared" si="79"/>
        <v>9.e-002</v>
      </c>
      <c r="CF87" s="1087">
        <f t="shared" si="79"/>
        <v>9.e-002</v>
      </c>
      <c r="CG87" s="1087">
        <f t="shared" si="79"/>
        <v>9.e-002</v>
      </c>
      <c r="CH87" s="1087">
        <f t="shared" si="79"/>
        <v>4.e-002</v>
      </c>
      <c r="CI87" s="1087">
        <f t="shared" si="79"/>
        <v>4.0999999999999988e-002</v>
      </c>
      <c r="CJ87" s="1087">
        <f t="shared" si="79"/>
        <v>4.0999999999999988e-002</v>
      </c>
      <c r="CK87" s="1087">
        <f t="shared" si="79"/>
        <v>3.4000000000000002e-002</v>
      </c>
      <c r="CL87" s="1087">
        <f t="shared" si="79"/>
        <v>5.4999999999999993e-002</v>
      </c>
      <c r="CM87" s="1087">
        <f t="shared" si="79"/>
        <v>5.4999999999999993e-002</v>
      </c>
      <c r="CN87" s="1087">
        <f t="shared" si="79"/>
        <v>7.9999999999999988e-002</v>
      </c>
      <c r="CO87" s="1087">
        <f t="shared" si="79"/>
        <v>6.5000000000000002e-002</v>
      </c>
      <c r="CP87" s="1087">
        <f t="shared" si="79"/>
        <v>6.5000000000000002e-002</v>
      </c>
      <c r="CQ87" s="1087">
        <f t="shared" si="79"/>
        <v>8.e-002</v>
      </c>
      <c r="CR87" s="1087">
        <f t="shared" si="79"/>
        <v>5.6999999999999995e-002</v>
      </c>
      <c r="CS87" s="1087">
        <f t="shared" si="79"/>
        <v>5.6999999999999995e-002</v>
      </c>
      <c r="CT87" s="1087">
        <f t="shared" si="79"/>
        <v>5.6999999999999995e-002</v>
      </c>
      <c r="CU87" s="1087">
        <f t="shared" si="79"/>
        <v>2.8000000000000004e-002</v>
      </c>
      <c r="CV87" s="1087">
        <f t="shared" si="79"/>
        <v>2.8000000000000004e-002</v>
      </c>
      <c r="CW87" s="1087">
        <f t="shared" si="79"/>
        <v>1.9000000000000003e-002</v>
      </c>
      <c r="CX87" s="1087">
        <f t="shared" si="79"/>
        <v>1.9000000000000003e-002</v>
      </c>
      <c r="CY87" s="1087">
        <f t="shared" si="79"/>
        <v>1.9000000000000003e-002</v>
      </c>
      <c r="CZ87" s="1087">
        <f t="shared" si="79"/>
        <v>9.e-002</v>
      </c>
      <c r="DA87" s="1087">
        <f t="shared" si="79"/>
        <v>4.0999999999999988e-002</v>
      </c>
      <c r="DC87" s="1086" t="s">
        <v>1958</v>
      </c>
      <c r="DD87" s="1087">
        <f t="shared" si="80"/>
        <v>0.62068965517241381</v>
      </c>
      <c r="DE87" s="1087">
        <f t="shared" si="80"/>
        <v>0.62068965517241381</v>
      </c>
      <c r="DF87" s="1087">
        <f t="shared" si="80"/>
        <v>0.62068965517241381</v>
      </c>
      <c r="DG87" s="1087">
        <f t="shared" si="80"/>
        <v>0.63492063492063489</v>
      </c>
      <c r="DH87" s="1087">
        <f t="shared" si="80"/>
        <v>0.64062499999999989</v>
      </c>
      <c r="DI87" s="1087">
        <f t="shared" si="80"/>
        <v>0.64062499999999989</v>
      </c>
      <c r="DJ87" s="1087">
        <f t="shared" si="80"/>
        <v>0.64150943396226412</v>
      </c>
      <c r="DK87" s="1087">
        <f t="shared" si="80"/>
        <v>0.625</v>
      </c>
      <c r="DL87" s="1087">
        <f t="shared" si="80"/>
        <v>0.625</v>
      </c>
      <c r="DM87" s="1087">
        <f t="shared" si="80"/>
        <v>0.65573770491803274</v>
      </c>
      <c r="DN87" s="1087">
        <f t="shared" si="80"/>
        <v>0.61320754716981141</v>
      </c>
      <c r="DO87" s="1087">
        <f t="shared" si="80"/>
        <v>0.61320754716981141</v>
      </c>
      <c r="DP87" s="1087">
        <f t="shared" si="80"/>
        <v>0.64</v>
      </c>
      <c r="DQ87" s="1087">
        <f t="shared" si="80"/>
        <v>0.6333333333333333</v>
      </c>
      <c r="DR87" s="1087">
        <f t="shared" si="80"/>
        <v>0.6333333333333333</v>
      </c>
      <c r="DS87" s="1087">
        <f t="shared" si="80"/>
        <v>0.6333333333333333</v>
      </c>
      <c r="DT87" s="1087">
        <f t="shared" si="80"/>
        <v>0.63636363636363635</v>
      </c>
      <c r="DU87" s="1087">
        <f t="shared" si="80"/>
        <v>0.63636363636363635</v>
      </c>
      <c r="DV87" s="1087">
        <f t="shared" si="80"/>
        <v>0.65517241379310354</v>
      </c>
      <c r="DW87" s="1087">
        <f t="shared" si="80"/>
        <v>0.65517241379310354</v>
      </c>
      <c r="DX87" s="1087">
        <f t="shared" si="80"/>
        <v>0.65517241379310354</v>
      </c>
      <c r="DY87" s="1087">
        <f t="shared" si="80"/>
        <v>0.62068965517241381</v>
      </c>
      <c r="DZ87" s="1087">
        <f t="shared" si="80"/>
        <v>0.64062499999999989</v>
      </c>
    </row>
    <row r="88" spans="80:130" ht="24">
      <c r="CB88" s="1086">
        <v>18</v>
      </c>
      <c r="CC88" s="1086">
        <v>18</v>
      </c>
      <c r="CD88" s="1086" t="str">
        <f t="shared" si="64"/>
        <v>処遇加算Ⅲ特定加算なしベア加算なしから新加算Ⅴ（14）</v>
      </c>
      <c r="CE88" s="1087">
        <f t="shared" ref="CE88:DA88" si="81">BD20-AD$20</f>
        <v>2.0999999999999998e-002</v>
      </c>
      <c r="CF88" s="1087">
        <f t="shared" si="81"/>
        <v>2.0999999999999998e-002</v>
      </c>
      <c r="CG88" s="1087">
        <f t="shared" si="81"/>
        <v>2.0999999999999998e-002</v>
      </c>
      <c r="CH88" s="1087">
        <f t="shared" si="81"/>
        <v>1.0000000000000002e-002</v>
      </c>
      <c r="CI88" s="1087">
        <f t="shared" si="81"/>
        <v>1.0000000000000002e-002</v>
      </c>
      <c r="CJ88" s="1087">
        <f t="shared" si="81"/>
        <v>1.0000000000000002e-002</v>
      </c>
      <c r="CK88" s="1087">
        <f t="shared" si="81"/>
        <v>8.9999999999999976e-003</v>
      </c>
      <c r="CL88" s="1087">
        <f t="shared" si="81"/>
        <v>1.2999999999999998e-002</v>
      </c>
      <c r="CM88" s="1087">
        <f t="shared" si="81"/>
        <v>1.2999999999999998e-002</v>
      </c>
      <c r="CN88" s="1087">
        <f t="shared" si="81"/>
        <v>2.3e-002</v>
      </c>
      <c r="CO88" s="1087">
        <f t="shared" si="81"/>
        <v>1.4999999999999999e-002</v>
      </c>
      <c r="CP88" s="1087">
        <f t="shared" si="81"/>
        <v>1.4999999999999999e-002</v>
      </c>
      <c r="CQ88" s="1087">
        <f t="shared" si="81"/>
        <v>2.1000000000000005e-002</v>
      </c>
      <c r="CR88" s="1087">
        <f t="shared" si="81"/>
        <v>1.3999999999999999e-002</v>
      </c>
      <c r="CS88" s="1087">
        <f t="shared" si="81"/>
        <v>1.3999999999999999e-002</v>
      </c>
      <c r="CT88" s="1087">
        <f t="shared" si="81"/>
        <v>1.3999999999999999e-002</v>
      </c>
      <c r="CU88" s="1087">
        <f t="shared" si="81"/>
        <v>6.9999999999999993e-003</v>
      </c>
      <c r="CV88" s="1087">
        <f t="shared" si="81"/>
        <v>6.9999999999999993e-003</v>
      </c>
      <c r="CW88" s="1087">
        <f t="shared" si="81"/>
        <v>4.9999999999999992e-003</v>
      </c>
      <c r="CX88" s="1087">
        <f t="shared" si="81"/>
        <v>4.9999999999999992e-003</v>
      </c>
      <c r="CY88" s="1087">
        <f t="shared" si="81"/>
        <v>4.9999999999999992e-003</v>
      </c>
      <c r="CZ88" s="1087">
        <f t="shared" si="81"/>
        <v>2.0999999999999998e-002</v>
      </c>
      <c r="DA88" s="1087">
        <f t="shared" si="81"/>
        <v>1.0000000000000002e-002</v>
      </c>
      <c r="DC88" s="1086" t="s">
        <v>2224</v>
      </c>
      <c r="DD88" s="1087">
        <f t="shared" ref="DD88:DZ88" si="82">CE88/BD20</f>
        <v>0.27631578947368418</v>
      </c>
      <c r="DE88" s="1087">
        <f t="shared" si="82"/>
        <v>0.27631578947368418</v>
      </c>
      <c r="DF88" s="1087">
        <f t="shared" si="82"/>
        <v>0.27631578947368418</v>
      </c>
      <c r="DG88" s="1087">
        <f t="shared" si="82"/>
        <v>0.30303030303030309</v>
      </c>
      <c r="DH88" s="1087">
        <f t="shared" si="82"/>
        <v>0.30303030303030309</v>
      </c>
      <c r="DI88" s="1087">
        <f t="shared" si="82"/>
        <v>0.30303030303030309</v>
      </c>
      <c r="DJ88" s="1087">
        <f t="shared" si="82"/>
        <v>0.3214285714285714</v>
      </c>
      <c r="DK88" s="1087">
        <f t="shared" si="82"/>
        <v>0.28260869565217389</v>
      </c>
      <c r="DL88" s="1087">
        <f t="shared" si="82"/>
        <v>0.28260869565217389</v>
      </c>
      <c r="DM88" s="1087">
        <f t="shared" si="82"/>
        <v>0.35384615384615381</v>
      </c>
      <c r="DN88" s="1087">
        <f t="shared" si="82"/>
        <v>0.26785714285714285</v>
      </c>
      <c r="DO88" s="1087">
        <f t="shared" si="82"/>
        <v>0.26785714285714285</v>
      </c>
      <c r="DP88" s="1087">
        <f t="shared" si="82"/>
        <v>0.31818181818181823</v>
      </c>
      <c r="DQ88" s="1087">
        <f t="shared" si="82"/>
        <v>0.2978723404255319</v>
      </c>
      <c r="DR88" s="1087">
        <f t="shared" si="82"/>
        <v>0.2978723404255319</v>
      </c>
      <c r="DS88" s="1087">
        <f t="shared" si="82"/>
        <v>0.2978723404255319</v>
      </c>
      <c r="DT88" s="1087">
        <f t="shared" si="82"/>
        <v>0.30434782608695649</v>
      </c>
      <c r="DU88" s="1087">
        <f t="shared" si="82"/>
        <v>0.30434782608695649</v>
      </c>
      <c r="DV88" s="1087">
        <f t="shared" si="82"/>
        <v>0.33333333333333331</v>
      </c>
      <c r="DW88" s="1087">
        <f t="shared" si="82"/>
        <v>0.33333333333333331</v>
      </c>
      <c r="DX88" s="1087">
        <f t="shared" si="82"/>
        <v>0.33333333333333331</v>
      </c>
      <c r="DY88" s="1087">
        <f t="shared" si="82"/>
        <v>0.27631578947368418</v>
      </c>
      <c r="DZ88" s="1087">
        <f t="shared" si="82"/>
        <v>0.30303030303030309</v>
      </c>
    </row>
    <row r="89" spans="80:130">
      <c r="CB89" s="1086">
        <v>19</v>
      </c>
      <c r="CC89" s="1086">
        <v>1</v>
      </c>
      <c r="CD89" s="1086" t="str">
        <f t="shared" si="64"/>
        <v>処遇加算なし特定加算なしベア加算なしから新加算Ⅰ</v>
      </c>
      <c r="CE89" s="1087">
        <f t="shared" ref="CE89:DA106" si="83">BD3-AD$21</f>
        <v>0.245</v>
      </c>
      <c r="CF89" s="1087">
        <f t="shared" si="83"/>
        <v>0.245</v>
      </c>
      <c r="CG89" s="1087">
        <f t="shared" si="83"/>
        <v>0.245</v>
      </c>
      <c r="CH89" s="1087">
        <f t="shared" si="83"/>
        <v>1.e-001</v>
      </c>
      <c r="CI89" s="1087">
        <f t="shared" si="83"/>
        <v>9.1999999999999985e-002</v>
      </c>
      <c r="CJ89" s="1087">
        <f t="shared" si="83"/>
        <v>9.1999999999999985e-002</v>
      </c>
      <c r="CK89" s="1087">
        <f t="shared" si="83"/>
        <v>8.5999999999999993e-002</v>
      </c>
      <c r="CL89" s="1087">
        <f t="shared" si="83"/>
        <v>0.128</v>
      </c>
      <c r="CM89" s="1087">
        <f t="shared" si="83"/>
        <v>0.128</v>
      </c>
      <c r="CN89" s="1087">
        <f t="shared" si="83"/>
        <v>0.18099999999999999</v>
      </c>
      <c r="CO89" s="1087">
        <f t="shared" si="83"/>
        <v>0.14900000000000002</v>
      </c>
      <c r="CP89" s="1087">
        <f t="shared" si="83"/>
        <v>0.14900000000000002</v>
      </c>
      <c r="CQ89" s="1087">
        <f t="shared" si="83"/>
        <v>0.186</v>
      </c>
      <c r="CR89" s="1087">
        <f t="shared" si="83"/>
        <v>0.14000000000000001</v>
      </c>
      <c r="CS89" s="1087">
        <f t="shared" si="83"/>
        <v>0.14000000000000001</v>
      </c>
      <c r="CT89" s="1087">
        <f t="shared" si="83"/>
        <v>0.14000000000000001</v>
      </c>
      <c r="CU89" s="1087">
        <f t="shared" si="83"/>
        <v>7.5000000000000011e-002</v>
      </c>
      <c r="CV89" s="1087">
        <f t="shared" si="83"/>
        <v>7.5000000000000011e-002</v>
      </c>
      <c r="CW89" s="1087">
        <f t="shared" si="83"/>
        <v>5.099999999999999e-002</v>
      </c>
      <c r="CX89" s="1087">
        <f t="shared" si="83"/>
        <v>5.099999999999999e-002</v>
      </c>
      <c r="CY89" s="1087">
        <f t="shared" si="83"/>
        <v>5.099999999999999e-002</v>
      </c>
      <c r="CZ89" s="1087">
        <f t="shared" si="83"/>
        <v>0.245</v>
      </c>
      <c r="DA89" s="1087">
        <f t="shared" si="83"/>
        <v>9.1999999999999985e-002</v>
      </c>
      <c r="DC89" s="1086" t="s">
        <v>2225</v>
      </c>
      <c r="DD89" s="1087">
        <f t="shared" ref="DD89:DZ106" si="84">CE89/BD3</f>
        <v>1</v>
      </c>
      <c r="DE89" s="1087">
        <f t="shared" si="84"/>
        <v>1</v>
      </c>
      <c r="DF89" s="1087">
        <f t="shared" si="84"/>
        <v>1</v>
      </c>
      <c r="DG89" s="1087">
        <f t="shared" si="84"/>
        <v>1</v>
      </c>
      <c r="DH89" s="1087">
        <f t="shared" si="84"/>
        <v>1</v>
      </c>
      <c r="DI89" s="1087">
        <f t="shared" si="84"/>
        <v>1</v>
      </c>
      <c r="DJ89" s="1087">
        <f t="shared" si="84"/>
        <v>1</v>
      </c>
      <c r="DK89" s="1087">
        <f t="shared" si="84"/>
        <v>1</v>
      </c>
      <c r="DL89" s="1087">
        <f t="shared" si="84"/>
        <v>1</v>
      </c>
      <c r="DM89" s="1087">
        <f t="shared" si="84"/>
        <v>1</v>
      </c>
      <c r="DN89" s="1087">
        <f t="shared" si="84"/>
        <v>1</v>
      </c>
      <c r="DO89" s="1087">
        <f t="shared" si="84"/>
        <v>1</v>
      </c>
      <c r="DP89" s="1087">
        <f t="shared" si="84"/>
        <v>1</v>
      </c>
      <c r="DQ89" s="1087">
        <f t="shared" si="84"/>
        <v>1</v>
      </c>
      <c r="DR89" s="1087">
        <f t="shared" si="84"/>
        <v>1</v>
      </c>
      <c r="DS89" s="1087">
        <f t="shared" si="84"/>
        <v>1</v>
      </c>
      <c r="DT89" s="1087">
        <f t="shared" si="84"/>
        <v>1</v>
      </c>
      <c r="DU89" s="1087">
        <f t="shared" si="84"/>
        <v>1</v>
      </c>
      <c r="DV89" s="1087">
        <f t="shared" si="84"/>
        <v>1</v>
      </c>
      <c r="DW89" s="1087">
        <f t="shared" si="84"/>
        <v>1</v>
      </c>
      <c r="DX89" s="1087">
        <f t="shared" si="84"/>
        <v>1</v>
      </c>
      <c r="DY89" s="1087">
        <f t="shared" si="84"/>
        <v>1</v>
      </c>
      <c r="DZ89" s="1087">
        <f t="shared" si="84"/>
        <v>1</v>
      </c>
    </row>
    <row r="90" spans="80:130">
      <c r="CB90" s="1086">
        <v>19</v>
      </c>
      <c r="CC90" s="1086">
        <v>2</v>
      </c>
      <c r="CD90" s="1086" t="str">
        <f t="shared" si="64"/>
        <v>処遇加算なし特定加算なしベア加算なしから新加算Ⅱ</v>
      </c>
      <c r="CE90" s="1087">
        <f t="shared" si="83"/>
        <v>0.224</v>
      </c>
      <c r="CF90" s="1087">
        <f t="shared" si="83"/>
        <v>0.224</v>
      </c>
      <c r="CG90" s="1087">
        <f t="shared" si="83"/>
        <v>0.224</v>
      </c>
      <c r="CH90" s="1087">
        <f t="shared" si="83"/>
        <v>9.4e-002</v>
      </c>
      <c r="CI90" s="1087">
        <f t="shared" si="83"/>
        <v>8.9999999999999983e-002</v>
      </c>
      <c r="CJ90" s="1087">
        <f t="shared" si="83"/>
        <v>8.9999999999999983e-002</v>
      </c>
      <c r="CK90" s="1087">
        <f t="shared" si="83"/>
        <v>8.299999999999999e-002</v>
      </c>
      <c r="CL90" s="1087">
        <f t="shared" si="83"/>
        <v>0.122</v>
      </c>
      <c r="CM90" s="1087">
        <f t="shared" si="83"/>
        <v>0.122</v>
      </c>
      <c r="CN90" s="1087">
        <f t="shared" si="83"/>
        <v>0.17399999999999999</v>
      </c>
      <c r="CO90" s="1087">
        <f t="shared" si="83"/>
        <v>0.14600000000000002</v>
      </c>
      <c r="CP90" s="1087">
        <f t="shared" si="83"/>
        <v>0.14600000000000002</v>
      </c>
      <c r="CQ90" s="1087">
        <f t="shared" si="83"/>
        <v>0.17799999999999999</v>
      </c>
      <c r="CR90" s="1087">
        <f t="shared" si="83"/>
        <v>0.13600000000000001</v>
      </c>
      <c r="CS90" s="1087">
        <f t="shared" si="83"/>
        <v>0.13600000000000001</v>
      </c>
      <c r="CT90" s="1087">
        <f t="shared" si="83"/>
        <v>0.13600000000000001</v>
      </c>
      <c r="CU90" s="1087">
        <f t="shared" si="83"/>
        <v>7.1000000000000008e-002</v>
      </c>
      <c r="CV90" s="1087">
        <f t="shared" si="83"/>
        <v>7.1000000000000008e-002</v>
      </c>
      <c r="CW90" s="1087">
        <f t="shared" si="83"/>
        <v>4.6999999999999993e-002</v>
      </c>
      <c r="CX90" s="1087">
        <f t="shared" si="83"/>
        <v>4.6999999999999993e-002</v>
      </c>
      <c r="CY90" s="1087">
        <f t="shared" si="83"/>
        <v>4.6999999999999993e-002</v>
      </c>
      <c r="CZ90" s="1087">
        <f t="shared" si="83"/>
        <v>0.224</v>
      </c>
      <c r="DA90" s="1087">
        <f t="shared" si="83"/>
        <v>8.9999999999999983e-002</v>
      </c>
      <c r="DC90" s="1086" t="s">
        <v>2226</v>
      </c>
      <c r="DD90" s="1087">
        <f t="shared" si="84"/>
        <v>1</v>
      </c>
      <c r="DE90" s="1087">
        <f t="shared" si="84"/>
        <v>1</v>
      </c>
      <c r="DF90" s="1087">
        <f t="shared" si="84"/>
        <v>1</v>
      </c>
      <c r="DG90" s="1087">
        <f t="shared" si="84"/>
        <v>1</v>
      </c>
      <c r="DH90" s="1087">
        <f t="shared" si="84"/>
        <v>1</v>
      </c>
      <c r="DI90" s="1087">
        <f t="shared" si="84"/>
        <v>1</v>
      </c>
      <c r="DJ90" s="1087">
        <f t="shared" si="84"/>
        <v>1</v>
      </c>
      <c r="DK90" s="1087">
        <f t="shared" si="84"/>
        <v>1</v>
      </c>
      <c r="DL90" s="1087">
        <f t="shared" si="84"/>
        <v>1</v>
      </c>
      <c r="DM90" s="1087">
        <f t="shared" si="84"/>
        <v>1</v>
      </c>
      <c r="DN90" s="1087">
        <f t="shared" si="84"/>
        <v>1</v>
      </c>
      <c r="DO90" s="1087">
        <f t="shared" si="84"/>
        <v>1</v>
      </c>
      <c r="DP90" s="1087">
        <f t="shared" si="84"/>
        <v>1</v>
      </c>
      <c r="DQ90" s="1087">
        <f t="shared" si="84"/>
        <v>1</v>
      </c>
      <c r="DR90" s="1087">
        <f t="shared" si="84"/>
        <v>1</v>
      </c>
      <c r="DS90" s="1087">
        <f t="shared" si="84"/>
        <v>1</v>
      </c>
      <c r="DT90" s="1087">
        <f t="shared" si="84"/>
        <v>1</v>
      </c>
      <c r="DU90" s="1087">
        <f t="shared" si="84"/>
        <v>1</v>
      </c>
      <c r="DV90" s="1087">
        <f t="shared" si="84"/>
        <v>1</v>
      </c>
      <c r="DW90" s="1087">
        <f t="shared" si="84"/>
        <v>1</v>
      </c>
      <c r="DX90" s="1087">
        <f t="shared" si="84"/>
        <v>1</v>
      </c>
      <c r="DY90" s="1087">
        <f t="shared" si="84"/>
        <v>1</v>
      </c>
      <c r="DZ90" s="1087">
        <f t="shared" si="84"/>
        <v>1</v>
      </c>
    </row>
    <row r="91" spans="80:130">
      <c r="CB91" s="1086">
        <v>19</v>
      </c>
      <c r="CC91" s="1086">
        <v>3</v>
      </c>
      <c r="CD91" s="1086" t="str">
        <f t="shared" si="64"/>
        <v>処遇加算なし特定加算なしベア加算なしから新加算Ⅲ</v>
      </c>
      <c r="CE91" s="1087">
        <f t="shared" si="83"/>
        <v>0.182</v>
      </c>
      <c r="CF91" s="1087">
        <f t="shared" si="83"/>
        <v>0.182</v>
      </c>
      <c r="CG91" s="1087">
        <f t="shared" si="83"/>
        <v>0.182</v>
      </c>
      <c r="CH91" s="1087">
        <f t="shared" si="83"/>
        <v>7.9000000000000001e-002</v>
      </c>
      <c r="CI91" s="1087">
        <f t="shared" si="83"/>
        <v>7.9999999999999988e-002</v>
      </c>
      <c r="CJ91" s="1087">
        <f t="shared" si="83"/>
        <v>7.9999999999999988e-002</v>
      </c>
      <c r="CK91" s="1087">
        <f t="shared" si="83"/>
        <v>6.6000000000000003e-002</v>
      </c>
      <c r="CL91" s="1087">
        <f t="shared" si="83"/>
        <v>0.11</v>
      </c>
      <c r="CM91" s="1087">
        <f t="shared" si="83"/>
        <v>0.11</v>
      </c>
      <c r="CN91" s="1087">
        <f t="shared" si="83"/>
        <v>0.15</v>
      </c>
      <c r="CO91" s="1087">
        <f t="shared" si="83"/>
        <v>0.13400000000000001</v>
      </c>
      <c r="CP91" s="1087">
        <f t="shared" si="83"/>
        <v>0.13400000000000001</v>
      </c>
      <c r="CQ91" s="1087">
        <f t="shared" si="83"/>
        <v>0.155</v>
      </c>
      <c r="CR91" s="1087">
        <f t="shared" si="83"/>
        <v>0.113</v>
      </c>
      <c r="CS91" s="1087">
        <f t="shared" si="83"/>
        <v>0.113</v>
      </c>
      <c r="CT91" s="1087">
        <f t="shared" si="83"/>
        <v>0.113</v>
      </c>
      <c r="CU91" s="1087">
        <f t="shared" si="83"/>
        <v>5.3999999999999999e-002</v>
      </c>
      <c r="CV91" s="1087">
        <f t="shared" si="83"/>
        <v>5.3999999999999999e-002</v>
      </c>
      <c r="CW91" s="1087">
        <f t="shared" si="83"/>
        <v>3.5999999999999997e-002</v>
      </c>
      <c r="CX91" s="1087">
        <f t="shared" si="83"/>
        <v>3.5999999999999997e-002</v>
      </c>
      <c r="CY91" s="1087">
        <f t="shared" si="83"/>
        <v>3.5999999999999997e-002</v>
      </c>
      <c r="CZ91" s="1087">
        <f t="shared" si="83"/>
        <v>0.182</v>
      </c>
      <c r="DA91" s="1087">
        <f t="shared" si="83"/>
        <v>7.9999999999999988e-002</v>
      </c>
      <c r="DC91" s="1086" t="s">
        <v>2227</v>
      </c>
      <c r="DD91" s="1087">
        <f t="shared" si="84"/>
        <v>1</v>
      </c>
      <c r="DE91" s="1087">
        <f t="shared" si="84"/>
        <v>1</v>
      </c>
      <c r="DF91" s="1087">
        <f t="shared" si="84"/>
        <v>1</v>
      </c>
      <c r="DG91" s="1087">
        <f t="shared" si="84"/>
        <v>1</v>
      </c>
      <c r="DH91" s="1087">
        <f t="shared" si="84"/>
        <v>1</v>
      </c>
      <c r="DI91" s="1087">
        <f t="shared" si="84"/>
        <v>1</v>
      </c>
      <c r="DJ91" s="1087">
        <f t="shared" si="84"/>
        <v>1</v>
      </c>
      <c r="DK91" s="1087">
        <f t="shared" si="84"/>
        <v>1</v>
      </c>
      <c r="DL91" s="1087">
        <f t="shared" si="84"/>
        <v>1</v>
      </c>
      <c r="DM91" s="1087">
        <f t="shared" si="84"/>
        <v>1</v>
      </c>
      <c r="DN91" s="1087">
        <f t="shared" si="84"/>
        <v>1</v>
      </c>
      <c r="DO91" s="1087">
        <f t="shared" si="84"/>
        <v>1</v>
      </c>
      <c r="DP91" s="1087">
        <f t="shared" si="84"/>
        <v>1</v>
      </c>
      <c r="DQ91" s="1087">
        <f t="shared" si="84"/>
        <v>1</v>
      </c>
      <c r="DR91" s="1087">
        <f t="shared" si="84"/>
        <v>1</v>
      </c>
      <c r="DS91" s="1087">
        <f t="shared" si="84"/>
        <v>1</v>
      </c>
      <c r="DT91" s="1087">
        <f t="shared" si="84"/>
        <v>1</v>
      </c>
      <c r="DU91" s="1087">
        <f t="shared" si="84"/>
        <v>1</v>
      </c>
      <c r="DV91" s="1087">
        <f t="shared" si="84"/>
        <v>1</v>
      </c>
      <c r="DW91" s="1087">
        <f t="shared" si="84"/>
        <v>1</v>
      </c>
      <c r="DX91" s="1087">
        <f t="shared" si="84"/>
        <v>1</v>
      </c>
      <c r="DY91" s="1087">
        <f t="shared" si="84"/>
        <v>1</v>
      </c>
      <c r="DZ91" s="1087">
        <f t="shared" si="84"/>
        <v>1</v>
      </c>
    </row>
    <row r="92" spans="80:130">
      <c r="CB92" s="1086">
        <v>19</v>
      </c>
      <c r="CC92" s="1086">
        <v>4</v>
      </c>
      <c r="CD92" s="1086" t="str">
        <f t="shared" si="64"/>
        <v>処遇加算なし特定加算なしベア加算なしから新加算Ⅳ</v>
      </c>
      <c r="CE92" s="1087">
        <f t="shared" si="83"/>
        <v>0.14499999999999999</v>
      </c>
      <c r="CF92" s="1087">
        <f t="shared" si="83"/>
        <v>0.14499999999999999</v>
      </c>
      <c r="CG92" s="1087">
        <f t="shared" si="83"/>
        <v>0.14499999999999999</v>
      </c>
      <c r="CH92" s="1087">
        <f t="shared" si="83"/>
        <v>6.3e-002</v>
      </c>
      <c r="CI92" s="1087">
        <f t="shared" si="83"/>
        <v>6.3999999999999987e-002</v>
      </c>
      <c r="CJ92" s="1087">
        <f t="shared" si="83"/>
        <v>6.3999999999999987e-002</v>
      </c>
      <c r="CK92" s="1087">
        <f t="shared" si="83"/>
        <v>5.3000000000000005e-002</v>
      </c>
      <c r="CL92" s="1087">
        <f t="shared" si="83"/>
        <v>8.7999999999999995e-002</v>
      </c>
      <c r="CM92" s="1087">
        <f t="shared" si="83"/>
        <v>8.7999999999999995e-002</v>
      </c>
      <c r="CN92" s="1087">
        <f t="shared" si="83"/>
        <v>0.122</v>
      </c>
      <c r="CO92" s="1087">
        <f t="shared" si="83"/>
        <v>0.106</v>
      </c>
      <c r="CP92" s="1087">
        <f t="shared" si="83"/>
        <v>0.106</v>
      </c>
      <c r="CQ92" s="1087">
        <f t="shared" si="83"/>
        <v>0.125</v>
      </c>
      <c r="CR92" s="1087">
        <f t="shared" si="83"/>
        <v>9.e-002</v>
      </c>
      <c r="CS92" s="1087">
        <f t="shared" si="83"/>
        <v>9.e-002</v>
      </c>
      <c r="CT92" s="1087">
        <f t="shared" si="83"/>
        <v>9.e-002</v>
      </c>
      <c r="CU92" s="1087">
        <f t="shared" si="83"/>
        <v>4.4000000000000004e-002</v>
      </c>
      <c r="CV92" s="1087">
        <f t="shared" si="83"/>
        <v>4.4000000000000004e-002</v>
      </c>
      <c r="CW92" s="1087">
        <f t="shared" si="83"/>
        <v>2.9000000000000001e-002</v>
      </c>
      <c r="CX92" s="1087">
        <f t="shared" si="83"/>
        <v>2.9000000000000001e-002</v>
      </c>
      <c r="CY92" s="1087">
        <f t="shared" si="83"/>
        <v>2.9000000000000001e-002</v>
      </c>
      <c r="CZ92" s="1087">
        <f t="shared" si="83"/>
        <v>0.14499999999999999</v>
      </c>
      <c r="DA92" s="1087">
        <f t="shared" si="83"/>
        <v>6.3999999999999987e-002</v>
      </c>
      <c r="DC92" s="1086" t="s">
        <v>2228</v>
      </c>
      <c r="DD92" s="1087">
        <f t="shared" si="84"/>
        <v>1</v>
      </c>
      <c r="DE92" s="1087">
        <f t="shared" si="84"/>
        <v>1</v>
      </c>
      <c r="DF92" s="1087">
        <f t="shared" si="84"/>
        <v>1</v>
      </c>
      <c r="DG92" s="1087">
        <f t="shared" si="84"/>
        <v>1</v>
      </c>
      <c r="DH92" s="1087">
        <f t="shared" si="84"/>
        <v>1</v>
      </c>
      <c r="DI92" s="1087">
        <f t="shared" si="84"/>
        <v>1</v>
      </c>
      <c r="DJ92" s="1087">
        <f t="shared" si="84"/>
        <v>1</v>
      </c>
      <c r="DK92" s="1087">
        <f t="shared" si="84"/>
        <v>1</v>
      </c>
      <c r="DL92" s="1087">
        <f t="shared" si="84"/>
        <v>1</v>
      </c>
      <c r="DM92" s="1087">
        <f t="shared" si="84"/>
        <v>1</v>
      </c>
      <c r="DN92" s="1087">
        <f t="shared" si="84"/>
        <v>1</v>
      </c>
      <c r="DO92" s="1087">
        <f t="shared" si="84"/>
        <v>1</v>
      </c>
      <c r="DP92" s="1087">
        <f t="shared" si="84"/>
        <v>1</v>
      </c>
      <c r="DQ92" s="1087">
        <f t="shared" si="84"/>
        <v>1</v>
      </c>
      <c r="DR92" s="1087">
        <f t="shared" si="84"/>
        <v>1</v>
      </c>
      <c r="DS92" s="1087">
        <f t="shared" si="84"/>
        <v>1</v>
      </c>
      <c r="DT92" s="1087">
        <f t="shared" si="84"/>
        <v>1</v>
      </c>
      <c r="DU92" s="1087">
        <f t="shared" si="84"/>
        <v>1</v>
      </c>
      <c r="DV92" s="1087">
        <f t="shared" si="84"/>
        <v>1</v>
      </c>
      <c r="DW92" s="1087">
        <f t="shared" si="84"/>
        <v>1</v>
      </c>
      <c r="DX92" s="1087">
        <f t="shared" si="84"/>
        <v>1</v>
      </c>
      <c r="DY92" s="1087">
        <f t="shared" si="84"/>
        <v>1</v>
      </c>
      <c r="DZ92" s="1087">
        <f t="shared" si="84"/>
        <v>1</v>
      </c>
    </row>
    <row r="93" spans="80:130" ht="24">
      <c r="CB93" s="1086">
        <v>19</v>
      </c>
      <c r="CC93" s="1086">
        <v>5</v>
      </c>
      <c r="CD93" s="1086" t="str">
        <f t="shared" si="64"/>
        <v>処遇加算なし特定加算なしベア加算なしから新加算Ⅴ（１）</v>
      </c>
      <c r="CE93" s="1087">
        <f t="shared" si="83"/>
        <v>0.221</v>
      </c>
      <c r="CF93" s="1087">
        <f t="shared" si="83"/>
        <v>0.221</v>
      </c>
      <c r="CG93" s="1087">
        <f t="shared" si="83"/>
        <v>0.221</v>
      </c>
      <c r="CH93" s="1087">
        <f t="shared" si="83"/>
        <v>8.8999999999999996e-002</v>
      </c>
      <c r="CI93" s="1087">
        <f t="shared" si="83"/>
        <v>8.0999999999999989e-002</v>
      </c>
      <c r="CJ93" s="1087">
        <f t="shared" si="83"/>
        <v>8.0999999999999989e-002</v>
      </c>
      <c r="CK93" s="1087">
        <f t="shared" si="83"/>
        <v>7.5999999999999998e-002</v>
      </c>
      <c r="CL93" s="1087">
        <f t="shared" si="83"/>
        <v>0.113</v>
      </c>
      <c r="CM93" s="1087">
        <f t="shared" si="83"/>
        <v>0.113</v>
      </c>
      <c r="CN93" s="1087">
        <f t="shared" si="83"/>
        <v>0.158</v>
      </c>
      <c r="CO93" s="1087">
        <f t="shared" si="83"/>
        <v>0.13200000000000001</v>
      </c>
      <c r="CP93" s="1087">
        <f t="shared" si="83"/>
        <v>0.13200000000000001</v>
      </c>
      <c r="CQ93" s="1087">
        <f t="shared" si="83"/>
        <v>0.16300000000000001</v>
      </c>
      <c r="CR93" s="1087">
        <f t="shared" si="83"/>
        <v>0.124</v>
      </c>
      <c r="CS93" s="1087">
        <f t="shared" si="83"/>
        <v>0.124</v>
      </c>
      <c r="CT93" s="1087">
        <f t="shared" si="83"/>
        <v>0.124</v>
      </c>
      <c r="CU93" s="1087">
        <f t="shared" si="83"/>
        <v>6.7000000000000004e-002</v>
      </c>
      <c r="CV93" s="1087">
        <f t="shared" si="83"/>
        <v>6.7000000000000004e-002</v>
      </c>
      <c r="CW93" s="1087">
        <f t="shared" si="83"/>
        <v>4.5999999999999992e-002</v>
      </c>
      <c r="CX93" s="1087">
        <f t="shared" si="83"/>
        <v>4.5999999999999992e-002</v>
      </c>
      <c r="CY93" s="1087">
        <f t="shared" si="83"/>
        <v>4.5999999999999992e-002</v>
      </c>
      <c r="CZ93" s="1087">
        <f t="shared" si="83"/>
        <v>0.221</v>
      </c>
      <c r="DA93" s="1087">
        <f t="shared" si="83"/>
        <v>8.0999999999999989e-002</v>
      </c>
      <c r="DC93" s="1086" t="s">
        <v>2229</v>
      </c>
      <c r="DD93" s="1087">
        <f t="shared" si="84"/>
        <v>1</v>
      </c>
      <c r="DE93" s="1087">
        <f t="shared" si="84"/>
        <v>1</v>
      </c>
      <c r="DF93" s="1087">
        <f t="shared" si="84"/>
        <v>1</v>
      </c>
      <c r="DG93" s="1087">
        <f t="shared" si="84"/>
        <v>1</v>
      </c>
      <c r="DH93" s="1087">
        <f t="shared" si="84"/>
        <v>1</v>
      </c>
      <c r="DI93" s="1087">
        <f t="shared" si="84"/>
        <v>1</v>
      </c>
      <c r="DJ93" s="1087">
        <f t="shared" si="84"/>
        <v>1</v>
      </c>
      <c r="DK93" s="1087">
        <f t="shared" si="84"/>
        <v>1</v>
      </c>
      <c r="DL93" s="1087">
        <f t="shared" si="84"/>
        <v>1</v>
      </c>
      <c r="DM93" s="1087">
        <f t="shared" si="84"/>
        <v>1</v>
      </c>
      <c r="DN93" s="1087">
        <f t="shared" si="84"/>
        <v>1</v>
      </c>
      <c r="DO93" s="1087">
        <f t="shared" si="84"/>
        <v>1</v>
      </c>
      <c r="DP93" s="1087">
        <f t="shared" si="84"/>
        <v>1</v>
      </c>
      <c r="DQ93" s="1087">
        <f t="shared" si="84"/>
        <v>1</v>
      </c>
      <c r="DR93" s="1087">
        <f t="shared" si="84"/>
        <v>1</v>
      </c>
      <c r="DS93" s="1087">
        <f t="shared" si="84"/>
        <v>1</v>
      </c>
      <c r="DT93" s="1087">
        <f t="shared" si="84"/>
        <v>1</v>
      </c>
      <c r="DU93" s="1087">
        <f t="shared" si="84"/>
        <v>1</v>
      </c>
      <c r="DV93" s="1087">
        <f t="shared" si="84"/>
        <v>1</v>
      </c>
      <c r="DW93" s="1087">
        <f t="shared" si="84"/>
        <v>1</v>
      </c>
      <c r="DX93" s="1087">
        <f t="shared" si="84"/>
        <v>1</v>
      </c>
      <c r="DY93" s="1087">
        <f t="shared" si="84"/>
        <v>1</v>
      </c>
      <c r="DZ93" s="1087">
        <f t="shared" si="84"/>
        <v>1</v>
      </c>
    </row>
    <row r="94" spans="80:130" ht="24">
      <c r="CB94" s="1086">
        <v>19</v>
      </c>
      <c r="CC94" s="1086">
        <v>6</v>
      </c>
      <c r="CD94" s="1086" t="str">
        <f t="shared" si="64"/>
        <v>処遇加算なし特定加算なしベア加算なしから新加算Ⅴ（２）</v>
      </c>
      <c r="CE94" s="1087">
        <f t="shared" si="83"/>
        <v>0.20799999999999999</v>
      </c>
      <c r="CF94" s="1087">
        <f t="shared" si="83"/>
        <v>0.20799999999999999</v>
      </c>
      <c r="CG94" s="1087">
        <f t="shared" si="83"/>
        <v>0.20799999999999999</v>
      </c>
      <c r="CH94" s="1087">
        <f t="shared" si="83"/>
        <v>8.3999999999999991e-002</v>
      </c>
      <c r="CI94" s="1087">
        <f t="shared" si="83"/>
        <v>7.5999999999999984e-002</v>
      </c>
      <c r="CJ94" s="1087">
        <f t="shared" si="83"/>
        <v>7.5999999999999984e-002</v>
      </c>
      <c r="CK94" s="1087">
        <f t="shared" si="83"/>
        <v>7.2999999999999995e-002</v>
      </c>
      <c r="CL94" s="1087">
        <f t="shared" si="83"/>
        <v>0.106</v>
      </c>
      <c r="CM94" s="1087">
        <f t="shared" si="83"/>
        <v>0.106</v>
      </c>
      <c r="CN94" s="1087">
        <f t="shared" si="83"/>
        <v>0.153</v>
      </c>
      <c r="CO94" s="1087">
        <f t="shared" si="83"/>
        <v>0.121</v>
      </c>
      <c r="CP94" s="1087">
        <f t="shared" si="83"/>
        <v>0.121</v>
      </c>
      <c r="CQ94" s="1087">
        <f t="shared" si="83"/>
        <v>0.156</v>
      </c>
      <c r="CR94" s="1087">
        <f t="shared" si="83"/>
        <v>0.11699999999999999</v>
      </c>
      <c r="CS94" s="1087">
        <f t="shared" si="83"/>
        <v>0.11699999999999999</v>
      </c>
      <c r="CT94" s="1087">
        <f t="shared" si="83"/>
        <v>0.11699999999999999</v>
      </c>
      <c r="CU94" s="1087">
        <f t="shared" si="83"/>
        <v>6.5000000000000002e-002</v>
      </c>
      <c r="CV94" s="1087">
        <f t="shared" si="83"/>
        <v>6.5000000000000002e-002</v>
      </c>
      <c r="CW94" s="1087">
        <f t="shared" si="83"/>
        <v>4.3999999999999997e-002</v>
      </c>
      <c r="CX94" s="1087">
        <f t="shared" si="83"/>
        <v>4.3999999999999997e-002</v>
      </c>
      <c r="CY94" s="1087">
        <f t="shared" si="83"/>
        <v>4.3999999999999997e-002</v>
      </c>
      <c r="CZ94" s="1087">
        <f t="shared" si="83"/>
        <v>0.20799999999999999</v>
      </c>
      <c r="DA94" s="1087">
        <f t="shared" si="83"/>
        <v>7.5999999999999984e-002</v>
      </c>
      <c r="DC94" s="1086" t="s">
        <v>2230</v>
      </c>
      <c r="DD94" s="1087">
        <f t="shared" si="84"/>
        <v>1</v>
      </c>
      <c r="DE94" s="1087">
        <f t="shared" si="84"/>
        <v>1</v>
      </c>
      <c r="DF94" s="1087">
        <f t="shared" si="84"/>
        <v>1</v>
      </c>
      <c r="DG94" s="1087">
        <f t="shared" si="84"/>
        <v>1</v>
      </c>
      <c r="DH94" s="1087">
        <f t="shared" si="84"/>
        <v>1</v>
      </c>
      <c r="DI94" s="1087">
        <f t="shared" si="84"/>
        <v>1</v>
      </c>
      <c r="DJ94" s="1087">
        <f t="shared" si="84"/>
        <v>1</v>
      </c>
      <c r="DK94" s="1087">
        <f t="shared" si="84"/>
        <v>1</v>
      </c>
      <c r="DL94" s="1087">
        <f t="shared" si="84"/>
        <v>1</v>
      </c>
      <c r="DM94" s="1087">
        <f t="shared" si="84"/>
        <v>1</v>
      </c>
      <c r="DN94" s="1087">
        <f t="shared" si="84"/>
        <v>1</v>
      </c>
      <c r="DO94" s="1087">
        <f t="shared" si="84"/>
        <v>1</v>
      </c>
      <c r="DP94" s="1087">
        <f t="shared" si="84"/>
        <v>1</v>
      </c>
      <c r="DQ94" s="1087">
        <f t="shared" si="84"/>
        <v>1</v>
      </c>
      <c r="DR94" s="1087">
        <f t="shared" si="84"/>
        <v>1</v>
      </c>
      <c r="DS94" s="1087">
        <f t="shared" si="84"/>
        <v>1</v>
      </c>
      <c r="DT94" s="1087">
        <f t="shared" si="84"/>
        <v>1</v>
      </c>
      <c r="DU94" s="1087">
        <f t="shared" si="84"/>
        <v>1</v>
      </c>
      <c r="DV94" s="1087">
        <f t="shared" si="84"/>
        <v>1</v>
      </c>
      <c r="DW94" s="1087">
        <f t="shared" si="84"/>
        <v>1</v>
      </c>
      <c r="DX94" s="1087">
        <f t="shared" si="84"/>
        <v>1</v>
      </c>
      <c r="DY94" s="1087">
        <f t="shared" si="84"/>
        <v>1</v>
      </c>
      <c r="DZ94" s="1087">
        <f t="shared" si="84"/>
        <v>1</v>
      </c>
    </row>
    <row r="95" spans="80:130" ht="24">
      <c r="CB95" s="1086">
        <v>19</v>
      </c>
      <c r="CC95" s="1086">
        <v>7</v>
      </c>
      <c r="CD95" s="1086" t="str">
        <f t="shared" si="64"/>
        <v>処遇加算なし特定加算なしベア加算なしから新加算Ⅴ（３）</v>
      </c>
      <c r="CE95" s="1087">
        <f t="shared" si="83"/>
        <v>0.2</v>
      </c>
      <c r="CF95" s="1087">
        <f t="shared" si="83"/>
        <v>0.2</v>
      </c>
      <c r="CG95" s="1087">
        <f t="shared" si="83"/>
        <v>0.2</v>
      </c>
      <c r="CH95" s="1087">
        <f t="shared" si="83"/>
        <v>8.3000000000000004e-002</v>
      </c>
      <c r="CI95" s="1087">
        <f t="shared" si="83"/>
        <v>7.8999999999999987e-002</v>
      </c>
      <c r="CJ95" s="1087">
        <f t="shared" si="83"/>
        <v>7.8999999999999987e-002</v>
      </c>
      <c r="CK95" s="1087">
        <f t="shared" si="83"/>
        <v>7.2999999999999995e-002</v>
      </c>
      <c r="CL95" s="1087">
        <f t="shared" si="83"/>
        <v>0.107</v>
      </c>
      <c r="CM95" s="1087">
        <f t="shared" si="83"/>
        <v>0.107</v>
      </c>
      <c r="CN95" s="1087">
        <f t="shared" si="83"/>
        <v>0.151</v>
      </c>
      <c r="CO95" s="1087">
        <f t="shared" si="83"/>
        <v>0.129</v>
      </c>
      <c r="CP95" s="1087">
        <f t="shared" si="83"/>
        <v>0.129</v>
      </c>
      <c r="CQ95" s="1087">
        <f t="shared" si="83"/>
        <v>0.155</v>
      </c>
      <c r="CR95" s="1087">
        <f t="shared" si="83"/>
        <v>0.12000000000000001</v>
      </c>
      <c r="CS95" s="1087">
        <f t="shared" si="83"/>
        <v>0.12000000000000001</v>
      </c>
      <c r="CT95" s="1087">
        <f t="shared" si="83"/>
        <v>0.12000000000000001</v>
      </c>
      <c r="CU95" s="1087">
        <f t="shared" si="83"/>
        <v>6.3e-002</v>
      </c>
      <c r="CV95" s="1087">
        <f t="shared" si="83"/>
        <v>6.3e-002</v>
      </c>
      <c r="CW95" s="1087">
        <f t="shared" si="83"/>
        <v>4.1999999999999996e-002</v>
      </c>
      <c r="CX95" s="1087">
        <f t="shared" si="83"/>
        <v>4.1999999999999996e-002</v>
      </c>
      <c r="CY95" s="1087">
        <f t="shared" si="83"/>
        <v>4.1999999999999996e-002</v>
      </c>
      <c r="CZ95" s="1087">
        <f t="shared" si="83"/>
        <v>0.2</v>
      </c>
      <c r="DA95" s="1087">
        <f t="shared" si="83"/>
        <v>7.8999999999999987e-002</v>
      </c>
      <c r="DC95" s="1086" t="s">
        <v>692</v>
      </c>
      <c r="DD95" s="1087">
        <f t="shared" si="84"/>
        <v>1</v>
      </c>
      <c r="DE95" s="1087">
        <f t="shared" si="84"/>
        <v>1</v>
      </c>
      <c r="DF95" s="1087">
        <f t="shared" si="84"/>
        <v>1</v>
      </c>
      <c r="DG95" s="1087">
        <f t="shared" si="84"/>
        <v>1</v>
      </c>
      <c r="DH95" s="1087">
        <f t="shared" si="84"/>
        <v>1</v>
      </c>
      <c r="DI95" s="1087">
        <f t="shared" si="84"/>
        <v>1</v>
      </c>
      <c r="DJ95" s="1087">
        <f t="shared" si="84"/>
        <v>1</v>
      </c>
      <c r="DK95" s="1087">
        <f t="shared" si="84"/>
        <v>1</v>
      </c>
      <c r="DL95" s="1087">
        <f t="shared" si="84"/>
        <v>1</v>
      </c>
      <c r="DM95" s="1087">
        <f t="shared" si="84"/>
        <v>1</v>
      </c>
      <c r="DN95" s="1087">
        <f t="shared" si="84"/>
        <v>1</v>
      </c>
      <c r="DO95" s="1087">
        <f t="shared" si="84"/>
        <v>1</v>
      </c>
      <c r="DP95" s="1087">
        <f t="shared" si="84"/>
        <v>1</v>
      </c>
      <c r="DQ95" s="1087">
        <f t="shared" si="84"/>
        <v>1</v>
      </c>
      <c r="DR95" s="1087">
        <f t="shared" si="84"/>
        <v>1</v>
      </c>
      <c r="DS95" s="1087">
        <f t="shared" si="84"/>
        <v>1</v>
      </c>
      <c r="DT95" s="1087">
        <f t="shared" si="84"/>
        <v>1</v>
      </c>
      <c r="DU95" s="1087">
        <f t="shared" si="84"/>
        <v>1</v>
      </c>
      <c r="DV95" s="1087">
        <f t="shared" si="84"/>
        <v>1</v>
      </c>
      <c r="DW95" s="1087">
        <f t="shared" si="84"/>
        <v>1</v>
      </c>
      <c r="DX95" s="1087">
        <f t="shared" si="84"/>
        <v>1</v>
      </c>
      <c r="DY95" s="1087">
        <f t="shared" si="84"/>
        <v>1</v>
      </c>
      <c r="DZ95" s="1087">
        <f t="shared" si="84"/>
        <v>1</v>
      </c>
    </row>
    <row r="96" spans="80:130" ht="24">
      <c r="CB96" s="1086">
        <v>19</v>
      </c>
      <c r="CC96" s="1086">
        <v>8</v>
      </c>
      <c r="CD96" s="1086" t="str">
        <f t="shared" si="64"/>
        <v>処遇加算なし特定加算なしベア加算なしから新加算Ⅴ（４）</v>
      </c>
      <c r="CE96" s="1087">
        <f t="shared" si="83"/>
        <v>0.187</v>
      </c>
      <c r="CF96" s="1087">
        <f t="shared" si="83"/>
        <v>0.187</v>
      </c>
      <c r="CG96" s="1087">
        <f t="shared" si="83"/>
        <v>0.187</v>
      </c>
      <c r="CH96" s="1087">
        <f t="shared" si="83"/>
        <v>7.8e-002</v>
      </c>
      <c r="CI96" s="1087">
        <f t="shared" si="83"/>
        <v>7.3999999999999996e-002</v>
      </c>
      <c r="CJ96" s="1087">
        <f t="shared" si="83"/>
        <v>7.3999999999999996e-002</v>
      </c>
      <c r="CK96" s="1087">
        <f t="shared" si="83"/>
        <v>7.0000000000000007e-002</v>
      </c>
      <c r="CL96" s="1087">
        <f t="shared" si="83"/>
        <v>1.e-001</v>
      </c>
      <c r="CM96" s="1087">
        <f t="shared" si="83"/>
        <v>1.e-001</v>
      </c>
      <c r="CN96" s="1087">
        <f t="shared" si="83"/>
        <v>0.14599999999999999</v>
      </c>
      <c r="CO96" s="1087">
        <f t="shared" si="83"/>
        <v>0.11799999999999999</v>
      </c>
      <c r="CP96" s="1087">
        <f t="shared" si="83"/>
        <v>0.11799999999999999</v>
      </c>
      <c r="CQ96" s="1087">
        <f t="shared" si="83"/>
        <v>0.14799999999999999</v>
      </c>
      <c r="CR96" s="1087">
        <f t="shared" si="83"/>
        <v>0.11299999999999999</v>
      </c>
      <c r="CS96" s="1087">
        <f t="shared" si="83"/>
        <v>0.11299999999999999</v>
      </c>
      <c r="CT96" s="1087">
        <f t="shared" si="83"/>
        <v>0.11299999999999999</v>
      </c>
      <c r="CU96" s="1087">
        <f t="shared" si="83"/>
        <v>6.0999999999999999e-002</v>
      </c>
      <c r="CV96" s="1087">
        <f t="shared" si="83"/>
        <v>6.0999999999999999e-002</v>
      </c>
      <c r="CW96" s="1087">
        <f t="shared" si="83"/>
        <v>3.9999999999999994e-002</v>
      </c>
      <c r="CX96" s="1087">
        <f t="shared" si="83"/>
        <v>3.9999999999999994e-002</v>
      </c>
      <c r="CY96" s="1087">
        <f t="shared" si="83"/>
        <v>3.9999999999999994e-002</v>
      </c>
      <c r="CZ96" s="1087">
        <f t="shared" si="83"/>
        <v>0.187</v>
      </c>
      <c r="DA96" s="1087">
        <f t="shared" si="83"/>
        <v>7.3999999999999996e-002</v>
      </c>
      <c r="DC96" s="1086" t="s">
        <v>2231</v>
      </c>
      <c r="DD96" s="1087">
        <f t="shared" si="84"/>
        <v>1</v>
      </c>
      <c r="DE96" s="1087">
        <f t="shared" si="84"/>
        <v>1</v>
      </c>
      <c r="DF96" s="1087">
        <f t="shared" si="84"/>
        <v>1</v>
      </c>
      <c r="DG96" s="1087">
        <f t="shared" si="84"/>
        <v>1</v>
      </c>
      <c r="DH96" s="1087">
        <f t="shared" si="84"/>
        <v>1</v>
      </c>
      <c r="DI96" s="1087">
        <f t="shared" si="84"/>
        <v>1</v>
      </c>
      <c r="DJ96" s="1087">
        <f t="shared" si="84"/>
        <v>1</v>
      </c>
      <c r="DK96" s="1087">
        <f t="shared" si="84"/>
        <v>1</v>
      </c>
      <c r="DL96" s="1087">
        <f t="shared" si="84"/>
        <v>1</v>
      </c>
      <c r="DM96" s="1087">
        <f t="shared" si="84"/>
        <v>1</v>
      </c>
      <c r="DN96" s="1087">
        <f t="shared" si="84"/>
        <v>1</v>
      </c>
      <c r="DO96" s="1087">
        <f t="shared" si="84"/>
        <v>1</v>
      </c>
      <c r="DP96" s="1087">
        <f t="shared" si="84"/>
        <v>1</v>
      </c>
      <c r="DQ96" s="1087">
        <f t="shared" si="84"/>
        <v>1</v>
      </c>
      <c r="DR96" s="1087">
        <f t="shared" si="84"/>
        <v>1</v>
      </c>
      <c r="DS96" s="1087">
        <f t="shared" si="84"/>
        <v>1</v>
      </c>
      <c r="DT96" s="1087">
        <f t="shared" si="84"/>
        <v>1</v>
      </c>
      <c r="DU96" s="1087">
        <f t="shared" si="84"/>
        <v>1</v>
      </c>
      <c r="DV96" s="1087">
        <f t="shared" si="84"/>
        <v>1</v>
      </c>
      <c r="DW96" s="1087">
        <f t="shared" si="84"/>
        <v>1</v>
      </c>
      <c r="DX96" s="1087">
        <f t="shared" si="84"/>
        <v>1</v>
      </c>
      <c r="DY96" s="1087">
        <f t="shared" si="84"/>
        <v>1</v>
      </c>
      <c r="DZ96" s="1087">
        <f t="shared" si="84"/>
        <v>1</v>
      </c>
    </row>
    <row r="97" spans="80:130" ht="24">
      <c r="CB97" s="1086">
        <v>19</v>
      </c>
      <c r="CC97" s="1086">
        <v>9</v>
      </c>
      <c r="CD97" s="1086" t="str">
        <f t="shared" si="64"/>
        <v>処遇加算なし特定加算なしベア加算なしから新加算Ⅴ（５）</v>
      </c>
      <c r="CE97" s="1087">
        <f t="shared" si="83"/>
        <v>0.184</v>
      </c>
      <c r="CF97" s="1087">
        <f t="shared" si="83"/>
        <v>0.184</v>
      </c>
      <c r="CG97" s="1087">
        <f t="shared" si="83"/>
        <v>0.184</v>
      </c>
      <c r="CH97" s="1087">
        <f t="shared" si="83"/>
        <v>7.2999999999999995e-002</v>
      </c>
      <c r="CI97" s="1087">
        <f t="shared" si="83"/>
        <v>6.4999999999999988e-002</v>
      </c>
      <c r="CJ97" s="1087">
        <f t="shared" si="83"/>
        <v>6.4999999999999988e-002</v>
      </c>
      <c r="CK97" s="1087">
        <f t="shared" si="83"/>
        <v>6.3e-002</v>
      </c>
      <c r="CL97" s="1087">
        <f t="shared" si="83"/>
        <v>9.0999999999999998e-002</v>
      </c>
      <c r="CM97" s="1087">
        <f t="shared" si="83"/>
        <v>9.0999999999999998e-002</v>
      </c>
      <c r="CN97" s="1087">
        <f t="shared" si="83"/>
        <v>0.13</v>
      </c>
      <c r="CO97" s="1087">
        <f t="shared" si="83"/>
        <v>0.104</v>
      </c>
      <c r="CP97" s="1087">
        <f t="shared" si="83"/>
        <v>0.104</v>
      </c>
      <c r="CQ97" s="1087">
        <f t="shared" si="83"/>
        <v>0.13300000000000001</v>
      </c>
      <c r="CR97" s="1087">
        <f t="shared" si="83"/>
        <v>0.10099999999999999</v>
      </c>
      <c r="CS97" s="1087">
        <f t="shared" si="83"/>
        <v>0.10099999999999999</v>
      </c>
      <c r="CT97" s="1087">
        <f t="shared" si="83"/>
        <v>0.10099999999999999</v>
      </c>
      <c r="CU97" s="1087">
        <f t="shared" si="83"/>
        <v>5.7000000000000002e-002</v>
      </c>
      <c r="CV97" s="1087">
        <f t="shared" si="83"/>
        <v>5.7000000000000002e-002</v>
      </c>
      <c r="CW97" s="1087">
        <f t="shared" si="83"/>
        <v>3.9e-002</v>
      </c>
      <c r="CX97" s="1087">
        <f t="shared" si="83"/>
        <v>3.9e-002</v>
      </c>
      <c r="CY97" s="1087">
        <f t="shared" si="83"/>
        <v>3.9e-002</v>
      </c>
      <c r="CZ97" s="1087">
        <f t="shared" si="83"/>
        <v>0.184</v>
      </c>
      <c r="DA97" s="1087">
        <f t="shared" si="83"/>
        <v>6.4999999999999988e-002</v>
      </c>
      <c r="DC97" s="1086" t="s">
        <v>1055</v>
      </c>
      <c r="DD97" s="1087">
        <f t="shared" si="84"/>
        <v>1</v>
      </c>
      <c r="DE97" s="1087">
        <f t="shared" si="84"/>
        <v>1</v>
      </c>
      <c r="DF97" s="1087">
        <f t="shared" si="84"/>
        <v>1</v>
      </c>
      <c r="DG97" s="1087">
        <f t="shared" si="84"/>
        <v>1</v>
      </c>
      <c r="DH97" s="1087">
        <f t="shared" si="84"/>
        <v>1</v>
      </c>
      <c r="DI97" s="1087">
        <f t="shared" si="84"/>
        <v>1</v>
      </c>
      <c r="DJ97" s="1087">
        <f t="shared" si="84"/>
        <v>1</v>
      </c>
      <c r="DK97" s="1087">
        <f t="shared" si="84"/>
        <v>1</v>
      </c>
      <c r="DL97" s="1087">
        <f t="shared" si="84"/>
        <v>1</v>
      </c>
      <c r="DM97" s="1087">
        <f t="shared" si="84"/>
        <v>1</v>
      </c>
      <c r="DN97" s="1087">
        <f t="shared" si="84"/>
        <v>1</v>
      </c>
      <c r="DO97" s="1087">
        <f t="shared" si="84"/>
        <v>1</v>
      </c>
      <c r="DP97" s="1087">
        <f t="shared" si="84"/>
        <v>1</v>
      </c>
      <c r="DQ97" s="1087">
        <f t="shared" si="84"/>
        <v>1</v>
      </c>
      <c r="DR97" s="1087">
        <f t="shared" si="84"/>
        <v>1</v>
      </c>
      <c r="DS97" s="1087">
        <f t="shared" si="84"/>
        <v>1</v>
      </c>
      <c r="DT97" s="1087">
        <f t="shared" si="84"/>
        <v>1</v>
      </c>
      <c r="DU97" s="1087">
        <f t="shared" si="84"/>
        <v>1</v>
      </c>
      <c r="DV97" s="1087">
        <f t="shared" si="84"/>
        <v>1</v>
      </c>
      <c r="DW97" s="1087">
        <f t="shared" si="84"/>
        <v>1</v>
      </c>
      <c r="DX97" s="1087">
        <f t="shared" si="84"/>
        <v>1</v>
      </c>
      <c r="DY97" s="1087">
        <f t="shared" si="84"/>
        <v>1</v>
      </c>
      <c r="DZ97" s="1087">
        <f t="shared" si="84"/>
        <v>1</v>
      </c>
    </row>
    <row r="98" spans="80:130" ht="24">
      <c r="CB98" s="1086">
        <v>19</v>
      </c>
      <c r="CC98" s="1086">
        <v>10</v>
      </c>
      <c r="CD98" s="1086" t="str">
        <f t="shared" si="64"/>
        <v>処遇加算なし特定加算なしベア加算なしから新加算Ⅴ（６）</v>
      </c>
      <c r="CE98" s="1087">
        <f t="shared" si="83"/>
        <v>0.16300000000000001</v>
      </c>
      <c r="CF98" s="1087">
        <f t="shared" si="83"/>
        <v>0.16300000000000001</v>
      </c>
      <c r="CG98" s="1087">
        <f t="shared" si="83"/>
        <v>0.16300000000000001</v>
      </c>
      <c r="CH98" s="1087">
        <f t="shared" si="83"/>
        <v>6.7000000000000004e-002</v>
      </c>
      <c r="CI98" s="1087">
        <f t="shared" si="83"/>
        <v>6.3e-002</v>
      </c>
      <c r="CJ98" s="1087">
        <f t="shared" si="83"/>
        <v>6.3e-002</v>
      </c>
      <c r="CK98" s="1087">
        <f t="shared" si="83"/>
        <v>6.0000000000000005e-002</v>
      </c>
      <c r="CL98" s="1087">
        <f t="shared" si="83"/>
        <v>8.4999999999999992e-002</v>
      </c>
      <c r="CM98" s="1087">
        <f t="shared" si="83"/>
        <v>8.4999999999999992e-002</v>
      </c>
      <c r="CN98" s="1087">
        <f t="shared" si="83"/>
        <v>0.123</v>
      </c>
      <c r="CO98" s="1087">
        <f t="shared" si="83"/>
        <v>0.10099999999999999</v>
      </c>
      <c r="CP98" s="1087">
        <f t="shared" si="83"/>
        <v>0.10099999999999999</v>
      </c>
      <c r="CQ98" s="1087">
        <f t="shared" si="83"/>
        <v>0.125</v>
      </c>
      <c r="CR98" s="1087">
        <f t="shared" si="83"/>
        <v>9.6999999999999989e-002</v>
      </c>
      <c r="CS98" s="1087">
        <f t="shared" si="83"/>
        <v>9.6999999999999989e-002</v>
      </c>
      <c r="CT98" s="1087">
        <f t="shared" si="83"/>
        <v>9.6999999999999989e-002</v>
      </c>
      <c r="CU98" s="1087">
        <f t="shared" si="83"/>
        <v>5.2999999999999999e-002</v>
      </c>
      <c r="CV98" s="1087">
        <f t="shared" si="83"/>
        <v>5.2999999999999999e-002</v>
      </c>
      <c r="CW98" s="1087">
        <f t="shared" si="83"/>
        <v>3.4999999999999996e-002</v>
      </c>
      <c r="CX98" s="1087">
        <f t="shared" si="83"/>
        <v>3.4999999999999996e-002</v>
      </c>
      <c r="CY98" s="1087">
        <f t="shared" si="83"/>
        <v>3.4999999999999996e-002</v>
      </c>
      <c r="CZ98" s="1087">
        <f t="shared" si="83"/>
        <v>0.16300000000000001</v>
      </c>
      <c r="DA98" s="1087">
        <f t="shared" si="83"/>
        <v>6.3e-002</v>
      </c>
      <c r="DC98" s="1086" t="s">
        <v>2112</v>
      </c>
      <c r="DD98" s="1087">
        <f t="shared" si="84"/>
        <v>1</v>
      </c>
      <c r="DE98" s="1087">
        <f t="shared" si="84"/>
        <v>1</v>
      </c>
      <c r="DF98" s="1087">
        <f t="shared" si="84"/>
        <v>1</v>
      </c>
      <c r="DG98" s="1087">
        <f t="shared" si="84"/>
        <v>1</v>
      </c>
      <c r="DH98" s="1087">
        <f t="shared" si="84"/>
        <v>1</v>
      </c>
      <c r="DI98" s="1087">
        <f t="shared" si="84"/>
        <v>1</v>
      </c>
      <c r="DJ98" s="1087">
        <f t="shared" si="84"/>
        <v>1</v>
      </c>
      <c r="DK98" s="1087">
        <f t="shared" si="84"/>
        <v>1</v>
      </c>
      <c r="DL98" s="1087">
        <f t="shared" si="84"/>
        <v>1</v>
      </c>
      <c r="DM98" s="1087">
        <f t="shared" si="84"/>
        <v>1</v>
      </c>
      <c r="DN98" s="1087">
        <f t="shared" si="84"/>
        <v>1</v>
      </c>
      <c r="DO98" s="1087">
        <f t="shared" si="84"/>
        <v>1</v>
      </c>
      <c r="DP98" s="1087">
        <f t="shared" si="84"/>
        <v>1</v>
      </c>
      <c r="DQ98" s="1087">
        <f t="shared" si="84"/>
        <v>1</v>
      </c>
      <c r="DR98" s="1087">
        <f t="shared" si="84"/>
        <v>1</v>
      </c>
      <c r="DS98" s="1087">
        <f t="shared" si="84"/>
        <v>1</v>
      </c>
      <c r="DT98" s="1087">
        <f t="shared" si="84"/>
        <v>1</v>
      </c>
      <c r="DU98" s="1087">
        <f t="shared" si="84"/>
        <v>1</v>
      </c>
      <c r="DV98" s="1087">
        <f t="shared" si="84"/>
        <v>1</v>
      </c>
      <c r="DW98" s="1087">
        <f t="shared" si="84"/>
        <v>1</v>
      </c>
      <c r="DX98" s="1087">
        <f t="shared" si="84"/>
        <v>1</v>
      </c>
      <c r="DY98" s="1087">
        <f t="shared" si="84"/>
        <v>1</v>
      </c>
      <c r="DZ98" s="1087">
        <f t="shared" si="84"/>
        <v>1</v>
      </c>
    </row>
    <row r="99" spans="80:130" ht="24">
      <c r="CB99" s="1086">
        <v>19</v>
      </c>
      <c r="CC99" s="1086">
        <v>11</v>
      </c>
      <c r="CD99" s="1086" t="str">
        <f t="shared" si="64"/>
        <v>処遇加算なし特定加算なしベア加算なしから新加算Ⅴ（７）</v>
      </c>
      <c r="CE99" s="1087">
        <f t="shared" si="83"/>
        <v>0.16299999999999998</v>
      </c>
      <c r="CF99" s="1087">
        <f t="shared" si="83"/>
        <v>0.16299999999999998</v>
      </c>
      <c r="CG99" s="1087">
        <f t="shared" si="83"/>
        <v>0.16299999999999998</v>
      </c>
      <c r="CH99" s="1087">
        <f t="shared" si="83"/>
        <v>6.4999999999999988e-002</v>
      </c>
      <c r="CI99" s="1087">
        <f t="shared" si="83"/>
        <v>5.6000000000000001e-002</v>
      </c>
      <c r="CJ99" s="1087">
        <f t="shared" si="83"/>
        <v>5.6000000000000001e-002</v>
      </c>
      <c r="CK99" s="1087">
        <f t="shared" si="83"/>
        <v>5.8000000000000003e-002</v>
      </c>
      <c r="CL99" s="1087">
        <f t="shared" si="83"/>
        <v>7.9000000000000001e-002</v>
      </c>
      <c r="CM99" s="1087">
        <f t="shared" si="83"/>
        <v>7.9000000000000001e-002</v>
      </c>
      <c r="CN99" s="1087">
        <f t="shared" si="83"/>
        <v>0.11899999999999999</v>
      </c>
      <c r="CO99" s="1087">
        <f t="shared" si="83"/>
        <v>8.8000000000000009e-002</v>
      </c>
      <c r="CP99" s="1087">
        <f t="shared" si="83"/>
        <v>8.8000000000000009e-002</v>
      </c>
      <c r="CQ99" s="1087">
        <f t="shared" si="83"/>
        <v>0.12000000000000001</v>
      </c>
      <c r="CR99" s="1087">
        <f t="shared" si="83"/>
        <v>9.e-002</v>
      </c>
      <c r="CS99" s="1087">
        <f t="shared" si="83"/>
        <v>9.e-002</v>
      </c>
      <c r="CT99" s="1087">
        <f t="shared" si="83"/>
        <v>9.e-002</v>
      </c>
      <c r="CU99" s="1087">
        <f t="shared" si="83"/>
        <v>5.2000000000000005e-002</v>
      </c>
      <c r="CV99" s="1087">
        <f t="shared" si="83"/>
        <v>5.2000000000000005e-002</v>
      </c>
      <c r="CW99" s="1087">
        <f t="shared" si="83"/>
        <v>3.5000000000000003e-002</v>
      </c>
      <c r="CX99" s="1087">
        <f t="shared" si="83"/>
        <v>3.5000000000000003e-002</v>
      </c>
      <c r="CY99" s="1087">
        <f t="shared" si="83"/>
        <v>3.5000000000000003e-002</v>
      </c>
      <c r="CZ99" s="1087">
        <f t="shared" si="83"/>
        <v>0.16299999999999998</v>
      </c>
      <c r="DA99" s="1087">
        <f t="shared" si="83"/>
        <v>5.6000000000000001e-002</v>
      </c>
      <c r="DC99" s="1086" t="s">
        <v>2232</v>
      </c>
      <c r="DD99" s="1087">
        <f t="shared" si="84"/>
        <v>1</v>
      </c>
      <c r="DE99" s="1087">
        <f t="shared" si="84"/>
        <v>1</v>
      </c>
      <c r="DF99" s="1087">
        <f t="shared" si="84"/>
        <v>1</v>
      </c>
      <c r="DG99" s="1087">
        <f t="shared" si="84"/>
        <v>1</v>
      </c>
      <c r="DH99" s="1087">
        <f t="shared" si="84"/>
        <v>1</v>
      </c>
      <c r="DI99" s="1087">
        <f t="shared" si="84"/>
        <v>1</v>
      </c>
      <c r="DJ99" s="1087">
        <f t="shared" si="84"/>
        <v>1</v>
      </c>
      <c r="DK99" s="1087">
        <f t="shared" si="84"/>
        <v>1</v>
      </c>
      <c r="DL99" s="1087">
        <f t="shared" si="84"/>
        <v>1</v>
      </c>
      <c r="DM99" s="1087">
        <f t="shared" si="84"/>
        <v>1</v>
      </c>
      <c r="DN99" s="1087">
        <f t="shared" si="84"/>
        <v>1</v>
      </c>
      <c r="DO99" s="1087">
        <f t="shared" si="84"/>
        <v>1</v>
      </c>
      <c r="DP99" s="1087">
        <f t="shared" si="84"/>
        <v>1</v>
      </c>
      <c r="DQ99" s="1087">
        <f t="shared" si="84"/>
        <v>1</v>
      </c>
      <c r="DR99" s="1087">
        <f t="shared" si="84"/>
        <v>1</v>
      </c>
      <c r="DS99" s="1087">
        <f t="shared" si="84"/>
        <v>1</v>
      </c>
      <c r="DT99" s="1087">
        <f t="shared" si="84"/>
        <v>1</v>
      </c>
      <c r="DU99" s="1087">
        <f t="shared" si="84"/>
        <v>1</v>
      </c>
      <c r="DV99" s="1087">
        <f t="shared" si="84"/>
        <v>1</v>
      </c>
      <c r="DW99" s="1087">
        <f t="shared" si="84"/>
        <v>1</v>
      </c>
      <c r="DX99" s="1087">
        <f t="shared" si="84"/>
        <v>1</v>
      </c>
      <c r="DY99" s="1087">
        <f t="shared" si="84"/>
        <v>1</v>
      </c>
      <c r="DZ99" s="1087">
        <f t="shared" si="84"/>
        <v>1</v>
      </c>
    </row>
    <row r="100" spans="80:130" ht="24">
      <c r="CB100" s="1086">
        <v>19</v>
      </c>
      <c r="CC100" s="1086">
        <v>12</v>
      </c>
      <c r="CD100" s="1086" t="str">
        <f t="shared" si="64"/>
        <v>処遇加算なし特定加算なしベア加算なしから新加算Ⅴ（８）</v>
      </c>
      <c r="CE100" s="1087">
        <f t="shared" si="83"/>
        <v>0.158</v>
      </c>
      <c r="CF100" s="1087">
        <f t="shared" si="83"/>
        <v>0.158</v>
      </c>
      <c r="CG100" s="1087">
        <f t="shared" si="83"/>
        <v>0.158</v>
      </c>
      <c r="CH100" s="1087">
        <f t="shared" si="83"/>
        <v>6.8000000000000005e-002</v>
      </c>
      <c r="CI100" s="1087">
        <f t="shared" si="83"/>
        <v>6.8999999999999992e-002</v>
      </c>
      <c r="CJ100" s="1087">
        <f t="shared" si="83"/>
        <v>6.8999999999999992e-002</v>
      </c>
      <c r="CK100" s="1087">
        <f t="shared" si="83"/>
        <v>5.6000000000000001e-002</v>
      </c>
      <c r="CL100" s="1087">
        <f t="shared" si="83"/>
        <v>9.5000000000000001e-002</v>
      </c>
      <c r="CM100" s="1087">
        <f t="shared" si="83"/>
        <v>9.5000000000000001e-002</v>
      </c>
      <c r="CN100" s="1087">
        <f t="shared" si="83"/>
        <v>0.127</v>
      </c>
      <c r="CO100" s="1087">
        <f t="shared" si="83"/>
        <v>0.11699999999999999</v>
      </c>
      <c r="CP100" s="1087">
        <f t="shared" si="83"/>
        <v>0.11699999999999999</v>
      </c>
      <c r="CQ100" s="1087">
        <f t="shared" si="83"/>
        <v>0.13200000000000001</v>
      </c>
      <c r="CR100" s="1087">
        <f t="shared" si="83"/>
        <v>9.7000000000000003e-002</v>
      </c>
      <c r="CS100" s="1087">
        <f t="shared" si="83"/>
        <v>9.7000000000000003e-002</v>
      </c>
      <c r="CT100" s="1087">
        <f t="shared" si="83"/>
        <v>9.7000000000000003e-002</v>
      </c>
      <c r="CU100" s="1087">
        <f t="shared" si="83"/>
        <v>4.5999999999999999e-002</v>
      </c>
      <c r="CV100" s="1087">
        <f t="shared" si="83"/>
        <v>4.5999999999999999e-002</v>
      </c>
      <c r="CW100" s="1087">
        <f t="shared" si="83"/>
        <v>3.1e-002</v>
      </c>
      <c r="CX100" s="1087">
        <f t="shared" si="83"/>
        <v>3.1e-002</v>
      </c>
      <c r="CY100" s="1087">
        <f t="shared" si="83"/>
        <v>3.1e-002</v>
      </c>
      <c r="CZ100" s="1087">
        <f t="shared" si="83"/>
        <v>0.158</v>
      </c>
      <c r="DA100" s="1087">
        <f t="shared" si="83"/>
        <v>6.8999999999999992e-002</v>
      </c>
      <c r="DC100" s="1086" t="s">
        <v>2233</v>
      </c>
      <c r="DD100" s="1087">
        <f t="shared" si="84"/>
        <v>1</v>
      </c>
      <c r="DE100" s="1087">
        <f t="shared" si="84"/>
        <v>1</v>
      </c>
      <c r="DF100" s="1087">
        <f t="shared" si="84"/>
        <v>1</v>
      </c>
      <c r="DG100" s="1087">
        <f t="shared" si="84"/>
        <v>1</v>
      </c>
      <c r="DH100" s="1087">
        <f t="shared" si="84"/>
        <v>1</v>
      </c>
      <c r="DI100" s="1087">
        <f t="shared" si="84"/>
        <v>1</v>
      </c>
      <c r="DJ100" s="1087">
        <f t="shared" si="84"/>
        <v>1</v>
      </c>
      <c r="DK100" s="1087">
        <f t="shared" si="84"/>
        <v>1</v>
      </c>
      <c r="DL100" s="1087">
        <f t="shared" si="84"/>
        <v>1</v>
      </c>
      <c r="DM100" s="1087">
        <f t="shared" si="84"/>
        <v>1</v>
      </c>
      <c r="DN100" s="1087">
        <f t="shared" si="84"/>
        <v>1</v>
      </c>
      <c r="DO100" s="1087">
        <f t="shared" si="84"/>
        <v>1</v>
      </c>
      <c r="DP100" s="1087">
        <f t="shared" si="84"/>
        <v>1</v>
      </c>
      <c r="DQ100" s="1087">
        <f t="shared" si="84"/>
        <v>1</v>
      </c>
      <c r="DR100" s="1087">
        <f t="shared" si="84"/>
        <v>1</v>
      </c>
      <c r="DS100" s="1087">
        <f t="shared" si="84"/>
        <v>1</v>
      </c>
      <c r="DT100" s="1087">
        <f t="shared" si="84"/>
        <v>1</v>
      </c>
      <c r="DU100" s="1087">
        <f t="shared" si="84"/>
        <v>1</v>
      </c>
      <c r="DV100" s="1087">
        <f t="shared" si="84"/>
        <v>1</v>
      </c>
      <c r="DW100" s="1087">
        <f t="shared" si="84"/>
        <v>1</v>
      </c>
      <c r="DX100" s="1087">
        <f t="shared" si="84"/>
        <v>1</v>
      </c>
      <c r="DY100" s="1087">
        <f t="shared" si="84"/>
        <v>1</v>
      </c>
      <c r="DZ100" s="1087">
        <f t="shared" si="84"/>
        <v>1</v>
      </c>
    </row>
    <row r="101" spans="80:130" ht="24">
      <c r="CB101" s="1086">
        <v>19</v>
      </c>
      <c r="CC101" s="1086">
        <v>13</v>
      </c>
      <c r="CD101" s="1086" t="str">
        <f t="shared" si="64"/>
        <v>処遇加算なし特定加算なしベア加算なしから新加算Ⅴ（９）</v>
      </c>
      <c r="CE101" s="1087">
        <f t="shared" si="83"/>
        <v>0.14199999999999999</v>
      </c>
      <c r="CF101" s="1087">
        <f t="shared" si="83"/>
        <v>0.14199999999999999</v>
      </c>
      <c r="CG101" s="1087">
        <f t="shared" si="83"/>
        <v>0.14199999999999999</v>
      </c>
      <c r="CH101" s="1087">
        <f t="shared" si="83"/>
        <v>5.9000000000000004e-002</v>
      </c>
      <c r="CI101" s="1087">
        <f t="shared" si="83"/>
        <v>5.3999999999999999e-002</v>
      </c>
      <c r="CJ101" s="1087">
        <f t="shared" si="83"/>
        <v>5.3999999999999999e-002</v>
      </c>
      <c r="CK101" s="1087">
        <f t="shared" si="83"/>
        <v>5.5000000000000007e-002</v>
      </c>
      <c r="CL101" s="1087">
        <f t="shared" si="83"/>
        <v>7.2999999999999995e-002</v>
      </c>
      <c r="CM101" s="1087">
        <f t="shared" si="83"/>
        <v>7.2999999999999995e-002</v>
      </c>
      <c r="CN101" s="1087">
        <f t="shared" si="83"/>
        <v>0.11199999999999999</v>
      </c>
      <c r="CO101" s="1087">
        <f t="shared" si="83"/>
        <v>8.5000000000000006e-002</v>
      </c>
      <c r="CP101" s="1087">
        <f t="shared" si="83"/>
        <v>8.5000000000000006e-002</v>
      </c>
      <c r="CQ101" s="1087">
        <f t="shared" si="83"/>
        <v>0.112</v>
      </c>
      <c r="CR101" s="1087">
        <f t="shared" si="83"/>
        <v>8.6000000000000007e-002</v>
      </c>
      <c r="CS101" s="1087">
        <f t="shared" si="83"/>
        <v>8.6000000000000007e-002</v>
      </c>
      <c r="CT101" s="1087">
        <f t="shared" si="83"/>
        <v>8.6000000000000007e-002</v>
      </c>
      <c r="CU101" s="1087">
        <f t="shared" si="83"/>
        <v>4.8000000000000001e-002</v>
      </c>
      <c r="CV101" s="1087">
        <f t="shared" si="83"/>
        <v>4.8000000000000001e-002</v>
      </c>
      <c r="CW101" s="1087">
        <f t="shared" si="83"/>
        <v>3.1e-002</v>
      </c>
      <c r="CX101" s="1087">
        <f t="shared" si="83"/>
        <v>3.1e-002</v>
      </c>
      <c r="CY101" s="1087">
        <f t="shared" si="83"/>
        <v>3.1e-002</v>
      </c>
      <c r="CZ101" s="1087">
        <f t="shared" si="83"/>
        <v>0.14199999999999999</v>
      </c>
      <c r="DA101" s="1087">
        <f t="shared" si="83"/>
        <v>5.3999999999999999e-002</v>
      </c>
      <c r="DC101" s="1086" t="s">
        <v>2234</v>
      </c>
      <c r="DD101" s="1087">
        <f t="shared" si="84"/>
        <v>1</v>
      </c>
      <c r="DE101" s="1087">
        <f t="shared" si="84"/>
        <v>1</v>
      </c>
      <c r="DF101" s="1087">
        <f t="shared" si="84"/>
        <v>1</v>
      </c>
      <c r="DG101" s="1087">
        <f t="shared" si="84"/>
        <v>1</v>
      </c>
      <c r="DH101" s="1087">
        <f t="shared" si="84"/>
        <v>1</v>
      </c>
      <c r="DI101" s="1087">
        <f t="shared" si="84"/>
        <v>1</v>
      </c>
      <c r="DJ101" s="1087">
        <f t="shared" si="84"/>
        <v>1</v>
      </c>
      <c r="DK101" s="1087">
        <f t="shared" si="84"/>
        <v>1</v>
      </c>
      <c r="DL101" s="1087">
        <f t="shared" si="84"/>
        <v>1</v>
      </c>
      <c r="DM101" s="1087">
        <f t="shared" si="84"/>
        <v>1</v>
      </c>
      <c r="DN101" s="1087">
        <f t="shared" si="84"/>
        <v>1</v>
      </c>
      <c r="DO101" s="1087">
        <f t="shared" si="84"/>
        <v>1</v>
      </c>
      <c r="DP101" s="1087">
        <f t="shared" si="84"/>
        <v>1</v>
      </c>
      <c r="DQ101" s="1087">
        <f t="shared" si="84"/>
        <v>1</v>
      </c>
      <c r="DR101" s="1087">
        <f t="shared" si="84"/>
        <v>1</v>
      </c>
      <c r="DS101" s="1087">
        <f t="shared" si="84"/>
        <v>1</v>
      </c>
      <c r="DT101" s="1087">
        <f t="shared" si="84"/>
        <v>1</v>
      </c>
      <c r="DU101" s="1087">
        <f t="shared" si="84"/>
        <v>1</v>
      </c>
      <c r="DV101" s="1087">
        <f t="shared" si="84"/>
        <v>1</v>
      </c>
      <c r="DW101" s="1087">
        <f t="shared" si="84"/>
        <v>1</v>
      </c>
      <c r="DX101" s="1087">
        <f t="shared" si="84"/>
        <v>1</v>
      </c>
      <c r="DY101" s="1087">
        <f t="shared" si="84"/>
        <v>1</v>
      </c>
      <c r="DZ101" s="1087">
        <f t="shared" si="84"/>
        <v>1</v>
      </c>
    </row>
    <row r="102" spans="80:130" ht="24">
      <c r="CB102" s="1086">
        <v>19</v>
      </c>
      <c r="CC102" s="1086">
        <v>14</v>
      </c>
      <c r="CD102" s="1086" t="str">
        <f t="shared" si="64"/>
        <v>処遇加算なし特定加算なしベア加算なしから新加算Ⅴ（10）</v>
      </c>
      <c r="CE102" s="1087">
        <f t="shared" si="83"/>
        <v>0.13899999999999998</v>
      </c>
      <c r="CF102" s="1087">
        <f t="shared" si="83"/>
        <v>0.13899999999999998</v>
      </c>
      <c r="CG102" s="1087">
        <f t="shared" si="83"/>
        <v>0.13899999999999998</v>
      </c>
      <c r="CH102" s="1087">
        <f t="shared" si="83"/>
        <v>5.3999999999999999e-002</v>
      </c>
      <c r="CI102" s="1087">
        <f t="shared" si="83"/>
        <v>4.5000000000000005e-002</v>
      </c>
      <c r="CJ102" s="1087">
        <f t="shared" si="83"/>
        <v>4.5000000000000005e-002</v>
      </c>
      <c r="CK102" s="1087">
        <f t="shared" si="83"/>
        <v>4.8000000000000001e-002</v>
      </c>
      <c r="CL102" s="1087">
        <f t="shared" si="83"/>
        <v>6.4000000000000001e-002</v>
      </c>
      <c r="CM102" s="1087">
        <f t="shared" si="83"/>
        <v>6.4000000000000001e-002</v>
      </c>
      <c r="CN102" s="1087">
        <f t="shared" si="83"/>
        <v>9.6000000000000002e-002</v>
      </c>
      <c r="CO102" s="1087">
        <f t="shared" si="83"/>
        <v>7.1000000000000008e-002</v>
      </c>
      <c r="CP102" s="1087">
        <f t="shared" si="83"/>
        <v>7.1000000000000008e-002</v>
      </c>
      <c r="CQ102" s="1087">
        <f t="shared" si="83"/>
        <v>9.7000000000000003e-002</v>
      </c>
      <c r="CR102" s="1087">
        <f t="shared" si="83"/>
        <v>7.3999999999999996e-002</v>
      </c>
      <c r="CS102" s="1087">
        <f t="shared" si="83"/>
        <v>7.3999999999999996e-002</v>
      </c>
      <c r="CT102" s="1087">
        <f t="shared" si="83"/>
        <v>7.3999999999999996e-002</v>
      </c>
      <c r="CU102" s="1087">
        <f t="shared" si="83"/>
        <v>4.4000000000000004e-002</v>
      </c>
      <c r="CV102" s="1087">
        <f t="shared" si="83"/>
        <v>4.4000000000000004e-002</v>
      </c>
      <c r="CW102" s="1087">
        <f t="shared" si="83"/>
        <v>3.0000000000000002e-002</v>
      </c>
      <c r="CX102" s="1087">
        <f t="shared" si="83"/>
        <v>3.0000000000000002e-002</v>
      </c>
      <c r="CY102" s="1087">
        <f t="shared" si="83"/>
        <v>3.0000000000000002e-002</v>
      </c>
      <c r="CZ102" s="1087">
        <f t="shared" si="83"/>
        <v>0.13899999999999998</v>
      </c>
      <c r="DA102" s="1087">
        <f t="shared" si="83"/>
        <v>4.5000000000000005e-002</v>
      </c>
      <c r="DC102" s="1086" t="s">
        <v>930</v>
      </c>
      <c r="DD102" s="1087">
        <f t="shared" si="84"/>
        <v>1</v>
      </c>
      <c r="DE102" s="1087">
        <f t="shared" si="84"/>
        <v>1</v>
      </c>
      <c r="DF102" s="1087">
        <f t="shared" si="84"/>
        <v>1</v>
      </c>
      <c r="DG102" s="1087">
        <f t="shared" si="84"/>
        <v>1</v>
      </c>
      <c r="DH102" s="1087">
        <f t="shared" si="84"/>
        <v>1</v>
      </c>
      <c r="DI102" s="1087">
        <f t="shared" si="84"/>
        <v>1</v>
      </c>
      <c r="DJ102" s="1087">
        <f t="shared" si="84"/>
        <v>1</v>
      </c>
      <c r="DK102" s="1087">
        <f t="shared" si="84"/>
        <v>1</v>
      </c>
      <c r="DL102" s="1087">
        <f t="shared" si="84"/>
        <v>1</v>
      </c>
      <c r="DM102" s="1087">
        <f t="shared" si="84"/>
        <v>1</v>
      </c>
      <c r="DN102" s="1087">
        <f t="shared" si="84"/>
        <v>1</v>
      </c>
      <c r="DO102" s="1087">
        <f t="shared" si="84"/>
        <v>1</v>
      </c>
      <c r="DP102" s="1087">
        <f t="shared" si="84"/>
        <v>1</v>
      </c>
      <c r="DQ102" s="1087">
        <f t="shared" si="84"/>
        <v>1</v>
      </c>
      <c r="DR102" s="1087">
        <f t="shared" si="84"/>
        <v>1</v>
      </c>
      <c r="DS102" s="1087">
        <f t="shared" si="84"/>
        <v>1</v>
      </c>
      <c r="DT102" s="1087">
        <f t="shared" si="84"/>
        <v>1</v>
      </c>
      <c r="DU102" s="1087">
        <f t="shared" si="84"/>
        <v>1</v>
      </c>
      <c r="DV102" s="1087">
        <f t="shared" si="84"/>
        <v>1</v>
      </c>
      <c r="DW102" s="1087">
        <f t="shared" si="84"/>
        <v>1</v>
      </c>
      <c r="DX102" s="1087">
        <f t="shared" si="84"/>
        <v>1</v>
      </c>
      <c r="DY102" s="1087">
        <f t="shared" si="84"/>
        <v>1</v>
      </c>
      <c r="DZ102" s="1087">
        <f t="shared" si="84"/>
        <v>1</v>
      </c>
    </row>
    <row r="103" spans="80:130" ht="24">
      <c r="CB103" s="1086">
        <v>19</v>
      </c>
      <c r="CC103" s="1086">
        <v>15</v>
      </c>
      <c r="CD103" s="1086" t="str">
        <f t="shared" si="64"/>
        <v>処遇加算なし特定加算なしベア加算なしから新加算Ⅴ（11）</v>
      </c>
      <c r="CE103" s="1087">
        <f t="shared" si="83"/>
        <v>0.12100000000000001</v>
      </c>
      <c r="CF103" s="1087">
        <f t="shared" si="83"/>
        <v>0.12100000000000001</v>
      </c>
      <c r="CG103" s="1087">
        <f t="shared" si="83"/>
        <v>0.12100000000000001</v>
      </c>
      <c r="CH103" s="1087">
        <f t="shared" si="83"/>
        <v>5.2000000000000005e-002</v>
      </c>
      <c r="CI103" s="1087">
        <f t="shared" si="83"/>
        <v>5.2999999999999999e-002</v>
      </c>
      <c r="CJ103" s="1087">
        <f t="shared" si="83"/>
        <v>5.2999999999999999e-002</v>
      </c>
      <c r="CK103" s="1087">
        <f t="shared" si="83"/>
        <v>4.3000000000000003e-002</v>
      </c>
      <c r="CL103" s="1087">
        <f t="shared" si="83"/>
        <v>7.2999999999999995e-002</v>
      </c>
      <c r="CM103" s="1087">
        <f t="shared" si="83"/>
        <v>7.2999999999999995e-002</v>
      </c>
      <c r="CN103" s="1087">
        <f t="shared" si="83"/>
        <v>9.9000000000000005e-002</v>
      </c>
      <c r="CO103" s="1087">
        <f t="shared" si="83"/>
        <v>8.8999999999999996e-002</v>
      </c>
      <c r="CP103" s="1087">
        <f t="shared" si="83"/>
        <v>8.8999999999999996e-002</v>
      </c>
      <c r="CQ103" s="1087">
        <f t="shared" si="83"/>
        <v>0.10200000000000001</v>
      </c>
      <c r="CR103" s="1087">
        <f t="shared" si="83"/>
        <v>7.3999999999999996e-002</v>
      </c>
      <c r="CS103" s="1087">
        <f t="shared" si="83"/>
        <v>7.3999999999999996e-002</v>
      </c>
      <c r="CT103" s="1087">
        <f t="shared" si="83"/>
        <v>7.3999999999999996e-002</v>
      </c>
      <c r="CU103" s="1087">
        <f t="shared" si="83"/>
        <v>3.6000000000000004e-002</v>
      </c>
      <c r="CV103" s="1087">
        <f t="shared" si="83"/>
        <v>3.6000000000000004e-002</v>
      </c>
      <c r="CW103" s="1087">
        <f t="shared" si="83"/>
        <v>2.4e-002</v>
      </c>
      <c r="CX103" s="1087">
        <f t="shared" si="83"/>
        <v>2.4e-002</v>
      </c>
      <c r="CY103" s="1087">
        <f t="shared" si="83"/>
        <v>2.4e-002</v>
      </c>
      <c r="CZ103" s="1087">
        <f t="shared" si="83"/>
        <v>0.12100000000000001</v>
      </c>
      <c r="DA103" s="1087">
        <f t="shared" si="83"/>
        <v>5.2999999999999999e-002</v>
      </c>
      <c r="DC103" s="1086" t="s">
        <v>2235</v>
      </c>
      <c r="DD103" s="1087">
        <f t="shared" si="84"/>
        <v>1</v>
      </c>
      <c r="DE103" s="1087">
        <f t="shared" si="84"/>
        <v>1</v>
      </c>
      <c r="DF103" s="1087">
        <f t="shared" si="84"/>
        <v>1</v>
      </c>
      <c r="DG103" s="1087">
        <f t="shared" si="84"/>
        <v>1</v>
      </c>
      <c r="DH103" s="1087">
        <f t="shared" si="84"/>
        <v>1</v>
      </c>
      <c r="DI103" s="1087">
        <f t="shared" si="84"/>
        <v>1</v>
      </c>
      <c r="DJ103" s="1087">
        <f t="shared" si="84"/>
        <v>1</v>
      </c>
      <c r="DK103" s="1087">
        <f t="shared" si="84"/>
        <v>1</v>
      </c>
      <c r="DL103" s="1087">
        <f t="shared" si="84"/>
        <v>1</v>
      </c>
      <c r="DM103" s="1087">
        <f t="shared" si="84"/>
        <v>1</v>
      </c>
      <c r="DN103" s="1087">
        <f t="shared" si="84"/>
        <v>1</v>
      </c>
      <c r="DO103" s="1087">
        <f t="shared" si="84"/>
        <v>1</v>
      </c>
      <c r="DP103" s="1087">
        <f t="shared" si="84"/>
        <v>1</v>
      </c>
      <c r="DQ103" s="1087">
        <f t="shared" si="84"/>
        <v>1</v>
      </c>
      <c r="DR103" s="1087">
        <f t="shared" si="84"/>
        <v>1</v>
      </c>
      <c r="DS103" s="1087">
        <f t="shared" si="84"/>
        <v>1</v>
      </c>
      <c r="DT103" s="1087">
        <f t="shared" si="84"/>
        <v>1</v>
      </c>
      <c r="DU103" s="1087">
        <f t="shared" si="84"/>
        <v>1</v>
      </c>
      <c r="DV103" s="1087">
        <f t="shared" si="84"/>
        <v>1</v>
      </c>
      <c r="DW103" s="1087">
        <f t="shared" si="84"/>
        <v>1</v>
      </c>
      <c r="DX103" s="1087">
        <f t="shared" si="84"/>
        <v>1</v>
      </c>
      <c r="DY103" s="1087">
        <f t="shared" si="84"/>
        <v>1</v>
      </c>
      <c r="DZ103" s="1087">
        <f t="shared" si="84"/>
        <v>1</v>
      </c>
    </row>
    <row r="104" spans="80:130" ht="24">
      <c r="CB104" s="1086">
        <v>19</v>
      </c>
      <c r="CC104" s="1086">
        <v>16</v>
      </c>
      <c r="CD104" s="1086" t="str">
        <f t="shared" si="64"/>
        <v>処遇加算なし特定加算なしベア加算なしから新加算Ⅴ（12）</v>
      </c>
      <c r="CE104" s="1087">
        <f t="shared" si="83"/>
        <v>0.11800000000000001</v>
      </c>
      <c r="CF104" s="1087">
        <f t="shared" si="83"/>
        <v>0.11800000000000001</v>
      </c>
      <c r="CG104" s="1087">
        <f t="shared" si="83"/>
        <v>0.11800000000000001</v>
      </c>
      <c r="CH104" s="1087">
        <f t="shared" si="83"/>
        <v>4.8000000000000001e-002</v>
      </c>
      <c r="CI104" s="1087">
        <f t="shared" si="83"/>
        <v>4.3000000000000003e-002</v>
      </c>
      <c r="CJ104" s="1087">
        <f t="shared" si="83"/>
        <v>4.3000000000000003e-002</v>
      </c>
      <c r="CK104" s="1087">
        <f t="shared" si="83"/>
        <v>4.5000000000000005e-002</v>
      </c>
      <c r="CL104" s="1087">
        <f t="shared" si="83"/>
        <v>5.7999999999999996e-002</v>
      </c>
      <c r="CM104" s="1087">
        <f t="shared" si="83"/>
        <v>5.7999999999999996e-002</v>
      </c>
      <c r="CN104" s="1087">
        <f t="shared" si="83"/>
        <v>8.8999999999999996e-002</v>
      </c>
      <c r="CO104" s="1087">
        <f t="shared" si="83"/>
        <v>6.8000000000000005e-002</v>
      </c>
      <c r="CP104" s="1087">
        <f t="shared" si="83"/>
        <v>6.8000000000000005e-002</v>
      </c>
      <c r="CQ104" s="1087">
        <f t="shared" si="83"/>
        <v>8.900000000000001e-002</v>
      </c>
      <c r="CR104" s="1087">
        <f t="shared" si="83"/>
        <v>7.0000000000000007e-002</v>
      </c>
      <c r="CS104" s="1087">
        <f t="shared" si="83"/>
        <v>7.0000000000000007e-002</v>
      </c>
      <c r="CT104" s="1087">
        <f t="shared" si="83"/>
        <v>7.0000000000000007e-002</v>
      </c>
      <c r="CU104" s="1087">
        <f t="shared" si="83"/>
        <v>4.e-002</v>
      </c>
      <c r="CV104" s="1087">
        <f t="shared" si="83"/>
        <v>4.e-002</v>
      </c>
      <c r="CW104" s="1087">
        <f t="shared" si="83"/>
        <v>2.5999999999999999e-002</v>
      </c>
      <c r="CX104" s="1087">
        <f t="shared" si="83"/>
        <v>2.5999999999999999e-002</v>
      </c>
      <c r="CY104" s="1087">
        <f t="shared" si="83"/>
        <v>2.5999999999999999e-002</v>
      </c>
      <c r="CZ104" s="1087">
        <f t="shared" si="83"/>
        <v>0.11800000000000001</v>
      </c>
      <c r="DA104" s="1087">
        <f t="shared" si="83"/>
        <v>4.3000000000000003e-002</v>
      </c>
      <c r="DC104" s="1086" t="s">
        <v>2236</v>
      </c>
      <c r="DD104" s="1087">
        <f t="shared" si="84"/>
        <v>1</v>
      </c>
      <c r="DE104" s="1087">
        <f t="shared" si="84"/>
        <v>1</v>
      </c>
      <c r="DF104" s="1087">
        <f t="shared" si="84"/>
        <v>1</v>
      </c>
      <c r="DG104" s="1087">
        <f t="shared" si="84"/>
        <v>1</v>
      </c>
      <c r="DH104" s="1087">
        <f t="shared" si="84"/>
        <v>1</v>
      </c>
      <c r="DI104" s="1087">
        <f t="shared" si="84"/>
        <v>1</v>
      </c>
      <c r="DJ104" s="1087">
        <f t="shared" si="84"/>
        <v>1</v>
      </c>
      <c r="DK104" s="1087">
        <f t="shared" si="84"/>
        <v>1</v>
      </c>
      <c r="DL104" s="1087">
        <f t="shared" si="84"/>
        <v>1</v>
      </c>
      <c r="DM104" s="1087">
        <f t="shared" si="84"/>
        <v>1</v>
      </c>
      <c r="DN104" s="1087">
        <f t="shared" si="84"/>
        <v>1</v>
      </c>
      <c r="DO104" s="1087">
        <f t="shared" si="84"/>
        <v>1</v>
      </c>
      <c r="DP104" s="1087">
        <f t="shared" si="84"/>
        <v>1</v>
      </c>
      <c r="DQ104" s="1087">
        <f t="shared" si="84"/>
        <v>1</v>
      </c>
      <c r="DR104" s="1087">
        <f t="shared" si="84"/>
        <v>1</v>
      </c>
      <c r="DS104" s="1087">
        <f t="shared" si="84"/>
        <v>1</v>
      </c>
      <c r="DT104" s="1087">
        <f t="shared" si="84"/>
        <v>1</v>
      </c>
      <c r="DU104" s="1087">
        <f t="shared" si="84"/>
        <v>1</v>
      </c>
      <c r="DV104" s="1087">
        <f t="shared" si="84"/>
        <v>1</v>
      </c>
      <c r="DW104" s="1087">
        <f t="shared" si="84"/>
        <v>1</v>
      </c>
      <c r="DX104" s="1087">
        <f t="shared" si="84"/>
        <v>1</v>
      </c>
      <c r="DY104" s="1087">
        <f t="shared" si="84"/>
        <v>1</v>
      </c>
      <c r="DZ104" s="1087">
        <f t="shared" si="84"/>
        <v>1</v>
      </c>
    </row>
    <row r="105" spans="80:130" ht="24">
      <c r="CB105" s="1086">
        <v>19</v>
      </c>
      <c r="CC105" s="1086">
        <v>17</v>
      </c>
      <c r="CD105" s="1086" t="str">
        <f t="shared" si="64"/>
        <v>処遇加算なし特定加算なしベア加算なしから新加算Ⅴ（13）</v>
      </c>
      <c r="CE105" s="1087">
        <f t="shared" si="83"/>
        <v>0.1</v>
      </c>
      <c r="CF105" s="1087">
        <f t="shared" si="83"/>
        <v>0.1</v>
      </c>
      <c r="CG105" s="1087">
        <f t="shared" si="83"/>
        <v>0.1</v>
      </c>
      <c r="CH105" s="1087">
        <f t="shared" si="83"/>
        <v>4.4000000000000004e-002</v>
      </c>
      <c r="CI105" s="1087">
        <f t="shared" si="83"/>
        <v>4.4000000000000004e-002</v>
      </c>
      <c r="CJ105" s="1087">
        <f t="shared" si="83"/>
        <v>4.4000000000000004e-002</v>
      </c>
      <c r="CK105" s="1087">
        <f t="shared" si="83"/>
        <v>3.7999999999999999e-002</v>
      </c>
      <c r="CL105" s="1087">
        <f t="shared" si="83"/>
        <v>6.0999999999999999e-002</v>
      </c>
      <c r="CM105" s="1087">
        <f t="shared" si="83"/>
        <v>6.0999999999999999e-002</v>
      </c>
      <c r="CN105" s="1087">
        <f t="shared" si="83"/>
        <v>8.7999999999999995e-002</v>
      </c>
      <c r="CO105" s="1087">
        <f t="shared" si="83"/>
        <v>7.3000000000000009e-002</v>
      </c>
      <c r="CP105" s="1087">
        <f t="shared" si="83"/>
        <v>7.3000000000000009e-002</v>
      </c>
      <c r="CQ105" s="1087">
        <f t="shared" si="83"/>
        <v>8.900000000000001e-002</v>
      </c>
      <c r="CR105" s="1087">
        <f t="shared" si="83"/>
        <v>6.3e-002</v>
      </c>
      <c r="CS105" s="1087">
        <f t="shared" si="83"/>
        <v>6.3e-002</v>
      </c>
      <c r="CT105" s="1087">
        <f t="shared" si="83"/>
        <v>6.3e-002</v>
      </c>
      <c r="CU105" s="1087">
        <f t="shared" si="83"/>
        <v>3.1e-002</v>
      </c>
      <c r="CV105" s="1087">
        <f t="shared" si="83"/>
        <v>3.1e-002</v>
      </c>
      <c r="CW105" s="1087">
        <f t="shared" si="83"/>
        <v>2.e-002</v>
      </c>
      <c r="CX105" s="1087">
        <f t="shared" si="83"/>
        <v>2.e-002</v>
      </c>
      <c r="CY105" s="1087">
        <f t="shared" si="83"/>
        <v>2.e-002</v>
      </c>
      <c r="CZ105" s="1087">
        <f t="shared" si="83"/>
        <v>0.1</v>
      </c>
      <c r="DA105" s="1087">
        <f t="shared" si="83"/>
        <v>4.4000000000000004e-002</v>
      </c>
      <c r="DC105" s="1086" t="s">
        <v>2201</v>
      </c>
      <c r="DD105" s="1087">
        <f t="shared" si="84"/>
        <v>1</v>
      </c>
      <c r="DE105" s="1087">
        <f t="shared" si="84"/>
        <v>1</v>
      </c>
      <c r="DF105" s="1087">
        <f t="shared" si="84"/>
        <v>1</v>
      </c>
      <c r="DG105" s="1087">
        <f t="shared" si="84"/>
        <v>1</v>
      </c>
      <c r="DH105" s="1087">
        <f t="shared" si="84"/>
        <v>1</v>
      </c>
      <c r="DI105" s="1087">
        <f t="shared" si="84"/>
        <v>1</v>
      </c>
      <c r="DJ105" s="1087">
        <f t="shared" si="84"/>
        <v>1</v>
      </c>
      <c r="DK105" s="1087">
        <f t="shared" si="84"/>
        <v>1</v>
      </c>
      <c r="DL105" s="1087">
        <f t="shared" si="84"/>
        <v>1</v>
      </c>
      <c r="DM105" s="1087">
        <f t="shared" si="84"/>
        <v>1</v>
      </c>
      <c r="DN105" s="1087">
        <f t="shared" si="84"/>
        <v>1</v>
      </c>
      <c r="DO105" s="1087">
        <f t="shared" si="84"/>
        <v>1</v>
      </c>
      <c r="DP105" s="1087">
        <f t="shared" si="84"/>
        <v>1</v>
      </c>
      <c r="DQ105" s="1087">
        <f t="shared" si="84"/>
        <v>1</v>
      </c>
      <c r="DR105" s="1087">
        <f t="shared" si="84"/>
        <v>1</v>
      </c>
      <c r="DS105" s="1087">
        <f t="shared" si="84"/>
        <v>1</v>
      </c>
      <c r="DT105" s="1087">
        <f t="shared" si="84"/>
        <v>1</v>
      </c>
      <c r="DU105" s="1087">
        <f t="shared" si="84"/>
        <v>1</v>
      </c>
      <c r="DV105" s="1087">
        <f t="shared" si="84"/>
        <v>1</v>
      </c>
      <c r="DW105" s="1087">
        <f t="shared" si="84"/>
        <v>1</v>
      </c>
      <c r="DX105" s="1087">
        <f t="shared" si="84"/>
        <v>1</v>
      </c>
      <c r="DY105" s="1087">
        <f t="shared" si="84"/>
        <v>1</v>
      </c>
      <c r="DZ105" s="1087">
        <f t="shared" si="84"/>
        <v>1</v>
      </c>
    </row>
    <row r="106" spans="80:130" ht="24">
      <c r="CB106" s="1086">
        <v>19</v>
      </c>
      <c r="CC106" s="1086">
        <v>18</v>
      </c>
      <c r="CD106" s="1086" t="str">
        <f t="shared" si="64"/>
        <v>処遇加算なし特定加算なしベア加算なしから新加算Ⅴ（14）</v>
      </c>
      <c r="CE106" s="1087">
        <f t="shared" si="83"/>
        <v>7.5999999999999998e-002</v>
      </c>
      <c r="CF106" s="1087">
        <f t="shared" si="83"/>
        <v>7.5999999999999998e-002</v>
      </c>
      <c r="CG106" s="1087">
        <f t="shared" si="83"/>
        <v>7.5999999999999998e-002</v>
      </c>
      <c r="CH106" s="1087">
        <f t="shared" si="83"/>
        <v>3.3000000000000002e-002</v>
      </c>
      <c r="CI106" s="1087">
        <f t="shared" si="83"/>
        <v>3.3000000000000002e-002</v>
      </c>
      <c r="CJ106" s="1087">
        <f t="shared" si="83"/>
        <v>3.3000000000000002e-002</v>
      </c>
      <c r="CK106" s="1087">
        <f t="shared" si="83"/>
        <v>2.7999999999999997e-002</v>
      </c>
      <c r="CL106" s="1087">
        <f t="shared" si="83"/>
        <v>4.5999999999999999e-002</v>
      </c>
      <c r="CM106" s="1087">
        <f t="shared" si="83"/>
        <v>4.5999999999999999e-002</v>
      </c>
      <c r="CN106" s="1087">
        <f t="shared" si="83"/>
        <v>6.5000000000000002e-002</v>
      </c>
      <c r="CO106" s="1087">
        <f t="shared" si="83"/>
        <v>5.6000000000000001e-002</v>
      </c>
      <c r="CP106" s="1087">
        <f t="shared" si="83"/>
        <v>5.6000000000000001e-002</v>
      </c>
      <c r="CQ106" s="1087">
        <f t="shared" si="83"/>
        <v>6.6000000000000003e-002</v>
      </c>
      <c r="CR106" s="1087">
        <f t="shared" si="83"/>
        <v>4.7e-002</v>
      </c>
      <c r="CS106" s="1087">
        <f t="shared" si="83"/>
        <v>4.7e-002</v>
      </c>
      <c r="CT106" s="1087">
        <f t="shared" si="83"/>
        <v>4.7e-002</v>
      </c>
      <c r="CU106" s="1087">
        <f t="shared" si="83"/>
        <v>2.3e-002</v>
      </c>
      <c r="CV106" s="1087">
        <f t="shared" si="83"/>
        <v>2.3e-002</v>
      </c>
      <c r="CW106" s="1087">
        <f t="shared" si="83"/>
        <v>1.4999999999999999e-002</v>
      </c>
      <c r="CX106" s="1087">
        <f t="shared" si="83"/>
        <v>1.4999999999999999e-002</v>
      </c>
      <c r="CY106" s="1087">
        <f t="shared" si="83"/>
        <v>1.4999999999999999e-002</v>
      </c>
      <c r="CZ106" s="1087">
        <f t="shared" si="83"/>
        <v>7.5999999999999998e-002</v>
      </c>
      <c r="DA106" s="1087">
        <f t="shared" si="83"/>
        <v>3.3000000000000002e-002</v>
      </c>
      <c r="DC106" s="1086" t="s">
        <v>2237</v>
      </c>
      <c r="DD106" s="1087">
        <f t="shared" si="84"/>
        <v>1</v>
      </c>
      <c r="DE106" s="1087">
        <f t="shared" si="84"/>
        <v>1</v>
      </c>
      <c r="DF106" s="1087">
        <f t="shared" si="84"/>
        <v>1</v>
      </c>
      <c r="DG106" s="1087">
        <f t="shared" si="84"/>
        <v>1</v>
      </c>
      <c r="DH106" s="1087">
        <f t="shared" si="84"/>
        <v>1</v>
      </c>
      <c r="DI106" s="1087">
        <f t="shared" si="84"/>
        <v>1</v>
      </c>
      <c r="DJ106" s="1087">
        <f t="shared" si="84"/>
        <v>1</v>
      </c>
      <c r="DK106" s="1087">
        <f t="shared" si="84"/>
        <v>1</v>
      </c>
      <c r="DL106" s="1087">
        <f t="shared" si="84"/>
        <v>1</v>
      </c>
      <c r="DM106" s="1087">
        <f t="shared" si="84"/>
        <v>1</v>
      </c>
      <c r="DN106" s="1087">
        <f t="shared" si="84"/>
        <v>1</v>
      </c>
      <c r="DO106" s="1087">
        <f t="shared" si="84"/>
        <v>1</v>
      </c>
      <c r="DP106" s="1087">
        <f t="shared" si="84"/>
        <v>1</v>
      </c>
      <c r="DQ106" s="1087">
        <f t="shared" si="84"/>
        <v>1</v>
      </c>
      <c r="DR106" s="1087">
        <f t="shared" si="84"/>
        <v>1</v>
      </c>
      <c r="DS106" s="1087">
        <f t="shared" si="84"/>
        <v>1</v>
      </c>
      <c r="DT106" s="1087">
        <f t="shared" si="84"/>
        <v>1</v>
      </c>
      <c r="DU106" s="1087">
        <f t="shared" si="84"/>
        <v>1</v>
      </c>
      <c r="DV106" s="1087">
        <f t="shared" si="84"/>
        <v>1</v>
      </c>
      <c r="DW106" s="1087">
        <f t="shared" si="84"/>
        <v>1</v>
      </c>
      <c r="DX106" s="1087">
        <f t="shared" si="84"/>
        <v>1</v>
      </c>
      <c r="DY106" s="1087">
        <f t="shared" si="84"/>
        <v>1</v>
      </c>
      <c r="DZ106" s="1087">
        <f t="shared" si="84"/>
        <v>1</v>
      </c>
    </row>
  </sheetData>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CF93AF71-199D-4638-A721-D825DF1C9B9D}"/>
</file>

<file path=customXml/itemProps2.xml><?xml version="1.0" encoding="utf-8"?>
<ds:datastoreItem xmlns:ds="http://schemas.openxmlformats.org/officeDocument/2006/customXml" ds:itemID="{B7CD60B1-DD0F-4F5D-AECF-1E87FFE58BFF}"/>
</file>

<file path=customXml/itemProps3.xml><?xml version="1.0" encoding="utf-8"?>
<ds:datastoreItem xmlns:ds="http://schemas.openxmlformats.org/officeDocument/2006/customXml" ds:itemID="{E0B3B28E-F077-4A5F-83AC-7D30F80EB968}"/>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514468</cp:lastModifiedBy>
  <cp:lastPrinted>2024-11-09T06:14:09Z</cp:lastPrinted>
  <dcterms:created xsi:type="dcterms:W3CDTF">2023-01-10T13:53:21Z</dcterms:created>
  <dcterms:modified xsi:type="dcterms:W3CDTF">2025-02-12T01:50:39Z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0x0101007392BF7650B03C459DA5CE731ED99428</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2025-02-12T01:50:39Z</vt:filetime>
  </property>
</Properties>
</file>